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5" yWindow="615" windowWidth="22710" windowHeight="8940" activeTab="1"/>
  </bookViews>
  <sheets>
    <sheet name="Rekapitulácia stavby" sheetId="1" r:id="rId1"/>
    <sheet name="01 - SO01 Šatne" sheetId="2" r:id="rId2"/>
  </sheets>
  <definedNames>
    <definedName name="_xlnm._FilterDatabase" localSheetId="1" hidden="1">'01 - SO01 Šatne'!$C$133:$K$290</definedName>
    <definedName name="_xlnm.Print_Titles" localSheetId="1">'01 - SO01 Šatne'!$133:$133</definedName>
    <definedName name="_xlnm.Print_Titles" localSheetId="0">'Rekapitulácia stavby'!$92:$92</definedName>
    <definedName name="_xlnm.Print_Area" localSheetId="1">'01 - SO01 Šatne'!$C$4:$J$76,'01 - SO01 Šatne'!$C$82:$J$115,'01 - SO01 Šatne'!$C$121:$J$290</definedName>
    <definedName name="_xlnm.Print_Area" localSheetId="0">'Rekapitulácia stavby'!$D$4:$AO$76,'Rekapitulácia stavby'!$C$82:$AQ$96</definedName>
  </definedNames>
  <calcPr calcId="125725"/>
</workbook>
</file>

<file path=xl/calcChain.xml><?xml version="1.0" encoding="utf-8"?>
<calcChain xmlns="http://schemas.openxmlformats.org/spreadsheetml/2006/main">
  <c r="J37" i="2"/>
  <c r="J36"/>
  <c r="AY95" i="1" s="1"/>
  <c r="J35" i="2"/>
  <c r="AX95" i="1"/>
  <c r="BI290" i="2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R284" s="1"/>
  <c r="R283" s="1"/>
  <c r="P285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7"/>
  <c r="BH167"/>
  <c r="BG167"/>
  <c r="BE167"/>
  <c r="T167"/>
  <c r="T166" s="1"/>
  <c r="R167"/>
  <c r="R166"/>
  <c r="P167"/>
  <c r="P166" s="1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F128"/>
  <c r="E126"/>
  <c r="F89"/>
  <c r="E87"/>
  <c r="J24"/>
  <c r="E24"/>
  <c r="J131" s="1"/>
  <c r="J23"/>
  <c r="J21"/>
  <c r="E21"/>
  <c r="J130" s="1"/>
  <c r="J20"/>
  <c r="J18"/>
  <c r="E18"/>
  <c r="F131" s="1"/>
  <c r="J17"/>
  <c r="J15"/>
  <c r="E15"/>
  <c r="F91" s="1"/>
  <c r="J14"/>
  <c r="J12"/>
  <c r="J89"/>
  <c r="E7"/>
  <c r="E124" s="1"/>
  <c r="L90" i="1"/>
  <c r="AM90"/>
  <c r="AM89"/>
  <c r="L89"/>
  <c r="AM87"/>
  <c r="L87"/>
  <c r="L85"/>
  <c r="L84"/>
  <c r="J282" i="2"/>
  <c r="BK275"/>
  <c r="BK271"/>
  <c r="J269"/>
  <c r="BK266"/>
  <c r="J262"/>
  <c r="BK259"/>
  <c r="J253"/>
  <c r="J249"/>
  <c r="BK231"/>
  <c r="J229"/>
  <c r="BK226"/>
  <c r="J214"/>
  <c r="BK210"/>
  <c r="BK204"/>
  <c r="BK202"/>
  <c r="J198"/>
  <c r="J192"/>
  <c r="J191"/>
  <c r="BK186"/>
  <c r="BK183"/>
  <c r="BK180"/>
  <c r="BK178"/>
  <c r="J174"/>
  <c r="J165"/>
  <c r="BK153"/>
  <c r="BK151"/>
  <c r="BK147"/>
  <c r="BK143"/>
  <c r="J140"/>
  <c r="BK138"/>
  <c r="BK285"/>
  <c r="J277"/>
  <c r="J273"/>
  <c r="J268"/>
  <c r="BK263"/>
  <c r="J255"/>
  <c r="BK252"/>
  <c r="BK247"/>
  <c r="J246"/>
  <c r="BK241"/>
  <c r="J238"/>
  <c r="BK235"/>
  <c r="J232"/>
  <c r="BK230"/>
  <c r="BK225"/>
  <c r="J220"/>
  <c r="J217"/>
  <c r="BK214"/>
  <c r="BK197"/>
  <c r="BK181"/>
  <c r="J177"/>
  <c r="BK176"/>
  <c r="BK170"/>
  <c r="BK164"/>
  <c r="BK162"/>
  <c r="BK161"/>
  <c r="BK157"/>
  <c r="J154"/>
  <c r="BK146"/>
  <c r="BK144"/>
  <c r="BK290"/>
  <c r="BK288"/>
  <c r="BK281"/>
  <c r="J280"/>
  <c r="BK270"/>
  <c r="BK264"/>
  <c r="J258"/>
  <c r="J256"/>
  <c r="J245"/>
  <c r="BK236"/>
  <c r="BK229"/>
  <c r="J227"/>
  <c r="BK223"/>
  <c r="BK221"/>
  <c r="BK206"/>
  <c r="J205"/>
  <c r="BK199"/>
  <c r="J196"/>
  <c r="BK194"/>
  <c r="BK193"/>
  <c r="J186"/>
  <c r="BK175"/>
  <c r="J170"/>
  <c r="BK167"/>
  <c r="J163"/>
  <c r="BK160"/>
  <c r="J159"/>
  <c r="BK158"/>
  <c r="J157"/>
  <c r="J151"/>
  <c r="J145"/>
  <c r="J141"/>
  <c r="J290"/>
  <c r="J289"/>
  <c r="J288"/>
  <c r="J286"/>
  <c r="BK278"/>
  <c r="J267"/>
  <c r="J261"/>
  <c r="J252"/>
  <c r="BK249"/>
  <c r="J247"/>
  <c r="BK245"/>
  <c r="BK243"/>
  <c r="BK239"/>
  <c r="BK237"/>
  <c r="BK232"/>
  <c r="J230"/>
  <c r="J228"/>
  <c r="BK220"/>
  <c r="J215"/>
  <c r="J210"/>
  <c r="BK207"/>
  <c r="J204"/>
  <c r="J193"/>
  <c r="BK190"/>
  <c r="J189"/>
  <c r="BK184"/>
  <c r="BK179"/>
  <c r="J175"/>
  <c r="BK172"/>
  <c r="BK154"/>
  <c r="J152"/>
  <c r="BK141"/>
  <c r="J137"/>
  <c r="BK289"/>
  <c r="BK286"/>
  <c r="J285"/>
  <c r="BK279"/>
  <c r="BK277"/>
  <c r="BK273"/>
  <c r="J271"/>
  <c r="BK268"/>
  <c r="J266"/>
  <c r="J264"/>
  <c r="J260"/>
  <c r="J259"/>
  <c r="BK257"/>
  <c r="BK256"/>
  <c r="BK244"/>
  <c r="J243"/>
  <c r="BK242"/>
  <c r="J240"/>
  <c r="J236"/>
  <c r="J234"/>
  <c r="J231"/>
  <c r="J224"/>
  <c r="BK216"/>
  <c r="BK215"/>
  <c r="BK213"/>
  <c r="J211"/>
  <c r="BK208"/>
  <c r="J206"/>
  <c r="BK205"/>
  <c r="J202"/>
  <c r="BK198"/>
  <c r="BK195"/>
  <c r="BK188"/>
  <c r="J185"/>
  <c r="BK182"/>
  <c r="J180"/>
  <c r="J178"/>
  <c r="J176"/>
  <c r="J172"/>
  <c r="J167"/>
  <c r="BK163"/>
  <c r="BK159"/>
  <c r="J158"/>
  <c r="BK137"/>
  <c r="AS94" i="1"/>
  <c r="J270" i="2"/>
  <c r="BK269"/>
  <c r="J263"/>
  <c r="BK258"/>
  <c r="BK254"/>
  <c r="J251"/>
  <c r="J244"/>
  <c r="BK240"/>
  <c r="J237"/>
  <c r="J235"/>
  <c r="BK228"/>
  <c r="BK224"/>
  <c r="J222"/>
  <c r="BK219"/>
  <c r="J212"/>
  <c r="J207"/>
  <c r="J201"/>
  <c r="J197"/>
  <c r="J190"/>
  <c r="BK185"/>
  <c r="J183"/>
  <c r="J181"/>
  <c r="BK174"/>
  <c r="BK171"/>
  <c r="BK165"/>
  <c r="J160"/>
  <c r="J153"/>
  <c r="J149"/>
  <c r="BK145"/>
  <c r="J142"/>
  <c r="BK140"/>
  <c r="J138"/>
  <c r="BK280"/>
  <c r="BK274"/>
  <c r="BK267"/>
  <c r="BK265"/>
  <c r="BK262"/>
  <c r="BK261"/>
  <c r="J254"/>
  <c r="BK250"/>
  <c r="J241"/>
  <c r="BK238"/>
  <c r="J233"/>
  <c r="BK227"/>
  <c r="J225"/>
  <c r="BK222"/>
  <c r="J221"/>
  <c r="J219"/>
  <c r="J213"/>
  <c r="BK211"/>
  <c r="BK203"/>
  <c r="J195"/>
  <c r="J188"/>
  <c r="J184"/>
  <c r="J179"/>
  <c r="J164"/>
  <c r="J161"/>
  <c r="J155"/>
  <c r="BK152"/>
  <c r="BK149"/>
  <c r="BK148"/>
  <c r="J147"/>
  <c r="J146"/>
  <c r="J143"/>
  <c r="BK139"/>
  <c r="BK282"/>
  <c r="J281"/>
  <c r="J279"/>
  <c r="J278"/>
  <c r="J275"/>
  <c r="J274"/>
  <c r="J265"/>
  <c r="BK260"/>
  <c r="J257"/>
  <c r="BK255"/>
  <c r="BK253"/>
  <c r="BK251"/>
  <c r="J250"/>
  <c r="BK246"/>
  <c r="J242"/>
  <c r="J239"/>
  <c r="BK234"/>
  <c r="BK233"/>
  <c r="J226"/>
  <c r="J223"/>
  <c r="BK217"/>
  <c r="J216"/>
  <c r="BK212"/>
  <c r="J208"/>
  <c r="J203"/>
  <c r="BK201"/>
  <c r="J199"/>
  <c r="BK196"/>
  <c r="J194"/>
  <c r="BK192"/>
  <c r="BK191"/>
  <c r="BK189"/>
  <c r="J182"/>
  <c r="BK177"/>
  <c r="J171"/>
  <c r="J162"/>
  <c r="BK155"/>
  <c r="J148"/>
  <c r="J144"/>
  <c r="BK142"/>
  <c r="J139"/>
  <c r="P209" l="1"/>
  <c r="P276"/>
  <c r="BK136"/>
  <c r="J136" s="1"/>
  <c r="J98" s="1"/>
  <c r="BK150"/>
  <c r="J150" s="1"/>
  <c r="J99" s="1"/>
  <c r="T150"/>
  <c r="R169"/>
  <c r="T173"/>
  <c r="P200"/>
  <c r="R209"/>
  <c r="T218"/>
  <c r="T284"/>
  <c r="T283" s="1"/>
  <c r="R136"/>
  <c r="BK156"/>
  <c r="J156" s="1"/>
  <c r="J100" s="1"/>
  <c r="BK173"/>
  <c r="J173" s="1"/>
  <c r="J104" s="1"/>
  <c r="R187"/>
  <c r="T200"/>
  <c r="R218"/>
  <c r="T248"/>
  <c r="BK276"/>
  <c r="J276" s="1"/>
  <c r="J111" s="1"/>
  <c r="BK287"/>
  <c r="J287" s="1"/>
  <c r="J114" s="1"/>
  <c r="P150"/>
  <c r="T156"/>
  <c r="T135" s="1"/>
  <c r="T169"/>
  <c r="BK187"/>
  <c r="J187" s="1"/>
  <c r="J105" s="1"/>
  <c r="BK200"/>
  <c r="J200" s="1"/>
  <c r="J106" s="1"/>
  <c r="BK209"/>
  <c r="J209" s="1"/>
  <c r="J107" s="1"/>
  <c r="T209"/>
  <c r="BK248"/>
  <c r="J248" s="1"/>
  <c r="J109" s="1"/>
  <c r="BK272"/>
  <c r="J272" s="1"/>
  <c r="J110" s="1"/>
  <c r="T272"/>
  <c r="P287"/>
  <c r="T136"/>
  <c r="P156"/>
  <c r="BK169"/>
  <c r="R173"/>
  <c r="T187"/>
  <c r="BK218"/>
  <c r="J218" s="1"/>
  <c r="J108" s="1"/>
  <c r="P248"/>
  <c r="P272"/>
  <c r="R276"/>
  <c r="R287"/>
  <c r="P136"/>
  <c r="P135" s="1"/>
  <c r="R150"/>
  <c r="R156"/>
  <c r="P169"/>
  <c r="P173"/>
  <c r="P187"/>
  <c r="R200"/>
  <c r="P218"/>
  <c r="R248"/>
  <c r="R272"/>
  <c r="T276"/>
  <c r="BK284"/>
  <c r="J284" s="1"/>
  <c r="J113" s="1"/>
  <c r="P284"/>
  <c r="P283" s="1"/>
  <c r="T287"/>
  <c r="BF140"/>
  <c r="BF151"/>
  <c r="BF153"/>
  <c r="BF165"/>
  <c r="BF167"/>
  <c r="BF178"/>
  <c r="BF183"/>
  <c r="BF206"/>
  <c r="BF227"/>
  <c r="BF228"/>
  <c r="BF229"/>
  <c r="BF230"/>
  <c r="BF231"/>
  <c r="BF235"/>
  <c r="BF236"/>
  <c r="BF237"/>
  <c r="BF244"/>
  <c r="BF266"/>
  <c r="BF270"/>
  <c r="BF289"/>
  <c r="E85"/>
  <c r="J92"/>
  <c r="BF170"/>
  <c r="BF175"/>
  <c r="BF176"/>
  <c r="BF181"/>
  <c r="BF185"/>
  <c r="BF191"/>
  <c r="BF216"/>
  <c r="BF258"/>
  <c r="BF268"/>
  <c r="BF269"/>
  <c r="BF271"/>
  <c r="BF281"/>
  <c r="BF285"/>
  <c r="F130"/>
  <c r="BF155"/>
  <c r="BF188"/>
  <c r="BF195"/>
  <c r="BF198"/>
  <c r="BF205"/>
  <c r="BF213"/>
  <c r="BF214"/>
  <c r="BF241"/>
  <c r="BF249"/>
  <c r="BF259"/>
  <c r="BF260"/>
  <c r="F92"/>
  <c r="BF141"/>
  <c r="BF143"/>
  <c r="BF144"/>
  <c r="BF148"/>
  <c r="BF152"/>
  <c r="BF174"/>
  <c r="BF190"/>
  <c r="BF193"/>
  <c r="BF222"/>
  <c r="BF226"/>
  <c r="BF238"/>
  <c r="BF247"/>
  <c r="BF251"/>
  <c r="BF252"/>
  <c r="BF253"/>
  <c r="BF262"/>
  <c r="BF288"/>
  <c r="BF290"/>
  <c r="BK166"/>
  <c r="J166" s="1"/>
  <c r="J101" s="1"/>
  <c r="J91"/>
  <c r="BF139"/>
  <c r="BF147"/>
  <c r="BF157"/>
  <c r="BF162"/>
  <c r="BF163"/>
  <c r="BF164"/>
  <c r="BF177"/>
  <c r="BF182"/>
  <c r="BF194"/>
  <c r="BF196"/>
  <c r="BF197"/>
  <c r="BF201"/>
  <c r="BF202"/>
  <c r="BF211"/>
  <c r="BF223"/>
  <c r="BF224"/>
  <c r="BF245"/>
  <c r="BF257"/>
  <c r="BF263"/>
  <c r="BF280"/>
  <c r="BF282"/>
  <c r="J128"/>
  <c r="BF138"/>
  <c r="BF142"/>
  <c r="BF146"/>
  <c r="BF154"/>
  <c r="BF172"/>
  <c r="BF179"/>
  <c r="BF180"/>
  <c r="BF184"/>
  <c r="BF192"/>
  <c r="BF212"/>
  <c r="BF219"/>
  <c r="BF225"/>
  <c r="BF240"/>
  <c r="BF246"/>
  <c r="BF254"/>
  <c r="BF261"/>
  <c r="BF265"/>
  <c r="BF267"/>
  <c r="BF274"/>
  <c r="BF275"/>
  <c r="BF277"/>
  <c r="BF278"/>
  <c r="BF137"/>
  <c r="BF149"/>
  <c r="BF158"/>
  <c r="BF159"/>
  <c r="BF186"/>
  <c r="BF189"/>
  <c r="BF203"/>
  <c r="BF204"/>
  <c r="BF207"/>
  <c r="BF208"/>
  <c r="BF210"/>
  <c r="BF215"/>
  <c r="BF239"/>
  <c r="BF243"/>
  <c r="BF250"/>
  <c r="BF286"/>
  <c r="BF145"/>
  <c r="BF160"/>
  <c r="BF161"/>
  <c r="BF171"/>
  <c r="BF199"/>
  <c r="BF217"/>
  <c r="BF220"/>
  <c r="BF221"/>
  <c r="BF232"/>
  <c r="BF233"/>
  <c r="BF234"/>
  <c r="BF242"/>
  <c r="BF255"/>
  <c r="BF256"/>
  <c r="BF264"/>
  <c r="BF273"/>
  <c r="BF279"/>
  <c r="F33"/>
  <c r="AZ95" i="1" s="1"/>
  <c r="AZ94" s="1"/>
  <c r="AV94" s="1"/>
  <c r="AK29" s="1"/>
  <c r="J33" i="2"/>
  <c r="AV95" i="1" s="1"/>
  <c r="F37" i="2"/>
  <c r="BD95" i="1" s="1"/>
  <c r="BD94" s="1"/>
  <c r="W33" s="1"/>
  <c r="F35" i="2"/>
  <c r="BB95" i="1" s="1"/>
  <c r="BB94" s="1"/>
  <c r="AX94" s="1"/>
  <c r="F36" i="2"/>
  <c r="BC95" i="1" s="1"/>
  <c r="BC94" s="1"/>
  <c r="AY94" s="1"/>
  <c r="T168" i="2" l="1"/>
  <c r="R135"/>
  <c r="R168"/>
  <c r="BK168"/>
  <c r="J168" s="1"/>
  <c r="J102" s="1"/>
  <c r="P168"/>
  <c r="P134" s="1"/>
  <c r="AU95" i="1" s="1"/>
  <c r="AU94" s="1"/>
  <c r="T134" i="2"/>
  <c r="BK283"/>
  <c r="J283" s="1"/>
  <c r="J112" s="1"/>
  <c r="BK135"/>
  <c r="J135" s="1"/>
  <c r="J97" s="1"/>
  <c r="J169"/>
  <c r="J103" s="1"/>
  <c r="W29" i="1"/>
  <c r="W31"/>
  <c r="J34" i="2"/>
  <c r="AW95" i="1" s="1"/>
  <c r="AT95" s="1"/>
  <c r="W32"/>
  <c r="F34" i="2"/>
  <c r="BA95" i="1" s="1"/>
  <c r="BA94" s="1"/>
  <c r="W30" s="1"/>
  <c r="R134" i="2" l="1"/>
  <c r="BK134"/>
  <c r="J134" s="1"/>
  <c r="J96" s="1"/>
  <c r="AW94" i="1"/>
  <c r="AK30" s="1"/>
  <c r="AT94" l="1"/>
  <c r="J30" i="2"/>
  <c r="AG95" i="1" s="1"/>
  <c r="AG94" s="1"/>
  <c r="AN94" l="1"/>
  <c r="AN95"/>
  <c r="J39" i="2"/>
  <c r="AK26" i="1"/>
  <c r="AK35" s="1"/>
</calcChain>
</file>

<file path=xl/sharedStrings.xml><?xml version="1.0" encoding="utf-8"?>
<sst xmlns="http://schemas.openxmlformats.org/spreadsheetml/2006/main" count="2315" uniqueCount="704">
  <si>
    <t>Export Komplet</t>
  </si>
  <si>
    <t/>
  </si>
  <si>
    <t>2.0</t>
  </si>
  <si>
    <t>False</t>
  </si>
  <si>
    <t>{b833b7a5-e661-4fd0-a41d-1378c664f411}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</si>
  <si>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</si>
  <si>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</si>
  <si>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</si>
  <si>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</si>
  <si>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</si>
  <si>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</si>
  <si>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</si>
  <si>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</si>
  <si>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Športový areál - šatne, Veľký Šariš</t>
  </si>
  <si>
    <t>JKSO:</t>
  </si>
  <si>
    <t>KS:</t>
  </si>
  <si>
    <t>Miesto:</t>
  </si>
  <si>
    <t xml:space="preserve"> </t>
  </si>
  <si>
    <t>Dátum:</t>
  </si>
  <si>
    <t>27.3.2021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</si>
  <si>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</si>
  <si>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</si>
  <si>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</si>
  <si>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</si>
  <si>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</si>
  <si>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</si>
  <si>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</si>
  <si>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</si>
  <si>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</si>
  <si>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</si>
  <si>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</si>
  <si>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</si>
  <si>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</si>
  <si>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</si>
  <si>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</si>
  <si>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</si>
  <si>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</si>
  <si>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</si>
  <si>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</si>
  <si>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</si>
  <si>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</si>
  <si>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</si>
  <si>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</si>
  <si>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</si>
  <si>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</si>
  <si>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</si>
  <si>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</si>
  <si>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</si>
  <si>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</si>
  <si>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</si>
  <si>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</si>
  <si>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</si>
  <si>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</si>
  <si>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</si>
  <si>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</si>
  <si>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</si>
  <si>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</si>
  <si>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</si>
  <si>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</si>
  <si>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</si>
  <si>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</si>
  <si>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</si>
  <si>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</si>
  <si>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</si>
  <si>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</si>
  <si>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</si>
  <si>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</si>
  <si>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</si>
  <si>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</si>
  <si>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</si>
  <si>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</si>
  <si>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</si>
  <si>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</si>
  <si>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</si>
  <si>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Šatne</t>
  </si>
  <si>
    <t>STA</t>
  </si>
  <si>
    <t>1</t>
  </si>
  <si>
    <t>{9a996fc3-49f6-4ee6-90ad-796d86e34904}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</si>
  <si>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</si>
  <si>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</si>
  <si>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</si>
  <si>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</si>
  <si>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</si>
  <si>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</si>
  <si>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</si>
  <si>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</si>
  <si>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</si>
  <si>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</t>
  </si>
  <si>
    <t xml:space="preserve">    6 - Úpravy povrchov, podlahy, osadenie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</si>
  <si>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</si>
  <si>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</si>
  <si>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</si>
  <si>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</si>
  <si>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</si>
  <si>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</si>
  <si>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</si>
  <si>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</si>
  <si>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</si>
  <si>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</si>
  <si>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776 - Podlahy povlakové</t>
  </si>
  <si>
    <t>M - Práce a dodávky M</t>
  </si>
  <si>
    <t xml:space="preserve">    21-M - Elektromontáže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</si>
  <si>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</si>
  <si>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</si>
  <si>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</si>
  <si>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</si>
  <si>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</si>
  <si>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</si>
  <si>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</si>
  <si>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</si>
  <si>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</si>
  <si>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</si>
  <si>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</si>
  <si>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</si>
  <si>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</si>
  <si>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</si>
  <si>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</si>
  <si>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</si>
  <si>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</si>
  <si>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</si>
  <si>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112101123.S</t>
  </si>
  <si>
    <t>ks</t>
  </si>
  <si>
    <t>4</t>
  </si>
  <si>
    <t>2</t>
  </si>
  <si>
    <t>-1191627257</t>
  </si>
  <si>
    <t>112201103.S</t>
  </si>
  <si>
    <t>1301668485</t>
  </si>
  <si>
    <t>3</t>
  </si>
  <si>
    <t>121101111.S</t>
  </si>
  <si>
    <t>Odstránenie ornice s vodor. premiestn. na hromady, so zložením na vzdialenosť do 100 m a do 100m3</t>
  </si>
  <si>
    <t>m3</t>
  </si>
  <si>
    <t>-468729056</t>
  </si>
  <si>
    <t>131201101</t>
  </si>
  <si>
    <t>Výkop nezapaženej pätky v hornine 3, do 100 m3</t>
  </si>
  <si>
    <t>1683450635</t>
  </si>
  <si>
    <t>5</t>
  </si>
  <si>
    <t>131201109</t>
  </si>
  <si>
    <t>Príplatok za lepivosť horniny 3 - pätky</t>
  </si>
  <si>
    <t>-1063839916</t>
  </si>
  <si>
    <t>6</t>
  </si>
  <si>
    <t>132201101.S</t>
  </si>
  <si>
    <t>Výkop ryhy do šírky 600 mm v horn.3 do 100 m3</t>
  </si>
  <si>
    <t>824327093</t>
  </si>
  <si>
    <t>7</t>
  </si>
  <si>
    <t>132201109.S</t>
  </si>
  <si>
    <t>Príplatok k cene za lepivosť pri hĺbení rýh šírky do 600 mm zapažených i nezapažených s urovnaním dna v hornine 3</t>
  </si>
  <si>
    <t>641588739</t>
  </si>
  <si>
    <t>8</t>
  </si>
  <si>
    <t>162201102.S</t>
  </si>
  <si>
    <t>Vodorovné premiestnenie výkopku z horniny 1-4 nad 20-50m</t>
  </si>
  <si>
    <t>-1897506222</t>
  </si>
  <si>
    <t>9</t>
  </si>
  <si>
    <t>162201413.S</t>
  </si>
  <si>
    <t>Vodorovné premiestnenie kmeňov nad 500 do 700 mm do 1000 m</t>
  </si>
  <si>
    <t>465830209</t>
  </si>
  <si>
    <t>10</t>
  </si>
  <si>
    <t>162201423.S</t>
  </si>
  <si>
    <t>Vodorovné premiestnenie pňov nad 500 do 700 mm do 1000 m</t>
  </si>
  <si>
    <t>-1766364730</t>
  </si>
  <si>
    <t>11</t>
  </si>
  <si>
    <t>171101103.S</t>
  </si>
  <si>
    <t>Zhutnený násyp zo súdržnej horniny s mierou zhutnenia nad 96 do 100 % podľa Proctor-Standard</t>
  </si>
  <si>
    <t>1223250040</t>
  </si>
  <si>
    <t>12</t>
  </si>
  <si>
    <t>171101141</t>
  </si>
  <si>
    <t xml:space="preserve">Uloženie akýchkoľvek hornín do násypu, rozhrnutie v rámci areálu </t>
  </si>
  <si>
    <t>-1564468645</t>
  </si>
  <si>
    <t>13</t>
  </si>
  <si>
    <t>181101101.S</t>
  </si>
  <si>
    <t>Úprava pláne v zárezoch v hornine 1-4 bez zhutnenia</t>
  </si>
  <si>
    <t>m2</t>
  </si>
  <si>
    <t>-719757320</t>
  </si>
  <si>
    <t>Zakladanie</t>
  </si>
  <si>
    <t>14</t>
  </si>
  <si>
    <t>271571111.S</t>
  </si>
  <si>
    <t>Vankúše zhutnené pod základy zo štrkopiesku</t>
  </si>
  <si>
    <t>1871876679</t>
  </si>
  <si>
    <t>15</t>
  </si>
  <si>
    <t>274271041.S</t>
  </si>
  <si>
    <t>Murivo základových pásov (m3) z betónových debniacich tvárnic s betónovou výplňou C 16/20 hrúbky 300 mm</t>
  </si>
  <si>
    <t>-1568593288</t>
  </si>
  <si>
    <t>16</t>
  </si>
  <si>
    <t>274313521.S</t>
  </si>
  <si>
    <t>Betón základových pásov, prostý tr. C 12/15</t>
  </si>
  <si>
    <t>327417407</t>
  </si>
  <si>
    <t>17</t>
  </si>
  <si>
    <t>274361825.S</t>
  </si>
  <si>
    <t>Výstuž pre murivo základových pásov z betónových debniacich tvárnic s betónovou výplňou z ocele B500 (10505)</t>
  </si>
  <si>
    <t>t</t>
  </si>
  <si>
    <t>-1435538747</t>
  </si>
  <si>
    <t>18</t>
  </si>
  <si>
    <t>275313521.S</t>
  </si>
  <si>
    <t>Betón základových pätiek, prostý tr. C 12/15</t>
  </si>
  <si>
    <t>-568291718</t>
  </si>
  <si>
    <t>Úpravy povrchov, podlahy, osadenie</t>
  </si>
  <si>
    <t>19</t>
  </si>
  <si>
    <t>631571003.S</t>
  </si>
  <si>
    <t>Násyp zo štrkopiesku 0-32 (pre spevnenie podkladu)</t>
  </si>
  <si>
    <t>-808124147</t>
  </si>
  <si>
    <t>642944121.S</t>
  </si>
  <si>
    <t>Dodatočná montáž oceľovej dverovej zárubne, plochy otvoru do 2,5 m2</t>
  </si>
  <si>
    <t>1700671965</t>
  </si>
  <si>
    <t>21</t>
  </si>
  <si>
    <t>M</t>
  </si>
  <si>
    <t>553310006300</t>
  </si>
  <si>
    <t xml:space="preserve">Zárubňa oceľová CgU šxvxhr 800x1970x80 mm </t>
  </si>
  <si>
    <t>95492068</t>
  </si>
  <si>
    <t>22</t>
  </si>
  <si>
    <t>553310008700</t>
  </si>
  <si>
    <t xml:space="preserve">Zárubňa oceľová CgU šxvxhr 800x1970x140 mm </t>
  </si>
  <si>
    <t>1978306845</t>
  </si>
  <si>
    <t>23</t>
  </si>
  <si>
    <t>553310008500</t>
  </si>
  <si>
    <t xml:space="preserve">Zárubňa oceľová CgU šxvxhr 700x1970x140 mm </t>
  </si>
  <si>
    <t>-533603964</t>
  </si>
  <si>
    <t>24</t>
  </si>
  <si>
    <t>553310008400</t>
  </si>
  <si>
    <t xml:space="preserve">Zárubňa oceľová CgU šxvxhr 600x1970x140 mm </t>
  </si>
  <si>
    <t>-44774107</t>
  </si>
  <si>
    <t>25</t>
  </si>
  <si>
    <t>553310005900</t>
  </si>
  <si>
    <t xml:space="preserve">Zárubňa oceľová CgU šxvxhr 600x1970x70 mm </t>
  </si>
  <si>
    <t>1777471670</t>
  </si>
  <si>
    <t>26</t>
  </si>
  <si>
    <t>648991111.S</t>
  </si>
  <si>
    <t>Osadenie parapetných dosiek z plastických a poloplast., hmôt, š. do 200 mm</t>
  </si>
  <si>
    <t>m</t>
  </si>
  <si>
    <t>-335517905</t>
  </si>
  <si>
    <t>27</t>
  </si>
  <si>
    <t>611560000102</t>
  </si>
  <si>
    <t>Parapetná doska plastová, šírka 120 mm</t>
  </si>
  <si>
    <t>1910189494</t>
  </si>
  <si>
    <t>99</t>
  </si>
  <si>
    <t>Presun hmôt HSV</t>
  </si>
  <si>
    <t>28</t>
  </si>
  <si>
    <t>998011002.S</t>
  </si>
  <si>
    <t>Presun hmôt pre budovy (801, 803, 812), zvislá konštr. z tehál, tvárnic, z kovu výšky do 12 m</t>
  </si>
  <si>
    <t>-1900887314</t>
  </si>
  <si>
    <t>PSV</t>
  </si>
  <si>
    <t>Práce a dodávky PSV</t>
  </si>
  <si>
    <t>711</t>
  </si>
  <si>
    <t>Izolácie proti vode a vlhkosti</t>
  </si>
  <si>
    <t>29</t>
  </si>
  <si>
    <t>711132107.S</t>
  </si>
  <si>
    <t>Zhotovenie izolácie proti zemnej vlhkosti nopovou fóloiu položenou voľne na ploche zvislej</t>
  </si>
  <si>
    <t>-1617838878</t>
  </si>
  <si>
    <t>30</t>
  </si>
  <si>
    <t>283230002700</t>
  </si>
  <si>
    <t>Nopová HDPE fólia, výška nopu 8 mm, proti zemnej vlhkosti s radónovou ochranou, pre spodnú stavbu</t>
  </si>
  <si>
    <t>32</t>
  </si>
  <si>
    <t>-1610432256</t>
  </si>
  <si>
    <t>31</t>
  </si>
  <si>
    <t>998711201.S</t>
  </si>
  <si>
    <t>Presun hmôt pre izoláciu proti vode v objektoch výšky do 6 m</t>
  </si>
  <si>
    <t>%</t>
  </si>
  <si>
    <t>1529146667</t>
  </si>
  <si>
    <t>713</t>
  </si>
  <si>
    <t>Izolácie tepelné</t>
  </si>
  <si>
    <t>713121111</t>
  </si>
  <si>
    <t>Montáž tepelnej izolácie podláh minerálnou vlnou, kladená voľne v jednej vrstve</t>
  </si>
  <si>
    <t>-1491385768</t>
  </si>
  <si>
    <t>33</t>
  </si>
  <si>
    <t>631440020881</t>
  </si>
  <si>
    <t xml:space="preserve">Doska hr. 100 mm, izolácia z minerálnej vlny  - do oc. rámu </t>
  </si>
  <si>
    <t>-603503256</t>
  </si>
  <si>
    <t>34</t>
  </si>
  <si>
    <t>631440020883</t>
  </si>
  <si>
    <t>Doska hr. 120 mm, izolácia z minerálnej vlny  - do oc. rámu</t>
  </si>
  <si>
    <t>804064010</t>
  </si>
  <si>
    <t>35</t>
  </si>
  <si>
    <t>713131121.S</t>
  </si>
  <si>
    <t>Montáž tepelnej izolácie stien minerálnou vlnou, s úpravou viazacím drôtom</t>
  </si>
  <si>
    <t>-1449142104</t>
  </si>
  <si>
    <t>36</t>
  </si>
  <si>
    <t>631440042100.S</t>
  </si>
  <si>
    <t>Doska z minerálnej vlny hr. 120 mm, izolácia pre priečky, šikmé strechy, stropy, podhľady</t>
  </si>
  <si>
    <t>-1307505597</t>
  </si>
  <si>
    <t>37</t>
  </si>
  <si>
    <t>631440041700.S</t>
  </si>
  <si>
    <t>Doska z minerálnej vlny hr. 50 mm, izolácia pre priečky, šikmé strechy, stropy, podhľady</t>
  </si>
  <si>
    <t>1016218198</t>
  </si>
  <si>
    <t>38</t>
  </si>
  <si>
    <t>713141151.S</t>
  </si>
  <si>
    <t>Montáž tepelnej izolácie striech plochých do 10° minerálnou vlnou, jednovrstvová kladenými voľne</t>
  </si>
  <si>
    <t>-2062974209</t>
  </si>
  <si>
    <t>39</t>
  </si>
  <si>
    <t>631440033400.S</t>
  </si>
  <si>
    <t>Doska z minerálnej vlny hr. 150 mm, izolácia pre zateplenie plochých striech</t>
  </si>
  <si>
    <t>1915054309</t>
  </si>
  <si>
    <t>40</t>
  </si>
  <si>
    <t>713141168</t>
  </si>
  <si>
    <t>Montáž paropriepustnej fólie stien</t>
  </si>
  <si>
    <t>259584241</t>
  </si>
  <si>
    <t>41</t>
  </si>
  <si>
    <t>283280000407</t>
  </si>
  <si>
    <t xml:space="preserve">Kontaktná paropriepustná fólia </t>
  </si>
  <si>
    <t>773646588</t>
  </si>
  <si>
    <t>42</t>
  </si>
  <si>
    <t>713141169</t>
  </si>
  <si>
    <t>Montáž parozábrany stien</t>
  </si>
  <si>
    <t>1194231632</t>
  </si>
  <si>
    <t>43</t>
  </si>
  <si>
    <t>283230006803</t>
  </si>
  <si>
    <t>Parozábrana, s imtegrovaným lepiacim pásom, hliníková vrstva</t>
  </si>
  <si>
    <t>-1927674741</t>
  </si>
  <si>
    <t>44</t>
  </si>
  <si>
    <t>998713201.S</t>
  </si>
  <si>
    <t>Presun hmôt pre izolácie tepelné v objektoch výšky do 6 m</t>
  </si>
  <si>
    <t>-985396853</t>
  </si>
  <si>
    <t>762</t>
  </si>
  <si>
    <t>Konštrukcie tesárske</t>
  </si>
  <si>
    <t>45</t>
  </si>
  <si>
    <t>762421201</t>
  </si>
  <si>
    <t>Montáž parozábrany stropu</t>
  </si>
  <si>
    <t>634839052</t>
  </si>
  <si>
    <t>46</t>
  </si>
  <si>
    <t>283220003007</t>
  </si>
  <si>
    <t>Parozábrana - fólia z PE</t>
  </si>
  <si>
    <t>-1335660207</t>
  </si>
  <si>
    <t>47</t>
  </si>
  <si>
    <t>762421221.S</t>
  </si>
  <si>
    <t>Montáž obloženia stropov alebo strešných podhľadov doskami tvrdými drevotrieskovými na pero a drážku</t>
  </si>
  <si>
    <t>-1241579537</t>
  </si>
  <si>
    <t>48</t>
  </si>
  <si>
    <t>607150000107</t>
  </si>
  <si>
    <t>Doska drevotriesková laminovaná hr. 10 mm</t>
  </si>
  <si>
    <t>601414599</t>
  </si>
  <si>
    <t>49</t>
  </si>
  <si>
    <t>762431221.S</t>
  </si>
  <si>
    <t>Montáž obloženia stien doskami z drevovláknitých hmôt tvrdými drevotrieskovými na pero a drážku</t>
  </si>
  <si>
    <t>-254699019</t>
  </si>
  <si>
    <t>50</t>
  </si>
  <si>
    <t>-317236497</t>
  </si>
  <si>
    <t>51</t>
  </si>
  <si>
    <t>597852969</t>
  </si>
  <si>
    <t>52</t>
  </si>
  <si>
    <t>762431227</t>
  </si>
  <si>
    <t>Montáž obloženia stien doskami WPC na kovový rám</t>
  </si>
  <si>
    <t>535280259</t>
  </si>
  <si>
    <t>53</t>
  </si>
  <si>
    <t>283190001205</t>
  </si>
  <si>
    <t>Doska WPC drevoplastová kompozitná, hr. 20mm</t>
  </si>
  <si>
    <t>-1483265741</t>
  </si>
  <si>
    <t>54</t>
  </si>
  <si>
    <t>762512245.S</t>
  </si>
  <si>
    <t>Položenie podláh pod PVC na podklad z drevotrieskových dosiek priskrutkovaním</t>
  </si>
  <si>
    <t>-291618050</t>
  </si>
  <si>
    <t>55</t>
  </si>
  <si>
    <t>606210000107</t>
  </si>
  <si>
    <t>Preglejka vodovzdorná hr. 20 mm</t>
  </si>
  <si>
    <t>-1759276010</t>
  </si>
  <si>
    <t>56</t>
  </si>
  <si>
    <t>998762202.S</t>
  </si>
  <si>
    <t>Presun hmôt pre konštrukcie tesárske v objektoch výšky do 12 m</t>
  </si>
  <si>
    <t>1635310736</t>
  </si>
  <si>
    <t>763</t>
  </si>
  <si>
    <t>Konštrukcie - drevostavby</t>
  </si>
  <si>
    <t>57</t>
  </si>
  <si>
    <t>763138210.S</t>
  </si>
  <si>
    <t>Podhľad SDK závesný na jednoúrovňovej oceľovej podkonštrukcií CD+UD, doska štandardná  12.5 mm</t>
  </si>
  <si>
    <t>-309502900</t>
  </si>
  <si>
    <t>58</t>
  </si>
  <si>
    <t>763147111.S</t>
  </si>
  <si>
    <t>Obklad steny sadrokartónom, doska štandardná 12,5 mm</t>
  </si>
  <si>
    <t>1860418469</t>
  </si>
  <si>
    <t>59</t>
  </si>
  <si>
    <t>763750210</t>
  </si>
  <si>
    <t>Montáž drevoplastových kompozitných podláh na terasy</t>
  </si>
  <si>
    <t>73846693</t>
  </si>
  <si>
    <t>60</t>
  </si>
  <si>
    <t>283190003207</t>
  </si>
  <si>
    <t>Doska terasová WPC hr. 26 mm</t>
  </si>
  <si>
    <t>-1422188689</t>
  </si>
  <si>
    <t>61</t>
  </si>
  <si>
    <t>763750215</t>
  </si>
  <si>
    <t>Montáž drevoplastových kompozitných podláh na schod. stupne</t>
  </si>
  <si>
    <t>238514609</t>
  </si>
  <si>
    <t>62</t>
  </si>
  <si>
    <t>-1672910504</t>
  </si>
  <si>
    <t>63</t>
  </si>
  <si>
    <t>998763201.S</t>
  </si>
  <si>
    <t>Presun hmôt pre drevostavby v objektoch výšky do 12 m</t>
  </si>
  <si>
    <t>-199297011</t>
  </si>
  <si>
    <t>64</t>
  </si>
  <si>
    <t>998763401.S</t>
  </si>
  <si>
    <t>Presun hmôt pre sádrokartónové konštrukcie v stavbách (objektoch) výšky do 7 m</t>
  </si>
  <si>
    <t>532751528</t>
  </si>
  <si>
    <t>764</t>
  </si>
  <si>
    <t>Konštrukcie klampiarske</t>
  </si>
  <si>
    <t>65</t>
  </si>
  <si>
    <t>764324424</t>
  </si>
  <si>
    <t>Oplechovanie ukončenia fasádneho WPC obkladu v mieste strechy z lakoplast. plechu, r.š. 220 mm</t>
  </si>
  <si>
    <t>1209289939</t>
  </si>
  <si>
    <t>66</t>
  </si>
  <si>
    <t>764331431</t>
  </si>
  <si>
    <t>Oplechovanie ukončenia fasádneho WPC obkladu v mieste terasy z lakoplast. plechu rš. 340 mm - K1</t>
  </si>
  <si>
    <t>309119179</t>
  </si>
  <si>
    <t>67</t>
  </si>
  <si>
    <t>764331432</t>
  </si>
  <si>
    <t>Oplechovanie mostíka z lakoplast. plechu rš. 330 mm - K2</t>
  </si>
  <si>
    <t>-1649952851</t>
  </si>
  <si>
    <t>68</t>
  </si>
  <si>
    <t>764352427.S</t>
  </si>
  <si>
    <t>Žľaby z pozinkovaného farbeného PZf plechu, pododkvapové polkruhové r.š. 330 mm</t>
  </si>
  <si>
    <t>-1707550007</t>
  </si>
  <si>
    <t>69</t>
  </si>
  <si>
    <t>764359412.S</t>
  </si>
  <si>
    <t>Kotlík kónický z pozinkovaného farbeného PZf plechu, pre rúry s priemerom od 100 do 125 mm</t>
  </si>
  <si>
    <t>1801429117</t>
  </si>
  <si>
    <t>70</t>
  </si>
  <si>
    <t>764410420.S</t>
  </si>
  <si>
    <t>Oplechovanie parapetov z lakoplast. plechu, vrátane rohov r.š. 120 mm</t>
  </si>
  <si>
    <t>-357001105</t>
  </si>
  <si>
    <t>71</t>
  </si>
  <si>
    <t>764454454.S</t>
  </si>
  <si>
    <t>Zvodové rúry z pozinkovaného farbeného PZf plechu, kruhové priemer 120 mm</t>
  </si>
  <si>
    <t>-755019863</t>
  </si>
  <si>
    <t>72</t>
  </si>
  <si>
    <t>998764201.S</t>
  </si>
  <si>
    <t>Presun hmôt pre konštrukcie klampiarske v objektoch výšky do 6 m</t>
  </si>
  <si>
    <t>2107622320</t>
  </si>
  <si>
    <t>766</t>
  </si>
  <si>
    <t>Konštrukcie stolárske</t>
  </si>
  <si>
    <t>73</t>
  </si>
  <si>
    <t>766124105</t>
  </si>
  <si>
    <t xml:space="preserve">Montáž drevených stien záchodových (inštalačný blok WC) s jedným krídlom </t>
  </si>
  <si>
    <t>1857068742</t>
  </si>
  <si>
    <t>74</t>
  </si>
  <si>
    <t>611PC210</t>
  </si>
  <si>
    <t>WC kabína z drevotriesk. laminovaných dosák hr. 20 mm, vnút. rozmer kabíny 850/1200/2100mm s dverami plnými 600/1970mm - S5</t>
  </si>
  <si>
    <t>-1592475305</t>
  </si>
  <si>
    <t>75</t>
  </si>
  <si>
    <t>766190001</t>
  </si>
  <si>
    <t xml:space="preserve">Montáž pisoárovej deliacej steny </t>
  </si>
  <si>
    <t>-1395743358</t>
  </si>
  <si>
    <t>76</t>
  </si>
  <si>
    <t>554950000107</t>
  </si>
  <si>
    <t>Pisoárová deliaca stena - S6</t>
  </si>
  <si>
    <t>-1220143502</t>
  </si>
  <si>
    <t>77</t>
  </si>
  <si>
    <t>766621400.S</t>
  </si>
  <si>
    <t>Montáž okien plastových s hydroizolačnými ISO páskami (exteriérová a interiérová)</t>
  </si>
  <si>
    <t>1483785875</t>
  </si>
  <si>
    <t>78</t>
  </si>
  <si>
    <t>283290006100.S</t>
  </si>
  <si>
    <t>Tesniaca paropriepustná fólia polymér-flísová, š. 290 mm, dĺ. 30 m, pre tesnenie pripájacej škáry okenného rámu a muriva z exteriéru</t>
  </si>
  <si>
    <t>71618371</t>
  </si>
  <si>
    <t>79</t>
  </si>
  <si>
    <t>283290006200.S</t>
  </si>
  <si>
    <t>Tesniaca paronepriepustná fólia polymér-flísová, š. 70 mm, dĺ. 30 m, pre tesnenie pripájacej škáry okenného rámu a muriva z interiéru</t>
  </si>
  <si>
    <t>1464445762</t>
  </si>
  <si>
    <t>80</t>
  </si>
  <si>
    <t>611410000101</t>
  </si>
  <si>
    <t>Plastové okno jednokrídlové OS, 1200x1200 mm, izolačné dvojsklo, 6 komorový profil - PL3</t>
  </si>
  <si>
    <t>-646021127</t>
  </si>
  <si>
    <t>81</t>
  </si>
  <si>
    <t>611410000102</t>
  </si>
  <si>
    <t>Plastové okno delené-spodný diel pevný s bezpečnostným sklom, horný výklopný, 1800x2100 mm, izolačné dvojsklo, 6 komorový profil - PL4</t>
  </si>
  <si>
    <t>209657239</t>
  </si>
  <si>
    <t>82</t>
  </si>
  <si>
    <t>611410000103</t>
  </si>
  <si>
    <t>Plastové okno jednokrídlové výklopné, 650x500 mm, izolačné dvojsklo, 6 komorový profil - PL6</t>
  </si>
  <si>
    <t>1543549401</t>
  </si>
  <si>
    <t>83</t>
  </si>
  <si>
    <t>611410000104</t>
  </si>
  <si>
    <t>Plastové okno dvojkrídlové výklopné a pevné, 2500x500 mm, izolačné dvojsklo, 6 komorový profil - PL7+8</t>
  </si>
  <si>
    <t>-1210047738</t>
  </si>
  <si>
    <t>84</t>
  </si>
  <si>
    <t>611410000105</t>
  </si>
  <si>
    <t>Plastové okno jednokrídlové výklopné, 1800x500 mm, izolačné dvojsklo, 6 komorový profil - PL9</t>
  </si>
  <si>
    <t>140126099</t>
  </si>
  <si>
    <t>85</t>
  </si>
  <si>
    <t>611410000106</t>
  </si>
  <si>
    <t>Plastové okno jednokrídlové výklopné, 800x500 mm, izolačné dvojsklo, 6 komorový profil - PL10</t>
  </si>
  <si>
    <t>-796454880</t>
  </si>
  <si>
    <t>86</t>
  </si>
  <si>
    <t>766641071.S</t>
  </si>
  <si>
    <t>Montáž dverí balkónových plastových s hydroizolačnými ISO páskami (exteriérová a interiérová)</t>
  </si>
  <si>
    <t>1968773411</t>
  </si>
  <si>
    <t>87</t>
  </si>
  <si>
    <t>736729738</t>
  </si>
  <si>
    <t>88</t>
  </si>
  <si>
    <t>-1603480657</t>
  </si>
  <si>
    <t>89</t>
  </si>
  <si>
    <t>611420000100.S</t>
  </si>
  <si>
    <t>Balkónové dvere plastové otváravo-sklopné, 2000x850 mm - PL5</t>
  </si>
  <si>
    <t>-2043502004</t>
  </si>
  <si>
    <t>90</t>
  </si>
  <si>
    <t>766641161.S</t>
  </si>
  <si>
    <t>Montáž dverí plastových, vchodových, 1 m obvodu dverí</t>
  </si>
  <si>
    <t>-26961170</t>
  </si>
  <si>
    <t>91</t>
  </si>
  <si>
    <t>611670001001</t>
  </si>
  <si>
    <t>Plastové dvere vstupné plné, rám 1025*2075, dvere 875*2000 - PL1</t>
  </si>
  <si>
    <t>-622638099</t>
  </si>
  <si>
    <t>92</t>
  </si>
  <si>
    <t>611670001002</t>
  </si>
  <si>
    <t>Plastové dvere vstupné plné, rám 950*2075, dvere 800*2000 - PL2</t>
  </si>
  <si>
    <t>2140206535</t>
  </si>
  <si>
    <t>93</t>
  </si>
  <si>
    <t>766662112.S</t>
  </si>
  <si>
    <t>Montáž dverového krídla otočného jednokrídlového poldrážkového, do existujúcej zárubne, vrátane kovania</t>
  </si>
  <si>
    <t>11087184</t>
  </si>
  <si>
    <t>94</t>
  </si>
  <si>
    <t>549150000600</t>
  </si>
  <si>
    <t>Kľučka dverová 2x, 2x rozeta BB, FAB, nehrdzavejúca oceľ, povrch lakovaný</t>
  </si>
  <si>
    <t>-377071393</t>
  </si>
  <si>
    <t>95</t>
  </si>
  <si>
    <t>611610000400.S</t>
  </si>
  <si>
    <t>Dvere vnútorné jednokrídlové, šírka 600-900 mm, výplň papierová voština, povrch fólia, plné</t>
  </si>
  <si>
    <t>1685578975</t>
  </si>
  <si>
    <t>96</t>
  </si>
  <si>
    <t>611610000700.S</t>
  </si>
  <si>
    <t>Dvere vnútorné jednokrídlové, šírka 600-900 mm, výplň papierová voština, povrch fólia, 1/3 zasklenie</t>
  </si>
  <si>
    <t>-2105261911</t>
  </si>
  <si>
    <t>97</t>
  </si>
  <si>
    <t>766695212.S</t>
  </si>
  <si>
    <t>Montáž prahu dverí, jednokrídlových</t>
  </si>
  <si>
    <t>381297197</t>
  </si>
  <si>
    <t>98</t>
  </si>
  <si>
    <t>611890000800.S</t>
  </si>
  <si>
    <t>Prah bukový, dĺžka 710 mm, šírka 140 mm</t>
  </si>
  <si>
    <t>-1971832841</t>
  </si>
  <si>
    <t>76681100</t>
  </si>
  <si>
    <t>Montáž kuchynskej linky drevenej,  dl. 1500</t>
  </si>
  <si>
    <t>2002139461</t>
  </si>
  <si>
    <t>100</t>
  </si>
  <si>
    <t>615620000107</t>
  </si>
  <si>
    <t>395929662</t>
  </si>
  <si>
    <t>101</t>
  </si>
  <si>
    <t>998766201.S</t>
  </si>
  <si>
    <t>Presun hmot pre konštrukcie stolárske v objektoch výšky do 6 m</t>
  </si>
  <si>
    <t>-645150084</t>
  </si>
  <si>
    <t>767</t>
  </si>
  <si>
    <t>Konštrukcie doplnkové kovové</t>
  </si>
  <si>
    <t>102</t>
  </si>
  <si>
    <t>767161240.S</t>
  </si>
  <si>
    <t>Montáž zábradlia rovného z rúrok na oceľovú konštrukciu, s hmotnosťou 1 m zábradlia nad 45 kg</t>
  </si>
  <si>
    <t>1479361168</t>
  </si>
  <si>
    <t>103</t>
  </si>
  <si>
    <t>553520002907</t>
  </si>
  <si>
    <t>Zábradlie na terasu oceľové, vertikálna výplň rebrovanie, výška do 1200 mm, kotvenie do podlahy, vr. náteru - Z1</t>
  </si>
  <si>
    <t>818807485</t>
  </si>
  <si>
    <t>104</t>
  </si>
  <si>
    <t>553520002917</t>
  </si>
  <si>
    <t>Bránka 1,5m x 1,2m na terasu, vr. náteru - ako zábradlie - Z1</t>
  </si>
  <si>
    <t>-6287489</t>
  </si>
  <si>
    <t>105</t>
  </si>
  <si>
    <t>767211112.S</t>
  </si>
  <si>
    <t>Montáž schodov rovných a podiest, osadených na oceľovú konštrukciu zváraním</t>
  </si>
  <si>
    <t>kg</t>
  </si>
  <si>
    <t>282228337</t>
  </si>
  <si>
    <t>106</t>
  </si>
  <si>
    <t>553PC102</t>
  </si>
  <si>
    <t>Oceľové schodište vr. náterov - Z3</t>
  </si>
  <si>
    <t>-1197211803</t>
  </si>
  <si>
    <t>107</t>
  </si>
  <si>
    <t>767211115</t>
  </si>
  <si>
    <t>Montáž oceľovej konštrukcie mostíka zváraním</t>
  </si>
  <si>
    <t>105179435</t>
  </si>
  <si>
    <t>108</t>
  </si>
  <si>
    <t>553PC103</t>
  </si>
  <si>
    <t>Oceľová konštrukcia mostíka vr. náterov - Z4</t>
  </si>
  <si>
    <t>403176291</t>
  </si>
  <si>
    <t>109</t>
  </si>
  <si>
    <t>767251113</t>
  </si>
  <si>
    <t>Montáž podkl. konštr. podláh z oceľového profilov. plechu nitovaním</t>
  </si>
  <si>
    <t>424830138</t>
  </si>
  <si>
    <t>110</t>
  </si>
  <si>
    <t>137110000507.S</t>
  </si>
  <si>
    <t>Plech oceľový pozink. profilovaný hr. 0,75mm skrutkovaný k podlah. priečným nosníkom</t>
  </si>
  <si>
    <t>-1489645156</t>
  </si>
  <si>
    <t>111</t>
  </si>
  <si>
    <t>767251119</t>
  </si>
  <si>
    <t xml:space="preserve">Montáž strechy z oceľového profilov. plechu </t>
  </si>
  <si>
    <t>1201023701</t>
  </si>
  <si>
    <t>112</t>
  </si>
  <si>
    <t>138310004700</t>
  </si>
  <si>
    <t>Plech trapézový pozinkovaný T 35 lakovaný hr. 0,75 mm</t>
  </si>
  <si>
    <t>-1859935215</t>
  </si>
  <si>
    <t>113</t>
  </si>
  <si>
    <t>767251311.S</t>
  </si>
  <si>
    <t xml:space="preserve">Montáž podkladu z roštov hmotnosti do 15 kg/m2 - pod WPC podlahu </t>
  </si>
  <si>
    <t>-1548404447</t>
  </si>
  <si>
    <t>114</t>
  </si>
  <si>
    <t>145610001405</t>
  </si>
  <si>
    <t>Profil jäklový štvorcový rozmer 80x80x5 mm, vr. náteru</t>
  </si>
  <si>
    <t>-362747316</t>
  </si>
  <si>
    <t>115</t>
  </si>
  <si>
    <t>767251317</t>
  </si>
  <si>
    <t>Montáž podkladu z roštov hmotnosti do 15 kg/m2 - pod WPC obklad stien</t>
  </si>
  <si>
    <t>-842996453</t>
  </si>
  <si>
    <t>116</t>
  </si>
  <si>
    <t>145620000105</t>
  </si>
  <si>
    <t>Profil oceľový 35x20x1,5 mm 1x ťahaný tenkostenný uzavretý obdĺžnikový, vr. náteru</t>
  </si>
  <si>
    <t>684068329</t>
  </si>
  <si>
    <t>117</t>
  </si>
  <si>
    <t>767330251</t>
  </si>
  <si>
    <t>Montáž markízy 1500x900 mm z oceľ. konštr. s oplechovaním lakoplast. plechom</t>
  </si>
  <si>
    <t>-818037193</t>
  </si>
  <si>
    <t>118</t>
  </si>
  <si>
    <t>553PC001</t>
  </si>
  <si>
    <t>Vstupná markíza 1500x900 mmz oceľ. konštr. s oplechovaním lakoplast. plechom hr. 0,6 mm - Z2</t>
  </si>
  <si>
    <t>-107156226</t>
  </si>
  <si>
    <t>119</t>
  </si>
  <si>
    <t>767421115</t>
  </si>
  <si>
    <t>Montáž opláštenia stien na oceľovú konštrukciu</t>
  </si>
  <si>
    <t>1266145541</t>
  </si>
  <si>
    <t>120</t>
  </si>
  <si>
    <t>138310000100</t>
  </si>
  <si>
    <t>Plech trapézový T-8</t>
  </si>
  <si>
    <t>1780509781</t>
  </si>
  <si>
    <t>121</t>
  </si>
  <si>
    <t>767995104</t>
  </si>
  <si>
    <t>Montáž ostatných atypických kovových stavebných konštrukcií nad 20 do 50 kg</t>
  </si>
  <si>
    <t>-851253823</t>
  </si>
  <si>
    <t>122</t>
  </si>
  <si>
    <t>767995385</t>
  </si>
  <si>
    <t>Výroba stavebného atypického prvku o hmotnosti od 20,01 do 300 kg stupňa zložitosti 2, vr. náteru</t>
  </si>
  <si>
    <t>642025810</t>
  </si>
  <si>
    <t>123</t>
  </si>
  <si>
    <t>133840000R</t>
  </si>
  <si>
    <t>Rámový skelet kontajnera - oceľová nosná konštrukcia</t>
  </si>
  <si>
    <t>152959027</t>
  </si>
  <si>
    <t>124</t>
  </si>
  <si>
    <t>998767201.S</t>
  </si>
  <si>
    <t>Presun hmôt pre kovové stavebné doplnkové konštrukcie v objektoch výšky do 6 m</t>
  </si>
  <si>
    <t>-2101626081</t>
  </si>
  <si>
    <t>769</t>
  </si>
  <si>
    <t>Montáže vzduchotechnických zariadení</t>
  </si>
  <si>
    <t>125</t>
  </si>
  <si>
    <t>769035015.S</t>
  </si>
  <si>
    <t>Montáž mriežky s pevnými lamelami prierezu 0.006-0.010 m2</t>
  </si>
  <si>
    <t>1727487142</t>
  </si>
  <si>
    <t>126</t>
  </si>
  <si>
    <t>429720036504</t>
  </si>
  <si>
    <t>Vetracia mriežka digestora so sieťkou a protidažď. žalúziou 100x100 mm - Z5</t>
  </si>
  <si>
    <t>-1514797472</t>
  </si>
  <si>
    <t>127</t>
  </si>
  <si>
    <t>998769201.S</t>
  </si>
  <si>
    <t>Presun hmôt pre montáž vzduchotechnických zariadení v stavbe (objekte) výšky do 7 m</t>
  </si>
  <si>
    <t>-467815321</t>
  </si>
  <si>
    <t>776</t>
  </si>
  <si>
    <t>Podlahy povlakové</t>
  </si>
  <si>
    <t>128</t>
  </si>
  <si>
    <t>776220110R</t>
  </si>
  <si>
    <t>Lepenie povlakových podláh  PVC homogénne alebo heterogénne na schodiskových stupňoch na stupnice rovné</t>
  </si>
  <si>
    <t>409586398</t>
  </si>
  <si>
    <t>129</t>
  </si>
  <si>
    <t>284110002003</t>
  </si>
  <si>
    <t>Podlaha PVC homogénna - základná trieda, hrúbka 3 mm</t>
  </si>
  <si>
    <t>1029711349</t>
  </si>
  <si>
    <t>130</t>
  </si>
  <si>
    <t>776420010.S</t>
  </si>
  <si>
    <t>Lepenie podlahových soklov z PVC</t>
  </si>
  <si>
    <t>-1187245259</t>
  </si>
  <si>
    <t>131</t>
  </si>
  <si>
    <t>284110007102</t>
  </si>
  <si>
    <t>Soklík PVC</t>
  </si>
  <si>
    <t>933750422</t>
  </si>
  <si>
    <t>132</t>
  </si>
  <si>
    <t>776990100</t>
  </si>
  <si>
    <t>Zametanie podkladu pred kladením povlakových podláh</t>
  </si>
  <si>
    <t>284239082</t>
  </si>
  <si>
    <t>133</t>
  </si>
  <si>
    <t>998776201.S</t>
  </si>
  <si>
    <t>Presun hmôt pre podlahy povlakové v objektoch výšky do 6 m</t>
  </si>
  <si>
    <t>-128150221</t>
  </si>
  <si>
    <t>Práce a dodávky M</t>
  </si>
  <si>
    <t>21-M</t>
  </si>
  <si>
    <t>Elektromontáže</t>
  </si>
  <si>
    <t>134</t>
  </si>
  <si>
    <t>210220020</t>
  </si>
  <si>
    <t>-907686345</t>
  </si>
  <si>
    <t>135</t>
  </si>
  <si>
    <t>354410058800.S</t>
  </si>
  <si>
    <t>-953883064</t>
  </si>
  <si>
    <t>VRN</t>
  </si>
  <si>
    <t>Investičné náklady neobsiahnuté v cenách</t>
  </si>
  <si>
    <t>136</t>
  </si>
  <si>
    <t>000300012.S</t>
  </si>
  <si>
    <t xml:space="preserve">Geodetické práce - vykonávané pred výstavbou </t>
  </si>
  <si>
    <t>kpl</t>
  </si>
  <si>
    <t>1024</t>
  </si>
  <si>
    <t>-1487219929</t>
  </si>
  <si>
    <t>137</t>
  </si>
  <si>
    <t>000300016.S</t>
  </si>
  <si>
    <t>Vytyčenie všetkých existujúcich podzemných sietí</t>
  </si>
  <si>
    <t>145292495</t>
  </si>
  <si>
    <t>138</t>
  </si>
  <si>
    <t>000300031.S</t>
  </si>
  <si>
    <t>Geodetické práce - vykonávané po výstavbe zameranie skutočného vyhotovenia stavby</t>
  </si>
  <si>
    <t>-827746897</t>
  </si>
  <si>
    <t>Uzemňovacie vedenie v zemi FeZn vrátane izolácie spojov - viď rozpočet ELI</t>
  </si>
  <si>
    <t>Pásovina uzemňovacia FeZn 30 x 4 mm- viď rozp. ELI</t>
  </si>
  <si>
    <t>Odstránenie ihličnatých stromov do priemeru 300 mm, motorovou pílou</t>
  </si>
  <si>
    <t>Odstránenie pňov na vzdial. 50 m priemeru nad 150 do 300 mm</t>
  </si>
  <si>
    <t>Kuchynská linka dl. 1500 mm - S7</t>
  </si>
  <si>
    <t>801.5 ex</t>
  </si>
  <si>
    <t>Mesto Veľký Šariš</t>
  </si>
  <si>
    <t>LTK projekt, s.r.o.</t>
  </si>
  <si>
    <t>Ing. Ľubomír Tkáč</t>
  </si>
  <si>
    <t>Veľký Šariš - športový areál</t>
  </si>
  <si>
    <t>SO01 - Šatne                               časť: Architektonické a stavebné riešenie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</si>
</sst>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>
      <selection activeCell="K5" sqref="K5:AO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3" t="s">
        <v>5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91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92" t="s">
        <v>13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 t="s">
        <v>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17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21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17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17</v>
      </c>
      <c r="AK17" s="23" t="s">
        <v>22</v>
      </c>
      <c r="AN17" s="21" t="s">
        <v>1</v>
      </c>
      <c r="AR17" s="17"/>
      <c r="BS17" s="14" t="s">
        <v>25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26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17</v>
      </c>
      <c r="AK20" s="23" t="s">
        <v>22</v>
      </c>
      <c r="AN20" s="21" t="s">
        <v>1</v>
      </c>
      <c r="AR20" s="17"/>
      <c r="BS20" s="14" t="s">
        <v>25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27</v>
      </c>
      <c r="AR22" s="17"/>
    </row>
    <row r="23" spans="1:71" s="1" customFormat="1" ht="16.5" customHeight="1">
      <c r="B23" s="17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4">
        <f>ROUND(AG94,2)</f>
        <v>0</v>
      </c>
      <c r="AL26" s="195"/>
      <c r="AM26" s="195"/>
      <c r="AN26" s="195"/>
      <c r="AO26" s="195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6" t="s">
        <v>29</v>
      </c>
      <c r="M28" s="196"/>
      <c r="N28" s="196"/>
      <c r="O28" s="196"/>
      <c r="P28" s="196"/>
      <c r="Q28" s="26"/>
      <c r="R28" s="26"/>
      <c r="S28" s="26"/>
      <c r="T28" s="26"/>
      <c r="U28" s="26"/>
      <c r="V28" s="26"/>
      <c r="W28" s="196" t="s">
        <v>30</v>
      </c>
      <c r="X28" s="196"/>
      <c r="Y28" s="196"/>
      <c r="Z28" s="196"/>
      <c r="AA28" s="196"/>
      <c r="AB28" s="196"/>
      <c r="AC28" s="196"/>
      <c r="AD28" s="196"/>
      <c r="AE28" s="196"/>
      <c r="AF28" s="26"/>
      <c r="AG28" s="26"/>
      <c r="AH28" s="26"/>
      <c r="AI28" s="26"/>
      <c r="AJ28" s="26"/>
      <c r="AK28" s="196" t="s">
        <v>31</v>
      </c>
      <c r="AL28" s="196"/>
      <c r="AM28" s="196"/>
      <c r="AN28" s="196"/>
      <c r="AO28" s="196"/>
      <c r="AP28" s="26"/>
      <c r="AQ28" s="26"/>
      <c r="AR28" s="27"/>
      <c r="BE28" s="26"/>
    </row>
    <row r="29" spans="1:71" s="3" customFormat="1" ht="14.45" customHeight="1">
      <c r="B29" s="31"/>
      <c r="D29" s="23" t="s">
        <v>32</v>
      </c>
      <c r="F29" s="23" t="s">
        <v>33</v>
      </c>
      <c r="L29" s="181">
        <v>0.2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31"/>
    </row>
    <row r="30" spans="1:71" s="3" customFormat="1" ht="14.45" customHeight="1">
      <c r="B30" s="31"/>
      <c r="F30" s="23" t="s">
        <v>34</v>
      </c>
      <c r="L30" s="181">
        <v>0.2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31"/>
    </row>
    <row r="31" spans="1:71" s="3" customFormat="1" ht="14.45" hidden="1" customHeight="1">
      <c r="B31" s="31"/>
      <c r="F31" s="23" t="s">
        <v>35</v>
      </c>
      <c r="L31" s="181">
        <v>0.2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1"/>
    </row>
    <row r="32" spans="1:71" s="3" customFormat="1" ht="14.45" hidden="1" customHeight="1">
      <c r="B32" s="31"/>
      <c r="F32" s="23" t="s">
        <v>36</v>
      </c>
      <c r="L32" s="181">
        <v>0.2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1"/>
    </row>
    <row r="33" spans="1:57" s="3" customFormat="1" ht="14.45" hidden="1" customHeight="1">
      <c r="B33" s="31"/>
      <c r="F33" s="23" t="s">
        <v>37</v>
      </c>
      <c r="L33" s="181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39</v>
      </c>
      <c r="U35" s="34"/>
      <c r="V35" s="34"/>
      <c r="W35" s="34"/>
      <c r="X35" s="182" t="s">
        <v>40</v>
      </c>
      <c r="Y35" s="183"/>
      <c r="Z35" s="183"/>
      <c r="AA35" s="183"/>
      <c r="AB35" s="183"/>
      <c r="AC35" s="34"/>
      <c r="AD35" s="34"/>
      <c r="AE35" s="34"/>
      <c r="AF35" s="34"/>
      <c r="AG35" s="34"/>
      <c r="AH35" s="34"/>
      <c r="AI35" s="34"/>
      <c r="AJ35" s="34"/>
      <c r="AK35" s="184">
        <f>SUM(AK26:AK33)</f>
        <v>0</v>
      </c>
      <c r="AL35" s="183"/>
      <c r="AM35" s="183"/>
      <c r="AN35" s="183"/>
      <c r="AO35" s="185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43</v>
      </c>
      <c r="AI60" s="29"/>
      <c r="AJ60" s="29"/>
      <c r="AK60" s="29"/>
      <c r="AL60" s="29"/>
      <c r="AM60" s="39" t="s">
        <v>44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46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43</v>
      </c>
      <c r="AI75" s="29"/>
      <c r="AJ75" s="29"/>
      <c r="AK75" s="29"/>
      <c r="AL75" s="29"/>
      <c r="AM75" s="39" t="s">
        <v>44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>
        <f>K5</f>
        <v>0</v>
      </c>
      <c r="AR84" s="45"/>
    </row>
    <row r="85" spans="1:91" s="5" customFormat="1" ht="36.950000000000003" customHeight="1">
      <c r="B85" s="46"/>
      <c r="C85" s="47" t="s">
        <v>12</v>
      </c>
      <c r="L85" s="170" t="str">
        <f>K6</f>
        <v>Športový areál - šatne, Veľký Šariš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72" t="str">
        <f>IF(AN8= "","",AN8)</f>
        <v>27.3.2021</v>
      </c>
      <c r="AN87" s="172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173" t="str">
        <f>IF(E17="","",E17)</f>
        <v xml:space="preserve"> </v>
      </c>
      <c r="AN89" s="174"/>
      <c r="AO89" s="174"/>
      <c r="AP89" s="174"/>
      <c r="AQ89" s="26"/>
      <c r="AR89" s="27"/>
      <c r="AS89" s="175" t="s">
        <v>48</v>
      </c>
      <c r="AT89" s="17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26</v>
      </c>
      <c r="AJ90" s="26"/>
      <c r="AK90" s="26"/>
      <c r="AL90" s="26"/>
      <c r="AM90" s="173" t="str">
        <f>IF(E20="","",E20)</f>
        <v xml:space="preserve"> </v>
      </c>
      <c r="AN90" s="174"/>
      <c r="AO90" s="174"/>
      <c r="AP90" s="174"/>
      <c r="AQ90" s="26"/>
      <c r="AR90" s="27"/>
      <c r="AS90" s="177"/>
      <c r="AT90" s="17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7"/>
      <c r="AT91" s="17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65" t="s">
        <v>49</v>
      </c>
      <c r="D92" s="166"/>
      <c r="E92" s="166"/>
      <c r="F92" s="166"/>
      <c r="G92" s="166"/>
      <c r="H92" s="54"/>
      <c r="I92" s="167" t="s">
        <v>50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8" t="s">
        <v>51</v>
      </c>
      <c r="AH92" s="166"/>
      <c r="AI92" s="166"/>
      <c r="AJ92" s="166"/>
      <c r="AK92" s="166"/>
      <c r="AL92" s="166"/>
      <c r="AM92" s="166"/>
      <c r="AN92" s="167" t="s">
        <v>52</v>
      </c>
      <c r="AO92" s="166"/>
      <c r="AP92" s="169"/>
      <c r="AQ92" s="55" t="s">
        <v>53</v>
      </c>
      <c r="AR92" s="27"/>
      <c r="AS92" s="56" t="s">
        <v>54</v>
      </c>
      <c r="AT92" s="57" t="s">
        <v>55</v>
      </c>
      <c r="AU92" s="57" t="s">
        <v>56</v>
      </c>
      <c r="AV92" s="57" t="s">
        <v>57</v>
      </c>
      <c r="AW92" s="57" t="s">
        <v>58</v>
      </c>
      <c r="AX92" s="57" t="s">
        <v>59</v>
      </c>
      <c r="AY92" s="57" t="s">
        <v>60</v>
      </c>
      <c r="AZ92" s="57" t="s">
        <v>61</v>
      </c>
      <c r="BA92" s="57" t="s">
        <v>62</v>
      </c>
      <c r="BB92" s="57" t="s">
        <v>63</v>
      </c>
      <c r="BC92" s="57" t="s">
        <v>64</v>
      </c>
      <c r="BD92" s="58" t="s">
        <v>65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ROUND(AG95,2)</f>
        <v>0</v>
      </c>
      <c r="AH94" s="189"/>
      <c r="AI94" s="189"/>
      <c r="AJ94" s="189"/>
      <c r="AK94" s="189"/>
      <c r="AL94" s="189"/>
      <c r="AM94" s="189"/>
      <c r="AN94" s="190">
        <f>SUM(AG94,AT94)</f>
        <v>0</v>
      </c>
      <c r="AO94" s="190"/>
      <c r="AP94" s="190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6116.4024600000002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67</v>
      </c>
      <c r="BT94" s="71" t="s">
        <v>68</v>
      </c>
      <c r="BU94" s="72" t="s">
        <v>69</v>
      </c>
      <c r="BV94" s="71" t="s">
        <v>70</v>
      </c>
      <c r="BW94" s="71" t="s">
        <v>4</v>
      </c>
      <c r="BX94" s="71" t="s">
        <v>71</v>
      </c>
      <c r="CL94" s="71" t="s">
        <v>1</v>
      </c>
    </row>
    <row r="95" spans="1:91" s="7" customFormat="1" ht="16.5" customHeight="1">
      <c r="A95" s="73" t="s">
        <v>72</v>
      </c>
      <c r="B95" s="74"/>
      <c r="C95" s="75"/>
      <c r="D95" s="188" t="s">
        <v>73</v>
      </c>
      <c r="E95" s="188"/>
      <c r="F95" s="188"/>
      <c r="G95" s="188"/>
      <c r="H95" s="188"/>
      <c r="I95" s="76"/>
      <c r="J95" s="188" t="s">
        <v>74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6">
        <f>'01 - SO01 Šatne'!J30</f>
        <v>0</v>
      </c>
      <c r="AH95" s="187"/>
      <c r="AI95" s="187"/>
      <c r="AJ95" s="187"/>
      <c r="AK95" s="187"/>
      <c r="AL95" s="187"/>
      <c r="AM95" s="187"/>
      <c r="AN95" s="186">
        <f>SUM(AG95,AT95)</f>
        <v>0</v>
      </c>
      <c r="AO95" s="187"/>
      <c r="AP95" s="187"/>
      <c r="AQ95" s="77" t="s">
        <v>75</v>
      </c>
      <c r="AR95" s="74"/>
      <c r="AS95" s="78">
        <v>0</v>
      </c>
      <c r="AT95" s="79">
        <f>ROUND(SUM(AV95:AW95),2)</f>
        <v>0</v>
      </c>
      <c r="AU95" s="80">
        <f>'01 - SO01 Šatne'!P134</f>
        <v>6116.4024596800009</v>
      </c>
      <c r="AV95" s="79">
        <f>'01 - SO01 Šatne'!J33</f>
        <v>0</v>
      </c>
      <c r="AW95" s="79">
        <f>'01 - SO01 Šatne'!J34</f>
        <v>0</v>
      </c>
      <c r="AX95" s="79">
        <f>'01 - SO01 Šatne'!J35</f>
        <v>0</v>
      </c>
      <c r="AY95" s="79">
        <f>'01 - SO01 Šatne'!J36</f>
        <v>0</v>
      </c>
      <c r="AZ95" s="79">
        <f>'01 - SO01 Šatne'!F33</f>
        <v>0</v>
      </c>
      <c r="BA95" s="79">
        <f>'01 - SO01 Šatne'!F34</f>
        <v>0</v>
      </c>
      <c r="BB95" s="79">
        <f>'01 - SO01 Šatne'!F35</f>
        <v>0</v>
      </c>
      <c r="BC95" s="79">
        <f>'01 - SO01 Šatne'!F36</f>
        <v>0</v>
      </c>
      <c r="BD95" s="81">
        <f>'01 - SO01 Šatne'!F37</f>
        <v>0</v>
      </c>
      <c r="BT95" s="82" t="s">
        <v>76</v>
      </c>
      <c r="BV95" s="82" t="s">
        <v>70</v>
      </c>
      <c r="BW95" s="82" t="s">
        <v>77</v>
      </c>
      <c r="BX95" s="82" t="s">
        <v>4</v>
      </c>
      <c r="CL95" s="82" t="s">
        <v>1</v>
      </c>
      <c r="CM95" s="82" t="s">
        <v>68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SO01 Šatn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91"/>
  <sheetViews>
    <sheetView showGridLines="0" tabSelected="1" workbookViewId="0">
      <selection activeCell="I291" sqref="I29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63" t="s">
        <v>5</v>
      </c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4" t="s">
        <v>77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78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0" t="str">
        <f>'Rekapitulácia stavby'!K6</f>
        <v>Športový areál - šatne, Veľký Šariš</v>
      </c>
      <c r="F7" s="201"/>
      <c r="G7" s="201"/>
      <c r="H7" s="201"/>
      <c r="L7" s="17"/>
    </row>
    <row r="8" spans="1:46" s="2" customFormat="1" ht="12" customHeight="1">
      <c r="A8" s="26"/>
      <c r="B8" s="27"/>
      <c r="C8" s="26"/>
      <c r="D8" s="23" t="s">
        <v>79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0" t="s">
        <v>703</v>
      </c>
      <c r="F9" s="197"/>
      <c r="G9" s="197"/>
      <c r="H9" s="19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162" t="s">
        <v>698</v>
      </c>
      <c r="G11" s="26"/>
      <c r="H11" s="26"/>
      <c r="I11" s="23" t="s">
        <v>15</v>
      </c>
      <c r="J11" s="21">
        <v>1265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162" t="s">
        <v>702</v>
      </c>
      <c r="G12" s="26"/>
      <c r="H12" s="26"/>
      <c r="I12" s="23" t="s">
        <v>18</v>
      </c>
      <c r="J12" s="49" t="str">
        <f>'Rekapitulácia stavby'!AN8</f>
        <v>27.3.2021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2" t="s">
        <v>699</v>
      </c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1" t="str">
        <f>'Rekapitulácia stavby'!E14</f>
        <v xml:space="preserve"> </v>
      </c>
      <c r="F18" s="191"/>
      <c r="G18" s="191"/>
      <c r="H18" s="191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" t="s">
        <v>700</v>
      </c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2" t="s">
        <v>701</v>
      </c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" t="s">
        <v>203</v>
      </c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93" t="s">
        <v>1</v>
      </c>
      <c r="F27" s="193"/>
      <c r="G27" s="193"/>
      <c r="H27" s="193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28</v>
      </c>
      <c r="E30" s="26"/>
      <c r="F30" s="26"/>
      <c r="G30" s="26"/>
      <c r="H30" s="26"/>
      <c r="I30" s="26"/>
      <c r="J30" s="65">
        <f>ROUND(J134,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32</v>
      </c>
      <c r="E33" s="23" t="s">
        <v>33</v>
      </c>
      <c r="F33" s="90">
        <f>ROUND((SUM(BE134:BE290)),  2)</f>
        <v>0</v>
      </c>
      <c r="G33" s="26"/>
      <c r="H33" s="26"/>
      <c r="I33" s="91">
        <v>0.2</v>
      </c>
      <c r="J33" s="90">
        <f>ROUND(((SUM(BE134:BE290))*I33),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34</v>
      </c>
      <c r="F34" s="90">
        <f>ROUND((SUM(BF134:BF290)),  2)</f>
        <v>0</v>
      </c>
      <c r="G34" s="26"/>
      <c r="H34" s="26"/>
      <c r="I34" s="91">
        <v>0.2</v>
      </c>
      <c r="J34" s="90">
        <f>ROUND(((SUM(BF134:BF290))*I34),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35</v>
      </c>
      <c r="F35" s="90">
        <f>ROUND((SUM(BG134:BG290)),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36</v>
      </c>
      <c r="F36" s="90">
        <f>ROUND((SUM(BH134:BH290)),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37</v>
      </c>
      <c r="F37" s="90">
        <f>ROUND((SUM(BI134:BI290)),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38</v>
      </c>
      <c r="E39" s="54"/>
      <c r="F39" s="54"/>
      <c r="G39" s="94" t="s">
        <v>39</v>
      </c>
      <c r="H39" s="95" t="s">
        <v>40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43</v>
      </c>
      <c r="E61" s="29"/>
      <c r="F61" s="98" t="s">
        <v>44</v>
      </c>
      <c r="G61" s="39" t="s">
        <v>43</v>
      </c>
      <c r="H61" s="29"/>
      <c r="I61" s="29"/>
      <c r="J61" s="99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43</v>
      </c>
      <c r="E76" s="29"/>
      <c r="F76" s="98" t="s">
        <v>44</v>
      </c>
      <c r="G76" s="39" t="s">
        <v>43</v>
      </c>
      <c r="H76" s="29"/>
      <c r="I76" s="29"/>
      <c r="J76" s="99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98" t="str">
        <f>E7</f>
        <v>Športový areál - šatne, Veľký Šariš</v>
      </c>
      <c r="F85" s="199"/>
      <c r="G85" s="199"/>
      <c r="H85" s="19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0" t="str">
        <f>E9</f>
        <v>SO01 - Šatne                               časť: Architektonické a stavebné riešenie</v>
      </c>
      <c r="F87" s="197"/>
      <c r="G87" s="197"/>
      <c r="H87" s="19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Veľký Šariš - športový areál</v>
      </c>
      <c r="G89" s="26"/>
      <c r="H89" s="26"/>
      <c r="I89" s="23" t="s">
        <v>18</v>
      </c>
      <c r="J89" s="49" t="str">
        <f>IF(J12="","",J12)</f>
        <v>27.3.2021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0" t="s">
        <v>81</v>
      </c>
      <c r="D94" s="92"/>
      <c r="E94" s="92"/>
      <c r="F94" s="92"/>
      <c r="G94" s="92"/>
      <c r="H94" s="92"/>
      <c r="I94" s="92"/>
      <c r="J94" s="101" t="s">
        <v>82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2" t="s">
        <v>83</v>
      </c>
      <c r="D96" s="26"/>
      <c r="E96" s="26"/>
      <c r="F96" s="26"/>
      <c r="G96" s="26"/>
      <c r="H96" s="26"/>
      <c r="I96" s="26"/>
      <c r="J96" s="65">
        <f>J134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84</v>
      </c>
    </row>
    <row r="97" spans="2:12" s="9" customFormat="1" ht="24.95" customHeight="1">
      <c r="B97" s="103"/>
      <c r="D97" s="104" t="s">
        <v>85</v>
      </c>
      <c r="E97" s="105"/>
      <c r="F97" s="105"/>
      <c r="G97" s="105"/>
      <c r="H97" s="105"/>
      <c r="I97" s="105"/>
      <c r="J97" s="106">
        <f>J135</f>
        <v>0</v>
      </c>
      <c r="L97" s="103"/>
    </row>
    <row r="98" spans="2:12" s="10" customFormat="1" ht="19.899999999999999" customHeight="1">
      <c r="B98" s="107"/>
      <c r="D98" s="108" t="s">
        <v>86</v>
      </c>
      <c r="E98" s="109"/>
      <c r="F98" s="109"/>
      <c r="G98" s="109"/>
      <c r="H98" s="109"/>
      <c r="I98" s="109"/>
      <c r="J98" s="110">
        <f>J136</f>
        <v>0</v>
      </c>
      <c r="L98" s="107"/>
    </row>
    <row r="99" spans="2:12" s="10" customFormat="1" ht="19.899999999999999" customHeight="1">
      <c r="B99" s="107"/>
      <c r="D99" s="108" t="s">
        <v>87</v>
      </c>
      <c r="E99" s="109"/>
      <c r="F99" s="109"/>
      <c r="G99" s="109"/>
      <c r="H99" s="109"/>
      <c r="I99" s="109"/>
      <c r="J99" s="110">
        <f>J150</f>
        <v>0</v>
      </c>
      <c r="L99" s="107"/>
    </row>
    <row r="100" spans="2:12" s="10" customFormat="1" ht="19.899999999999999" customHeight="1">
      <c r="B100" s="107"/>
      <c r="D100" s="108" t="s">
        <v>88</v>
      </c>
      <c r="E100" s="109"/>
      <c r="F100" s="109"/>
      <c r="G100" s="109"/>
      <c r="H100" s="109"/>
      <c r="I100" s="109"/>
      <c r="J100" s="110">
        <f>J156</f>
        <v>0</v>
      </c>
      <c r="L100" s="107"/>
    </row>
    <row r="101" spans="2:12" s="10" customFormat="1" ht="19.899999999999999" customHeight="1">
      <c r="B101" s="107"/>
      <c r="D101" s="108" t="s">
        <v>89</v>
      </c>
      <c r="E101" s="109"/>
      <c r="F101" s="109"/>
      <c r="G101" s="109"/>
      <c r="H101" s="109"/>
      <c r="I101" s="109"/>
      <c r="J101" s="110">
        <f>J166</f>
        <v>0</v>
      </c>
      <c r="L101" s="107"/>
    </row>
    <row r="102" spans="2:12" s="9" customFormat="1" ht="24.95" customHeight="1">
      <c r="B102" s="103"/>
      <c r="D102" s="104" t="s">
        <v>90</v>
      </c>
      <c r="E102" s="105"/>
      <c r="F102" s="105"/>
      <c r="G102" s="105"/>
      <c r="H102" s="105"/>
      <c r="I102" s="105"/>
      <c r="J102" s="106">
        <f>J168</f>
        <v>0</v>
      </c>
      <c r="L102" s="103"/>
    </row>
    <row r="103" spans="2:12" s="10" customFormat="1" ht="19.899999999999999" customHeight="1">
      <c r="B103" s="107"/>
      <c r="D103" s="108" t="s">
        <v>91</v>
      </c>
      <c r="E103" s="109"/>
      <c r="F103" s="109"/>
      <c r="G103" s="109"/>
      <c r="H103" s="109"/>
      <c r="I103" s="109"/>
      <c r="J103" s="110">
        <f>J169</f>
        <v>0</v>
      </c>
      <c r="L103" s="107"/>
    </row>
    <row r="104" spans="2:12" s="10" customFormat="1" ht="19.899999999999999" customHeight="1">
      <c r="B104" s="107"/>
      <c r="D104" s="108" t="s">
        <v>92</v>
      </c>
      <c r="E104" s="109"/>
      <c r="F104" s="109"/>
      <c r="G104" s="109"/>
      <c r="H104" s="109"/>
      <c r="I104" s="109"/>
      <c r="J104" s="110">
        <f>J173</f>
        <v>0</v>
      </c>
      <c r="L104" s="107"/>
    </row>
    <row r="105" spans="2:12" s="10" customFormat="1" ht="19.899999999999999" customHeight="1">
      <c r="B105" s="107"/>
      <c r="D105" s="108" t="s">
        <v>93</v>
      </c>
      <c r="E105" s="109"/>
      <c r="F105" s="109"/>
      <c r="G105" s="109"/>
      <c r="H105" s="109"/>
      <c r="I105" s="109"/>
      <c r="J105" s="110">
        <f>J187</f>
        <v>0</v>
      </c>
      <c r="L105" s="107"/>
    </row>
    <row r="106" spans="2:12" s="10" customFormat="1" ht="19.899999999999999" customHeight="1">
      <c r="B106" s="107"/>
      <c r="D106" s="108" t="s">
        <v>94</v>
      </c>
      <c r="E106" s="109"/>
      <c r="F106" s="109"/>
      <c r="G106" s="109"/>
      <c r="H106" s="109"/>
      <c r="I106" s="109"/>
      <c r="J106" s="110">
        <f>J200</f>
        <v>0</v>
      </c>
      <c r="L106" s="107"/>
    </row>
    <row r="107" spans="2:12" s="10" customFormat="1" ht="19.899999999999999" customHeight="1">
      <c r="B107" s="107"/>
      <c r="D107" s="108" t="s">
        <v>95</v>
      </c>
      <c r="E107" s="109"/>
      <c r="F107" s="109"/>
      <c r="G107" s="109"/>
      <c r="H107" s="109"/>
      <c r="I107" s="109"/>
      <c r="J107" s="110">
        <f>J209</f>
        <v>0</v>
      </c>
      <c r="L107" s="107"/>
    </row>
    <row r="108" spans="2:12" s="10" customFormat="1" ht="19.899999999999999" customHeight="1">
      <c r="B108" s="107"/>
      <c r="D108" s="108" t="s">
        <v>96</v>
      </c>
      <c r="E108" s="109"/>
      <c r="F108" s="109"/>
      <c r="G108" s="109"/>
      <c r="H108" s="109"/>
      <c r="I108" s="109"/>
      <c r="J108" s="110">
        <f>J218</f>
        <v>0</v>
      </c>
      <c r="L108" s="107"/>
    </row>
    <row r="109" spans="2:12" s="10" customFormat="1" ht="19.899999999999999" customHeight="1">
      <c r="B109" s="107"/>
      <c r="D109" s="108" t="s">
        <v>97</v>
      </c>
      <c r="E109" s="109"/>
      <c r="F109" s="109"/>
      <c r="G109" s="109"/>
      <c r="H109" s="109"/>
      <c r="I109" s="109"/>
      <c r="J109" s="110">
        <f>J248</f>
        <v>0</v>
      </c>
      <c r="L109" s="107"/>
    </row>
    <row r="110" spans="2:12" s="10" customFormat="1" ht="19.899999999999999" customHeight="1">
      <c r="B110" s="107"/>
      <c r="D110" s="108" t="s">
        <v>98</v>
      </c>
      <c r="E110" s="109"/>
      <c r="F110" s="109"/>
      <c r="G110" s="109"/>
      <c r="H110" s="109"/>
      <c r="I110" s="109"/>
      <c r="J110" s="110">
        <f>J272</f>
        <v>0</v>
      </c>
      <c r="L110" s="107"/>
    </row>
    <row r="111" spans="2:12" s="10" customFormat="1" ht="19.899999999999999" customHeight="1">
      <c r="B111" s="107"/>
      <c r="D111" s="108" t="s">
        <v>99</v>
      </c>
      <c r="E111" s="109"/>
      <c r="F111" s="109"/>
      <c r="G111" s="109"/>
      <c r="H111" s="109"/>
      <c r="I111" s="109"/>
      <c r="J111" s="110">
        <f>J276</f>
        <v>0</v>
      </c>
      <c r="L111" s="107"/>
    </row>
    <row r="112" spans="2:12" s="9" customFormat="1" ht="24.95" customHeight="1">
      <c r="B112" s="103"/>
      <c r="D112" s="104" t="s">
        <v>100</v>
      </c>
      <c r="E112" s="105"/>
      <c r="F112" s="105"/>
      <c r="G112" s="105"/>
      <c r="H112" s="105"/>
      <c r="I112" s="105"/>
      <c r="J112" s="106">
        <f>J283</f>
        <v>0</v>
      </c>
      <c r="L112" s="103"/>
    </row>
    <row r="113" spans="1:31" s="10" customFormat="1" ht="19.899999999999999" customHeight="1">
      <c r="B113" s="107"/>
      <c r="D113" s="108" t="s">
        <v>101</v>
      </c>
      <c r="E113" s="109"/>
      <c r="F113" s="109"/>
      <c r="G113" s="109"/>
      <c r="H113" s="109"/>
      <c r="I113" s="109"/>
      <c r="J113" s="110">
        <f>J284</f>
        <v>0</v>
      </c>
      <c r="L113" s="107"/>
    </row>
    <row r="114" spans="1:31" s="9" customFormat="1" ht="24.95" customHeight="1">
      <c r="B114" s="103"/>
      <c r="D114" s="104" t="s">
        <v>102</v>
      </c>
      <c r="E114" s="105"/>
      <c r="F114" s="105"/>
      <c r="G114" s="105"/>
      <c r="H114" s="105"/>
      <c r="I114" s="105"/>
      <c r="J114" s="106">
        <f>J287</f>
        <v>0</v>
      </c>
      <c r="L114" s="103"/>
    </row>
    <row r="115" spans="1:31" s="2" customFormat="1" ht="21.7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6.95" customHeight="1">
      <c r="A116" s="26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20" spans="1:31" s="2" customFormat="1" ht="6.95" customHeight="1">
      <c r="A120" s="26"/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4.95" customHeight="1">
      <c r="A121" s="26"/>
      <c r="B121" s="27"/>
      <c r="C121" s="18" t="s">
        <v>103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12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6.5" customHeight="1">
      <c r="A124" s="26"/>
      <c r="B124" s="27"/>
      <c r="C124" s="26"/>
      <c r="D124" s="26"/>
      <c r="E124" s="198" t="str">
        <f>E7</f>
        <v>Športový areál - šatne, Veľký Šariš</v>
      </c>
      <c r="F124" s="199"/>
      <c r="G124" s="199"/>
      <c r="H124" s="199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79</v>
      </c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6.5" customHeight="1">
      <c r="A126" s="26"/>
      <c r="B126" s="27"/>
      <c r="C126" s="26"/>
      <c r="D126" s="26"/>
      <c r="E126" s="170" t="str">
        <f>E9</f>
        <v>SO01 - Šatne                               časť: Architektonické a stavebné riešenie</v>
      </c>
      <c r="F126" s="197"/>
      <c r="G126" s="197"/>
      <c r="H126" s="197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16</v>
      </c>
      <c r="D128" s="26"/>
      <c r="E128" s="26"/>
      <c r="F128" s="21" t="str">
        <f>F12</f>
        <v>Veľký Šariš - športový areál</v>
      </c>
      <c r="G128" s="26"/>
      <c r="H128" s="26"/>
      <c r="I128" s="23" t="s">
        <v>18</v>
      </c>
      <c r="J128" s="49" t="str">
        <f>IF(J12="","",J12)</f>
        <v>27.3.2021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6.9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20</v>
      </c>
      <c r="D130" s="26"/>
      <c r="E130" s="26"/>
      <c r="F130" s="21" t="str">
        <f>E15</f>
        <v xml:space="preserve"> </v>
      </c>
      <c r="G130" s="26"/>
      <c r="H130" s="26"/>
      <c r="I130" s="23" t="s">
        <v>24</v>
      </c>
      <c r="J130" s="24" t="str">
        <f>E21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5.2" customHeight="1">
      <c r="A131" s="26"/>
      <c r="B131" s="27"/>
      <c r="C131" s="23" t="s">
        <v>23</v>
      </c>
      <c r="D131" s="26"/>
      <c r="E131" s="26"/>
      <c r="F131" s="21" t="str">
        <f>IF(E18="","",E18)</f>
        <v xml:space="preserve"> </v>
      </c>
      <c r="G131" s="26"/>
      <c r="H131" s="26"/>
      <c r="I131" s="23" t="s">
        <v>26</v>
      </c>
      <c r="J131" s="24" t="str">
        <f>E24</f>
        <v xml:space="preserve"> 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0.3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11" customFormat="1" ht="29.25" customHeight="1">
      <c r="A133" s="111"/>
      <c r="B133" s="112"/>
      <c r="C133" s="113" t="s">
        <v>104</v>
      </c>
      <c r="D133" s="114" t="s">
        <v>53</v>
      </c>
      <c r="E133" s="114" t="s">
        <v>49</v>
      </c>
      <c r="F133" s="114" t="s">
        <v>50</v>
      </c>
      <c r="G133" s="114" t="s">
        <v>105</v>
      </c>
      <c r="H133" s="114" t="s">
        <v>106</v>
      </c>
      <c r="I133" s="114" t="s">
        <v>107</v>
      </c>
      <c r="J133" s="115" t="s">
        <v>82</v>
      </c>
      <c r="K133" s="116" t="s">
        <v>108</v>
      </c>
      <c r="L133" s="117"/>
      <c r="M133" s="56" t="s">
        <v>1</v>
      </c>
      <c r="N133" s="57" t="s">
        <v>32</v>
      </c>
      <c r="O133" s="57" t="s">
        <v>109</v>
      </c>
      <c r="P133" s="57" t="s">
        <v>110</v>
      </c>
      <c r="Q133" s="57" t="s">
        <v>111</v>
      </c>
      <c r="R133" s="57" t="s">
        <v>112</v>
      </c>
      <c r="S133" s="57" t="s">
        <v>113</v>
      </c>
      <c r="T133" s="58" t="s">
        <v>114</v>
      </c>
      <c r="U133" s="111"/>
      <c r="V133" s="111"/>
      <c r="W133" s="111"/>
      <c r="X133" s="111"/>
      <c r="Y133" s="111"/>
      <c r="Z133" s="111"/>
      <c r="AA133" s="111"/>
      <c r="AB133" s="111"/>
      <c r="AC133" s="111"/>
      <c r="AD133" s="111"/>
      <c r="AE133" s="111"/>
    </row>
    <row r="134" spans="1:65" s="2" customFormat="1" ht="22.9" customHeight="1">
      <c r="A134" s="26"/>
      <c r="B134" s="27"/>
      <c r="C134" s="63" t="s">
        <v>83</v>
      </c>
      <c r="D134" s="26"/>
      <c r="E134" s="26"/>
      <c r="F134" s="26"/>
      <c r="G134" s="26"/>
      <c r="H134" s="26"/>
      <c r="I134" s="26"/>
      <c r="J134" s="118">
        <f>BK134</f>
        <v>0</v>
      </c>
      <c r="K134" s="26"/>
      <c r="L134" s="27"/>
      <c r="M134" s="59"/>
      <c r="N134" s="50"/>
      <c r="O134" s="60"/>
      <c r="P134" s="119">
        <f>P135+P168+P283+P287</f>
        <v>6116.4024596800009</v>
      </c>
      <c r="Q134" s="60"/>
      <c r="R134" s="119">
        <f>R135+R168+R283+R287</f>
        <v>827.7066524999999</v>
      </c>
      <c r="S134" s="60"/>
      <c r="T134" s="120">
        <f>T135+T168+T283+T287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67</v>
      </c>
      <c r="AU134" s="14" t="s">
        <v>84</v>
      </c>
      <c r="BK134" s="121">
        <f>BK135+BK168+BK283+BK287</f>
        <v>0</v>
      </c>
    </row>
    <row r="135" spans="1:65" s="12" customFormat="1" ht="25.9" customHeight="1">
      <c r="B135" s="122"/>
      <c r="D135" s="123" t="s">
        <v>67</v>
      </c>
      <c r="E135" s="124" t="s">
        <v>115</v>
      </c>
      <c r="F135" s="124" t="s">
        <v>116</v>
      </c>
      <c r="J135" s="125">
        <f>BK135</f>
        <v>0</v>
      </c>
      <c r="L135" s="122"/>
      <c r="M135" s="126"/>
      <c r="N135" s="127"/>
      <c r="O135" s="127"/>
      <c r="P135" s="128">
        <f>P136+P150+P156+P166</f>
        <v>440.66906600000004</v>
      </c>
      <c r="Q135" s="127"/>
      <c r="R135" s="128">
        <f>R136+R150+R156+R166</f>
        <v>114.42020828000003</v>
      </c>
      <c r="S135" s="127"/>
      <c r="T135" s="129">
        <f>T136+T150+T156+T166</f>
        <v>0</v>
      </c>
      <c r="AR135" s="123" t="s">
        <v>76</v>
      </c>
      <c r="AT135" s="130" t="s">
        <v>67</v>
      </c>
      <c r="AU135" s="130" t="s">
        <v>68</v>
      </c>
      <c r="AY135" s="123" t="s">
        <v>117</v>
      </c>
      <c r="BK135" s="131">
        <f>BK136+BK150+BK156+BK166</f>
        <v>0</v>
      </c>
    </row>
    <row r="136" spans="1:65" s="12" customFormat="1" ht="22.9" customHeight="1">
      <c r="B136" s="122"/>
      <c r="D136" s="123" t="s">
        <v>67</v>
      </c>
      <c r="E136" s="132" t="s">
        <v>76</v>
      </c>
      <c r="F136" s="132" t="s">
        <v>118</v>
      </c>
      <c r="J136" s="133">
        <f>BK136</f>
        <v>0</v>
      </c>
      <c r="L136" s="122"/>
      <c r="M136" s="126"/>
      <c r="N136" s="127"/>
      <c r="O136" s="127"/>
      <c r="P136" s="128">
        <f>SUM(P137:P149)</f>
        <v>221.26040699999999</v>
      </c>
      <c r="Q136" s="127"/>
      <c r="R136" s="128">
        <f>SUM(R137:R149)</f>
        <v>6.0000000000000006E-4</v>
      </c>
      <c r="S136" s="127"/>
      <c r="T136" s="129">
        <f>SUM(T137:T149)</f>
        <v>0</v>
      </c>
      <c r="AR136" s="123" t="s">
        <v>76</v>
      </c>
      <c r="AT136" s="130" t="s">
        <v>67</v>
      </c>
      <c r="AU136" s="130" t="s">
        <v>76</v>
      </c>
      <c r="AY136" s="123" t="s">
        <v>117</v>
      </c>
      <c r="BK136" s="131">
        <f>SUM(BK137:BK149)</f>
        <v>0</v>
      </c>
    </row>
    <row r="137" spans="1:65" s="2" customFormat="1" ht="24.2" customHeight="1">
      <c r="A137" s="26"/>
      <c r="B137" s="134"/>
      <c r="C137" s="135" t="s">
        <v>76</v>
      </c>
      <c r="D137" s="135" t="s">
        <v>119</v>
      </c>
      <c r="E137" s="136" t="s">
        <v>120</v>
      </c>
      <c r="F137" s="137" t="s">
        <v>695</v>
      </c>
      <c r="G137" s="138" t="s">
        <v>121</v>
      </c>
      <c r="H137" s="139">
        <v>20</v>
      </c>
      <c r="I137" s="140">
        <v>0</v>
      </c>
      <c r="J137" s="140">
        <f t="shared" ref="J137:J149" si="0">ROUND(I137*H137,2)</f>
        <v>0</v>
      </c>
      <c r="K137" s="141"/>
      <c r="L137" s="27"/>
      <c r="M137" s="142" t="s">
        <v>1</v>
      </c>
      <c r="N137" s="143" t="s">
        <v>34</v>
      </c>
      <c r="O137" s="144">
        <v>0.83699999999999997</v>
      </c>
      <c r="P137" s="144">
        <f t="shared" ref="P137:P149" si="1">O137*H137</f>
        <v>16.739999999999998</v>
      </c>
      <c r="Q137" s="144">
        <v>0</v>
      </c>
      <c r="R137" s="144">
        <f t="shared" ref="R137:R149" si="2">Q137*H137</f>
        <v>0</v>
      </c>
      <c r="S137" s="144">
        <v>0</v>
      </c>
      <c r="T137" s="145">
        <f t="shared" ref="T137:T149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6" t="s">
        <v>122</v>
      </c>
      <c r="AT137" s="146" t="s">
        <v>119</v>
      </c>
      <c r="AU137" s="146" t="s">
        <v>123</v>
      </c>
      <c r="AY137" s="14" t="s">
        <v>117</v>
      </c>
      <c r="BE137" s="147">
        <f t="shared" ref="BE137:BE149" si="4">IF(N137="základná",J137,0)</f>
        <v>0</v>
      </c>
      <c r="BF137" s="147">
        <f t="shared" ref="BF137:BF149" si="5">IF(N137="znížená",J137,0)</f>
        <v>0</v>
      </c>
      <c r="BG137" s="147">
        <f t="shared" ref="BG137:BG149" si="6">IF(N137="zákl. prenesená",J137,0)</f>
        <v>0</v>
      </c>
      <c r="BH137" s="147">
        <f t="shared" ref="BH137:BH149" si="7">IF(N137="zníž. prenesená",J137,0)</f>
        <v>0</v>
      </c>
      <c r="BI137" s="147">
        <f t="shared" ref="BI137:BI149" si="8">IF(N137="nulová",J137,0)</f>
        <v>0</v>
      </c>
      <c r="BJ137" s="14" t="s">
        <v>123</v>
      </c>
      <c r="BK137" s="147">
        <f t="shared" ref="BK137:BK149" si="9">ROUND(I137*H137,2)</f>
        <v>0</v>
      </c>
      <c r="BL137" s="14" t="s">
        <v>122</v>
      </c>
      <c r="BM137" s="146" t="s">
        <v>124</v>
      </c>
    </row>
    <row r="138" spans="1:65" s="2" customFormat="1" ht="24.2" customHeight="1">
      <c r="A138" s="26"/>
      <c r="B138" s="134"/>
      <c r="C138" s="135" t="s">
        <v>123</v>
      </c>
      <c r="D138" s="135" t="s">
        <v>119</v>
      </c>
      <c r="E138" s="136" t="s">
        <v>125</v>
      </c>
      <c r="F138" s="137" t="s">
        <v>696</v>
      </c>
      <c r="G138" s="138" t="s">
        <v>121</v>
      </c>
      <c r="H138" s="139">
        <v>20</v>
      </c>
      <c r="I138" s="140">
        <v>0</v>
      </c>
      <c r="J138" s="140">
        <f t="shared" si="0"/>
        <v>0</v>
      </c>
      <c r="K138" s="141"/>
      <c r="L138" s="27"/>
      <c r="M138" s="142" t="s">
        <v>1</v>
      </c>
      <c r="N138" s="143" t="s">
        <v>34</v>
      </c>
      <c r="O138" s="144">
        <v>2.4289999999999998</v>
      </c>
      <c r="P138" s="144">
        <f t="shared" si="1"/>
        <v>48.58</v>
      </c>
      <c r="Q138" s="144">
        <v>3.0000000000000001E-5</v>
      </c>
      <c r="R138" s="144">
        <f t="shared" si="2"/>
        <v>6.0000000000000006E-4</v>
      </c>
      <c r="S138" s="144">
        <v>0</v>
      </c>
      <c r="T138" s="14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6" t="s">
        <v>122</v>
      </c>
      <c r="AT138" s="146" t="s">
        <v>119</v>
      </c>
      <c r="AU138" s="146" t="s">
        <v>123</v>
      </c>
      <c r="AY138" s="14" t="s">
        <v>117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4" t="s">
        <v>123</v>
      </c>
      <c r="BK138" s="147">
        <f t="shared" si="9"/>
        <v>0</v>
      </c>
      <c r="BL138" s="14" t="s">
        <v>122</v>
      </c>
      <c r="BM138" s="146" t="s">
        <v>126</v>
      </c>
    </row>
    <row r="139" spans="1:65" s="2" customFormat="1" ht="24.2" customHeight="1">
      <c r="A139" s="26"/>
      <c r="B139" s="134"/>
      <c r="C139" s="135" t="s">
        <v>127</v>
      </c>
      <c r="D139" s="135" t="s">
        <v>119</v>
      </c>
      <c r="E139" s="136" t="s">
        <v>128</v>
      </c>
      <c r="F139" s="137" t="s">
        <v>129</v>
      </c>
      <c r="G139" s="138" t="s">
        <v>130</v>
      </c>
      <c r="H139" s="139">
        <v>90</v>
      </c>
      <c r="I139" s="140">
        <v>0</v>
      </c>
      <c r="J139" s="140">
        <f t="shared" si="0"/>
        <v>0</v>
      </c>
      <c r="K139" s="141"/>
      <c r="L139" s="27"/>
      <c r="M139" s="142" t="s">
        <v>1</v>
      </c>
      <c r="N139" s="143" t="s">
        <v>34</v>
      </c>
      <c r="O139" s="144">
        <v>0</v>
      </c>
      <c r="P139" s="144">
        <f t="shared" si="1"/>
        <v>0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6" t="s">
        <v>122</v>
      </c>
      <c r="AT139" s="146" t="s">
        <v>119</v>
      </c>
      <c r="AU139" s="146" t="s">
        <v>123</v>
      </c>
      <c r="AY139" s="14" t="s">
        <v>117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4" t="s">
        <v>123</v>
      </c>
      <c r="BK139" s="147">
        <f t="shared" si="9"/>
        <v>0</v>
      </c>
      <c r="BL139" s="14" t="s">
        <v>122</v>
      </c>
      <c r="BM139" s="146" t="s">
        <v>131</v>
      </c>
    </row>
    <row r="140" spans="1:65" s="2" customFormat="1" ht="14.45" customHeight="1">
      <c r="A140" s="26"/>
      <c r="B140" s="134"/>
      <c r="C140" s="135" t="s">
        <v>122</v>
      </c>
      <c r="D140" s="135" t="s">
        <v>119</v>
      </c>
      <c r="E140" s="136" t="s">
        <v>132</v>
      </c>
      <c r="F140" s="137" t="s">
        <v>133</v>
      </c>
      <c r="G140" s="138" t="s">
        <v>130</v>
      </c>
      <c r="H140" s="139">
        <v>5.3280000000000003</v>
      </c>
      <c r="I140" s="140">
        <v>0</v>
      </c>
      <c r="J140" s="140">
        <f t="shared" si="0"/>
        <v>0</v>
      </c>
      <c r="K140" s="141"/>
      <c r="L140" s="27"/>
      <c r="M140" s="142" t="s">
        <v>1</v>
      </c>
      <c r="N140" s="143" t="s">
        <v>34</v>
      </c>
      <c r="O140" s="144">
        <v>0.83799999999999997</v>
      </c>
      <c r="P140" s="144">
        <f t="shared" si="1"/>
        <v>4.4648640000000004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6" t="s">
        <v>122</v>
      </c>
      <c r="AT140" s="146" t="s">
        <v>119</v>
      </c>
      <c r="AU140" s="146" t="s">
        <v>123</v>
      </c>
      <c r="AY140" s="14" t="s">
        <v>117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4" t="s">
        <v>123</v>
      </c>
      <c r="BK140" s="147">
        <f t="shared" si="9"/>
        <v>0</v>
      </c>
      <c r="BL140" s="14" t="s">
        <v>122</v>
      </c>
      <c r="BM140" s="146" t="s">
        <v>134</v>
      </c>
    </row>
    <row r="141" spans="1:65" s="2" customFormat="1" ht="14.45" customHeight="1">
      <c r="A141" s="26"/>
      <c r="B141" s="134"/>
      <c r="C141" s="135" t="s">
        <v>135</v>
      </c>
      <c r="D141" s="135" t="s">
        <v>119</v>
      </c>
      <c r="E141" s="136" t="s">
        <v>136</v>
      </c>
      <c r="F141" s="137" t="s">
        <v>137</v>
      </c>
      <c r="G141" s="138" t="s">
        <v>130</v>
      </c>
      <c r="H141" s="139">
        <v>2.6640000000000001</v>
      </c>
      <c r="I141" s="140">
        <v>0</v>
      </c>
      <c r="J141" s="140">
        <f t="shared" si="0"/>
        <v>0</v>
      </c>
      <c r="K141" s="141"/>
      <c r="L141" s="27"/>
      <c r="M141" s="142" t="s">
        <v>1</v>
      </c>
      <c r="N141" s="143" t="s">
        <v>34</v>
      </c>
      <c r="O141" s="144">
        <v>4.2000000000000003E-2</v>
      </c>
      <c r="P141" s="144">
        <f t="shared" si="1"/>
        <v>0.11188800000000002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6" t="s">
        <v>122</v>
      </c>
      <c r="AT141" s="146" t="s">
        <v>119</v>
      </c>
      <c r="AU141" s="146" t="s">
        <v>123</v>
      </c>
      <c r="AY141" s="14" t="s">
        <v>117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4" t="s">
        <v>123</v>
      </c>
      <c r="BK141" s="147">
        <f t="shared" si="9"/>
        <v>0</v>
      </c>
      <c r="BL141" s="14" t="s">
        <v>122</v>
      </c>
      <c r="BM141" s="146" t="s">
        <v>138</v>
      </c>
    </row>
    <row r="142" spans="1:65" s="2" customFormat="1" ht="14.45" customHeight="1">
      <c r="A142" s="26"/>
      <c r="B142" s="134"/>
      <c r="C142" s="135" t="s">
        <v>139</v>
      </c>
      <c r="D142" s="135" t="s">
        <v>119</v>
      </c>
      <c r="E142" s="136" t="s">
        <v>140</v>
      </c>
      <c r="F142" s="137" t="s">
        <v>141</v>
      </c>
      <c r="G142" s="138" t="s">
        <v>130</v>
      </c>
      <c r="H142" s="139">
        <v>40</v>
      </c>
      <c r="I142" s="140">
        <v>0</v>
      </c>
      <c r="J142" s="140">
        <f t="shared" si="0"/>
        <v>0</v>
      </c>
      <c r="K142" s="141"/>
      <c r="L142" s="27"/>
      <c r="M142" s="142" t="s">
        <v>1</v>
      </c>
      <c r="N142" s="143" t="s">
        <v>34</v>
      </c>
      <c r="O142" s="144">
        <v>2.5139999999999998</v>
      </c>
      <c r="P142" s="144">
        <f t="shared" si="1"/>
        <v>100.55999999999999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6" t="s">
        <v>122</v>
      </c>
      <c r="AT142" s="146" t="s">
        <v>119</v>
      </c>
      <c r="AU142" s="146" t="s">
        <v>123</v>
      </c>
      <c r="AY142" s="14" t="s">
        <v>117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4" t="s">
        <v>123</v>
      </c>
      <c r="BK142" s="147">
        <f t="shared" si="9"/>
        <v>0</v>
      </c>
      <c r="BL142" s="14" t="s">
        <v>122</v>
      </c>
      <c r="BM142" s="146" t="s">
        <v>142</v>
      </c>
    </row>
    <row r="143" spans="1:65" s="2" customFormat="1" ht="37.9" customHeight="1">
      <c r="A143" s="26"/>
      <c r="B143" s="134"/>
      <c r="C143" s="135" t="s">
        <v>143</v>
      </c>
      <c r="D143" s="135" t="s">
        <v>119</v>
      </c>
      <c r="E143" s="136" t="s">
        <v>144</v>
      </c>
      <c r="F143" s="137" t="s">
        <v>145</v>
      </c>
      <c r="G143" s="138" t="s">
        <v>130</v>
      </c>
      <c r="H143" s="139">
        <v>20</v>
      </c>
      <c r="I143" s="140">
        <v>0</v>
      </c>
      <c r="J143" s="140">
        <f t="shared" si="0"/>
        <v>0</v>
      </c>
      <c r="K143" s="141"/>
      <c r="L143" s="27"/>
      <c r="M143" s="142" t="s">
        <v>1</v>
      </c>
      <c r="N143" s="143" t="s">
        <v>34</v>
      </c>
      <c r="O143" s="144">
        <v>0.61299999999999999</v>
      </c>
      <c r="P143" s="144">
        <f t="shared" si="1"/>
        <v>12.26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6" t="s">
        <v>122</v>
      </c>
      <c r="AT143" s="146" t="s">
        <v>119</v>
      </c>
      <c r="AU143" s="146" t="s">
        <v>123</v>
      </c>
      <c r="AY143" s="14" t="s">
        <v>117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4" t="s">
        <v>123</v>
      </c>
      <c r="BK143" s="147">
        <f t="shared" si="9"/>
        <v>0</v>
      </c>
      <c r="BL143" s="14" t="s">
        <v>122</v>
      </c>
      <c r="BM143" s="146" t="s">
        <v>146</v>
      </c>
    </row>
    <row r="144" spans="1:65" s="2" customFormat="1" ht="24.2" customHeight="1">
      <c r="A144" s="26"/>
      <c r="B144" s="134"/>
      <c r="C144" s="135" t="s">
        <v>147</v>
      </c>
      <c r="D144" s="135" t="s">
        <v>119</v>
      </c>
      <c r="E144" s="136" t="s">
        <v>148</v>
      </c>
      <c r="F144" s="137" t="s">
        <v>149</v>
      </c>
      <c r="G144" s="138" t="s">
        <v>130</v>
      </c>
      <c r="H144" s="139">
        <v>45.328000000000003</v>
      </c>
      <c r="I144" s="140">
        <v>0</v>
      </c>
      <c r="J144" s="140">
        <f t="shared" si="0"/>
        <v>0</v>
      </c>
      <c r="K144" s="141"/>
      <c r="L144" s="27"/>
      <c r="M144" s="142" t="s">
        <v>1</v>
      </c>
      <c r="N144" s="143" t="s">
        <v>34</v>
      </c>
      <c r="O144" s="144">
        <v>6.9000000000000006E-2</v>
      </c>
      <c r="P144" s="144">
        <f t="shared" si="1"/>
        <v>3.1276320000000006</v>
      </c>
      <c r="Q144" s="144">
        <v>0</v>
      </c>
      <c r="R144" s="144">
        <f t="shared" si="2"/>
        <v>0</v>
      </c>
      <c r="S144" s="144">
        <v>0</v>
      </c>
      <c r="T144" s="145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6" t="s">
        <v>122</v>
      </c>
      <c r="AT144" s="146" t="s">
        <v>119</v>
      </c>
      <c r="AU144" s="146" t="s">
        <v>123</v>
      </c>
      <c r="AY144" s="14" t="s">
        <v>117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4" t="s">
        <v>123</v>
      </c>
      <c r="BK144" s="147">
        <f t="shared" si="9"/>
        <v>0</v>
      </c>
      <c r="BL144" s="14" t="s">
        <v>122</v>
      </c>
      <c r="BM144" s="146" t="s">
        <v>150</v>
      </c>
    </row>
    <row r="145" spans="1:65" s="2" customFormat="1" ht="24.2" customHeight="1">
      <c r="A145" s="26"/>
      <c r="B145" s="134"/>
      <c r="C145" s="135" t="s">
        <v>151</v>
      </c>
      <c r="D145" s="135" t="s">
        <v>119</v>
      </c>
      <c r="E145" s="136" t="s">
        <v>152</v>
      </c>
      <c r="F145" s="137" t="s">
        <v>153</v>
      </c>
      <c r="G145" s="138" t="s">
        <v>121</v>
      </c>
      <c r="H145" s="139">
        <v>20</v>
      </c>
      <c r="I145" s="140">
        <v>0</v>
      </c>
      <c r="J145" s="140">
        <f t="shared" si="0"/>
        <v>0</v>
      </c>
      <c r="K145" s="141"/>
      <c r="L145" s="27"/>
      <c r="M145" s="142" t="s">
        <v>1</v>
      </c>
      <c r="N145" s="143" t="s">
        <v>34</v>
      </c>
      <c r="O145" s="144">
        <v>0.56899999999999995</v>
      </c>
      <c r="P145" s="144">
        <f t="shared" si="1"/>
        <v>11.379999999999999</v>
      </c>
      <c r="Q145" s="144">
        <v>0</v>
      </c>
      <c r="R145" s="144">
        <f t="shared" si="2"/>
        <v>0</v>
      </c>
      <c r="S145" s="144">
        <v>0</v>
      </c>
      <c r="T145" s="145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6" t="s">
        <v>122</v>
      </c>
      <c r="AT145" s="146" t="s">
        <v>119</v>
      </c>
      <c r="AU145" s="146" t="s">
        <v>123</v>
      </c>
      <c r="AY145" s="14" t="s">
        <v>117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4" t="s">
        <v>123</v>
      </c>
      <c r="BK145" s="147">
        <f t="shared" si="9"/>
        <v>0</v>
      </c>
      <c r="BL145" s="14" t="s">
        <v>122</v>
      </c>
      <c r="BM145" s="146" t="s">
        <v>154</v>
      </c>
    </row>
    <row r="146" spans="1:65" s="2" customFormat="1" ht="24.2" customHeight="1">
      <c r="A146" s="26"/>
      <c r="B146" s="134"/>
      <c r="C146" s="135" t="s">
        <v>155</v>
      </c>
      <c r="D146" s="135" t="s">
        <v>119</v>
      </c>
      <c r="E146" s="136" t="s">
        <v>156</v>
      </c>
      <c r="F146" s="137" t="s">
        <v>157</v>
      </c>
      <c r="G146" s="138" t="s">
        <v>121</v>
      </c>
      <c r="H146" s="139">
        <v>20</v>
      </c>
      <c r="I146" s="140">
        <v>0</v>
      </c>
      <c r="J146" s="140">
        <f t="shared" si="0"/>
        <v>0</v>
      </c>
      <c r="K146" s="141"/>
      <c r="L146" s="27"/>
      <c r="M146" s="142" t="s">
        <v>1</v>
      </c>
      <c r="N146" s="143" t="s">
        <v>34</v>
      </c>
      <c r="O146" s="144">
        <v>0.627</v>
      </c>
      <c r="P146" s="144">
        <f t="shared" si="1"/>
        <v>12.54</v>
      </c>
      <c r="Q146" s="144">
        <v>0</v>
      </c>
      <c r="R146" s="144">
        <f t="shared" si="2"/>
        <v>0</v>
      </c>
      <c r="S146" s="144">
        <v>0</v>
      </c>
      <c r="T146" s="145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6" t="s">
        <v>122</v>
      </c>
      <c r="AT146" s="146" t="s">
        <v>119</v>
      </c>
      <c r="AU146" s="146" t="s">
        <v>123</v>
      </c>
      <c r="AY146" s="14" t="s">
        <v>117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4" t="s">
        <v>123</v>
      </c>
      <c r="BK146" s="147">
        <f t="shared" si="9"/>
        <v>0</v>
      </c>
      <c r="BL146" s="14" t="s">
        <v>122</v>
      </c>
      <c r="BM146" s="146" t="s">
        <v>158</v>
      </c>
    </row>
    <row r="147" spans="1:65" s="2" customFormat="1" ht="24.2" customHeight="1">
      <c r="A147" s="26"/>
      <c r="B147" s="134"/>
      <c r="C147" s="135" t="s">
        <v>159</v>
      </c>
      <c r="D147" s="135" t="s">
        <v>119</v>
      </c>
      <c r="E147" s="136" t="s">
        <v>160</v>
      </c>
      <c r="F147" s="137" t="s">
        <v>161</v>
      </c>
      <c r="G147" s="138" t="s">
        <v>130</v>
      </c>
      <c r="H147" s="139">
        <v>14.430999999999999</v>
      </c>
      <c r="I147" s="140">
        <v>0</v>
      </c>
      <c r="J147" s="140">
        <f t="shared" si="0"/>
        <v>0</v>
      </c>
      <c r="K147" s="141"/>
      <c r="L147" s="27"/>
      <c r="M147" s="142" t="s">
        <v>1</v>
      </c>
      <c r="N147" s="143" t="s">
        <v>34</v>
      </c>
      <c r="O147" s="144">
        <v>5.5E-2</v>
      </c>
      <c r="P147" s="144">
        <f t="shared" si="1"/>
        <v>0.79370499999999999</v>
      </c>
      <c r="Q147" s="144">
        <v>0</v>
      </c>
      <c r="R147" s="144">
        <f t="shared" si="2"/>
        <v>0</v>
      </c>
      <c r="S147" s="144">
        <v>0</v>
      </c>
      <c r="T147" s="145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6" t="s">
        <v>122</v>
      </c>
      <c r="AT147" s="146" t="s">
        <v>119</v>
      </c>
      <c r="AU147" s="146" t="s">
        <v>123</v>
      </c>
      <c r="AY147" s="14" t="s">
        <v>117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4" t="s">
        <v>123</v>
      </c>
      <c r="BK147" s="147">
        <f t="shared" si="9"/>
        <v>0</v>
      </c>
      <c r="BL147" s="14" t="s">
        <v>122</v>
      </c>
      <c r="BM147" s="146" t="s">
        <v>162</v>
      </c>
    </row>
    <row r="148" spans="1:65" s="2" customFormat="1" ht="24.2" customHeight="1">
      <c r="A148" s="26"/>
      <c r="B148" s="134"/>
      <c r="C148" s="135" t="s">
        <v>163</v>
      </c>
      <c r="D148" s="135" t="s">
        <v>119</v>
      </c>
      <c r="E148" s="136" t="s">
        <v>164</v>
      </c>
      <c r="F148" s="137" t="s">
        <v>165</v>
      </c>
      <c r="G148" s="138" t="s">
        <v>130</v>
      </c>
      <c r="H148" s="139">
        <v>32.628999999999998</v>
      </c>
      <c r="I148" s="140">
        <v>0</v>
      </c>
      <c r="J148" s="140">
        <f t="shared" si="0"/>
        <v>0</v>
      </c>
      <c r="K148" s="141"/>
      <c r="L148" s="27"/>
      <c r="M148" s="142" t="s">
        <v>1</v>
      </c>
      <c r="N148" s="143" t="s">
        <v>34</v>
      </c>
      <c r="O148" s="144">
        <v>0.29799999999999999</v>
      </c>
      <c r="P148" s="144">
        <f t="shared" si="1"/>
        <v>9.7234419999999986</v>
      </c>
      <c r="Q148" s="144">
        <v>0</v>
      </c>
      <c r="R148" s="144">
        <f t="shared" si="2"/>
        <v>0</v>
      </c>
      <c r="S148" s="144">
        <v>0</v>
      </c>
      <c r="T148" s="145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6" t="s">
        <v>122</v>
      </c>
      <c r="AT148" s="146" t="s">
        <v>119</v>
      </c>
      <c r="AU148" s="146" t="s">
        <v>123</v>
      </c>
      <c r="AY148" s="14" t="s">
        <v>117</v>
      </c>
      <c r="BE148" s="147">
        <f t="shared" si="4"/>
        <v>0</v>
      </c>
      <c r="BF148" s="147">
        <f t="shared" si="5"/>
        <v>0</v>
      </c>
      <c r="BG148" s="147">
        <f t="shared" si="6"/>
        <v>0</v>
      </c>
      <c r="BH148" s="147">
        <f t="shared" si="7"/>
        <v>0</v>
      </c>
      <c r="BI148" s="147">
        <f t="shared" si="8"/>
        <v>0</v>
      </c>
      <c r="BJ148" s="14" t="s">
        <v>123</v>
      </c>
      <c r="BK148" s="147">
        <f t="shared" si="9"/>
        <v>0</v>
      </c>
      <c r="BL148" s="14" t="s">
        <v>122</v>
      </c>
      <c r="BM148" s="146" t="s">
        <v>166</v>
      </c>
    </row>
    <row r="149" spans="1:65" s="2" customFormat="1" ht="14.45" customHeight="1">
      <c r="A149" s="26"/>
      <c r="B149" s="134"/>
      <c r="C149" s="135" t="s">
        <v>167</v>
      </c>
      <c r="D149" s="135" t="s">
        <v>119</v>
      </c>
      <c r="E149" s="136" t="s">
        <v>168</v>
      </c>
      <c r="F149" s="137" t="s">
        <v>169</v>
      </c>
      <c r="G149" s="138" t="s">
        <v>170</v>
      </c>
      <c r="H149" s="139">
        <v>81.572999999999993</v>
      </c>
      <c r="I149" s="140">
        <v>0</v>
      </c>
      <c r="J149" s="140">
        <f t="shared" si="0"/>
        <v>0</v>
      </c>
      <c r="K149" s="141"/>
      <c r="L149" s="27"/>
      <c r="M149" s="142" t="s">
        <v>1</v>
      </c>
      <c r="N149" s="143" t="s">
        <v>34</v>
      </c>
      <c r="O149" s="144">
        <v>1.2E-2</v>
      </c>
      <c r="P149" s="144">
        <f t="shared" si="1"/>
        <v>0.97887599999999997</v>
      </c>
      <c r="Q149" s="144">
        <v>0</v>
      </c>
      <c r="R149" s="144">
        <f t="shared" si="2"/>
        <v>0</v>
      </c>
      <c r="S149" s="144">
        <v>0</v>
      </c>
      <c r="T149" s="145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6" t="s">
        <v>122</v>
      </c>
      <c r="AT149" s="146" t="s">
        <v>119</v>
      </c>
      <c r="AU149" s="146" t="s">
        <v>123</v>
      </c>
      <c r="AY149" s="14" t="s">
        <v>117</v>
      </c>
      <c r="BE149" s="147">
        <f t="shared" si="4"/>
        <v>0</v>
      </c>
      <c r="BF149" s="147">
        <f t="shared" si="5"/>
        <v>0</v>
      </c>
      <c r="BG149" s="147">
        <f t="shared" si="6"/>
        <v>0</v>
      </c>
      <c r="BH149" s="147">
        <f t="shared" si="7"/>
        <v>0</v>
      </c>
      <c r="BI149" s="147">
        <f t="shared" si="8"/>
        <v>0</v>
      </c>
      <c r="BJ149" s="14" t="s">
        <v>123</v>
      </c>
      <c r="BK149" s="147">
        <f t="shared" si="9"/>
        <v>0</v>
      </c>
      <c r="BL149" s="14" t="s">
        <v>122</v>
      </c>
      <c r="BM149" s="146" t="s">
        <v>171</v>
      </c>
    </row>
    <row r="150" spans="1:65" s="12" customFormat="1" ht="22.9" customHeight="1">
      <c r="B150" s="122"/>
      <c r="D150" s="123" t="s">
        <v>67</v>
      </c>
      <c r="E150" s="132" t="s">
        <v>123</v>
      </c>
      <c r="F150" s="132" t="s">
        <v>172</v>
      </c>
      <c r="J150" s="133">
        <f>BK150</f>
        <v>0</v>
      </c>
      <c r="L150" s="122"/>
      <c r="M150" s="126"/>
      <c r="N150" s="127"/>
      <c r="O150" s="127"/>
      <c r="P150" s="128">
        <f>SUM(P151:P155)</f>
        <v>50.478964000000005</v>
      </c>
      <c r="Q150" s="127"/>
      <c r="R150" s="128">
        <f>SUM(R151:R155)</f>
        <v>75.886282280000003</v>
      </c>
      <c r="S150" s="127"/>
      <c r="T150" s="129">
        <f>SUM(T151:T155)</f>
        <v>0</v>
      </c>
      <c r="AR150" s="123" t="s">
        <v>76</v>
      </c>
      <c r="AT150" s="130" t="s">
        <v>67</v>
      </c>
      <c r="AU150" s="130" t="s">
        <v>76</v>
      </c>
      <c r="AY150" s="123" t="s">
        <v>117</v>
      </c>
      <c r="BK150" s="131">
        <f>SUM(BK151:BK155)</f>
        <v>0</v>
      </c>
    </row>
    <row r="151" spans="1:65" s="2" customFormat="1" ht="14.45" customHeight="1">
      <c r="A151" s="26"/>
      <c r="B151" s="134"/>
      <c r="C151" s="135" t="s">
        <v>173</v>
      </c>
      <c r="D151" s="135" t="s">
        <v>119</v>
      </c>
      <c r="E151" s="136" t="s">
        <v>174</v>
      </c>
      <c r="F151" s="137" t="s">
        <v>175</v>
      </c>
      <c r="G151" s="138" t="s">
        <v>130</v>
      </c>
      <c r="H151" s="139">
        <v>8.48</v>
      </c>
      <c r="I151" s="140">
        <v>0</v>
      </c>
      <c r="J151" s="140">
        <f>ROUND(I151*H151,2)</f>
        <v>0</v>
      </c>
      <c r="K151" s="141"/>
      <c r="L151" s="27"/>
      <c r="M151" s="142" t="s">
        <v>1</v>
      </c>
      <c r="N151" s="143" t="s">
        <v>34</v>
      </c>
      <c r="O151" s="144">
        <v>0.90800000000000003</v>
      </c>
      <c r="P151" s="144">
        <f>O151*H151</f>
        <v>7.6998400000000009</v>
      </c>
      <c r="Q151" s="144">
        <v>2.0663999999999998</v>
      </c>
      <c r="R151" s="144">
        <f>Q151*H151</f>
        <v>17.523071999999999</v>
      </c>
      <c r="S151" s="144">
        <v>0</v>
      </c>
      <c r="T151" s="145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6" t="s">
        <v>122</v>
      </c>
      <c r="AT151" s="146" t="s">
        <v>119</v>
      </c>
      <c r="AU151" s="146" t="s">
        <v>123</v>
      </c>
      <c r="AY151" s="14" t="s">
        <v>117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4" t="s">
        <v>123</v>
      </c>
      <c r="BK151" s="147">
        <f>ROUND(I151*H151,2)</f>
        <v>0</v>
      </c>
      <c r="BL151" s="14" t="s">
        <v>122</v>
      </c>
      <c r="BM151" s="146" t="s">
        <v>176</v>
      </c>
    </row>
    <row r="152" spans="1:65" s="2" customFormat="1" ht="37.9" customHeight="1">
      <c r="A152" s="26"/>
      <c r="B152" s="134"/>
      <c r="C152" s="135" t="s">
        <v>177</v>
      </c>
      <c r="D152" s="135" t="s">
        <v>119</v>
      </c>
      <c r="E152" s="136" t="s">
        <v>178</v>
      </c>
      <c r="F152" s="137" t="s">
        <v>179</v>
      </c>
      <c r="G152" s="138" t="s">
        <v>130</v>
      </c>
      <c r="H152" s="139">
        <v>8.0820000000000007</v>
      </c>
      <c r="I152" s="140">
        <v>0</v>
      </c>
      <c r="J152" s="140">
        <f>ROUND(I152*H152,2)</f>
        <v>0</v>
      </c>
      <c r="K152" s="141"/>
      <c r="L152" s="27"/>
      <c r="M152" s="142" t="s">
        <v>1</v>
      </c>
      <c r="N152" s="143" t="s">
        <v>34</v>
      </c>
      <c r="O152" s="144">
        <v>3.0670000000000002</v>
      </c>
      <c r="P152" s="144">
        <f>O152*H152</f>
        <v>24.787494000000002</v>
      </c>
      <c r="Q152" s="144">
        <v>2.1170900000000001</v>
      </c>
      <c r="R152" s="144">
        <f>Q152*H152</f>
        <v>17.110321380000002</v>
      </c>
      <c r="S152" s="144">
        <v>0</v>
      </c>
      <c r="T152" s="145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6" t="s">
        <v>122</v>
      </c>
      <c r="AT152" s="146" t="s">
        <v>119</v>
      </c>
      <c r="AU152" s="146" t="s">
        <v>123</v>
      </c>
      <c r="AY152" s="14" t="s">
        <v>117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4" t="s">
        <v>123</v>
      </c>
      <c r="BK152" s="147">
        <f>ROUND(I152*H152,2)</f>
        <v>0</v>
      </c>
      <c r="BL152" s="14" t="s">
        <v>122</v>
      </c>
      <c r="BM152" s="146" t="s">
        <v>180</v>
      </c>
    </row>
    <row r="153" spans="1:65" s="2" customFormat="1" ht="14.45" customHeight="1">
      <c r="A153" s="26"/>
      <c r="B153" s="134"/>
      <c r="C153" s="135" t="s">
        <v>181</v>
      </c>
      <c r="D153" s="135" t="s">
        <v>119</v>
      </c>
      <c r="E153" s="136" t="s">
        <v>182</v>
      </c>
      <c r="F153" s="137" t="s">
        <v>183</v>
      </c>
      <c r="G153" s="138" t="s">
        <v>130</v>
      </c>
      <c r="H153" s="139">
        <v>15.272</v>
      </c>
      <c r="I153" s="140">
        <v>0</v>
      </c>
      <c r="J153" s="140">
        <f>ROUND(I153*H153,2)</f>
        <v>0</v>
      </c>
      <c r="K153" s="141"/>
      <c r="L153" s="27"/>
      <c r="M153" s="142" t="s">
        <v>1</v>
      </c>
      <c r="N153" s="143" t="s">
        <v>34</v>
      </c>
      <c r="O153" s="144">
        <v>0.58099999999999996</v>
      </c>
      <c r="P153" s="144">
        <f>O153*H153</f>
        <v>8.8730320000000003</v>
      </c>
      <c r="Q153" s="144">
        <v>2.23543</v>
      </c>
      <c r="R153" s="144">
        <f>Q153*H153</f>
        <v>34.139486959999999</v>
      </c>
      <c r="S153" s="144">
        <v>0</v>
      </c>
      <c r="T153" s="145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6" t="s">
        <v>122</v>
      </c>
      <c r="AT153" s="146" t="s">
        <v>119</v>
      </c>
      <c r="AU153" s="146" t="s">
        <v>123</v>
      </c>
      <c r="AY153" s="14" t="s">
        <v>117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4" t="s">
        <v>123</v>
      </c>
      <c r="BK153" s="147">
        <f>ROUND(I153*H153,2)</f>
        <v>0</v>
      </c>
      <c r="BL153" s="14" t="s">
        <v>122</v>
      </c>
      <c r="BM153" s="146" t="s">
        <v>184</v>
      </c>
    </row>
    <row r="154" spans="1:65" s="2" customFormat="1" ht="37.9" customHeight="1">
      <c r="A154" s="26"/>
      <c r="B154" s="134"/>
      <c r="C154" s="135" t="s">
        <v>185</v>
      </c>
      <c r="D154" s="135" t="s">
        <v>119</v>
      </c>
      <c r="E154" s="136" t="s">
        <v>186</v>
      </c>
      <c r="F154" s="137" t="s">
        <v>187</v>
      </c>
      <c r="G154" s="138" t="s">
        <v>188</v>
      </c>
      <c r="H154" s="139">
        <v>0.5</v>
      </c>
      <c r="I154" s="140">
        <v>0</v>
      </c>
      <c r="J154" s="140">
        <f>ROUND(I154*H154,2)</f>
        <v>0</v>
      </c>
      <c r="K154" s="141"/>
      <c r="L154" s="27"/>
      <c r="M154" s="142" t="s">
        <v>1</v>
      </c>
      <c r="N154" s="143" t="s">
        <v>34</v>
      </c>
      <c r="O154" s="144">
        <v>14.8</v>
      </c>
      <c r="P154" s="144">
        <f>O154*H154</f>
        <v>7.4</v>
      </c>
      <c r="Q154" s="144">
        <v>1.002</v>
      </c>
      <c r="R154" s="144">
        <f>Q154*H154</f>
        <v>0.501</v>
      </c>
      <c r="S154" s="144">
        <v>0</v>
      </c>
      <c r="T154" s="145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6" t="s">
        <v>122</v>
      </c>
      <c r="AT154" s="146" t="s">
        <v>119</v>
      </c>
      <c r="AU154" s="146" t="s">
        <v>123</v>
      </c>
      <c r="AY154" s="14" t="s">
        <v>117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4" t="s">
        <v>123</v>
      </c>
      <c r="BK154" s="147">
        <f>ROUND(I154*H154,2)</f>
        <v>0</v>
      </c>
      <c r="BL154" s="14" t="s">
        <v>122</v>
      </c>
      <c r="BM154" s="146" t="s">
        <v>189</v>
      </c>
    </row>
    <row r="155" spans="1:65" s="2" customFormat="1" ht="14.45" customHeight="1">
      <c r="A155" s="26"/>
      <c r="B155" s="134"/>
      <c r="C155" s="135" t="s">
        <v>190</v>
      </c>
      <c r="D155" s="135" t="s">
        <v>119</v>
      </c>
      <c r="E155" s="136" t="s">
        <v>191</v>
      </c>
      <c r="F155" s="137" t="s">
        <v>192</v>
      </c>
      <c r="G155" s="138" t="s">
        <v>130</v>
      </c>
      <c r="H155" s="139">
        <v>2.9580000000000002</v>
      </c>
      <c r="I155" s="140">
        <v>0</v>
      </c>
      <c r="J155" s="140">
        <f>ROUND(I155*H155,2)</f>
        <v>0</v>
      </c>
      <c r="K155" s="141"/>
      <c r="L155" s="27"/>
      <c r="M155" s="142" t="s">
        <v>1</v>
      </c>
      <c r="N155" s="143" t="s">
        <v>34</v>
      </c>
      <c r="O155" s="144">
        <v>0.58099999999999996</v>
      </c>
      <c r="P155" s="144">
        <f>O155*H155</f>
        <v>1.7185980000000001</v>
      </c>
      <c r="Q155" s="144">
        <v>2.23543</v>
      </c>
      <c r="R155" s="144">
        <f>Q155*H155</f>
        <v>6.6124019400000007</v>
      </c>
      <c r="S155" s="144">
        <v>0</v>
      </c>
      <c r="T155" s="145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6" t="s">
        <v>122</v>
      </c>
      <c r="AT155" s="146" t="s">
        <v>119</v>
      </c>
      <c r="AU155" s="146" t="s">
        <v>123</v>
      </c>
      <c r="AY155" s="14" t="s">
        <v>117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4" t="s">
        <v>123</v>
      </c>
      <c r="BK155" s="147">
        <f>ROUND(I155*H155,2)</f>
        <v>0</v>
      </c>
      <c r="BL155" s="14" t="s">
        <v>122</v>
      </c>
      <c r="BM155" s="146" t="s">
        <v>193</v>
      </c>
    </row>
    <row r="156" spans="1:65" s="12" customFormat="1" ht="22.9" customHeight="1">
      <c r="B156" s="122"/>
      <c r="D156" s="123" t="s">
        <v>67</v>
      </c>
      <c r="E156" s="132" t="s">
        <v>139</v>
      </c>
      <c r="F156" s="132" t="s">
        <v>194</v>
      </c>
      <c r="J156" s="133">
        <f>BK156</f>
        <v>0</v>
      </c>
      <c r="L156" s="122"/>
      <c r="M156" s="126"/>
      <c r="N156" s="127"/>
      <c r="O156" s="127"/>
      <c r="P156" s="128">
        <f>SUM(P157:P165)</f>
        <v>131.285515</v>
      </c>
      <c r="Q156" s="127"/>
      <c r="R156" s="128">
        <f>SUM(R157:R165)</f>
        <v>38.53332600000001</v>
      </c>
      <c r="S156" s="127"/>
      <c r="T156" s="129">
        <f>SUM(T157:T165)</f>
        <v>0</v>
      </c>
      <c r="AR156" s="123" t="s">
        <v>76</v>
      </c>
      <c r="AT156" s="130" t="s">
        <v>67</v>
      </c>
      <c r="AU156" s="130" t="s">
        <v>76</v>
      </c>
      <c r="AY156" s="123" t="s">
        <v>117</v>
      </c>
      <c r="BK156" s="131">
        <f>SUM(BK157:BK165)</f>
        <v>0</v>
      </c>
    </row>
    <row r="157" spans="1:65" s="2" customFormat="1" ht="14.45" customHeight="1">
      <c r="A157" s="26"/>
      <c r="B157" s="134"/>
      <c r="C157" s="135" t="s">
        <v>195</v>
      </c>
      <c r="D157" s="135" t="s">
        <v>119</v>
      </c>
      <c r="E157" s="136" t="s">
        <v>196</v>
      </c>
      <c r="F157" s="137" t="s">
        <v>197</v>
      </c>
      <c r="G157" s="138" t="s">
        <v>130</v>
      </c>
      <c r="H157" s="139">
        <v>20.138000000000002</v>
      </c>
      <c r="I157" s="140">
        <v>0</v>
      </c>
      <c r="J157" s="140">
        <f t="shared" ref="J157:J165" si="10">ROUND(I157*H157,2)</f>
        <v>0</v>
      </c>
      <c r="K157" s="141"/>
      <c r="L157" s="27"/>
      <c r="M157" s="142" t="s">
        <v>1</v>
      </c>
      <c r="N157" s="143" t="s">
        <v>34</v>
      </c>
      <c r="O157" s="144">
        <v>2</v>
      </c>
      <c r="P157" s="144">
        <f t="shared" ref="P157:P165" si="11">O157*H157</f>
        <v>40.276000000000003</v>
      </c>
      <c r="Q157" s="144">
        <v>1.837</v>
      </c>
      <c r="R157" s="144">
        <f t="shared" ref="R157:R165" si="12">Q157*H157</f>
        <v>36.993506000000004</v>
      </c>
      <c r="S157" s="144">
        <v>0</v>
      </c>
      <c r="T157" s="145">
        <f t="shared" ref="T157:T165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6" t="s">
        <v>122</v>
      </c>
      <c r="AT157" s="146" t="s">
        <v>119</v>
      </c>
      <c r="AU157" s="146" t="s">
        <v>123</v>
      </c>
      <c r="AY157" s="14" t="s">
        <v>117</v>
      </c>
      <c r="BE157" s="147">
        <f t="shared" ref="BE157:BE165" si="14">IF(N157="základná",J157,0)</f>
        <v>0</v>
      </c>
      <c r="BF157" s="147">
        <f t="shared" ref="BF157:BF165" si="15">IF(N157="znížená",J157,0)</f>
        <v>0</v>
      </c>
      <c r="BG157" s="147">
        <f t="shared" ref="BG157:BG165" si="16">IF(N157="zákl. prenesená",J157,0)</f>
        <v>0</v>
      </c>
      <c r="BH157" s="147">
        <f t="shared" ref="BH157:BH165" si="17">IF(N157="zníž. prenesená",J157,0)</f>
        <v>0</v>
      </c>
      <c r="BI157" s="147">
        <f t="shared" ref="BI157:BI165" si="18">IF(N157="nulová",J157,0)</f>
        <v>0</v>
      </c>
      <c r="BJ157" s="14" t="s">
        <v>123</v>
      </c>
      <c r="BK157" s="147">
        <f t="shared" ref="BK157:BK165" si="19">ROUND(I157*H157,2)</f>
        <v>0</v>
      </c>
      <c r="BL157" s="14" t="s">
        <v>122</v>
      </c>
      <c r="BM157" s="146" t="s">
        <v>198</v>
      </c>
    </row>
    <row r="158" spans="1:65" s="2" customFormat="1" ht="24.2" customHeight="1">
      <c r="A158" s="26"/>
      <c r="B158" s="134"/>
      <c r="C158" s="135" t="s">
        <v>7</v>
      </c>
      <c r="D158" s="135" t="s">
        <v>119</v>
      </c>
      <c r="E158" s="136" t="s">
        <v>199</v>
      </c>
      <c r="F158" s="137" t="s">
        <v>200</v>
      </c>
      <c r="G158" s="138" t="s">
        <v>121</v>
      </c>
      <c r="H158" s="139">
        <v>24</v>
      </c>
      <c r="I158" s="140">
        <v>0</v>
      </c>
      <c r="J158" s="140">
        <f t="shared" si="10"/>
        <v>0</v>
      </c>
      <c r="K158" s="141"/>
      <c r="L158" s="27"/>
      <c r="M158" s="142" t="s">
        <v>1</v>
      </c>
      <c r="N158" s="143" t="s">
        <v>34</v>
      </c>
      <c r="O158" s="144">
        <v>3.3131599999999999</v>
      </c>
      <c r="P158" s="144">
        <f t="shared" si="11"/>
        <v>79.515839999999997</v>
      </c>
      <c r="Q158" s="144">
        <v>3.9640000000000002E-2</v>
      </c>
      <c r="R158" s="144">
        <f t="shared" si="12"/>
        <v>0.95135999999999998</v>
      </c>
      <c r="S158" s="144">
        <v>0</v>
      </c>
      <c r="T158" s="14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6" t="s">
        <v>122</v>
      </c>
      <c r="AT158" s="146" t="s">
        <v>119</v>
      </c>
      <c r="AU158" s="146" t="s">
        <v>123</v>
      </c>
      <c r="AY158" s="14" t="s">
        <v>117</v>
      </c>
      <c r="BE158" s="147">
        <f t="shared" si="14"/>
        <v>0</v>
      </c>
      <c r="BF158" s="147">
        <f t="shared" si="15"/>
        <v>0</v>
      </c>
      <c r="BG158" s="147">
        <f t="shared" si="16"/>
        <v>0</v>
      </c>
      <c r="BH158" s="147">
        <f t="shared" si="17"/>
        <v>0</v>
      </c>
      <c r="BI158" s="147">
        <f t="shared" si="18"/>
        <v>0</v>
      </c>
      <c r="BJ158" s="14" t="s">
        <v>123</v>
      </c>
      <c r="BK158" s="147">
        <f t="shared" si="19"/>
        <v>0</v>
      </c>
      <c r="BL158" s="14" t="s">
        <v>122</v>
      </c>
      <c r="BM158" s="146" t="s">
        <v>201</v>
      </c>
    </row>
    <row r="159" spans="1:65" s="2" customFormat="1" ht="14.45" customHeight="1">
      <c r="A159" s="26"/>
      <c r="B159" s="134"/>
      <c r="C159" s="148" t="s">
        <v>202</v>
      </c>
      <c r="D159" s="148" t="s">
        <v>203</v>
      </c>
      <c r="E159" s="149" t="s">
        <v>204</v>
      </c>
      <c r="F159" s="150" t="s">
        <v>205</v>
      </c>
      <c r="G159" s="151" t="s">
        <v>121</v>
      </c>
      <c r="H159" s="152">
        <v>2</v>
      </c>
      <c r="I159" s="153">
        <v>0</v>
      </c>
      <c r="J159" s="153">
        <f t="shared" si="10"/>
        <v>0</v>
      </c>
      <c r="K159" s="154"/>
      <c r="L159" s="155"/>
      <c r="M159" s="156" t="s">
        <v>1</v>
      </c>
      <c r="N159" s="157" t="s">
        <v>34</v>
      </c>
      <c r="O159" s="144">
        <v>0</v>
      </c>
      <c r="P159" s="144">
        <f t="shared" si="11"/>
        <v>0</v>
      </c>
      <c r="Q159" s="144">
        <v>0.01</v>
      </c>
      <c r="R159" s="144">
        <f t="shared" si="12"/>
        <v>0.02</v>
      </c>
      <c r="S159" s="144">
        <v>0</v>
      </c>
      <c r="T159" s="14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6" t="s">
        <v>147</v>
      </c>
      <c r="AT159" s="146" t="s">
        <v>203</v>
      </c>
      <c r="AU159" s="146" t="s">
        <v>123</v>
      </c>
      <c r="AY159" s="14" t="s">
        <v>117</v>
      </c>
      <c r="BE159" s="147">
        <f t="shared" si="14"/>
        <v>0</v>
      </c>
      <c r="BF159" s="147">
        <f t="shared" si="15"/>
        <v>0</v>
      </c>
      <c r="BG159" s="147">
        <f t="shared" si="16"/>
        <v>0</v>
      </c>
      <c r="BH159" s="147">
        <f t="shared" si="17"/>
        <v>0</v>
      </c>
      <c r="BI159" s="147">
        <f t="shared" si="18"/>
        <v>0</v>
      </c>
      <c r="BJ159" s="14" t="s">
        <v>123</v>
      </c>
      <c r="BK159" s="147">
        <f t="shared" si="19"/>
        <v>0</v>
      </c>
      <c r="BL159" s="14" t="s">
        <v>122</v>
      </c>
      <c r="BM159" s="146" t="s">
        <v>206</v>
      </c>
    </row>
    <row r="160" spans="1:65" s="2" customFormat="1" ht="14.45" customHeight="1">
      <c r="A160" s="26"/>
      <c r="B160" s="134"/>
      <c r="C160" s="148" t="s">
        <v>207</v>
      </c>
      <c r="D160" s="148" t="s">
        <v>203</v>
      </c>
      <c r="E160" s="149" t="s">
        <v>208</v>
      </c>
      <c r="F160" s="150" t="s">
        <v>209</v>
      </c>
      <c r="G160" s="151" t="s">
        <v>121</v>
      </c>
      <c r="H160" s="152">
        <v>4</v>
      </c>
      <c r="I160" s="153">
        <v>0</v>
      </c>
      <c r="J160" s="153">
        <f t="shared" si="10"/>
        <v>0</v>
      </c>
      <c r="K160" s="154"/>
      <c r="L160" s="155"/>
      <c r="M160" s="156" t="s">
        <v>1</v>
      </c>
      <c r="N160" s="157" t="s">
        <v>34</v>
      </c>
      <c r="O160" s="144">
        <v>0</v>
      </c>
      <c r="P160" s="144">
        <f t="shared" si="11"/>
        <v>0</v>
      </c>
      <c r="Q160" s="144">
        <v>1.43E-2</v>
      </c>
      <c r="R160" s="144">
        <f t="shared" si="12"/>
        <v>5.7200000000000001E-2</v>
      </c>
      <c r="S160" s="144">
        <v>0</v>
      </c>
      <c r="T160" s="14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6" t="s">
        <v>147</v>
      </c>
      <c r="AT160" s="146" t="s">
        <v>203</v>
      </c>
      <c r="AU160" s="146" t="s">
        <v>123</v>
      </c>
      <c r="AY160" s="14" t="s">
        <v>117</v>
      </c>
      <c r="BE160" s="147">
        <f t="shared" si="14"/>
        <v>0</v>
      </c>
      <c r="BF160" s="147">
        <f t="shared" si="15"/>
        <v>0</v>
      </c>
      <c r="BG160" s="147">
        <f t="shared" si="16"/>
        <v>0</v>
      </c>
      <c r="BH160" s="147">
        <f t="shared" si="17"/>
        <v>0</v>
      </c>
      <c r="BI160" s="147">
        <f t="shared" si="18"/>
        <v>0</v>
      </c>
      <c r="BJ160" s="14" t="s">
        <v>123</v>
      </c>
      <c r="BK160" s="147">
        <f t="shared" si="19"/>
        <v>0</v>
      </c>
      <c r="BL160" s="14" t="s">
        <v>122</v>
      </c>
      <c r="BM160" s="146" t="s">
        <v>210</v>
      </c>
    </row>
    <row r="161" spans="1:65" s="2" customFormat="1" ht="14.45" customHeight="1">
      <c r="A161" s="26"/>
      <c r="B161" s="134"/>
      <c r="C161" s="148" t="s">
        <v>211</v>
      </c>
      <c r="D161" s="148" t="s">
        <v>203</v>
      </c>
      <c r="E161" s="149" t="s">
        <v>212</v>
      </c>
      <c r="F161" s="150" t="s">
        <v>213</v>
      </c>
      <c r="G161" s="151" t="s">
        <v>121</v>
      </c>
      <c r="H161" s="152">
        <v>4</v>
      </c>
      <c r="I161" s="153">
        <v>0</v>
      </c>
      <c r="J161" s="153">
        <f t="shared" si="10"/>
        <v>0</v>
      </c>
      <c r="K161" s="154"/>
      <c r="L161" s="155"/>
      <c r="M161" s="156" t="s">
        <v>1</v>
      </c>
      <c r="N161" s="157" t="s">
        <v>34</v>
      </c>
      <c r="O161" s="144">
        <v>0</v>
      </c>
      <c r="P161" s="144">
        <f t="shared" si="11"/>
        <v>0</v>
      </c>
      <c r="Q161" s="144">
        <v>1.4E-2</v>
      </c>
      <c r="R161" s="144">
        <f t="shared" si="12"/>
        <v>5.6000000000000001E-2</v>
      </c>
      <c r="S161" s="144">
        <v>0</v>
      </c>
      <c r="T161" s="14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6" t="s">
        <v>147</v>
      </c>
      <c r="AT161" s="146" t="s">
        <v>203</v>
      </c>
      <c r="AU161" s="146" t="s">
        <v>123</v>
      </c>
      <c r="AY161" s="14" t="s">
        <v>117</v>
      </c>
      <c r="BE161" s="147">
        <f t="shared" si="14"/>
        <v>0</v>
      </c>
      <c r="BF161" s="147">
        <f t="shared" si="15"/>
        <v>0</v>
      </c>
      <c r="BG161" s="147">
        <f t="shared" si="16"/>
        <v>0</v>
      </c>
      <c r="BH161" s="147">
        <f t="shared" si="17"/>
        <v>0</v>
      </c>
      <c r="BI161" s="147">
        <f t="shared" si="18"/>
        <v>0</v>
      </c>
      <c r="BJ161" s="14" t="s">
        <v>123</v>
      </c>
      <c r="BK161" s="147">
        <f t="shared" si="19"/>
        <v>0</v>
      </c>
      <c r="BL161" s="14" t="s">
        <v>122</v>
      </c>
      <c r="BM161" s="146" t="s">
        <v>214</v>
      </c>
    </row>
    <row r="162" spans="1:65" s="2" customFormat="1" ht="14.45" customHeight="1">
      <c r="A162" s="26"/>
      <c r="B162" s="134"/>
      <c r="C162" s="148" t="s">
        <v>215</v>
      </c>
      <c r="D162" s="148" t="s">
        <v>203</v>
      </c>
      <c r="E162" s="149" t="s">
        <v>216</v>
      </c>
      <c r="F162" s="150" t="s">
        <v>217</v>
      </c>
      <c r="G162" s="151" t="s">
        <v>121</v>
      </c>
      <c r="H162" s="152">
        <v>6</v>
      </c>
      <c r="I162" s="153">
        <v>0</v>
      </c>
      <c r="J162" s="153">
        <f t="shared" si="10"/>
        <v>0</v>
      </c>
      <c r="K162" s="154"/>
      <c r="L162" s="155"/>
      <c r="M162" s="156" t="s">
        <v>1</v>
      </c>
      <c r="N162" s="157" t="s">
        <v>34</v>
      </c>
      <c r="O162" s="144">
        <v>0</v>
      </c>
      <c r="P162" s="144">
        <f t="shared" si="11"/>
        <v>0</v>
      </c>
      <c r="Q162" s="144">
        <v>1.37E-2</v>
      </c>
      <c r="R162" s="144">
        <f t="shared" si="12"/>
        <v>8.2199999999999995E-2</v>
      </c>
      <c r="S162" s="144">
        <v>0</v>
      </c>
      <c r="T162" s="145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6" t="s">
        <v>147</v>
      </c>
      <c r="AT162" s="146" t="s">
        <v>203</v>
      </c>
      <c r="AU162" s="146" t="s">
        <v>123</v>
      </c>
      <c r="AY162" s="14" t="s">
        <v>117</v>
      </c>
      <c r="BE162" s="147">
        <f t="shared" si="14"/>
        <v>0</v>
      </c>
      <c r="BF162" s="147">
        <f t="shared" si="15"/>
        <v>0</v>
      </c>
      <c r="BG162" s="147">
        <f t="shared" si="16"/>
        <v>0</v>
      </c>
      <c r="BH162" s="147">
        <f t="shared" si="17"/>
        <v>0</v>
      </c>
      <c r="BI162" s="147">
        <f t="shared" si="18"/>
        <v>0</v>
      </c>
      <c r="BJ162" s="14" t="s">
        <v>123</v>
      </c>
      <c r="BK162" s="147">
        <f t="shared" si="19"/>
        <v>0</v>
      </c>
      <c r="BL162" s="14" t="s">
        <v>122</v>
      </c>
      <c r="BM162" s="146" t="s">
        <v>218</v>
      </c>
    </row>
    <row r="163" spans="1:65" s="2" customFormat="1" ht="14.45" customHeight="1">
      <c r="A163" s="26"/>
      <c r="B163" s="134"/>
      <c r="C163" s="148" t="s">
        <v>219</v>
      </c>
      <c r="D163" s="148" t="s">
        <v>203</v>
      </c>
      <c r="E163" s="149" t="s">
        <v>220</v>
      </c>
      <c r="F163" s="150" t="s">
        <v>221</v>
      </c>
      <c r="G163" s="151" t="s">
        <v>121</v>
      </c>
      <c r="H163" s="152">
        <v>8</v>
      </c>
      <c r="I163" s="153">
        <v>0</v>
      </c>
      <c r="J163" s="153">
        <f t="shared" si="10"/>
        <v>0</v>
      </c>
      <c r="K163" s="154"/>
      <c r="L163" s="155"/>
      <c r="M163" s="156" t="s">
        <v>1</v>
      </c>
      <c r="N163" s="157" t="s">
        <v>34</v>
      </c>
      <c r="O163" s="144">
        <v>0</v>
      </c>
      <c r="P163" s="144">
        <f t="shared" si="11"/>
        <v>0</v>
      </c>
      <c r="Q163" s="144">
        <v>9.1999999999999998E-3</v>
      </c>
      <c r="R163" s="144">
        <f t="shared" si="12"/>
        <v>7.3599999999999999E-2</v>
      </c>
      <c r="S163" s="144">
        <v>0</v>
      </c>
      <c r="T163" s="145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6" t="s">
        <v>147</v>
      </c>
      <c r="AT163" s="146" t="s">
        <v>203</v>
      </c>
      <c r="AU163" s="146" t="s">
        <v>123</v>
      </c>
      <c r="AY163" s="14" t="s">
        <v>117</v>
      </c>
      <c r="BE163" s="147">
        <f t="shared" si="14"/>
        <v>0</v>
      </c>
      <c r="BF163" s="147">
        <f t="shared" si="15"/>
        <v>0</v>
      </c>
      <c r="BG163" s="147">
        <f t="shared" si="16"/>
        <v>0</v>
      </c>
      <c r="BH163" s="147">
        <f t="shared" si="17"/>
        <v>0</v>
      </c>
      <c r="BI163" s="147">
        <f t="shared" si="18"/>
        <v>0</v>
      </c>
      <c r="BJ163" s="14" t="s">
        <v>123</v>
      </c>
      <c r="BK163" s="147">
        <f t="shared" si="19"/>
        <v>0</v>
      </c>
      <c r="BL163" s="14" t="s">
        <v>122</v>
      </c>
      <c r="BM163" s="146" t="s">
        <v>222</v>
      </c>
    </row>
    <row r="164" spans="1:65" s="2" customFormat="1" ht="24.2" customHeight="1">
      <c r="A164" s="26"/>
      <c r="B164" s="134"/>
      <c r="C164" s="135" t="s">
        <v>223</v>
      </c>
      <c r="D164" s="135" t="s">
        <v>119</v>
      </c>
      <c r="E164" s="136" t="s">
        <v>224</v>
      </c>
      <c r="F164" s="137" t="s">
        <v>225</v>
      </c>
      <c r="G164" s="138" t="s">
        <v>226</v>
      </c>
      <c r="H164" s="139">
        <v>34.5</v>
      </c>
      <c r="I164" s="140">
        <v>0</v>
      </c>
      <c r="J164" s="140">
        <f t="shared" si="10"/>
        <v>0</v>
      </c>
      <c r="K164" s="141"/>
      <c r="L164" s="27"/>
      <c r="M164" s="142" t="s">
        <v>1</v>
      </c>
      <c r="N164" s="143" t="s">
        <v>34</v>
      </c>
      <c r="O164" s="144">
        <v>0.33315</v>
      </c>
      <c r="P164" s="144">
        <f t="shared" si="11"/>
        <v>11.493675</v>
      </c>
      <c r="Q164" s="144">
        <v>7.9399999999999991E-3</v>
      </c>
      <c r="R164" s="144">
        <f t="shared" si="12"/>
        <v>0.27392999999999995</v>
      </c>
      <c r="S164" s="144">
        <v>0</v>
      </c>
      <c r="T164" s="14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6" t="s">
        <v>122</v>
      </c>
      <c r="AT164" s="146" t="s">
        <v>119</v>
      </c>
      <c r="AU164" s="146" t="s">
        <v>123</v>
      </c>
      <c r="AY164" s="14" t="s">
        <v>117</v>
      </c>
      <c r="BE164" s="147">
        <f t="shared" si="14"/>
        <v>0</v>
      </c>
      <c r="BF164" s="147">
        <f t="shared" si="15"/>
        <v>0</v>
      </c>
      <c r="BG164" s="147">
        <f t="shared" si="16"/>
        <v>0</v>
      </c>
      <c r="BH164" s="147">
        <f t="shared" si="17"/>
        <v>0</v>
      </c>
      <c r="BI164" s="147">
        <f t="shared" si="18"/>
        <v>0</v>
      </c>
      <c r="BJ164" s="14" t="s">
        <v>123</v>
      </c>
      <c r="BK164" s="147">
        <f t="shared" si="19"/>
        <v>0</v>
      </c>
      <c r="BL164" s="14" t="s">
        <v>122</v>
      </c>
      <c r="BM164" s="146" t="s">
        <v>227</v>
      </c>
    </row>
    <row r="165" spans="1:65" s="2" customFormat="1" ht="14.45" customHeight="1">
      <c r="A165" s="26"/>
      <c r="B165" s="134"/>
      <c r="C165" s="148" t="s">
        <v>228</v>
      </c>
      <c r="D165" s="148" t="s">
        <v>203</v>
      </c>
      <c r="E165" s="149" t="s">
        <v>229</v>
      </c>
      <c r="F165" s="150" t="s">
        <v>230</v>
      </c>
      <c r="G165" s="151" t="s">
        <v>226</v>
      </c>
      <c r="H165" s="152">
        <v>34.5</v>
      </c>
      <c r="I165" s="153">
        <v>0</v>
      </c>
      <c r="J165" s="153">
        <f t="shared" si="10"/>
        <v>0</v>
      </c>
      <c r="K165" s="154"/>
      <c r="L165" s="155"/>
      <c r="M165" s="156" t="s">
        <v>1</v>
      </c>
      <c r="N165" s="157" t="s">
        <v>34</v>
      </c>
      <c r="O165" s="144">
        <v>0</v>
      </c>
      <c r="P165" s="144">
        <f t="shared" si="11"/>
        <v>0</v>
      </c>
      <c r="Q165" s="144">
        <v>7.3999999999999999E-4</v>
      </c>
      <c r="R165" s="144">
        <f t="shared" si="12"/>
        <v>2.5530000000000001E-2</v>
      </c>
      <c r="S165" s="144">
        <v>0</v>
      </c>
      <c r="T165" s="14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6" t="s">
        <v>147</v>
      </c>
      <c r="AT165" s="146" t="s">
        <v>203</v>
      </c>
      <c r="AU165" s="146" t="s">
        <v>123</v>
      </c>
      <c r="AY165" s="14" t="s">
        <v>117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4" t="s">
        <v>123</v>
      </c>
      <c r="BK165" s="147">
        <f t="shared" si="19"/>
        <v>0</v>
      </c>
      <c r="BL165" s="14" t="s">
        <v>122</v>
      </c>
      <c r="BM165" s="146" t="s">
        <v>231</v>
      </c>
    </row>
    <row r="166" spans="1:65" s="12" customFormat="1" ht="22.9" customHeight="1">
      <c r="B166" s="122"/>
      <c r="D166" s="123" t="s">
        <v>67</v>
      </c>
      <c r="E166" s="132" t="s">
        <v>232</v>
      </c>
      <c r="F166" s="132" t="s">
        <v>233</v>
      </c>
      <c r="J166" s="133">
        <f>BK166</f>
        <v>0</v>
      </c>
      <c r="L166" s="122"/>
      <c r="M166" s="126"/>
      <c r="N166" s="127"/>
      <c r="O166" s="127"/>
      <c r="P166" s="128">
        <f>P167</f>
        <v>37.644180000000006</v>
      </c>
      <c r="Q166" s="127"/>
      <c r="R166" s="128">
        <f>R167</f>
        <v>0</v>
      </c>
      <c r="S166" s="127"/>
      <c r="T166" s="129">
        <f>T167</f>
        <v>0</v>
      </c>
      <c r="AR166" s="123" t="s">
        <v>76</v>
      </c>
      <c r="AT166" s="130" t="s">
        <v>67</v>
      </c>
      <c r="AU166" s="130" t="s">
        <v>76</v>
      </c>
      <c r="AY166" s="123" t="s">
        <v>117</v>
      </c>
      <c r="BK166" s="131">
        <f>BK167</f>
        <v>0</v>
      </c>
    </row>
    <row r="167" spans="1:65" s="2" customFormat="1" ht="24.2" customHeight="1">
      <c r="A167" s="26"/>
      <c r="B167" s="134"/>
      <c r="C167" s="135" t="s">
        <v>234</v>
      </c>
      <c r="D167" s="135" t="s">
        <v>119</v>
      </c>
      <c r="E167" s="136" t="s">
        <v>235</v>
      </c>
      <c r="F167" s="137" t="s">
        <v>236</v>
      </c>
      <c r="G167" s="138" t="s">
        <v>188</v>
      </c>
      <c r="H167" s="139">
        <v>114.42</v>
      </c>
      <c r="I167" s="140">
        <v>0</v>
      </c>
      <c r="J167" s="140">
        <f>ROUND(I167*H167,2)</f>
        <v>0</v>
      </c>
      <c r="K167" s="141"/>
      <c r="L167" s="27"/>
      <c r="M167" s="142" t="s">
        <v>1</v>
      </c>
      <c r="N167" s="143" t="s">
        <v>34</v>
      </c>
      <c r="O167" s="144">
        <v>0.32900000000000001</v>
      </c>
      <c r="P167" s="144">
        <f>O167*H167</f>
        <v>37.644180000000006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6" t="s">
        <v>122</v>
      </c>
      <c r="AT167" s="146" t="s">
        <v>119</v>
      </c>
      <c r="AU167" s="146" t="s">
        <v>123</v>
      </c>
      <c r="AY167" s="14" t="s">
        <v>117</v>
      </c>
      <c r="BE167" s="147">
        <f>IF(N167="základná",J167,0)</f>
        <v>0</v>
      </c>
      <c r="BF167" s="147">
        <f>IF(N167="znížená",J167,0)</f>
        <v>0</v>
      </c>
      <c r="BG167" s="147">
        <f>IF(N167="zákl. prenesená",J167,0)</f>
        <v>0</v>
      </c>
      <c r="BH167" s="147">
        <f>IF(N167="zníž. prenesená",J167,0)</f>
        <v>0</v>
      </c>
      <c r="BI167" s="147">
        <f>IF(N167="nulová",J167,0)</f>
        <v>0</v>
      </c>
      <c r="BJ167" s="14" t="s">
        <v>123</v>
      </c>
      <c r="BK167" s="147">
        <f>ROUND(I167*H167,2)</f>
        <v>0</v>
      </c>
      <c r="BL167" s="14" t="s">
        <v>122</v>
      </c>
      <c r="BM167" s="146" t="s">
        <v>237</v>
      </c>
    </row>
    <row r="168" spans="1:65" s="12" customFormat="1" ht="25.9" customHeight="1">
      <c r="B168" s="122"/>
      <c r="D168" s="123" t="s">
        <v>67</v>
      </c>
      <c r="E168" s="124" t="s">
        <v>238</v>
      </c>
      <c r="F168" s="124" t="s">
        <v>239</v>
      </c>
      <c r="J168" s="125">
        <f>BK168</f>
        <v>0</v>
      </c>
      <c r="L168" s="122"/>
      <c r="M168" s="126"/>
      <c r="N168" s="127"/>
      <c r="O168" s="127"/>
      <c r="P168" s="128">
        <f>P169+P173+P187+P200+P209+P218+P248+P272+P276</f>
        <v>5675.7333936800005</v>
      </c>
      <c r="Q168" s="127"/>
      <c r="R168" s="128">
        <f>R169+R173+R187+R200+R209+R218+R248+R272+R276</f>
        <v>713.28644421999991</v>
      </c>
      <c r="S168" s="127"/>
      <c r="T168" s="129">
        <f>T169+T173+T187+T200+T209+T218+T248+T272+T276</f>
        <v>0</v>
      </c>
      <c r="AR168" s="123" t="s">
        <v>123</v>
      </c>
      <c r="AT168" s="130" t="s">
        <v>67</v>
      </c>
      <c r="AU168" s="130" t="s">
        <v>68</v>
      </c>
      <c r="AY168" s="123" t="s">
        <v>117</v>
      </c>
      <c r="BK168" s="131">
        <f>BK169+BK173+BK187+BK200+BK209+BK218+BK248+BK272+BK276</f>
        <v>0</v>
      </c>
    </row>
    <row r="169" spans="1:65" s="12" customFormat="1" ht="22.9" customHeight="1">
      <c r="B169" s="122"/>
      <c r="D169" s="123" t="s">
        <v>67</v>
      </c>
      <c r="E169" s="132" t="s">
        <v>240</v>
      </c>
      <c r="F169" s="132" t="s">
        <v>241</v>
      </c>
      <c r="J169" s="133">
        <f>BK169</f>
        <v>0</v>
      </c>
      <c r="L169" s="122"/>
      <c r="M169" s="126"/>
      <c r="N169" s="127"/>
      <c r="O169" s="127"/>
      <c r="P169" s="128">
        <f>SUM(P170:P172)</f>
        <v>9.9933768000000001</v>
      </c>
      <c r="Q169" s="127"/>
      <c r="R169" s="128">
        <f>SUM(R170:R172)</f>
        <v>0.14388448000000001</v>
      </c>
      <c r="S169" s="127"/>
      <c r="T169" s="129">
        <f>SUM(T170:T172)</f>
        <v>0</v>
      </c>
      <c r="AR169" s="123" t="s">
        <v>123</v>
      </c>
      <c r="AT169" s="130" t="s">
        <v>67</v>
      </c>
      <c r="AU169" s="130" t="s">
        <v>76</v>
      </c>
      <c r="AY169" s="123" t="s">
        <v>117</v>
      </c>
      <c r="BK169" s="131">
        <f>SUM(BK170:BK172)</f>
        <v>0</v>
      </c>
    </row>
    <row r="170" spans="1:65" s="2" customFormat="1" ht="24.2" customHeight="1">
      <c r="A170" s="26"/>
      <c r="B170" s="134"/>
      <c r="C170" s="135" t="s">
        <v>242</v>
      </c>
      <c r="D170" s="135" t="s">
        <v>119</v>
      </c>
      <c r="E170" s="136" t="s">
        <v>243</v>
      </c>
      <c r="F170" s="137" t="s">
        <v>244</v>
      </c>
      <c r="G170" s="138" t="s">
        <v>170</v>
      </c>
      <c r="H170" s="139">
        <v>60.456000000000003</v>
      </c>
      <c r="I170" s="140">
        <v>0</v>
      </c>
      <c r="J170" s="140">
        <f>ROUND(I170*H170,2)</f>
        <v>0</v>
      </c>
      <c r="K170" s="141"/>
      <c r="L170" s="27"/>
      <c r="M170" s="142" t="s">
        <v>1</v>
      </c>
      <c r="N170" s="143" t="s">
        <v>34</v>
      </c>
      <c r="O170" s="144">
        <v>0.1653</v>
      </c>
      <c r="P170" s="144">
        <f>O170*H170</f>
        <v>9.9933768000000001</v>
      </c>
      <c r="Q170" s="144">
        <v>8.0000000000000007E-5</v>
      </c>
      <c r="R170" s="144">
        <f>Q170*H170</f>
        <v>4.8364800000000006E-3</v>
      </c>
      <c r="S170" s="144">
        <v>0</v>
      </c>
      <c r="T170" s="145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6" t="s">
        <v>181</v>
      </c>
      <c r="AT170" s="146" t="s">
        <v>119</v>
      </c>
      <c r="AU170" s="146" t="s">
        <v>123</v>
      </c>
      <c r="AY170" s="14" t="s">
        <v>117</v>
      </c>
      <c r="BE170" s="147">
        <f>IF(N170="základná",J170,0)</f>
        <v>0</v>
      </c>
      <c r="BF170" s="147">
        <f>IF(N170="znížená",J170,0)</f>
        <v>0</v>
      </c>
      <c r="BG170" s="147">
        <f>IF(N170="zákl. prenesená",J170,0)</f>
        <v>0</v>
      </c>
      <c r="BH170" s="147">
        <f>IF(N170="zníž. prenesená",J170,0)</f>
        <v>0</v>
      </c>
      <c r="BI170" s="147">
        <f>IF(N170="nulová",J170,0)</f>
        <v>0</v>
      </c>
      <c r="BJ170" s="14" t="s">
        <v>123</v>
      </c>
      <c r="BK170" s="147">
        <f>ROUND(I170*H170,2)</f>
        <v>0</v>
      </c>
      <c r="BL170" s="14" t="s">
        <v>181</v>
      </c>
      <c r="BM170" s="146" t="s">
        <v>245</v>
      </c>
    </row>
    <row r="171" spans="1:65" s="2" customFormat="1" ht="24.2" customHeight="1">
      <c r="A171" s="26"/>
      <c r="B171" s="134"/>
      <c r="C171" s="148" t="s">
        <v>246</v>
      </c>
      <c r="D171" s="148" t="s">
        <v>203</v>
      </c>
      <c r="E171" s="149" t="s">
        <v>247</v>
      </c>
      <c r="F171" s="150" t="s">
        <v>248</v>
      </c>
      <c r="G171" s="151" t="s">
        <v>170</v>
      </c>
      <c r="H171" s="152">
        <v>69.524000000000001</v>
      </c>
      <c r="I171" s="153">
        <v>0</v>
      </c>
      <c r="J171" s="153">
        <f>ROUND(I171*H171,2)</f>
        <v>0</v>
      </c>
      <c r="K171" s="154"/>
      <c r="L171" s="155"/>
      <c r="M171" s="156" t="s">
        <v>1</v>
      </c>
      <c r="N171" s="157" t="s">
        <v>34</v>
      </c>
      <c r="O171" s="144">
        <v>0</v>
      </c>
      <c r="P171" s="144">
        <f>O171*H171</f>
        <v>0</v>
      </c>
      <c r="Q171" s="144">
        <v>2E-3</v>
      </c>
      <c r="R171" s="144">
        <f>Q171*H171</f>
        <v>0.139048</v>
      </c>
      <c r="S171" s="144">
        <v>0</v>
      </c>
      <c r="T171" s="145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6" t="s">
        <v>249</v>
      </c>
      <c r="AT171" s="146" t="s">
        <v>203</v>
      </c>
      <c r="AU171" s="146" t="s">
        <v>123</v>
      </c>
      <c r="AY171" s="14" t="s">
        <v>117</v>
      </c>
      <c r="BE171" s="147">
        <f>IF(N171="základná",J171,0)</f>
        <v>0</v>
      </c>
      <c r="BF171" s="147">
        <f>IF(N171="znížená",J171,0)</f>
        <v>0</v>
      </c>
      <c r="BG171" s="147">
        <f>IF(N171="zákl. prenesená",J171,0)</f>
        <v>0</v>
      </c>
      <c r="BH171" s="147">
        <f>IF(N171="zníž. prenesená",J171,0)</f>
        <v>0</v>
      </c>
      <c r="BI171" s="147">
        <f>IF(N171="nulová",J171,0)</f>
        <v>0</v>
      </c>
      <c r="BJ171" s="14" t="s">
        <v>123</v>
      </c>
      <c r="BK171" s="147">
        <f>ROUND(I171*H171,2)</f>
        <v>0</v>
      </c>
      <c r="BL171" s="14" t="s">
        <v>181</v>
      </c>
      <c r="BM171" s="146" t="s">
        <v>250</v>
      </c>
    </row>
    <row r="172" spans="1:65" s="2" customFormat="1" ht="24.2" customHeight="1">
      <c r="A172" s="26"/>
      <c r="B172" s="134"/>
      <c r="C172" s="135" t="s">
        <v>251</v>
      </c>
      <c r="D172" s="135" t="s">
        <v>119</v>
      </c>
      <c r="E172" s="136" t="s">
        <v>252</v>
      </c>
      <c r="F172" s="137" t="s">
        <v>253</v>
      </c>
      <c r="G172" s="138" t="s">
        <v>254</v>
      </c>
      <c r="H172" s="139">
        <v>3.16</v>
      </c>
      <c r="I172" s="140">
        <v>0</v>
      </c>
      <c r="J172" s="140">
        <f>ROUND(I172*H172,2)</f>
        <v>0</v>
      </c>
      <c r="K172" s="141"/>
      <c r="L172" s="27"/>
      <c r="M172" s="142" t="s">
        <v>1</v>
      </c>
      <c r="N172" s="143" t="s">
        <v>34</v>
      </c>
      <c r="O172" s="144">
        <v>0</v>
      </c>
      <c r="P172" s="144">
        <f>O172*H172</f>
        <v>0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6" t="s">
        <v>181</v>
      </c>
      <c r="AT172" s="146" t="s">
        <v>119</v>
      </c>
      <c r="AU172" s="146" t="s">
        <v>123</v>
      </c>
      <c r="AY172" s="14" t="s">
        <v>117</v>
      </c>
      <c r="BE172" s="147">
        <f>IF(N172="základná",J172,0)</f>
        <v>0</v>
      </c>
      <c r="BF172" s="147">
        <f>IF(N172="znížená",J172,0)</f>
        <v>0</v>
      </c>
      <c r="BG172" s="147">
        <f>IF(N172="zákl. prenesená",J172,0)</f>
        <v>0</v>
      </c>
      <c r="BH172" s="147">
        <f>IF(N172="zníž. prenesená",J172,0)</f>
        <v>0</v>
      </c>
      <c r="BI172" s="147">
        <f>IF(N172="nulová",J172,0)</f>
        <v>0</v>
      </c>
      <c r="BJ172" s="14" t="s">
        <v>123</v>
      </c>
      <c r="BK172" s="147">
        <f>ROUND(I172*H172,2)</f>
        <v>0</v>
      </c>
      <c r="BL172" s="14" t="s">
        <v>181</v>
      </c>
      <c r="BM172" s="146" t="s">
        <v>255</v>
      </c>
    </row>
    <row r="173" spans="1:65" s="12" customFormat="1" ht="22.9" customHeight="1">
      <c r="B173" s="122"/>
      <c r="D173" s="123" t="s">
        <v>67</v>
      </c>
      <c r="E173" s="132" t="s">
        <v>256</v>
      </c>
      <c r="F173" s="132" t="s">
        <v>257</v>
      </c>
      <c r="J173" s="133">
        <f>BK173</f>
        <v>0</v>
      </c>
      <c r="L173" s="122"/>
      <c r="M173" s="126"/>
      <c r="N173" s="127"/>
      <c r="O173" s="127"/>
      <c r="P173" s="128">
        <f>SUM(P174:P186)</f>
        <v>190.60416734999998</v>
      </c>
      <c r="Q173" s="127"/>
      <c r="R173" s="128">
        <f>SUM(R174:R186)</f>
        <v>4.4393990799999994</v>
      </c>
      <c r="S173" s="127"/>
      <c r="T173" s="129">
        <f>SUM(T174:T186)</f>
        <v>0</v>
      </c>
      <c r="AR173" s="123" t="s">
        <v>123</v>
      </c>
      <c r="AT173" s="130" t="s">
        <v>67</v>
      </c>
      <c r="AU173" s="130" t="s">
        <v>76</v>
      </c>
      <c r="AY173" s="123" t="s">
        <v>117</v>
      </c>
      <c r="BK173" s="131">
        <f>SUM(BK174:BK186)</f>
        <v>0</v>
      </c>
    </row>
    <row r="174" spans="1:65" s="2" customFormat="1" ht="24.2" customHeight="1">
      <c r="A174" s="26"/>
      <c r="B174" s="134"/>
      <c r="C174" s="135" t="s">
        <v>249</v>
      </c>
      <c r="D174" s="135" t="s">
        <v>119</v>
      </c>
      <c r="E174" s="136" t="s">
        <v>258</v>
      </c>
      <c r="F174" s="137" t="s">
        <v>259</v>
      </c>
      <c r="G174" s="138" t="s">
        <v>170</v>
      </c>
      <c r="H174" s="139">
        <v>278.55</v>
      </c>
      <c r="I174" s="140">
        <v>0</v>
      </c>
      <c r="J174" s="140">
        <f t="shared" ref="J174:J186" si="20">ROUND(I174*H174,2)</f>
        <v>0</v>
      </c>
      <c r="K174" s="141"/>
      <c r="L174" s="27"/>
      <c r="M174" s="142" t="s">
        <v>1</v>
      </c>
      <c r="N174" s="143" t="s">
        <v>34</v>
      </c>
      <c r="O174" s="144">
        <v>0.06</v>
      </c>
      <c r="P174" s="144">
        <f t="shared" ref="P174:P186" si="21">O174*H174</f>
        <v>16.713000000000001</v>
      </c>
      <c r="Q174" s="144">
        <v>0</v>
      </c>
      <c r="R174" s="144">
        <f t="shared" ref="R174:R186" si="22">Q174*H174</f>
        <v>0</v>
      </c>
      <c r="S174" s="144">
        <v>0</v>
      </c>
      <c r="T174" s="145">
        <f t="shared" ref="T174:T186" si="2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6" t="s">
        <v>181</v>
      </c>
      <c r="AT174" s="146" t="s">
        <v>119</v>
      </c>
      <c r="AU174" s="146" t="s">
        <v>123</v>
      </c>
      <c r="AY174" s="14" t="s">
        <v>117</v>
      </c>
      <c r="BE174" s="147">
        <f t="shared" ref="BE174:BE186" si="24">IF(N174="základná",J174,0)</f>
        <v>0</v>
      </c>
      <c r="BF174" s="147">
        <f t="shared" ref="BF174:BF186" si="25">IF(N174="znížená",J174,0)</f>
        <v>0</v>
      </c>
      <c r="BG174" s="147">
        <f t="shared" ref="BG174:BG186" si="26">IF(N174="zákl. prenesená",J174,0)</f>
        <v>0</v>
      </c>
      <c r="BH174" s="147">
        <f t="shared" ref="BH174:BH186" si="27">IF(N174="zníž. prenesená",J174,0)</f>
        <v>0</v>
      </c>
      <c r="BI174" s="147">
        <f t="shared" ref="BI174:BI186" si="28">IF(N174="nulová",J174,0)</f>
        <v>0</v>
      </c>
      <c r="BJ174" s="14" t="s">
        <v>123</v>
      </c>
      <c r="BK174" s="147">
        <f t="shared" ref="BK174:BK186" si="29">ROUND(I174*H174,2)</f>
        <v>0</v>
      </c>
      <c r="BL174" s="14" t="s">
        <v>181</v>
      </c>
      <c r="BM174" s="146" t="s">
        <v>260</v>
      </c>
    </row>
    <row r="175" spans="1:65" s="2" customFormat="1" ht="24.2" customHeight="1">
      <c r="A175" s="26"/>
      <c r="B175" s="134"/>
      <c r="C175" s="148" t="s">
        <v>261</v>
      </c>
      <c r="D175" s="148" t="s">
        <v>203</v>
      </c>
      <c r="E175" s="149" t="s">
        <v>262</v>
      </c>
      <c r="F175" s="150" t="s">
        <v>263</v>
      </c>
      <c r="G175" s="151" t="s">
        <v>170</v>
      </c>
      <c r="H175" s="152">
        <v>78.712999999999994</v>
      </c>
      <c r="I175" s="153">
        <v>0</v>
      </c>
      <c r="J175" s="153">
        <f t="shared" si="20"/>
        <v>0</v>
      </c>
      <c r="K175" s="154"/>
      <c r="L175" s="155"/>
      <c r="M175" s="156" t="s">
        <v>1</v>
      </c>
      <c r="N175" s="157" t="s">
        <v>34</v>
      </c>
      <c r="O175" s="144">
        <v>0</v>
      </c>
      <c r="P175" s="144">
        <f t="shared" si="21"/>
        <v>0</v>
      </c>
      <c r="Q175" s="144">
        <v>2.3999999999999998E-3</v>
      </c>
      <c r="R175" s="144">
        <f t="shared" si="22"/>
        <v>0.18891119999999997</v>
      </c>
      <c r="S175" s="144">
        <v>0</v>
      </c>
      <c r="T175" s="145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6" t="s">
        <v>249</v>
      </c>
      <c r="AT175" s="146" t="s">
        <v>203</v>
      </c>
      <c r="AU175" s="146" t="s">
        <v>123</v>
      </c>
      <c r="AY175" s="14" t="s">
        <v>117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4" t="s">
        <v>123</v>
      </c>
      <c r="BK175" s="147">
        <f t="shared" si="29"/>
        <v>0</v>
      </c>
      <c r="BL175" s="14" t="s">
        <v>181</v>
      </c>
      <c r="BM175" s="146" t="s">
        <v>264</v>
      </c>
    </row>
    <row r="176" spans="1:65" s="2" customFormat="1" ht="24.2" customHeight="1">
      <c r="A176" s="26"/>
      <c r="B176" s="134"/>
      <c r="C176" s="148" t="s">
        <v>265</v>
      </c>
      <c r="D176" s="148" t="s">
        <v>203</v>
      </c>
      <c r="E176" s="149" t="s">
        <v>266</v>
      </c>
      <c r="F176" s="150" t="s">
        <v>267</v>
      </c>
      <c r="G176" s="151" t="s">
        <v>170</v>
      </c>
      <c r="H176" s="152">
        <v>205.40799999999999</v>
      </c>
      <c r="I176" s="153">
        <v>0</v>
      </c>
      <c r="J176" s="153">
        <f t="shared" si="20"/>
        <v>0</v>
      </c>
      <c r="K176" s="154"/>
      <c r="L176" s="155"/>
      <c r="M176" s="156" t="s">
        <v>1</v>
      </c>
      <c r="N176" s="157" t="s">
        <v>34</v>
      </c>
      <c r="O176" s="144">
        <v>0</v>
      </c>
      <c r="P176" s="144">
        <f t="shared" si="21"/>
        <v>0</v>
      </c>
      <c r="Q176" s="144">
        <v>2.3999999999999998E-3</v>
      </c>
      <c r="R176" s="144">
        <f t="shared" si="22"/>
        <v>0.49297919999999995</v>
      </c>
      <c r="S176" s="144">
        <v>0</v>
      </c>
      <c r="T176" s="145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6" t="s">
        <v>249</v>
      </c>
      <c r="AT176" s="146" t="s">
        <v>203</v>
      </c>
      <c r="AU176" s="146" t="s">
        <v>123</v>
      </c>
      <c r="AY176" s="14" t="s">
        <v>117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4" t="s">
        <v>123</v>
      </c>
      <c r="BK176" s="147">
        <f t="shared" si="29"/>
        <v>0</v>
      </c>
      <c r="BL176" s="14" t="s">
        <v>181</v>
      </c>
      <c r="BM176" s="146" t="s">
        <v>268</v>
      </c>
    </row>
    <row r="177" spans="1:65" s="2" customFormat="1" ht="24.2" customHeight="1">
      <c r="A177" s="26"/>
      <c r="B177" s="134"/>
      <c r="C177" s="135" t="s">
        <v>269</v>
      </c>
      <c r="D177" s="135" t="s">
        <v>119</v>
      </c>
      <c r="E177" s="136" t="s">
        <v>270</v>
      </c>
      <c r="F177" s="137" t="s">
        <v>271</v>
      </c>
      <c r="G177" s="138" t="s">
        <v>170</v>
      </c>
      <c r="H177" s="139">
        <v>498.75599999999997</v>
      </c>
      <c r="I177" s="140">
        <v>0</v>
      </c>
      <c r="J177" s="140">
        <f t="shared" si="20"/>
        <v>0</v>
      </c>
      <c r="K177" s="141"/>
      <c r="L177" s="27"/>
      <c r="M177" s="142" t="s">
        <v>1</v>
      </c>
      <c r="N177" s="143" t="s">
        <v>34</v>
      </c>
      <c r="O177" s="144">
        <v>0.17</v>
      </c>
      <c r="P177" s="144">
        <f t="shared" si="21"/>
        <v>84.788520000000005</v>
      </c>
      <c r="Q177" s="144">
        <v>2.9999999999999997E-4</v>
      </c>
      <c r="R177" s="144">
        <f t="shared" si="22"/>
        <v>0.14962679999999998</v>
      </c>
      <c r="S177" s="144">
        <v>0</v>
      </c>
      <c r="T177" s="145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6" t="s">
        <v>181</v>
      </c>
      <c r="AT177" s="146" t="s">
        <v>119</v>
      </c>
      <c r="AU177" s="146" t="s">
        <v>123</v>
      </c>
      <c r="AY177" s="14" t="s">
        <v>117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4" t="s">
        <v>123</v>
      </c>
      <c r="BK177" s="147">
        <f t="shared" si="29"/>
        <v>0</v>
      </c>
      <c r="BL177" s="14" t="s">
        <v>181</v>
      </c>
      <c r="BM177" s="146" t="s">
        <v>272</v>
      </c>
    </row>
    <row r="178" spans="1:65" s="2" customFormat="1" ht="24.2" customHeight="1">
      <c r="A178" s="26"/>
      <c r="B178" s="134"/>
      <c r="C178" s="148" t="s">
        <v>273</v>
      </c>
      <c r="D178" s="148" t="s">
        <v>203</v>
      </c>
      <c r="E178" s="149" t="s">
        <v>274</v>
      </c>
      <c r="F178" s="150" t="s">
        <v>275</v>
      </c>
      <c r="G178" s="151" t="s">
        <v>170</v>
      </c>
      <c r="H178" s="152">
        <v>339.46899999999999</v>
      </c>
      <c r="I178" s="153">
        <v>0</v>
      </c>
      <c r="J178" s="153">
        <f t="shared" si="20"/>
        <v>0</v>
      </c>
      <c r="K178" s="154"/>
      <c r="L178" s="155"/>
      <c r="M178" s="156" t="s">
        <v>1</v>
      </c>
      <c r="N178" s="157" t="s">
        <v>34</v>
      </c>
      <c r="O178" s="144">
        <v>0</v>
      </c>
      <c r="P178" s="144">
        <f t="shared" si="21"/>
        <v>0</v>
      </c>
      <c r="Q178" s="144">
        <v>4.7999999999999996E-3</v>
      </c>
      <c r="R178" s="144">
        <f t="shared" si="22"/>
        <v>1.6294511999999999</v>
      </c>
      <c r="S178" s="144">
        <v>0</v>
      </c>
      <c r="T178" s="145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6" t="s">
        <v>249</v>
      </c>
      <c r="AT178" s="146" t="s">
        <v>203</v>
      </c>
      <c r="AU178" s="146" t="s">
        <v>123</v>
      </c>
      <c r="AY178" s="14" t="s">
        <v>117</v>
      </c>
      <c r="BE178" s="147">
        <f t="shared" si="24"/>
        <v>0</v>
      </c>
      <c r="BF178" s="147">
        <f t="shared" si="25"/>
        <v>0</v>
      </c>
      <c r="BG178" s="147">
        <f t="shared" si="26"/>
        <v>0</v>
      </c>
      <c r="BH178" s="147">
        <f t="shared" si="27"/>
        <v>0</v>
      </c>
      <c r="BI178" s="147">
        <f t="shared" si="28"/>
        <v>0</v>
      </c>
      <c r="BJ178" s="14" t="s">
        <v>123</v>
      </c>
      <c r="BK178" s="147">
        <f t="shared" si="29"/>
        <v>0</v>
      </c>
      <c r="BL178" s="14" t="s">
        <v>181</v>
      </c>
      <c r="BM178" s="146" t="s">
        <v>276</v>
      </c>
    </row>
    <row r="179" spans="1:65" s="2" customFormat="1" ht="24.2" customHeight="1">
      <c r="A179" s="26"/>
      <c r="B179" s="134"/>
      <c r="C179" s="148" t="s">
        <v>277</v>
      </c>
      <c r="D179" s="148" t="s">
        <v>203</v>
      </c>
      <c r="E179" s="149" t="s">
        <v>278</v>
      </c>
      <c r="F179" s="150" t="s">
        <v>279</v>
      </c>
      <c r="G179" s="151" t="s">
        <v>170</v>
      </c>
      <c r="H179" s="152">
        <v>169.262</v>
      </c>
      <c r="I179" s="153">
        <v>0</v>
      </c>
      <c r="J179" s="153">
        <f t="shared" si="20"/>
        <v>0</v>
      </c>
      <c r="K179" s="154"/>
      <c r="L179" s="155"/>
      <c r="M179" s="156" t="s">
        <v>1</v>
      </c>
      <c r="N179" s="157" t="s">
        <v>34</v>
      </c>
      <c r="O179" s="144">
        <v>0</v>
      </c>
      <c r="P179" s="144">
        <f t="shared" si="21"/>
        <v>0</v>
      </c>
      <c r="Q179" s="144">
        <v>2E-3</v>
      </c>
      <c r="R179" s="144">
        <f t="shared" si="22"/>
        <v>0.33852399999999999</v>
      </c>
      <c r="S179" s="144">
        <v>0</v>
      </c>
      <c r="T179" s="145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6" t="s">
        <v>249</v>
      </c>
      <c r="AT179" s="146" t="s">
        <v>203</v>
      </c>
      <c r="AU179" s="146" t="s">
        <v>123</v>
      </c>
      <c r="AY179" s="14" t="s">
        <v>117</v>
      </c>
      <c r="BE179" s="147">
        <f t="shared" si="24"/>
        <v>0</v>
      </c>
      <c r="BF179" s="147">
        <f t="shared" si="25"/>
        <v>0</v>
      </c>
      <c r="BG179" s="147">
        <f t="shared" si="26"/>
        <v>0</v>
      </c>
      <c r="BH179" s="147">
        <f t="shared" si="27"/>
        <v>0</v>
      </c>
      <c r="BI179" s="147">
        <f t="shared" si="28"/>
        <v>0</v>
      </c>
      <c r="BJ179" s="14" t="s">
        <v>123</v>
      </c>
      <c r="BK179" s="147">
        <f t="shared" si="29"/>
        <v>0</v>
      </c>
      <c r="BL179" s="14" t="s">
        <v>181</v>
      </c>
      <c r="BM179" s="146" t="s">
        <v>280</v>
      </c>
    </row>
    <row r="180" spans="1:65" s="2" customFormat="1" ht="24.2" customHeight="1">
      <c r="A180" s="26"/>
      <c r="B180" s="134"/>
      <c r="C180" s="135" t="s">
        <v>281</v>
      </c>
      <c r="D180" s="135" t="s">
        <v>119</v>
      </c>
      <c r="E180" s="136" t="s">
        <v>282</v>
      </c>
      <c r="F180" s="137" t="s">
        <v>283</v>
      </c>
      <c r="G180" s="138" t="s">
        <v>170</v>
      </c>
      <c r="H180" s="139">
        <v>244.68299999999999</v>
      </c>
      <c r="I180" s="140">
        <v>0</v>
      </c>
      <c r="J180" s="140">
        <f t="shared" si="20"/>
        <v>0</v>
      </c>
      <c r="K180" s="141"/>
      <c r="L180" s="27"/>
      <c r="M180" s="142" t="s">
        <v>1</v>
      </c>
      <c r="N180" s="143" t="s">
        <v>34</v>
      </c>
      <c r="O180" s="144">
        <v>7.1730000000000002E-2</v>
      </c>
      <c r="P180" s="144">
        <f t="shared" si="21"/>
        <v>17.551111590000001</v>
      </c>
      <c r="Q180" s="144">
        <v>0</v>
      </c>
      <c r="R180" s="144">
        <f t="shared" si="22"/>
        <v>0</v>
      </c>
      <c r="S180" s="144">
        <v>0</v>
      </c>
      <c r="T180" s="145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6" t="s">
        <v>181</v>
      </c>
      <c r="AT180" s="146" t="s">
        <v>119</v>
      </c>
      <c r="AU180" s="146" t="s">
        <v>123</v>
      </c>
      <c r="AY180" s="14" t="s">
        <v>117</v>
      </c>
      <c r="BE180" s="147">
        <f t="shared" si="24"/>
        <v>0</v>
      </c>
      <c r="BF180" s="147">
        <f t="shared" si="25"/>
        <v>0</v>
      </c>
      <c r="BG180" s="147">
        <f t="shared" si="26"/>
        <v>0</v>
      </c>
      <c r="BH180" s="147">
        <f t="shared" si="27"/>
        <v>0</v>
      </c>
      <c r="BI180" s="147">
        <f t="shared" si="28"/>
        <v>0</v>
      </c>
      <c r="BJ180" s="14" t="s">
        <v>123</v>
      </c>
      <c r="BK180" s="147">
        <f t="shared" si="29"/>
        <v>0</v>
      </c>
      <c r="BL180" s="14" t="s">
        <v>181</v>
      </c>
      <c r="BM180" s="146" t="s">
        <v>284</v>
      </c>
    </row>
    <row r="181" spans="1:65" s="2" customFormat="1" ht="24.2" customHeight="1">
      <c r="A181" s="26"/>
      <c r="B181" s="134"/>
      <c r="C181" s="148" t="s">
        <v>285</v>
      </c>
      <c r="D181" s="148" t="s">
        <v>203</v>
      </c>
      <c r="E181" s="149" t="s">
        <v>286</v>
      </c>
      <c r="F181" s="150" t="s">
        <v>287</v>
      </c>
      <c r="G181" s="151" t="s">
        <v>170</v>
      </c>
      <c r="H181" s="152">
        <v>249.577</v>
      </c>
      <c r="I181" s="153">
        <v>0</v>
      </c>
      <c r="J181" s="153">
        <f t="shared" si="20"/>
        <v>0</v>
      </c>
      <c r="K181" s="154"/>
      <c r="L181" s="155"/>
      <c r="M181" s="156" t="s">
        <v>1</v>
      </c>
      <c r="N181" s="157" t="s">
        <v>34</v>
      </c>
      <c r="O181" s="144">
        <v>0</v>
      </c>
      <c r="P181" s="144">
        <f t="shared" si="21"/>
        <v>0</v>
      </c>
      <c r="Q181" s="144">
        <v>6.0000000000000001E-3</v>
      </c>
      <c r="R181" s="144">
        <f t="shared" si="22"/>
        <v>1.4974620000000001</v>
      </c>
      <c r="S181" s="144">
        <v>0</v>
      </c>
      <c r="T181" s="145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6" t="s">
        <v>249</v>
      </c>
      <c r="AT181" s="146" t="s">
        <v>203</v>
      </c>
      <c r="AU181" s="146" t="s">
        <v>123</v>
      </c>
      <c r="AY181" s="14" t="s">
        <v>117</v>
      </c>
      <c r="BE181" s="147">
        <f t="shared" si="24"/>
        <v>0</v>
      </c>
      <c r="BF181" s="147">
        <f t="shared" si="25"/>
        <v>0</v>
      </c>
      <c r="BG181" s="147">
        <f t="shared" si="26"/>
        <v>0</v>
      </c>
      <c r="BH181" s="147">
        <f t="shared" si="27"/>
        <v>0</v>
      </c>
      <c r="BI181" s="147">
        <f t="shared" si="28"/>
        <v>0</v>
      </c>
      <c r="BJ181" s="14" t="s">
        <v>123</v>
      </c>
      <c r="BK181" s="147">
        <f t="shared" si="29"/>
        <v>0</v>
      </c>
      <c r="BL181" s="14" t="s">
        <v>181</v>
      </c>
      <c r="BM181" s="146" t="s">
        <v>288</v>
      </c>
    </row>
    <row r="182" spans="1:65" s="2" customFormat="1" ht="14.45" customHeight="1">
      <c r="A182" s="26"/>
      <c r="B182" s="134"/>
      <c r="C182" s="135" t="s">
        <v>289</v>
      </c>
      <c r="D182" s="135" t="s">
        <v>119</v>
      </c>
      <c r="E182" s="136" t="s">
        <v>290</v>
      </c>
      <c r="F182" s="137" t="s">
        <v>291</v>
      </c>
      <c r="G182" s="138" t="s">
        <v>170</v>
      </c>
      <c r="H182" s="139">
        <v>498.75599999999997</v>
      </c>
      <c r="I182" s="140">
        <v>0</v>
      </c>
      <c r="J182" s="140">
        <f t="shared" si="20"/>
        <v>0</v>
      </c>
      <c r="K182" s="141"/>
      <c r="L182" s="27"/>
      <c r="M182" s="142" t="s">
        <v>1</v>
      </c>
      <c r="N182" s="143" t="s">
        <v>34</v>
      </c>
      <c r="O182" s="144">
        <v>7.1730000000000002E-2</v>
      </c>
      <c r="P182" s="144">
        <f t="shared" si="21"/>
        <v>35.775767879999997</v>
      </c>
      <c r="Q182" s="144">
        <v>0</v>
      </c>
      <c r="R182" s="144">
        <f t="shared" si="22"/>
        <v>0</v>
      </c>
      <c r="S182" s="144">
        <v>0</v>
      </c>
      <c r="T182" s="145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6" t="s">
        <v>181</v>
      </c>
      <c r="AT182" s="146" t="s">
        <v>119</v>
      </c>
      <c r="AU182" s="146" t="s">
        <v>123</v>
      </c>
      <c r="AY182" s="14" t="s">
        <v>117</v>
      </c>
      <c r="BE182" s="147">
        <f t="shared" si="24"/>
        <v>0</v>
      </c>
      <c r="BF182" s="147">
        <f t="shared" si="25"/>
        <v>0</v>
      </c>
      <c r="BG182" s="147">
        <f t="shared" si="26"/>
        <v>0</v>
      </c>
      <c r="BH182" s="147">
        <f t="shared" si="27"/>
        <v>0</v>
      </c>
      <c r="BI182" s="147">
        <f t="shared" si="28"/>
        <v>0</v>
      </c>
      <c r="BJ182" s="14" t="s">
        <v>123</v>
      </c>
      <c r="BK182" s="147">
        <f t="shared" si="29"/>
        <v>0</v>
      </c>
      <c r="BL182" s="14" t="s">
        <v>181</v>
      </c>
      <c r="BM182" s="146" t="s">
        <v>292</v>
      </c>
    </row>
    <row r="183" spans="1:65" s="2" customFormat="1" ht="14.45" customHeight="1">
      <c r="A183" s="26"/>
      <c r="B183" s="134"/>
      <c r="C183" s="148" t="s">
        <v>293</v>
      </c>
      <c r="D183" s="148" t="s">
        <v>203</v>
      </c>
      <c r="E183" s="149" t="s">
        <v>294</v>
      </c>
      <c r="F183" s="150" t="s">
        <v>295</v>
      </c>
      <c r="G183" s="151" t="s">
        <v>170</v>
      </c>
      <c r="H183" s="152">
        <v>508.73099999999999</v>
      </c>
      <c r="I183" s="153">
        <v>0</v>
      </c>
      <c r="J183" s="153">
        <f t="shared" si="20"/>
        <v>0</v>
      </c>
      <c r="K183" s="154"/>
      <c r="L183" s="155"/>
      <c r="M183" s="156" t="s">
        <v>1</v>
      </c>
      <c r="N183" s="157" t="s">
        <v>34</v>
      </c>
      <c r="O183" s="144">
        <v>0</v>
      </c>
      <c r="P183" s="144">
        <f t="shared" si="21"/>
        <v>0</v>
      </c>
      <c r="Q183" s="144">
        <v>1E-4</v>
      </c>
      <c r="R183" s="144">
        <f t="shared" si="22"/>
        <v>5.0873100000000004E-2</v>
      </c>
      <c r="S183" s="144">
        <v>0</v>
      </c>
      <c r="T183" s="145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6" t="s">
        <v>249</v>
      </c>
      <c r="AT183" s="146" t="s">
        <v>203</v>
      </c>
      <c r="AU183" s="146" t="s">
        <v>123</v>
      </c>
      <c r="AY183" s="14" t="s">
        <v>117</v>
      </c>
      <c r="BE183" s="147">
        <f t="shared" si="24"/>
        <v>0</v>
      </c>
      <c r="BF183" s="147">
        <f t="shared" si="25"/>
        <v>0</v>
      </c>
      <c r="BG183" s="147">
        <f t="shared" si="26"/>
        <v>0</v>
      </c>
      <c r="BH183" s="147">
        <f t="shared" si="27"/>
        <v>0</v>
      </c>
      <c r="BI183" s="147">
        <f t="shared" si="28"/>
        <v>0</v>
      </c>
      <c r="BJ183" s="14" t="s">
        <v>123</v>
      </c>
      <c r="BK183" s="147">
        <f t="shared" si="29"/>
        <v>0</v>
      </c>
      <c r="BL183" s="14" t="s">
        <v>181</v>
      </c>
      <c r="BM183" s="146" t="s">
        <v>296</v>
      </c>
    </row>
    <row r="184" spans="1:65" s="2" customFormat="1" ht="14.45" customHeight="1">
      <c r="A184" s="26"/>
      <c r="B184" s="134"/>
      <c r="C184" s="135" t="s">
        <v>297</v>
      </c>
      <c r="D184" s="135" t="s">
        <v>119</v>
      </c>
      <c r="E184" s="136" t="s">
        <v>298</v>
      </c>
      <c r="F184" s="137" t="s">
        <v>299</v>
      </c>
      <c r="G184" s="138" t="s">
        <v>170</v>
      </c>
      <c r="H184" s="139">
        <v>498.75599999999997</v>
      </c>
      <c r="I184" s="140">
        <v>0</v>
      </c>
      <c r="J184" s="140">
        <f t="shared" si="20"/>
        <v>0</v>
      </c>
      <c r="K184" s="141"/>
      <c r="L184" s="27"/>
      <c r="M184" s="142" t="s">
        <v>1</v>
      </c>
      <c r="N184" s="143" t="s">
        <v>34</v>
      </c>
      <c r="O184" s="144">
        <v>7.1730000000000002E-2</v>
      </c>
      <c r="P184" s="144">
        <f t="shared" si="21"/>
        <v>35.775767879999997</v>
      </c>
      <c r="Q184" s="144">
        <v>0</v>
      </c>
      <c r="R184" s="144">
        <f t="shared" si="22"/>
        <v>0</v>
      </c>
      <c r="S184" s="144">
        <v>0</v>
      </c>
      <c r="T184" s="145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6" t="s">
        <v>181</v>
      </c>
      <c r="AT184" s="146" t="s">
        <v>119</v>
      </c>
      <c r="AU184" s="146" t="s">
        <v>123</v>
      </c>
      <c r="AY184" s="14" t="s">
        <v>117</v>
      </c>
      <c r="BE184" s="147">
        <f t="shared" si="24"/>
        <v>0</v>
      </c>
      <c r="BF184" s="147">
        <f t="shared" si="25"/>
        <v>0</v>
      </c>
      <c r="BG184" s="147">
        <f t="shared" si="26"/>
        <v>0</v>
      </c>
      <c r="BH184" s="147">
        <f t="shared" si="27"/>
        <v>0</v>
      </c>
      <c r="BI184" s="147">
        <f t="shared" si="28"/>
        <v>0</v>
      </c>
      <c r="BJ184" s="14" t="s">
        <v>123</v>
      </c>
      <c r="BK184" s="147">
        <f t="shared" si="29"/>
        <v>0</v>
      </c>
      <c r="BL184" s="14" t="s">
        <v>181</v>
      </c>
      <c r="BM184" s="146" t="s">
        <v>300</v>
      </c>
    </row>
    <row r="185" spans="1:65" s="2" customFormat="1" ht="24.2" customHeight="1">
      <c r="A185" s="26"/>
      <c r="B185" s="134"/>
      <c r="C185" s="148" t="s">
        <v>301</v>
      </c>
      <c r="D185" s="148" t="s">
        <v>203</v>
      </c>
      <c r="E185" s="149" t="s">
        <v>302</v>
      </c>
      <c r="F185" s="150" t="s">
        <v>303</v>
      </c>
      <c r="G185" s="151" t="s">
        <v>170</v>
      </c>
      <c r="H185" s="152">
        <v>508.73099999999999</v>
      </c>
      <c r="I185" s="153">
        <v>0</v>
      </c>
      <c r="J185" s="153">
        <f t="shared" si="20"/>
        <v>0</v>
      </c>
      <c r="K185" s="154"/>
      <c r="L185" s="155"/>
      <c r="M185" s="156" t="s">
        <v>1</v>
      </c>
      <c r="N185" s="157" t="s">
        <v>34</v>
      </c>
      <c r="O185" s="144">
        <v>0</v>
      </c>
      <c r="P185" s="144">
        <f t="shared" si="21"/>
        <v>0</v>
      </c>
      <c r="Q185" s="144">
        <v>1.8000000000000001E-4</v>
      </c>
      <c r="R185" s="144">
        <f t="shared" si="22"/>
        <v>9.157158E-2</v>
      </c>
      <c r="S185" s="144">
        <v>0</v>
      </c>
      <c r="T185" s="145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6" t="s">
        <v>249</v>
      </c>
      <c r="AT185" s="146" t="s">
        <v>203</v>
      </c>
      <c r="AU185" s="146" t="s">
        <v>123</v>
      </c>
      <c r="AY185" s="14" t="s">
        <v>117</v>
      </c>
      <c r="BE185" s="147">
        <f t="shared" si="24"/>
        <v>0</v>
      </c>
      <c r="BF185" s="147">
        <f t="shared" si="25"/>
        <v>0</v>
      </c>
      <c r="BG185" s="147">
        <f t="shared" si="26"/>
        <v>0</v>
      </c>
      <c r="BH185" s="147">
        <f t="shared" si="27"/>
        <v>0</v>
      </c>
      <c r="BI185" s="147">
        <f t="shared" si="28"/>
        <v>0</v>
      </c>
      <c r="BJ185" s="14" t="s">
        <v>123</v>
      </c>
      <c r="BK185" s="147">
        <f t="shared" si="29"/>
        <v>0</v>
      </c>
      <c r="BL185" s="14" t="s">
        <v>181</v>
      </c>
      <c r="BM185" s="146" t="s">
        <v>304</v>
      </c>
    </row>
    <row r="186" spans="1:65" s="2" customFormat="1" ht="24.2" customHeight="1">
      <c r="A186" s="26"/>
      <c r="B186" s="134"/>
      <c r="C186" s="135" t="s">
        <v>305</v>
      </c>
      <c r="D186" s="135" t="s">
        <v>119</v>
      </c>
      <c r="E186" s="136" t="s">
        <v>306</v>
      </c>
      <c r="F186" s="137" t="s">
        <v>307</v>
      </c>
      <c r="G186" s="138" t="s">
        <v>254</v>
      </c>
      <c r="H186" s="139">
        <v>192.245</v>
      </c>
      <c r="I186" s="140">
        <v>0</v>
      </c>
      <c r="J186" s="140">
        <f t="shared" si="20"/>
        <v>0</v>
      </c>
      <c r="K186" s="141"/>
      <c r="L186" s="27"/>
      <c r="M186" s="142" t="s">
        <v>1</v>
      </c>
      <c r="N186" s="143" t="s">
        <v>34</v>
      </c>
      <c r="O186" s="144">
        <v>0</v>
      </c>
      <c r="P186" s="144">
        <f t="shared" si="21"/>
        <v>0</v>
      </c>
      <c r="Q186" s="144">
        <v>0</v>
      </c>
      <c r="R186" s="144">
        <f t="shared" si="22"/>
        <v>0</v>
      </c>
      <c r="S186" s="144">
        <v>0</v>
      </c>
      <c r="T186" s="145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6" t="s">
        <v>181</v>
      </c>
      <c r="AT186" s="146" t="s">
        <v>119</v>
      </c>
      <c r="AU186" s="146" t="s">
        <v>123</v>
      </c>
      <c r="AY186" s="14" t="s">
        <v>117</v>
      </c>
      <c r="BE186" s="147">
        <f t="shared" si="24"/>
        <v>0</v>
      </c>
      <c r="BF186" s="147">
        <f t="shared" si="25"/>
        <v>0</v>
      </c>
      <c r="BG186" s="147">
        <f t="shared" si="26"/>
        <v>0</v>
      </c>
      <c r="BH186" s="147">
        <f t="shared" si="27"/>
        <v>0</v>
      </c>
      <c r="BI186" s="147">
        <f t="shared" si="28"/>
        <v>0</v>
      </c>
      <c r="BJ186" s="14" t="s">
        <v>123</v>
      </c>
      <c r="BK186" s="147">
        <f t="shared" si="29"/>
        <v>0</v>
      </c>
      <c r="BL186" s="14" t="s">
        <v>181</v>
      </c>
      <c r="BM186" s="146" t="s">
        <v>308</v>
      </c>
    </row>
    <row r="187" spans="1:65" s="12" customFormat="1" ht="22.9" customHeight="1">
      <c r="B187" s="122"/>
      <c r="D187" s="123" t="s">
        <v>67</v>
      </c>
      <c r="E187" s="132" t="s">
        <v>309</v>
      </c>
      <c r="F187" s="132" t="s">
        <v>310</v>
      </c>
      <c r="J187" s="133">
        <f>BK187</f>
        <v>0</v>
      </c>
      <c r="L187" s="122"/>
      <c r="M187" s="126"/>
      <c r="N187" s="127"/>
      <c r="O187" s="127"/>
      <c r="P187" s="128">
        <f>SUM(P188:P199)</f>
        <v>471.44849550000004</v>
      </c>
      <c r="Q187" s="127"/>
      <c r="R187" s="128">
        <f>SUM(R188:R199)</f>
        <v>19.002125620000001</v>
      </c>
      <c r="S187" s="127"/>
      <c r="T187" s="129">
        <f>SUM(T188:T199)</f>
        <v>0</v>
      </c>
      <c r="AR187" s="123" t="s">
        <v>123</v>
      </c>
      <c r="AT187" s="130" t="s">
        <v>67</v>
      </c>
      <c r="AU187" s="130" t="s">
        <v>76</v>
      </c>
      <c r="AY187" s="123" t="s">
        <v>117</v>
      </c>
      <c r="BK187" s="131">
        <f>SUM(BK188:BK199)</f>
        <v>0</v>
      </c>
    </row>
    <row r="188" spans="1:65" s="2" customFormat="1" ht="14.45" customHeight="1">
      <c r="A188" s="26"/>
      <c r="B188" s="134"/>
      <c r="C188" s="135" t="s">
        <v>311</v>
      </c>
      <c r="D188" s="135" t="s">
        <v>119</v>
      </c>
      <c r="E188" s="136" t="s">
        <v>312</v>
      </c>
      <c r="F188" s="137" t="s">
        <v>313</v>
      </c>
      <c r="G188" s="138" t="s">
        <v>170</v>
      </c>
      <c r="H188" s="139">
        <v>278.55</v>
      </c>
      <c r="I188" s="140">
        <v>0</v>
      </c>
      <c r="J188" s="140">
        <f t="shared" ref="J188:J199" si="30">ROUND(I188*H188,2)</f>
        <v>0</v>
      </c>
      <c r="K188" s="141"/>
      <c r="L188" s="27"/>
      <c r="M188" s="142" t="s">
        <v>1</v>
      </c>
      <c r="N188" s="143" t="s">
        <v>34</v>
      </c>
      <c r="O188" s="144">
        <v>0.24041999999999999</v>
      </c>
      <c r="P188" s="144">
        <f t="shared" ref="P188:P199" si="31">O188*H188</f>
        <v>66.968991000000003</v>
      </c>
      <c r="Q188" s="144">
        <v>0</v>
      </c>
      <c r="R188" s="144">
        <f t="shared" ref="R188:R199" si="32">Q188*H188</f>
        <v>0</v>
      </c>
      <c r="S188" s="144">
        <v>0</v>
      </c>
      <c r="T188" s="145">
        <f t="shared" ref="T188:T199" si="33"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6" t="s">
        <v>181</v>
      </c>
      <c r="AT188" s="146" t="s">
        <v>119</v>
      </c>
      <c r="AU188" s="146" t="s">
        <v>123</v>
      </c>
      <c r="AY188" s="14" t="s">
        <v>117</v>
      </c>
      <c r="BE188" s="147">
        <f t="shared" ref="BE188:BE199" si="34">IF(N188="základná",J188,0)</f>
        <v>0</v>
      </c>
      <c r="BF188" s="147">
        <f t="shared" ref="BF188:BF199" si="35">IF(N188="znížená",J188,0)</f>
        <v>0</v>
      </c>
      <c r="BG188" s="147">
        <f t="shared" ref="BG188:BG199" si="36">IF(N188="zákl. prenesená",J188,0)</f>
        <v>0</v>
      </c>
      <c r="BH188" s="147">
        <f t="shared" ref="BH188:BH199" si="37">IF(N188="zníž. prenesená",J188,0)</f>
        <v>0</v>
      </c>
      <c r="BI188" s="147">
        <f t="shared" ref="BI188:BI199" si="38">IF(N188="nulová",J188,0)</f>
        <v>0</v>
      </c>
      <c r="BJ188" s="14" t="s">
        <v>123</v>
      </c>
      <c r="BK188" s="147">
        <f t="shared" ref="BK188:BK199" si="39">ROUND(I188*H188,2)</f>
        <v>0</v>
      </c>
      <c r="BL188" s="14" t="s">
        <v>181</v>
      </c>
      <c r="BM188" s="146" t="s">
        <v>314</v>
      </c>
    </row>
    <row r="189" spans="1:65" s="2" customFormat="1" ht="14.45" customHeight="1">
      <c r="A189" s="26"/>
      <c r="B189" s="134"/>
      <c r="C189" s="148" t="s">
        <v>315</v>
      </c>
      <c r="D189" s="148" t="s">
        <v>203</v>
      </c>
      <c r="E189" s="149" t="s">
        <v>316</v>
      </c>
      <c r="F189" s="150" t="s">
        <v>317</v>
      </c>
      <c r="G189" s="151" t="s">
        <v>170</v>
      </c>
      <c r="H189" s="152">
        <v>289.69200000000001</v>
      </c>
      <c r="I189" s="153">
        <v>0</v>
      </c>
      <c r="J189" s="153">
        <f t="shared" si="30"/>
        <v>0</v>
      </c>
      <c r="K189" s="154"/>
      <c r="L189" s="155"/>
      <c r="M189" s="156" t="s">
        <v>1</v>
      </c>
      <c r="N189" s="157" t="s">
        <v>34</v>
      </c>
      <c r="O189" s="144">
        <v>0</v>
      </c>
      <c r="P189" s="144">
        <f t="shared" si="31"/>
        <v>0</v>
      </c>
      <c r="Q189" s="144">
        <v>2.5999999999999998E-4</v>
      </c>
      <c r="R189" s="144">
        <f t="shared" si="32"/>
        <v>7.5319919999999999E-2</v>
      </c>
      <c r="S189" s="144">
        <v>0</v>
      </c>
      <c r="T189" s="145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6" t="s">
        <v>249</v>
      </c>
      <c r="AT189" s="146" t="s">
        <v>203</v>
      </c>
      <c r="AU189" s="146" t="s">
        <v>123</v>
      </c>
      <c r="AY189" s="14" t="s">
        <v>117</v>
      </c>
      <c r="BE189" s="147">
        <f t="shared" si="34"/>
        <v>0</v>
      </c>
      <c r="BF189" s="147">
        <f t="shared" si="35"/>
        <v>0</v>
      </c>
      <c r="BG189" s="147">
        <f t="shared" si="36"/>
        <v>0</v>
      </c>
      <c r="BH189" s="147">
        <f t="shared" si="37"/>
        <v>0</v>
      </c>
      <c r="BI189" s="147">
        <f t="shared" si="38"/>
        <v>0</v>
      </c>
      <c r="BJ189" s="14" t="s">
        <v>123</v>
      </c>
      <c r="BK189" s="147">
        <f t="shared" si="39"/>
        <v>0</v>
      </c>
      <c r="BL189" s="14" t="s">
        <v>181</v>
      </c>
      <c r="BM189" s="146" t="s">
        <v>318</v>
      </c>
    </row>
    <row r="190" spans="1:65" s="2" customFormat="1" ht="24.2" customHeight="1">
      <c r="A190" s="26"/>
      <c r="B190" s="134"/>
      <c r="C190" s="135" t="s">
        <v>319</v>
      </c>
      <c r="D190" s="135" t="s">
        <v>119</v>
      </c>
      <c r="E190" s="136" t="s">
        <v>320</v>
      </c>
      <c r="F190" s="137" t="s">
        <v>321</v>
      </c>
      <c r="G190" s="138" t="s">
        <v>170</v>
      </c>
      <c r="H190" s="139">
        <v>278.55</v>
      </c>
      <c r="I190" s="140">
        <v>0</v>
      </c>
      <c r="J190" s="140">
        <f t="shared" si="30"/>
        <v>0</v>
      </c>
      <c r="K190" s="141"/>
      <c r="L190" s="27"/>
      <c r="M190" s="142" t="s">
        <v>1</v>
      </c>
      <c r="N190" s="143" t="s">
        <v>34</v>
      </c>
      <c r="O190" s="144">
        <v>0.24041999999999999</v>
      </c>
      <c r="P190" s="144">
        <f t="shared" si="31"/>
        <v>66.968991000000003</v>
      </c>
      <c r="Q190" s="144">
        <v>0</v>
      </c>
      <c r="R190" s="144">
        <f t="shared" si="32"/>
        <v>0</v>
      </c>
      <c r="S190" s="144">
        <v>0</v>
      </c>
      <c r="T190" s="145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6" t="s">
        <v>181</v>
      </c>
      <c r="AT190" s="146" t="s">
        <v>119</v>
      </c>
      <c r="AU190" s="146" t="s">
        <v>123</v>
      </c>
      <c r="AY190" s="14" t="s">
        <v>117</v>
      </c>
      <c r="BE190" s="147">
        <f t="shared" si="34"/>
        <v>0</v>
      </c>
      <c r="BF190" s="147">
        <f t="shared" si="35"/>
        <v>0</v>
      </c>
      <c r="BG190" s="147">
        <f t="shared" si="36"/>
        <v>0</v>
      </c>
      <c r="BH190" s="147">
        <f t="shared" si="37"/>
        <v>0</v>
      </c>
      <c r="BI190" s="147">
        <f t="shared" si="38"/>
        <v>0</v>
      </c>
      <c r="BJ190" s="14" t="s">
        <v>123</v>
      </c>
      <c r="BK190" s="147">
        <f t="shared" si="39"/>
        <v>0</v>
      </c>
      <c r="BL190" s="14" t="s">
        <v>181</v>
      </c>
      <c r="BM190" s="146" t="s">
        <v>322</v>
      </c>
    </row>
    <row r="191" spans="1:65" s="2" customFormat="1" ht="14.45" customHeight="1">
      <c r="A191" s="26"/>
      <c r="B191" s="134"/>
      <c r="C191" s="148" t="s">
        <v>323</v>
      </c>
      <c r="D191" s="148" t="s">
        <v>203</v>
      </c>
      <c r="E191" s="149" t="s">
        <v>324</v>
      </c>
      <c r="F191" s="150" t="s">
        <v>325</v>
      </c>
      <c r="G191" s="151" t="s">
        <v>170</v>
      </c>
      <c r="H191" s="152">
        <v>289.69200000000001</v>
      </c>
      <c r="I191" s="153">
        <v>0</v>
      </c>
      <c r="J191" s="153">
        <f t="shared" si="30"/>
        <v>0</v>
      </c>
      <c r="K191" s="154"/>
      <c r="L191" s="155"/>
      <c r="M191" s="156" t="s">
        <v>1</v>
      </c>
      <c r="N191" s="157" t="s">
        <v>34</v>
      </c>
      <c r="O191" s="144">
        <v>0</v>
      </c>
      <c r="P191" s="144">
        <f t="shared" si="31"/>
        <v>0</v>
      </c>
      <c r="Q191" s="144">
        <v>8.9999999999999993E-3</v>
      </c>
      <c r="R191" s="144">
        <f t="shared" si="32"/>
        <v>2.6072279999999997</v>
      </c>
      <c r="S191" s="144">
        <v>0</v>
      </c>
      <c r="T191" s="145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6" t="s">
        <v>249</v>
      </c>
      <c r="AT191" s="146" t="s">
        <v>203</v>
      </c>
      <c r="AU191" s="146" t="s">
        <v>123</v>
      </c>
      <c r="AY191" s="14" t="s">
        <v>117</v>
      </c>
      <c r="BE191" s="147">
        <f t="shared" si="34"/>
        <v>0</v>
      </c>
      <c r="BF191" s="147">
        <f t="shared" si="35"/>
        <v>0</v>
      </c>
      <c r="BG191" s="147">
        <f t="shared" si="36"/>
        <v>0</v>
      </c>
      <c r="BH191" s="147">
        <f t="shared" si="37"/>
        <v>0</v>
      </c>
      <c r="BI191" s="147">
        <f t="shared" si="38"/>
        <v>0</v>
      </c>
      <c r="BJ191" s="14" t="s">
        <v>123</v>
      </c>
      <c r="BK191" s="147">
        <f t="shared" si="39"/>
        <v>0</v>
      </c>
      <c r="BL191" s="14" t="s">
        <v>181</v>
      </c>
      <c r="BM191" s="146" t="s">
        <v>326</v>
      </c>
    </row>
    <row r="192" spans="1:65" s="2" customFormat="1" ht="24.2" customHeight="1">
      <c r="A192" s="26"/>
      <c r="B192" s="134"/>
      <c r="C192" s="135" t="s">
        <v>327</v>
      </c>
      <c r="D192" s="135" t="s">
        <v>119</v>
      </c>
      <c r="E192" s="136" t="s">
        <v>328</v>
      </c>
      <c r="F192" s="137" t="s">
        <v>329</v>
      </c>
      <c r="G192" s="138" t="s">
        <v>170</v>
      </c>
      <c r="H192" s="139">
        <v>1</v>
      </c>
      <c r="I192" s="140">
        <v>0</v>
      </c>
      <c r="J192" s="140">
        <f t="shared" si="30"/>
        <v>0</v>
      </c>
      <c r="K192" s="141"/>
      <c r="L192" s="27"/>
      <c r="M192" s="142" t="s">
        <v>1</v>
      </c>
      <c r="N192" s="143" t="s">
        <v>34</v>
      </c>
      <c r="O192" s="144">
        <v>0.221</v>
      </c>
      <c r="P192" s="144">
        <f t="shared" si="31"/>
        <v>0.221</v>
      </c>
      <c r="Q192" s="144">
        <v>0</v>
      </c>
      <c r="R192" s="144">
        <f t="shared" si="32"/>
        <v>0</v>
      </c>
      <c r="S192" s="144">
        <v>0</v>
      </c>
      <c r="T192" s="145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6" t="s">
        <v>181</v>
      </c>
      <c r="AT192" s="146" t="s">
        <v>119</v>
      </c>
      <c r="AU192" s="146" t="s">
        <v>123</v>
      </c>
      <c r="AY192" s="14" t="s">
        <v>117</v>
      </c>
      <c r="BE192" s="147">
        <f t="shared" si="34"/>
        <v>0</v>
      </c>
      <c r="BF192" s="147">
        <f t="shared" si="35"/>
        <v>0</v>
      </c>
      <c r="BG192" s="147">
        <f t="shared" si="36"/>
        <v>0</v>
      </c>
      <c r="BH192" s="147">
        <f t="shared" si="37"/>
        <v>0</v>
      </c>
      <c r="BI192" s="147">
        <f t="shared" si="38"/>
        <v>0</v>
      </c>
      <c r="BJ192" s="14" t="s">
        <v>123</v>
      </c>
      <c r="BK192" s="147">
        <f t="shared" si="39"/>
        <v>0</v>
      </c>
      <c r="BL192" s="14" t="s">
        <v>181</v>
      </c>
      <c r="BM192" s="146" t="s">
        <v>330</v>
      </c>
    </row>
    <row r="193" spans="1:65" s="2" customFormat="1" ht="24.2" customHeight="1">
      <c r="A193" s="26"/>
      <c r="B193" s="134"/>
      <c r="C193" s="135" t="s">
        <v>331</v>
      </c>
      <c r="D193" s="135" t="s">
        <v>119</v>
      </c>
      <c r="E193" s="136" t="s">
        <v>328</v>
      </c>
      <c r="F193" s="137" t="s">
        <v>329</v>
      </c>
      <c r="G193" s="138" t="s">
        <v>170</v>
      </c>
      <c r="H193" s="139">
        <v>997.51199999999994</v>
      </c>
      <c r="I193" s="140">
        <v>0</v>
      </c>
      <c r="J193" s="140">
        <f t="shared" si="30"/>
        <v>0</v>
      </c>
      <c r="K193" s="141"/>
      <c r="L193" s="27"/>
      <c r="M193" s="142" t="s">
        <v>1</v>
      </c>
      <c r="N193" s="143" t="s">
        <v>34</v>
      </c>
      <c r="O193" s="144">
        <v>0.221</v>
      </c>
      <c r="P193" s="144">
        <f t="shared" si="31"/>
        <v>220.450152</v>
      </c>
      <c r="Q193" s="144">
        <v>0</v>
      </c>
      <c r="R193" s="144">
        <f t="shared" si="32"/>
        <v>0</v>
      </c>
      <c r="S193" s="144">
        <v>0</v>
      </c>
      <c r="T193" s="145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6" t="s">
        <v>181</v>
      </c>
      <c r="AT193" s="146" t="s">
        <v>119</v>
      </c>
      <c r="AU193" s="146" t="s">
        <v>123</v>
      </c>
      <c r="AY193" s="14" t="s">
        <v>117</v>
      </c>
      <c r="BE193" s="147">
        <f t="shared" si="34"/>
        <v>0</v>
      </c>
      <c r="BF193" s="147">
        <f t="shared" si="35"/>
        <v>0</v>
      </c>
      <c r="BG193" s="147">
        <f t="shared" si="36"/>
        <v>0</v>
      </c>
      <c r="BH193" s="147">
        <f t="shared" si="37"/>
        <v>0</v>
      </c>
      <c r="BI193" s="147">
        <f t="shared" si="38"/>
        <v>0</v>
      </c>
      <c r="BJ193" s="14" t="s">
        <v>123</v>
      </c>
      <c r="BK193" s="147">
        <f t="shared" si="39"/>
        <v>0</v>
      </c>
      <c r="BL193" s="14" t="s">
        <v>181</v>
      </c>
      <c r="BM193" s="146" t="s">
        <v>332</v>
      </c>
    </row>
    <row r="194" spans="1:65" s="2" customFormat="1" ht="14.45" customHeight="1">
      <c r="A194" s="26"/>
      <c r="B194" s="134"/>
      <c r="C194" s="148" t="s">
        <v>333</v>
      </c>
      <c r="D194" s="148" t="s">
        <v>203</v>
      </c>
      <c r="E194" s="149" t="s">
        <v>324</v>
      </c>
      <c r="F194" s="150" t="s">
        <v>325</v>
      </c>
      <c r="G194" s="151" t="s">
        <v>170</v>
      </c>
      <c r="H194" s="152">
        <v>1037.412</v>
      </c>
      <c r="I194" s="153">
        <v>0</v>
      </c>
      <c r="J194" s="153">
        <f t="shared" si="30"/>
        <v>0</v>
      </c>
      <c r="K194" s="154"/>
      <c r="L194" s="155"/>
      <c r="M194" s="156" t="s">
        <v>1</v>
      </c>
      <c r="N194" s="157" t="s">
        <v>34</v>
      </c>
      <c r="O194" s="144">
        <v>0</v>
      </c>
      <c r="P194" s="144">
        <f t="shared" si="31"/>
        <v>0</v>
      </c>
      <c r="Q194" s="144">
        <v>8.9999999999999993E-3</v>
      </c>
      <c r="R194" s="144">
        <f t="shared" si="32"/>
        <v>9.3367079999999998</v>
      </c>
      <c r="S194" s="144">
        <v>0</v>
      </c>
      <c r="T194" s="145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6" t="s">
        <v>249</v>
      </c>
      <c r="AT194" s="146" t="s">
        <v>203</v>
      </c>
      <c r="AU194" s="146" t="s">
        <v>123</v>
      </c>
      <c r="AY194" s="14" t="s">
        <v>117</v>
      </c>
      <c r="BE194" s="147">
        <f t="shared" si="34"/>
        <v>0</v>
      </c>
      <c r="BF194" s="147">
        <f t="shared" si="35"/>
        <v>0</v>
      </c>
      <c r="BG194" s="147">
        <f t="shared" si="36"/>
        <v>0</v>
      </c>
      <c r="BH194" s="147">
        <f t="shared" si="37"/>
        <v>0</v>
      </c>
      <c r="BI194" s="147">
        <f t="shared" si="38"/>
        <v>0</v>
      </c>
      <c r="BJ194" s="14" t="s">
        <v>123</v>
      </c>
      <c r="BK194" s="147">
        <f t="shared" si="39"/>
        <v>0</v>
      </c>
      <c r="BL194" s="14" t="s">
        <v>181</v>
      </c>
      <c r="BM194" s="146" t="s">
        <v>334</v>
      </c>
    </row>
    <row r="195" spans="1:65" s="2" customFormat="1" ht="14.45" customHeight="1">
      <c r="A195" s="26"/>
      <c r="B195" s="134"/>
      <c r="C195" s="135" t="s">
        <v>335</v>
      </c>
      <c r="D195" s="135" t="s">
        <v>119</v>
      </c>
      <c r="E195" s="136" t="s">
        <v>336</v>
      </c>
      <c r="F195" s="137" t="s">
        <v>337</v>
      </c>
      <c r="G195" s="138" t="s">
        <v>170</v>
      </c>
      <c r="H195" s="139">
        <v>194.13499999999999</v>
      </c>
      <c r="I195" s="140">
        <v>0</v>
      </c>
      <c r="J195" s="140">
        <f t="shared" si="30"/>
        <v>0</v>
      </c>
      <c r="K195" s="141"/>
      <c r="L195" s="27"/>
      <c r="M195" s="142" t="s">
        <v>1</v>
      </c>
      <c r="N195" s="143" t="s">
        <v>34</v>
      </c>
      <c r="O195" s="144">
        <v>0.221</v>
      </c>
      <c r="P195" s="144">
        <f t="shared" si="31"/>
        <v>42.903835000000001</v>
      </c>
      <c r="Q195" s="144">
        <v>0</v>
      </c>
      <c r="R195" s="144">
        <f t="shared" si="32"/>
        <v>0</v>
      </c>
      <c r="S195" s="144">
        <v>0</v>
      </c>
      <c r="T195" s="145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6" t="s">
        <v>181</v>
      </c>
      <c r="AT195" s="146" t="s">
        <v>119</v>
      </c>
      <c r="AU195" s="146" t="s">
        <v>123</v>
      </c>
      <c r="AY195" s="14" t="s">
        <v>117</v>
      </c>
      <c r="BE195" s="147">
        <f t="shared" si="34"/>
        <v>0</v>
      </c>
      <c r="BF195" s="147">
        <f t="shared" si="35"/>
        <v>0</v>
      </c>
      <c r="BG195" s="147">
        <f t="shared" si="36"/>
        <v>0</v>
      </c>
      <c r="BH195" s="147">
        <f t="shared" si="37"/>
        <v>0</v>
      </c>
      <c r="BI195" s="147">
        <f t="shared" si="38"/>
        <v>0</v>
      </c>
      <c r="BJ195" s="14" t="s">
        <v>123</v>
      </c>
      <c r="BK195" s="147">
        <f t="shared" si="39"/>
        <v>0</v>
      </c>
      <c r="BL195" s="14" t="s">
        <v>181</v>
      </c>
      <c r="BM195" s="146" t="s">
        <v>338</v>
      </c>
    </row>
    <row r="196" spans="1:65" s="2" customFormat="1" ht="14.45" customHeight="1">
      <c r="A196" s="26"/>
      <c r="B196" s="134"/>
      <c r="C196" s="148" t="s">
        <v>339</v>
      </c>
      <c r="D196" s="148" t="s">
        <v>203</v>
      </c>
      <c r="E196" s="149" t="s">
        <v>340</v>
      </c>
      <c r="F196" s="150" t="s">
        <v>341</v>
      </c>
      <c r="G196" s="151" t="s">
        <v>226</v>
      </c>
      <c r="H196" s="152">
        <v>1285.174</v>
      </c>
      <c r="I196" s="153">
        <v>0</v>
      </c>
      <c r="J196" s="153">
        <f t="shared" si="30"/>
        <v>0</v>
      </c>
      <c r="K196" s="154"/>
      <c r="L196" s="155"/>
      <c r="M196" s="156" t="s">
        <v>1</v>
      </c>
      <c r="N196" s="157" t="s">
        <v>34</v>
      </c>
      <c r="O196" s="144">
        <v>0</v>
      </c>
      <c r="P196" s="144">
        <f t="shared" si="31"/>
        <v>0</v>
      </c>
      <c r="Q196" s="144">
        <v>2.8E-3</v>
      </c>
      <c r="R196" s="144">
        <f t="shared" si="32"/>
        <v>3.5984872000000001</v>
      </c>
      <c r="S196" s="144">
        <v>0</v>
      </c>
      <c r="T196" s="145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6" t="s">
        <v>249</v>
      </c>
      <c r="AT196" s="146" t="s">
        <v>203</v>
      </c>
      <c r="AU196" s="146" t="s">
        <v>123</v>
      </c>
      <c r="AY196" s="14" t="s">
        <v>117</v>
      </c>
      <c r="BE196" s="147">
        <f t="shared" si="34"/>
        <v>0</v>
      </c>
      <c r="BF196" s="147">
        <f t="shared" si="35"/>
        <v>0</v>
      </c>
      <c r="BG196" s="147">
        <f t="shared" si="36"/>
        <v>0</v>
      </c>
      <c r="BH196" s="147">
        <f t="shared" si="37"/>
        <v>0</v>
      </c>
      <c r="BI196" s="147">
        <f t="shared" si="38"/>
        <v>0</v>
      </c>
      <c r="BJ196" s="14" t="s">
        <v>123</v>
      </c>
      <c r="BK196" s="147">
        <f t="shared" si="39"/>
        <v>0</v>
      </c>
      <c r="BL196" s="14" t="s">
        <v>181</v>
      </c>
      <c r="BM196" s="146" t="s">
        <v>342</v>
      </c>
    </row>
    <row r="197" spans="1:65" s="2" customFormat="1" ht="24.2" customHeight="1">
      <c r="A197" s="26"/>
      <c r="B197" s="134"/>
      <c r="C197" s="135" t="s">
        <v>343</v>
      </c>
      <c r="D197" s="135" t="s">
        <v>119</v>
      </c>
      <c r="E197" s="136" t="s">
        <v>344</v>
      </c>
      <c r="F197" s="137" t="s">
        <v>345</v>
      </c>
      <c r="G197" s="138" t="s">
        <v>170</v>
      </c>
      <c r="H197" s="139">
        <v>278.55</v>
      </c>
      <c r="I197" s="140">
        <v>0</v>
      </c>
      <c r="J197" s="140">
        <f t="shared" si="30"/>
        <v>0</v>
      </c>
      <c r="K197" s="141"/>
      <c r="L197" s="27"/>
      <c r="M197" s="142" t="s">
        <v>1</v>
      </c>
      <c r="N197" s="143" t="s">
        <v>34</v>
      </c>
      <c r="O197" s="144">
        <v>0.26543</v>
      </c>
      <c r="P197" s="144">
        <f t="shared" si="31"/>
        <v>73.935526500000009</v>
      </c>
      <c r="Q197" s="144">
        <v>0</v>
      </c>
      <c r="R197" s="144">
        <f t="shared" si="32"/>
        <v>0</v>
      </c>
      <c r="S197" s="144">
        <v>0</v>
      </c>
      <c r="T197" s="145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6" t="s">
        <v>181</v>
      </c>
      <c r="AT197" s="146" t="s">
        <v>119</v>
      </c>
      <c r="AU197" s="146" t="s">
        <v>123</v>
      </c>
      <c r="AY197" s="14" t="s">
        <v>117</v>
      </c>
      <c r="BE197" s="147">
        <f t="shared" si="34"/>
        <v>0</v>
      </c>
      <c r="BF197" s="147">
        <f t="shared" si="35"/>
        <v>0</v>
      </c>
      <c r="BG197" s="147">
        <f t="shared" si="36"/>
        <v>0</v>
      </c>
      <c r="BH197" s="147">
        <f t="shared" si="37"/>
        <v>0</v>
      </c>
      <c r="BI197" s="147">
        <f t="shared" si="38"/>
        <v>0</v>
      </c>
      <c r="BJ197" s="14" t="s">
        <v>123</v>
      </c>
      <c r="BK197" s="147">
        <f t="shared" si="39"/>
        <v>0</v>
      </c>
      <c r="BL197" s="14" t="s">
        <v>181</v>
      </c>
      <c r="BM197" s="146" t="s">
        <v>346</v>
      </c>
    </row>
    <row r="198" spans="1:65" s="2" customFormat="1" ht="14.45" customHeight="1">
      <c r="A198" s="26"/>
      <c r="B198" s="134"/>
      <c r="C198" s="148" t="s">
        <v>347</v>
      </c>
      <c r="D198" s="148" t="s">
        <v>203</v>
      </c>
      <c r="E198" s="149" t="s">
        <v>348</v>
      </c>
      <c r="F198" s="150" t="s">
        <v>349</v>
      </c>
      <c r="G198" s="151" t="s">
        <v>170</v>
      </c>
      <c r="H198" s="152">
        <v>300.834</v>
      </c>
      <c r="I198" s="153">
        <v>0</v>
      </c>
      <c r="J198" s="153">
        <f t="shared" si="30"/>
        <v>0</v>
      </c>
      <c r="K198" s="154"/>
      <c r="L198" s="155"/>
      <c r="M198" s="156" t="s">
        <v>1</v>
      </c>
      <c r="N198" s="157" t="s">
        <v>34</v>
      </c>
      <c r="O198" s="144">
        <v>0</v>
      </c>
      <c r="P198" s="144">
        <f t="shared" si="31"/>
        <v>0</v>
      </c>
      <c r="Q198" s="144">
        <v>1.125E-2</v>
      </c>
      <c r="R198" s="144">
        <f t="shared" si="32"/>
        <v>3.3843825000000001</v>
      </c>
      <c r="S198" s="144">
        <v>0</v>
      </c>
      <c r="T198" s="145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6" t="s">
        <v>249</v>
      </c>
      <c r="AT198" s="146" t="s">
        <v>203</v>
      </c>
      <c r="AU198" s="146" t="s">
        <v>123</v>
      </c>
      <c r="AY198" s="14" t="s">
        <v>117</v>
      </c>
      <c r="BE198" s="147">
        <f t="shared" si="34"/>
        <v>0</v>
      </c>
      <c r="BF198" s="147">
        <f t="shared" si="35"/>
        <v>0</v>
      </c>
      <c r="BG198" s="147">
        <f t="shared" si="36"/>
        <v>0</v>
      </c>
      <c r="BH198" s="147">
        <f t="shared" si="37"/>
        <v>0</v>
      </c>
      <c r="BI198" s="147">
        <f t="shared" si="38"/>
        <v>0</v>
      </c>
      <c r="BJ198" s="14" t="s">
        <v>123</v>
      </c>
      <c r="BK198" s="147">
        <f t="shared" si="39"/>
        <v>0</v>
      </c>
      <c r="BL198" s="14" t="s">
        <v>181</v>
      </c>
      <c r="BM198" s="146" t="s">
        <v>350</v>
      </c>
    </row>
    <row r="199" spans="1:65" s="2" customFormat="1" ht="24.2" customHeight="1">
      <c r="A199" s="26"/>
      <c r="B199" s="134"/>
      <c r="C199" s="135" t="s">
        <v>351</v>
      </c>
      <c r="D199" s="135" t="s">
        <v>119</v>
      </c>
      <c r="E199" s="136" t="s">
        <v>352</v>
      </c>
      <c r="F199" s="137" t="s">
        <v>353</v>
      </c>
      <c r="G199" s="138" t="s">
        <v>254</v>
      </c>
      <c r="H199" s="139">
        <v>379.55</v>
      </c>
      <c r="I199" s="140">
        <v>0</v>
      </c>
      <c r="J199" s="140">
        <f t="shared" si="30"/>
        <v>0</v>
      </c>
      <c r="K199" s="141"/>
      <c r="L199" s="27"/>
      <c r="M199" s="142" t="s">
        <v>1</v>
      </c>
      <c r="N199" s="143" t="s">
        <v>34</v>
      </c>
      <c r="O199" s="144">
        <v>0</v>
      </c>
      <c r="P199" s="144">
        <f t="shared" si="31"/>
        <v>0</v>
      </c>
      <c r="Q199" s="144">
        <v>0</v>
      </c>
      <c r="R199" s="144">
        <f t="shared" si="32"/>
        <v>0</v>
      </c>
      <c r="S199" s="144">
        <v>0</v>
      </c>
      <c r="T199" s="145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6" t="s">
        <v>181</v>
      </c>
      <c r="AT199" s="146" t="s">
        <v>119</v>
      </c>
      <c r="AU199" s="146" t="s">
        <v>123</v>
      </c>
      <c r="AY199" s="14" t="s">
        <v>117</v>
      </c>
      <c r="BE199" s="147">
        <f t="shared" si="34"/>
        <v>0</v>
      </c>
      <c r="BF199" s="147">
        <f t="shared" si="35"/>
        <v>0</v>
      </c>
      <c r="BG199" s="147">
        <f t="shared" si="36"/>
        <v>0</v>
      </c>
      <c r="BH199" s="147">
        <f t="shared" si="37"/>
        <v>0</v>
      </c>
      <c r="BI199" s="147">
        <f t="shared" si="38"/>
        <v>0</v>
      </c>
      <c r="BJ199" s="14" t="s">
        <v>123</v>
      </c>
      <c r="BK199" s="147">
        <f t="shared" si="39"/>
        <v>0</v>
      </c>
      <c r="BL199" s="14" t="s">
        <v>181</v>
      </c>
      <c r="BM199" s="146" t="s">
        <v>354</v>
      </c>
    </row>
    <row r="200" spans="1:65" s="12" customFormat="1" ht="22.9" customHeight="1">
      <c r="B200" s="122"/>
      <c r="D200" s="123" t="s">
        <v>67</v>
      </c>
      <c r="E200" s="132" t="s">
        <v>355</v>
      </c>
      <c r="F200" s="132" t="s">
        <v>356</v>
      </c>
      <c r="J200" s="133">
        <f>BK200</f>
        <v>0</v>
      </c>
      <c r="L200" s="122"/>
      <c r="M200" s="126"/>
      <c r="N200" s="127"/>
      <c r="O200" s="127"/>
      <c r="P200" s="128">
        <f>SUM(P201:P208)</f>
        <v>750.43256800000017</v>
      </c>
      <c r="Q200" s="127"/>
      <c r="R200" s="128">
        <f>SUM(R201:R208)</f>
        <v>19.502954030000001</v>
      </c>
      <c r="S200" s="127"/>
      <c r="T200" s="129">
        <f>SUM(T201:T208)</f>
        <v>0</v>
      </c>
      <c r="AR200" s="123" t="s">
        <v>123</v>
      </c>
      <c r="AT200" s="130" t="s">
        <v>67</v>
      </c>
      <c r="AU200" s="130" t="s">
        <v>76</v>
      </c>
      <c r="AY200" s="123" t="s">
        <v>117</v>
      </c>
      <c r="BK200" s="131">
        <f>SUM(BK201:BK208)</f>
        <v>0</v>
      </c>
    </row>
    <row r="201" spans="1:65" s="2" customFormat="1" ht="24.2" customHeight="1">
      <c r="A201" s="26"/>
      <c r="B201" s="134"/>
      <c r="C201" s="135" t="s">
        <v>357</v>
      </c>
      <c r="D201" s="135" t="s">
        <v>119</v>
      </c>
      <c r="E201" s="136" t="s">
        <v>358</v>
      </c>
      <c r="F201" s="137" t="s">
        <v>359</v>
      </c>
      <c r="G201" s="138" t="s">
        <v>170</v>
      </c>
      <c r="H201" s="139">
        <v>201.38</v>
      </c>
      <c r="I201" s="140">
        <v>0</v>
      </c>
      <c r="J201" s="140">
        <f t="shared" ref="J201:J208" si="40">ROUND(I201*H201,2)</f>
        <v>0</v>
      </c>
      <c r="K201" s="141"/>
      <c r="L201" s="27"/>
      <c r="M201" s="142" t="s">
        <v>1</v>
      </c>
      <c r="N201" s="143" t="s">
        <v>34</v>
      </c>
      <c r="O201" s="144">
        <v>0.91605000000000003</v>
      </c>
      <c r="P201" s="144">
        <f t="shared" ref="P201:P208" si="41">O201*H201</f>
        <v>184.47414900000001</v>
      </c>
      <c r="Q201" s="144">
        <v>1.187E-2</v>
      </c>
      <c r="R201" s="144">
        <f t="shared" ref="R201:R208" si="42">Q201*H201</f>
        <v>2.3903805999999999</v>
      </c>
      <c r="S201" s="144">
        <v>0</v>
      </c>
      <c r="T201" s="145">
        <f t="shared" ref="T201:T208" si="43"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6" t="s">
        <v>181</v>
      </c>
      <c r="AT201" s="146" t="s">
        <v>119</v>
      </c>
      <c r="AU201" s="146" t="s">
        <v>123</v>
      </c>
      <c r="AY201" s="14" t="s">
        <v>117</v>
      </c>
      <c r="BE201" s="147">
        <f t="shared" ref="BE201:BE208" si="44">IF(N201="základná",J201,0)</f>
        <v>0</v>
      </c>
      <c r="BF201" s="147">
        <f t="shared" ref="BF201:BF208" si="45">IF(N201="znížená",J201,0)</f>
        <v>0</v>
      </c>
      <c r="BG201" s="147">
        <f t="shared" ref="BG201:BG208" si="46">IF(N201="zákl. prenesená",J201,0)</f>
        <v>0</v>
      </c>
      <c r="BH201" s="147">
        <f t="shared" ref="BH201:BH208" si="47">IF(N201="zníž. prenesená",J201,0)</f>
        <v>0</v>
      </c>
      <c r="BI201" s="147">
        <f t="shared" ref="BI201:BI208" si="48">IF(N201="nulová",J201,0)</f>
        <v>0</v>
      </c>
      <c r="BJ201" s="14" t="s">
        <v>123</v>
      </c>
      <c r="BK201" s="147">
        <f t="shared" ref="BK201:BK208" si="49">ROUND(I201*H201,2)</f>
        <v>0</v>
      </c>
      <c r="BL201" s="14" t="s">
        <v>181</v>
      </c>
      <c r="BM201" s="146" t="s">
        <v>360</v>
      </c>
    </row>
    <row r="202" spans="1:65" s="2" customFormat="1" ht="24.2" customHeight="1">
      <c r="A202" s="26"/>
      <c r="B202" s="134"/>
      <c r="C202" s="135" t="s">
        <v>361</v>
      </c>
      <c r="D202" s="135" t="s">
        <v>119</v>
      </c>
      <c r="E202" s="136" t="s">
        <v>362</v>
      </c>
      <c r="F202" s="137" t="s">
        <v>363</v>
      </c>
      <c r="G202" s="138" t="s">
        <v>170</v>
      </c>
      <c r="H202" s="139">
        <v>751.92100000000005</v>
      </c>
      <c r="I202" s="140">
        <v>0</v>
      </c>
      <c r="J202" s="140">
        <f t="shared" si="40"/>
        <v>0</v>
      </c>
      <c r="K202" s="141"/>
      <c r="L202" s="27"/>
      <c r="M202" s="142" t="s">
        <v>1</v>
      </c>
      <c r="N202" s="143" t="s">
        <v>34</v>
      </c>
      <c r="O202" s="144">
        <v>0.68500000000000005</v>
      </c>
      <c r="P202" s="144">
        <f t="shared" si="41"/>
        <v>515.06588500000009</v>
      </c>
      <c r="Q202" s="144">
        <v>1.3849999999999999E-2</v>
      </c>
      <c r="R202" s="144">
        <f t="shared" si="42"/>
        <v>10.41410585</v>
      </c>
      <c r="S202" s="144">
        <v>0</v>
      </c>
      <c r="T202" s="145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6" t="s">
        <v>181</v>
      </c>
      <c r="AT202" s="146" t="s">
        <v>119</v>
      </c>
      <c r="AU202" s="146" t="s">
        <v>123</v>
      </c>
      <c r="AY202" s="14" t="s">
        <v>117</v>
      </c>
      <c r="BE202" s="147">
        <f t="shared" si="44"/>
        <v>0</v>
      </c>
      <c r="BF202" s="147">
        <f t="shared" si="45"/>
        <v>0</v>
      </c>
      <c r="BG202" s="147">
        <f t="shared" si="46"/>
        <v>0</v>
      </c>
      <c r="BH202" s="147">
        <f t="shared" si="47"/>
        <v>0</v>
      </c>
      <c r="BI202" s="147">
        <f t="shared" si="48"/>
        <v>0</v>
      </c>
      <c r="BJ202" s="14" t="s">
        <v>123</v>
      </c>
      <c r="BK202" s="147">
        <f t="shared" si="49"/>
        <v>0</v>
      </c>
      <c r="BL202" s="14" t="s">
        <v>181</v>
      </c>
      <c r="BM202" s="146" t="s">
        <v>364</v>
      </c>
    </row>
    <row r="203" spans="1:65" s="2" customFormat="1" ht="14.45" customHeight="1">
      <c r="A203" s="26"/>
      <c r="B203" s="134"/>
      <c r="C203" s="135" t="s">
        <v>365</v>
      </c>
      <c r="D203" s="135" t="s">
        <v>119</v>
      </c>
      <c r="E203" s="136" t="s">
        <v>366</v>
      </c>
      <c r="F203" s="137" t="s">
        <v>367</v>
      </c>
      <c r="G203" s="138" t="s">
        <v>170</v>
      </c>
      <c r="H203" s="139">
        <v>72.358000000000004</v>
      </c>
      <c r="I203" s="140">
        <v>0</v>
      </c>
      <c r="J203" s="140">
        <f t="shared" si="40"/>
        <v>0</v>
      </c>
      <c r="K203" s="141"/>
      <c r="L203" s="27"/>
      <c r="M203" s="142" t="s">
        <v>1</v>
      </c>
      <c r="N203" s="143" t="s">
        <v>34</v>
      </c>
      <c r="O203" s="144">
        <v>0.65700000000000003</v>
      </c>
      <c r="P203" s="144">
        <f t="shared" si="41"/>
        <v>47.539206000000007</v>
      </c>
      <c r="Q203" s="144">
        <v>9.9399999999999992E-3</v>
      </c>
      <c r="R203" s="144">
        <f t="shared" si="42"/>
        <v>0.71923851999999999</v>
      </c>
      <c r="S203" s="144">
        <v>0</v>
      </c>
      <c r="T203" s="145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6" t="s">
        <v>181</v>
      </c>
      <c r="AT203" s="146" t="s">
        <v>119</v>
      </c>
      <c r="AU203" s="146" t="s">
        <v>123</v>
      </c>
      <c r="AY203" s="14" t="s">
        <v>117</v>
      </c>
      <c r="BE203" s="147">
        <f t="shared" si="44"/>
        <v>0</v>
      </c>
      <c r="BF203" s="147">
        <f t="shared" si="45"/>
        <v>0</v>
      </c>
      <c r="BG203" s="147">
        <f t="shared" si="46"/>
        <v>0</v>
      </c>
      <c r="BH203" s="147">
        <f t="shared" si="47"/>
        <v>0</v>
      </c>
      <c r="BI203" s="147">
        <f t="shared" si="48"/>
        <v>0</v>
      </c>
      <c r="BJ203" s="14" t="s">
        <v>123</v>
      </c>
      <c r="BK203" s="147">
        <f t="shared" si="49"/>
        <v>0</v>
      </c>
      <c r="BL203" s="14" t="s">
        <v>181</v>
      </c>
      <c r="BM203" s="146" t="s">
        <v>368</v>
      </c>
    </row>
    <row r="204" spans="1:65" s="2" customFormat="1" ht="14.45" customHeight="1">
      <c r="A204" s="26"/>
      <c r="B204" s="134"/>
      <c r="C204" s="148" t="s">
        <v>369</v>
      </c>
      <c r="D204" s="148" t="s">
        <v>203</v>
      </c>
      <c r="E204" s="149" t="s">
        <v>370</v>
      </c>
      <c r="F204" s="150" t="s">
        <v>371</v>
      </c>
      <c r="G204" s="151" t="s">
        <v>226</v>
      </c>
      <c r="H204" s="152">
        <v>479.01</v>
      </c>
      <c r="I204" s="153">
        <v>0</v>
      </c>
      <c r="J204" s="153">
        <f t="shared" si="40"/>
        <v>0</v>
      </c>
      <c r="K204" s="154"/>
      <c r="L204" s="155"/>
      <c r="M204" s="156" t="s">
        <v>1</v>
      </c>
      <c r="N204" s="157" t="s">
        <v>34</v>
      </c>
      <c r="O204" s="144">
        <v>0</v>
      </c>
      <c r="P204" s="144">
        <f t="shared" si="41"/>
        <v>0</v>
      </c>
      <c r="Q204" s="144">
        <v>1.149E-2</v>
      </c>
      <c r="R204" s="144">
        <f t="shared" si="42"/>
        <v>5.5038248999999997</v>
      </c>
      <c r="S204" s="144">
        <v>0</v>
      </c>
      <c r="T204" s="145">
        <f t="shared" si="4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6" t="s">
        <v>249</v>
      </c>
      <c r="AT204" s="146" t="s">
        <v>203</v>
      </c>
      <c r="AU204" s="146" t="s">
        <v>123</v>
      </c>
      <c r="AY204" s="14" t="s">
        <v>117</v>
      </c>
      <c r="BE204" s="147">
        <f t="shared" si="44"/>
        <v>0</v>
      </c>
      <c r="BF204" s="147">
        <f t="shared" si="45"/>
        <v>0</v>
      </c>
      <c r="BG204" s="147">
        <f t="shared" si="46"/>
        <v>0</v>
      </c>
      <c r="BH204" s="147">
        <f t="shared" si="47"/>
        <v>0</v>
      </c>
      <c r="BI204" s="147">
        <f t="shared" si="48"/>
        <v>0</v>
      </c>
      <c r="BJ204" s="14" t="s">
        <v>123</v>
      </c>
      <c r="BK204" s="147">
        <f t="shared" si="49"/>
        <v>0</v>
      </c>
      <c r="BL204" s="14" t="s">
        <v>181</v>
      </c>
      <c r="BM204" s="146" t="s">
        <v>372</v>
      </c>
    </row>
    <row r="205" spans="1:65" s="2" customFormat="1" ht="24.2" customHeight="1">
      <c r="A205" s="26"/>
      <c r="B205" s="134"/>
      <c r="C205" s="135" t="s">
        <v>373</v>
      </c>
      <c r="D205" s="135" t="s">
        <v>119</v>
      </c>
      <c r="E205" s="136" t="s">
        <v>374</v>
      </c>
      <c r="F205" s="137" t="s">
        <v>375</v>
      </c>
      <c r="G205" s="138" t="s">
        <v>170</v>
      </c>
      <c r="H205" s="139">
        <v>5.1040000000000001</v>
      </c>
      <c r="I205" s="140">
        <v>0</v>
      </c>
      <c r="J205" s="140">
        <f t="shared" si="40"/>
        <v>0</v>
      </c>
      <c r="K205" s="141"/>
      <c r="L205" s="27"/>
      <c r="M205" s="142" t="s">
        <v>1</v>
      </c>
      <c r="N205" s="143" t="s">
        <v>34</v>
      </c>
      <c r="O205" s="144">
        <v>0.65700000000000003</v>
      </c>
      <c r="P205" s="144">
        <f t="shared" si="41"/>
        <v>3.3533280000000003</v>
      </c>
      <c r="Q205" s="144">
        <v>9.9399999999999992E-3</v>
      </c>
      <c r="R205" s="144">
        <f t="shared" si="42"/>
        <v>5.0733759999999996E-2</v>
      </c>
      <c r="S205" s="144">
        <v>0</v>
      </c>
      <c r="T205" s="145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6" t="s">
        <v>181</v>
      </c>
      <c r="AT205" s="146" t="s">
        <v>119</v>
      </c>
      <c r="AU205" s="146" t="s">
        <v>123</v>
      </c>
      <c r="AY205" s="14" t="s">
        <v>117</v>
      </c>
      <c r="BE205" s="147">
        <f t="shared" si="44"/>
        <v>0</v>
      </c>
      <c r="BF205" s="147">
        <f t="shared" si="45"/>
        <v>0</v>
      </c>
      <c r="BG205" s="147">
        <f t="shared" si="46"/>
        <v>0</v>
      </c>
      <c r="BH205" s="147">
        <f t="shared" si="47"/>
        <v>0</v>
      </c>
      <c r="BI205" s="147">
        <f t="shared" si="48"/>
        <v>0</v>
      </c>
      <c r="BJ205" s="14" t="s">
        <v>123</v>
      </c>
      <c r="BK205" s="147">
        <f t="shared" si="49"/>
        <v>0</v>
      </c>
      <c r="BL205" s="14" t="s">
        <v>181</v>
      </c>
      <c r="BM205" s="146" t="s">
        <v>376</v>
      </c>
    </row>
    <row r="206" spans="1:65" s="2" customFormat="1" ht="14.45" customHeight="1">
      <c r="A206" s="26"/>
      <c r="B206" s="134"/>
      <c r="C206" s="148" t="s">
        <v>377</v>
      </c>
      <c r="D206" s="148" t="s">
        <v>203</v>
      </c>
      <c r="E206" s="149" t="s">
        <v>370</v>
      </c>
      <c r="F206" s="150" t="s">
        <v>371</v>
      </c>
      <c r="G206" s="151" t="s">
        <v>226</v>
      </c>
      <c r="H206" s="152">
        <v>36.96</v>
      </c>
      <c r="I206" s="153">
        <v>0</v>
      </c>
      <c r="J206" s="153">
        <f t="shared" si="40"/>
        <v>0</v>
      </c>
      <c r="K206" s="154"/>
      <c r="L206" s="155"/>
      <c r="M206" s="156" t="s">
        <v>1</v>
      </c>
      <c r="N206" s="157" t="s">
        <v>34</v>
      </c>
      <c r="O206" s="144">
        <v>0</v>
      </c>
      <c r="P206" s="144">
        <f t="shared" si="41"/>
        <v>0</v>
      </c>
      <c r="Q206" s="144">
        <v>1.149E-2</v>
      </c>
      <c r="R206" s="144">
        <f t="shared" si="42"/>
        <v>0.4246704</v>
      </c>
      <c r="S206" s="144">
        <v>0</v>
      </c>
      <c r="T206" s="145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6" t="s">
        <v>249</v>
      </c>
      <c r="AT206" s="146" t="s">
        <v>203</v>
      </c>
      <c r="AU206" s="146" t="s">
        <v>123</v>
      </c>
      <c r="AY206" s="14" t="s">
        <v>117</v>
      </c>
      <c r="BE206" s="147">
        <f t="shared" si="44"/>
        <v>0</v>
      </c>
      <c r="BF206" s="147">
        <f t="shared" si="45"/>
        <v>0</v>
      </c>
      <c r="BG206" s="147">
        <f t="shared" si="46"/>
        <v>0</v>
      </c>
      <c r="BH206" s="147">
        <f t="shared" si="47"/>
        <v>0</v>
      </c>
      <c r="BI206" s="147">
        <f t="shared" si="48"/>
        <v>0</v>
      </c>
      <c r="BJ206" s="14" t="s">
        <v>123</v>
      </c>
      <c r="BK206" s="147">
        <f t="shared" si="49"/>
        <v>0</v>
      </c>
      <c r="BL206" s="14" t="s">
        <v>181</v>
      </c>
      <c r="BM206" s="146" t="s">
        <v>378</v>
      </c>
    </row>
    <row r="207" spans="1:65" s="2" customFormat="1" ht="14.45" customHeight="1">
      <c r="A207" s="26"/>
      <c r="B207" s="134"/>
      <c r="C207" s="135" t="s">
        <v>379</v>
      </c>
      <c r="D207" s="135" t="s">
        <v>119</v>
      </c>
      <c r="E207" s="136" t="s">
        <v>380</v>
      </c>
      <c r="F207" s="137" t="s">
        <v>381</v>
      </c>
      <c r="G207" s="138" t="s">
        <v>254</v>
      </c>
      <c r="H207" s="139">
        <v>232.49</v>
      </c>
      <c r="I207" s="140">
        <v>0</v>
      </c>
      <c r="J207" s="140">
        <f t="shared" si="40"/>
        <v>0</v>
      </c>
      <c r="K207" s="141"/>
      <c r="L207" s="27"/>
      <c r="M207" s="142" t="s">
        <v>1</v>
      </c>
      <c r="N207" s="143" t="s">
        <v>34</v>
      </c>
      <c r="O207" s="144">
        <v>0</v>
      </c>
      <c r="P207" s="144">
        <f t="shared" si="41"/>
        <v>0</v>
      </c>
      <c r="Q207" s="144">
        <v>0</v>
      </c>
      <c r="R207" s="144">
        <f t="shared" si="42"/>
        <v>0</v>
      </c>
      <c r="S207" s="144">
        <v>0</v>
      </c>
      <c r="T207" s="145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6" t="s">
        <v>181</v>
      </c>
      <c r="AT207" s="146" t="s">
        <v>119</v>
      </c>
      <c r="AU207" s="146" t="s">
        <v>123</v>
      </c>
      <c r="AY207" s="14" t="s">
        <v>117</v>
      </c>
      <c r="BE207" s="147">
        <f t="shared" si="44"/>
        <v>0</v>
      </c>
      <c r="BF207" s="147">
        <f t="shared" si="45"/>
        <v>0</v>
      </c>
      <c r="BG207" s="147">
        <f t="shared" si="46"/>
        <v>0</v>
      </c>
      <c r="BH207" s="147">
        <f t="shared" si="47"/>
        <v>0</v>
      </c>
      <c r="BI207" s="147">
        <f t="shared" si="48"/>
        <v>0</v>
      </c>
      <c r="BJ207" s="14" t="s">
        <v>123</v>
      </c>
      <c r="BK207" s="147">
        <f t="shared" si="49"/>
        <v>0</v>
      </c>
      <c r="BL207" s="14" t="s">
        <v>181</v>
      </c>
      <c r="BM207" s="146" t="s">
        <v>382</v>
      </c>
    </row>
    <row r="208" spans="1:65" s="2" customFormat="1" ht="24.2" customHeight="1">
      <c r="A208" s="26"/>
      <c r="B208" s="134"/>
      <c r="C208" s="135" t="s">
        <v>383</v>
      </c>
      <c r="D208" s="135" t="s">
        <v>119</v>
      </c>
      <c r="E208" s="136" t="s">
        <v>384</v>
      </c>
      <c r="F208" s="137" t="s">
        <v>385</v>
      </c>
      <c r="G208" s="138" t="s">
        <v>254</v>
      </c>
      <c r="H208" s="139">
        <v>232.49</v>
      </c>
      <c r="I208" s="140">
        <v>0</v>
      </c>
      <c r="J208" s="140">
        <f t="shared" si="40"/>
        <v>0</v>
      </c>
      <c r="K208" s="141"/>
      <c r="L208" s="27"/>
      <c r="M208" s="142" t="s">
        <v>1</v>
      </c>
      <c r="N208" s="143" t="s">
        <v>34</v>
      </c>
      <c r="O208" s="144">
        <v>0</v>
      </c>
      <c r="P208" s="144">
        <f t="shared" si="41"/>
        <v>0</v>
      </c>
      <c r="Q208" s="144">
        <v>0</v>
      </c>
      <c r="R208" s="144">
        <f t="shared" si="42"/>
        <v>0</v>
      </c>
      <c r="S208" s="144">
        <v>0</v>
      </c>
      <c r="T208" s="145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6" t="s">
        <v>181</v>
      </c>
      <c r="AT208" s="146" t="s">
        <v>119</v>
      </c>
      <c r="AU208" s="146" t="s">
        <v>123</v>
      </c>
      <c r="AY208" s="14" t="s">
        <v>117</v>
      </c>
      <c r="BE208" s="147">
        <f t="shared" si="44"/>
        <v>0</v>
      </c>
      <c r="BF208" s="147">
        <f t="shared" si="45"/>
        <v>0</v>
      </c>
      <c r="BG208" s="147">
        <f t="shared" si="46"/>
        <v>0</v>
      </c>
      <c r="BH208" s="147">
        <f t="shared" si="47"/>
        <v>0</v>
      </c>
      <c r="BI208" s="147">
        <f t="shared" si="48"/>
        <v>0</v>
      </c>
      <c r="BJ208" s="14" t="s">
        <v>123</v>
      </c>
      <c r="BK208" s="147">
        <f t="shared" si="49"/>
        <v>0</v>
      </c>
      <c r="BL208" s="14" t="s">
        <v>181</v>
      </c>
      <c r="BM208" s="146" t="s">
        <v>386</v>
      </c>
    </row>
    <row r="209" spans="1:65" s="12" customFormat="1" ht="22.9" customHeight="1">
      <c r="B209" s="122"/>
      <c r="D209" s="123" t="s">
        <v>67</v>
      </c>
      <c r="E209" s="132" t="s">
        <v>387</v>
      </c>
      <c r="F209" s="132" t="s">
        <v>388</v>
      </c>
      <c r="J209" s="133">
        <f>BK209</f>
        <v>0</v>
      </c>
      <c r="L209" s="122"/>
      <c r="M209" s="126"/>
      <c r="N209" s="127"/>
      <c r="O209" s="127"/>
      <c r="P209" s="128">
        <f>SUM(P210:P217)</f>
        <v>208.34704019999998</v>
      </c>
      <c r="Q209" s="127"/>
      <c r="R209" s="128">
        <f>SUM(R210:R217)</f>
        <v>0.666188</v>
      </c>
      <c r="S209" s="127"/>
      <c r="T209" s="129">
        <f>SUM(T210:T217)</f>
        <v>0</v>
      </c>
      <c r="AR209" s="123" t="s">
        <v>123</v>
      </c>
      <c r="AT209" s="130" t="s">
        <v>67</v>
      </c>
      <c r="AU209" s="130" t="s">
        <v>76</v>
      </c>
      <c r="AY209" s="123" t="s">
        <v>117</v>
      </c>
      <c r="BK209" s="131">
        <f>SUM(BK210:BK217)</f>
        <v>0</v>
      </c>
    </row>
    <row r="210" spans="1:65" s="2" customFormat="1" ht="24.2" customHeight="1">
      <c r="A210" s="26"/>
      <c r="B210" s="134"/>
      <c r="C210" s="135" t="s">
        <v>389</v>
      </c>
      <c r="D210" s="135" t="s">
        <v>119</v>
      </c>
      <c r="E210" s="136" t="s">
        <v>390</v>
      </c>
      <c r="F210" s="137" t="s">
        <v>391</v>
      </c>
      <c r="G210" s="138" t="s">
        <v>226</v>
      </c>
      <c r="H210" s="139">
        <v>33</v>
      </c>
      <c r="I210" s="140">
        <v>0</v>
      </c>
      <c r="J210" s="140">
        <f t="shared" ref="J210:J217" si="50">ROUND(I210*H210,2)</f>
        <v>0</v>
      </c>
      <c r="K210" s="141"/>
      <c r="L210" s="27"/>
      <c r="M210" s="142" t="s">
        <v>1</v>
      </c>
      <c r="N210" s="143" t="s">
        <v>34</v>
      </c>
      <c r="O210" s="144">
        <v>0.53927000000000003</v>
      </c>
      <c r="P210" s="144">
        <f t="shared" ref="P210:P217" si="51">O210*H210</f>
        <v>17.795909999999999</v>
      </c>
      <c r="Q210" s="144">
        <v>2.7699999999999999E-3</v>
      </c>
      <c r="R210" s="144">
        <f t="shared" ref="R210:R217" si="52">Q210*H210</f>
        <v>9.1409999999999991E-2</v>
      </c>
      <c r="S210" s="144">
        <v>0</v>
      </c>
      <c r="T210" s="145">
        <f t="shared" ref="T210:T217" si="53"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6" t="s">
        <v>181</v>
      </c>
      <c r="AT210" s="146" t="s">
        <v>119</v>
      </c>
      <c r="AU210" s="146" t="s">
        <v>123</v>
      </c>
      <c r="AY210" s="14" t="s">
        <v>117</v>
      </c>
      <c r="BE210" s="147">
        <f t="shared" ref="BE210:BE217" si="54">IF(N210="základná",J210,0)</f>
        <v>0</v>
      </c>
      <c r="BF210" s="147">
        <f t="shared" ref="BF210:BF217" si="55">IF(N210="znížená",J210,0)</f>
        <v>0</v>
      </c>
      <c r="BG210" s="147">
        <f t="shared" ref="BG210:BG217" si="56">IF(N210="zákl. prenesená",J210,0)</f>
        <v>0</v>
      </c>
      <c r="BH210" s="147">
        <f t="shared" ref="BH210:BH217" si="57">IF(N210="zníž. prenesená",J210,0)</f>
        <v>0</v>
      </c>
      <c r="BI210" s="147">
        <f t="shared" ref="BI210:BI217" si="58">IF(N210="nulová",J210,0)</f>
        <v>0</v>
      </c>
      <c r="BJ210" s="14" t="s">
        <v>123</v>
      </c>
      <c r="BK210" s="147">
        <f t="shared" ref="BK210:BK217" si="59">ROUND(I210*H210,2)</f>
        <v>0</v>
      </c>
      <c r="BL210" s="14" t="s">
        <v>181</v>
      </c>
      <c r="BM210" s="146" t="s">
        <v>392</v>
      </c>
    </row>
    <row r="211" spans="1:65" s="2" customFormat="1" ht="24.2" customHeight="1">
      <c r="A211" s="26"/>
      <c r="B211" s="134"/>
      <c r="C211" s="135" t="s">
        <v>393</v>
      </c>
      <c r="D211" s="135" t="s">
        <v>119</v>
      </c>
      <c r="E211" s="136" t="s">
        <v>394</v>
      </c>
      <c r="F211" s="137" t="s">
        <v>395</v>
      </c>
      <c r="G211" s="138" t="s">
        <v>226</v>
      </c>
      <c r="H211" s="139">
        <v>23</v>
      </c>
      <c r="I211" s="140">
        <v>0</v>
      </c>
      <c r="J211" s="140">
        <f t="shared" si="50"/>
        <v>0</v>
      </c>
      <c r="K211" s="141"/>
      <c r="L211" s="27"/>
      <c r="M211" s="142" t="s">
        <v>1</v>
      </c>
      <c r="N211" s="143" t="s">
        <v>34</v>
      </c>
      <c r="O211" s="144">
        <v>0.86765000000000003</v>
      </c>
      <c r="P211" s="144">
        <f t="shared" si="51"/>
        <v>19.955950000000001</v>
      </c>
      <c r="Q211" s="144">
        <v>2.9399999999999999E-3</v>
      </c>
      <c r="R211" s="144">
        <f t="shared" si="52"/>
        <v>6.762E-2</v>
      </c>
      <c r="S211" s="144">
        <v>0</v>
      </c>
      <c r="T211" s="145">
        <f t="shared" si="5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6" t="s">
        <v>181</v>
      </c>
      <c r="AT211" s="146" t="s">
        <v>119</v>
      </c>
      <c r="AU211" s="146" t="s">
        <v>123</v>
      </c>
      <c r="AY211" s="14" t="s">
        <v>117</v>
      </c>
      <c r="BE211" s="147">
        <f t="shared" si="54"/>
        <v>0</v>
      </c>
      <c r="BF211" s="147">
        <f t="shared" si="55"/>
        <v>0</v>
      </c>
      <c r="BG211" s="147">
        <f t="shared" si="56"/>
        <v>0</v>
      </c>
      <c r="BH211" s="147">
        <f t="shared" si="57"/>
        <v>0</v>
      </c>
      <c r="BI211" s="147">
        <f t="shared" si="58"/>
        <v>0</v>
      </c>
      <c r="BJ211" s="14" t="s">
        <v>123</v>
      </c>
      <c r="BK211" s="147">
        <f t="shared" si="59"/>
        <v>0</v>
      </c>
      <c r="BL211" s="14" t="s">
        <v>181</v>
      </c>
      <c r="BM211" s="146" t="s">
        <v>396</v>
      </c>
    </row>
    <row r="212" spans="1:65" s="2" customFormat="1" ht="24.2" customHeight="1">
      <c r="A212" s="26"/>
      <c r="B212" s="134"/>
      <c r="C212" s="135" t="s">
        <v>397</v>
      </c>
      <c r="D212" s="135" t="s">
        <v>119</v>
      </c>
      <c r="E212" s="136" t="s">
        <v>398</v>
      </c>
      <c r="F212" s="137" t="s">
        <v>399</v>
      </c>
      <c r="G212" s="138" t="s">
        <v>226</v>
      </c>
      <c r="H212" s="139">
        <v>24</v>
      </c>
      <c r="I212" s="140">
        <v>0</v>
      </c>
      <c r="J212" s="140">
        <f t="shared" si="50"/>
        <v>0</v>
      </c>
      <c r="K212" s="141"/>
      <c r="L212" s="27"/>
      <c r="M212" s="142" t="s">
        <v>1</v>
      </c>
      <c r="N212" s="143" t="s">
        <v>34</v>
      </c>
      <c r="O212" s="144">
        <v>0.86765000000000003</v>
      </c>
      <c r="P212" s="144">
        <f t="shared" si="51"/>
        <v>20.823599999999999</v>
      </c>
      <c r="Q212" s="144">
        <v>2.9399999999999999E-3</v>
      </c>
      <c r="R212" s="144">
        <f t="shared" si="52"/>
        <v>7.0559999999999998E-2</v>
      </c>
      <c r="S212" s="144">
        <v>0</v>
      </c>
      <c r="T212" s="145">
        <f t="shared" si="5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6" t="s">
        <v>181</v>
      </c>
      <c r="AT212" s="146" t="s">
        <v>119</v>
      </c>
      <c r="AU212" s="146" t="s">
        <v>123</v>
      </c>
      <c r="AY212" s="14" t="s">
        <v>117</v>
      </c>
      <c r="BE212" s="147">
        <f t="shared" si="54"/>
        <v>0</v>
      </c>
      <c r="BF212" s="147">
        <f t="shared" si="55"/>
        <v>0</v>
      </c>
      <c r="BG212" s="147">
        <f t="shared" si="56"/>
        <v>0</v>
      </c>
      <c r="BH212" s="147">
        <f t="shared" si="57"/>
        <v>0</v>
      </c>
      <c r="BI212" s="147">
        <f t="shared" si="58"/>
        <v>0</v>
      </c>
      <c r="BJ212" s="14" t="s">
        <v>123</v>
      </c>
      <c r="BK212" s="147">
        <f t="shared" si="59"/>
        <v>0</v>
      </c>
      <c r="BL212" s="14" t="s">
        <v>181</v>
      </c>
      <c r="BM212" s="146" t="s">
        <v>400</v>
      </c>
    </row>
    <row r="213" spans="1:65" s="2" customFormat="1" ht="24.2" customHeight="1">
      <c r="A213" s="26"/>
      <c r="B213" s="134"/>
      <c r="C213" s="135" t="s">
        <v>401</v>
      </c>
      <c r="D213" s="135" t="s">
        <v>119</v>
      </c>
      <c r="E213" s="136" t="s">
        <v>402</v>
      </c>
      <c r="F213" s="137" t="s">
        <v>403</v>
      </c>
      <c r="G213" s="138" t="s">
        <v>226</v>
      </c>
      <c r="H213" s="139">
        <v>80.819999999999993</v>
      </c>
      <c r="I213" s="140">
        <v>0</v>
      </c>
      <c r="J213" s="140">
        <f t="shared" si="50"/>
        <v>0</v>
      </c>
      <c r="K213" s="141"/>
      <c r="L213" s="27"/>
      <c r="M213" s="142" t="s">
        <v>1</v>
      </c>
      <c r="N213" s="143" t="s">
        <v>34</v>
      </c>
      <c r="O213" s="144">
        <v>0.89485999999999999</v>
      </c>
      <c r="P213" s="144">
        <f t="shared" si="51"/>
        <v>72.322585199999992</v>
      </c>
      <c r="Q213" s="144">
        <v>2.15E-3</v>
      </c>
      <c r="R213" s="144">
        <f t="shared" si="52"/>
        <v>0.17376299999999997</v>
      </c>
      <c r="S213" s="144">
        <v>0</v>
      </c>
      <c r="T213" s="145">
        <f t="shared" si="5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6" t="s">
        <v>181</v>
      </c>
      <c r="AT213" s="146" t="s">
        <v>119</v>
      </c>
      <c r="AU213" s="146" t="s">
        <v>123</v>
      </c>
      <c r="AY213" s="14" t="s">
        <v>117</v>
      </c>
      <c r="BE213" s="147">
        <f t="shared" si="54"/>
        <v>0</v>
      </c>
      <c r="BF213" s="147">
        <f t="shared" si="55"/>
        <v>0</v>
      </c>
      <c r="BG213" s="147">
        <f t="shared" si="56"/>
        <v>0</v>
      </c>
      <c r="BH213" s="147">
        <f t="shared" si="57"/>
        <v>0</v>
      </c>
      <c r="BI213" s="147">
        <f t="shared" si="58"/>
        <v>0</v>
      </c>
      <c r="BJ213" s="14" t="s">
        <v>123</v>
      </c>
      <c r="BK213" s="147">
        <f t="shared" si="59"/>
        <v>0</v>
      </c>
      <c r="BL213" s="14" t="s">
        <v>181</v>
      </c>
      <c r="BM213" s="146" t="s">
        <v>404</v>
      </c>
    </row>
    <row r="214" spans="1:65" s="2" customFormat="1" ht="24.2" customHeight="1">
      <c r="A214" s="26"/>
      <c r="B214" s="134"/>
      <c r="C214" s="135" t="s">
        <v>405</v>
      </c>
      <c r="D214" s="135" t="s">
        <v>119</v>
      </c>
      <c r="E214" s="136" t="s">
        <v>406</v>
      </c>
      <c r="F214" s="137" t="s">
        <v>407</v>
      </c>
      <c r="G214" s="138" t="s">
        <v>121</v>
      </c>
      <c r="H214" s="139">
        <v>18</v>
      </c>
      <c r="I214" s="140">
        <v>0</v>
      </c>
      <c r="J214" s="140">
        <f t="shared" si="50"/>
        <v>0</v>
      </c>
      <c r="K214" s="141"/>
      <c r="L214" s="27"/>
      <c r="M214" s="142" t="s">
        <v>1</v>
      </c>
      <c r="N214" s="143" t="s">
        <v>34</v>
      </c>
      <c r="O214" s="144">
        <v>1.2385699999999999</v>
      </c>
      <c r="P214" s="144">
        <f t="shared" si="51"/>
        <v>22.294259999999998</v>
      </c>
      <c r="Q214" s="144">
        <v>1.58E-3</v>
      </c>
      <c r="R214" s="144">
        <f t="shared" si="52"/>
        <v>2.844E-2</v>
      </c>
      <c r="S214" s="144">
        <v>0</v>
      </c>
      <c r="T214" s="145">
        <f t="shared" si="5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6" t="s">
        <v>181</v>
      </c>
      <c r="AT214" s="146" t="s">
        <v>119</v>
      </c>
      <c r="AU214" s="146" t="s">
        <v>123</v>
      </c>
      <c r="AY214" s="14" t="s">
        <v>117</v>
      </c>
      <c r="BE214" s="147">
        <f t="shared" si="54"/>
        <v>0</v>
      </c>
      <c r="BF214" s="147">
        <f t="shared" si="55"/>
        <v>0</v>
      </c>
      <c r="BG214" s="147">
        <f t="shared" si="56"/>
        <v>0</v>
      </c>
      <c r="BH214" s="147">
        <f t="shared" si="57"/>
        <v>0</v>
      </c>
      <c r="BI214" s="147">
        <f t="shared" si="58"/>
        <v>0</v>
      </c>
      <c r="BJ214" s="14" t="s">
        <v>123</v>
      </c>
      <c r="BK214" s="147">
        <f t="shared" si="59"/>
        <v>0</v>
      </c>
      <c r="BL214" s="14" t="s">
        <v>181</v>
      </c>
      <c r="BM214" s="146" t="s">
        <v>408</v>
      </c>
    </row>
    <row r="215" spans="1:65" s="2" customFormat="1" ht="24.2" customHeight="1">
      <c r="A215" s="26"/>
      <c r="B215" s="134"/>
      <c r="C215" s="135" t="s">
        <v>409</v>
      </c>
      <c r="D215" s="135" t="s">
        <v>119</v>
      </c>
      <c r="E215" s="136" t="s">
        <v>410</v>
      </c>
      <c r="F215" s="137" t="s">
        <v>411</v>
      </c>
      <c r="G215" s="138" t="s">
        <v>226</v>
      </c>
      <c r="H215" s="139">
        <v>34.5</v>
      </c>
      <c r="I215" s="140">
        <v>0</v>
      </c>
      <c r="J215" s="140">
        <f t="shared" si="50"/>
        <v>0</v>
      </c>
      <c r="K215" s="141"/>
      <c r="L215" s="27"/>
      <c r="M215" s="142" t="s">
        <v>1</v>
      </c>
      <c r="N215" s="143" t="s">
        <v>34</v>
      </c>
      <c r="O215" s="144">
        <v>0.34183000000000002</v>
      </c>
      <c r="P215" s="144">
        <f t="shared" si="51"/>
        <v>11.793135000000001</v>
      </c>
      <c r="Q215" s="144">
        <v>1.47E-3</v>
      </c>
      <c r="R215" s="144">
        <f t="shared" si="52"/>
        <v>5.0714999999999996E-2</v>
      </c>
      <c r="S215" s="144">
        <v>0</v>
      </c>
      <c r="T215" s="145">
        <f t="shared" si="5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6" t="s">
        <v>181</v>
      </c>
      <c r="AT215" s="146" t="s">
        <v>119</v>
      </c>
      <c r="AU215" s="146" t="s">
        <v>123</v>
      </c>
      <c r="AY215" s="14" t="s">
        <v>117</v>
      </c>
      <c r="BE215" s="147">
        <f t="shared" si="54"/>
        <v>0</v>
      </c>
      <c r="BF215" s="147">
        <f t="shared" si="55"/>
        <v>0</v>
      </c>
      <c r="BG215" s="147">
        <f t="shared" si="56"/>
        <v>0</v>
      </c>
      <c r="BH215" s="147">
        <f t="shared" si="57"/>
        <v>0</v>
      </c>
      <c r="BI215" s="147">
        <f t="shared" si="58"/>
        <v>0</v>
      </c>
      <c r="BJ215" s="14" t="s">
        <v>123</v>
      </c>
      <c r="BK215" s="147">
        <f t="shared" si="59"/>
        <v>0</v>
      </c>
      <c r="BL215" s="14" t="s">
        <v>181</v>
      </c>
      <c r="BM215" s="146" t="s">
        <v>412</v>
      </c>
    </row>
    <row r="216" spans="1:65" s="2" customFormat="1" ht="24.2" customHeight="1">
      <c r="A216" s="26"/>
      <c r="B216" s="134"/>
      <c r="C216" s="135" t="s">
        <v>413</v>
      </c>
      <c r="D216" s="135" t="s">
        <v>119</v>
      </c>
      <c r="E216" s="136" t="s">
        <v>414</v>
      </c>
      <c r="F216" s="137" t="s">
        <v>415</v>
      </c>
      <c r="G216" s="138" t="s">
        <v>226</v>
      </c>
      <c r="H216" s="139">
        <v>65.599999999999994</v>
      </c>
      <c r="I216" s="140">
        <v>0</v>
      </c>
      <c r="J216" s="140">
        <f t="shared" si="50"/>
        <v>0</v>
      </c>
      <c r="K216" s="141"/>
      <c r="L216" s="27"/>
      <c r="M216" s="142" t="s">
        <v>1</v>
      </c>
      <c r="N216" s="143" t="s">
        <v>34</v>
      </c>
      <c r="O216" s="144">
        <v>0.66100000000000003</v>
      </c>
      <c r="P216" s="144">
        <f t="shared" si="51"/>
        <v>43.361599999999996</v>
      </c>
      <c r="Q216" s="144">
        <v>2.8E-3</v>
      </c>
      <c r="R216" s="144">
        <f t="shared" si="52"/>
        <v>0.18367999999999998</v>
      </c>
      <c r="S216" s="144">
        <v>0</v>
      </c>
      <c r="T216" s="145">
        <f t="shared" si="5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6" t="s">
        <v>181</v>
      </c>
      <c r="AT216" s="146" t="s">
        <v>119</v>
      </c>
      <c r="AU216" s="146" t="s">
        <v>123</v>
      </c>
      <c r="AY216" s="14" t="s">
        <v>117</v>
      </c>
      <c r="BE216" s="147">
        <f t="shared" si="54"/>
        <v>0</v>
      </c>
      <c r="BF216" s="147">
        <f t="shared" si="55"/>
        <v>0</v>
      </c>
      <c r="BG216" s="147">
        <f t="shared" si="56"/>
        <v>0</v>
      </c>
      <c r="BH216" s="147">
        <f t="shared" si="57"/>
        <v>0</v>
      </c>
      <c r="BI216" s="147">
        <f t="shared" si="58"/>
        <v>0</v>
      </c>
      <c r="BJ216" s="14" t="s">
        <v>123</v>
      </c>
      <c r="BK216" s="147">
        <f t="shared" si="59"/>
        <v>0</v>
      </c>
      <c r="BL216" s="14" t="s">
        <v>181</v>
      </c>
      <c r="BM216" s="146" t="s">
        <v>416</v>
      </c>
    </row>
    <row r="217" spans="1:65" s="2" customFormat="1" ht="24.2" customHeight="1">
      <c r="A217" s="26"/>
      <c r="B217" s="134"/>
      <c r="C217" s="135" t="s">
        <v>417</v>
      </c>
      <c r="D217" s="135" t="s">
        <v>119</v>
      </c>
      <c r="E217" s="136" t="s">
        <v>418</v>
      </c>
      <c r="F217" s="137" t="s">
        <v>419</v>
      </c>
      <c r="G217" s="138" t="s">
        <v>254</v>
      </c>
      <c r="H217" s="139">
        <v>67.631</v>
      </c>
      <c r="I217" s="140">
        <v>0</v>
      </c>
      <c r="J217" s="140">
        <f t="shared" si="50"/>
        <v>0</v>
      </c>
      <c r="K217" s="141"/>
      <c r="L217" s="27"/>
      <c r="M217" s="142" t="s">
        <v>1</v>
      </c>
      <c r="N217" s="143" t="s">
        <v>34</v>
      </c>
      <c r="O217" s="144">
        <v>0</v>
      </c>
      <c r="P217" s="144">
        <f t="shared" si="51"/>
        <v>0</v>
      </c>
      <c r="Q217" s="144">
        <v>0</v>
      </c>
      <c r="R217" s="144">
        <f t="shared" si="52"/>
        <v>0</v>
      </c>
      <c r="S217" s="144">
        <v>0</v>
      </c>
      <c r="T217" s="145">
        <f t="shared" si="5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6" t="s">
        <v>181</v>
      </c>
      <c r="AT217" s="146" t="s">
        <v>119</v>
      </c>
      <c r="AU217" s="146" t="s">
        <v>123</v>
      </c>
      <c r="AY217" s="14" t="s">
        <v>117</v>
      </c>
      <c r="BE217" s="147">
        <f t="shared" si="54"/>
        <v>0</v>
      </c>
      <c r="BF217" s="147">
        <f t="shared" si="55"/>
        <v>0</v>
      </c>
      <c r="BG217" s="147">
        <f t="shared" si="56"/>
        <v>0</v>
      </c>
      <c r="BH217" s="147">
        <f t="shared" si="57"/>
        <v>0</v>
      </c>
      <c r="BI217" s="147">
        <f t="shared" si="58"/>
        <v>0</v>
      </c>
      <c r="BJ217" s="14" t="s">
        <v>123</v>
      </c>
      <c r="BK217" s="147">
        <f t="shared" si="59"/>
        <v>0</v>
      </c>
      <c r="BL217" s="14" t="s">
        <v>181</v>
      </c>
      <c r="BM217" s="146" t="s">
        <v>420</v>
      </c>
    </row>
    <row r="218" spans="1:65" s="12" customFormat="1" ht="22.9" customHeight="1">
      <c r="B218" s="122"/>
      <c r="D218" s="123" t="s">
        <v>67</v>
      </c>
      <c r="E218" s="132" t="s">
        <v>421</v>
      </c>
      <c r="F218" s="132" t="s">
        <v>422</v>
      </c>
      <c r="J218" s="133">
        <f>BK218</f>
        <v>0</v>
      </c>
      <c r="L218" s="122"/>
      <c r="M218" s="126"/>
      <c r="N218" s="127"/>
      <c r="O218" s="127"/>
      <c r="P218" s="128">
        <f>SUM(P219:P247)</f>
        <v>133.54424350000002</v>
      </c>
      <c r="Q218" s="127"/>
      <c r="R218" s="128">
        <f>SUM(R219:R247)</f>
        <v>1.748569</v>
      </c>
      <c r="S218" s="127"/>
      <c r="T218" s="129">
        <f>SUM(T219:T247)</f>
        <v>0</v>
      </c>
      <c r="AR218" s="123" t="s">
        <v>123</v>
      </c>
      <c r="AT218" s="130" t="s">
        <v>67</v>
      </c>
      <c r="AU218" s="130" t="s">
        <v>76</v>
      </c>
      <c r="AY218" s="123" t="s">
        <v>117</v>
      </c>
      <c r="BK218" s="131">
        <f>SUM(BK219:BK247)</f>
        <v>0</v>
      </c>
    </row>
    <row r="219" spans="1:65" s="2" customFormat="1" ht="24.2" customHeight="1">
      <c r="A219" s="26"/>
      <c r="B219" s="134"/>
      <c r="C219" s="135" t="s">
        <v>423</v>
      </c>
      <c r="D219" s="135" t="s">
        <v>119</v>
      </c>
      <c r="E219" s="136" t="s">
        <v>424</v>
      </c>
      <c r="F219" s="137" t="s">
        <v>425</v>
      </c>
      <c r="G219" s="138" t="s">
        <v>121</v>
      </c>
      <c r="H219" s="139">
        <v>7</v>
      </c>
      <c r="I219" s="140">
        <v>0</v>
      </c>
      <c r="J219" s="140">
        <f t="shared" ref="J219:J247" si="60">ROUND(I219*H219,2)</f>
        <v>0</v>
      </c>
      <c r="K219" s="141"/>
      <c r="L219" s="27"/>
      <c r="M219" s="142" t="s">
        <v>1</v>
      </c>
      <c r="N219" s="143" t="s">
        <v>34</v>
      </c>
      <c r="O219" s="144">
        <v>0.88312999999999997</v>
      </c>
      <c r="P219" s="144">
        <f t="shared" ref="P219:P247" si="61">O219*H219</f>
        <v>6.1819100000000002</v>
      </c>
      <c r="Q219" s="144">
        <v>6.9999999999999994E-5</v>
      </c>
      <c r="R219" s="144">
        <f t="shared" ref="R219:R247" si="62">Q219*H219</f>
        <v>4.8999999999999998E-4</v>
      </c>
      <c r="S219" s="144">
        <v>0</v>
      </c>
      <c r="T219" s="145">
        <f t="shared" ref="T219:T247" si="63"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6" t="s">
        <v>181</v>
      </c>
      <c r="AT219" s="146" t="s">
        <v>119</v>
      </c>
      <c r="AU219" s="146" t="s">
        <v>123</v>
      </c>
      <c r="AY219" s="14" t="s">
        <v>117</v>
      </c>
      <c r="BE219" s="147">
        <f t="shared" ref="BE219:BE247" si="64">IF(N219="základná",J219,0)</f>
        <v>0</v>
      </c>
      <c r="BF219" s="147">
        <f t="shared" ref="BF219:BF247" si="65">IF(N219="znížená",J219,0)</f>
        <v>0</v>
      </c>
      <c r="BG219" s="147">
        <f t="shared" ref="BG219:BG247" si="66">IF(N219="zákl. prenesená",J219,0)</f>
        <v>0</v>
      </c>
      <c r="BH219" s="147">
        <f t="shared" ref="BH219:BH247" si="67">IF(N219="zníž. prenesená",J219,0)</f>
        <v>0</v>
      </c>
      <c r="BI219" s="147">
        <f t="shared" ref="BI219:BI247" si="68">IF(N219="nulová",J219,0)</f>
        <v>0</v>
      </c>
      <c r="BJ219" s="14" t="s">
        <v>123</v>
      </c>
      <c r="BK219" s="147">
        <f t="shared" ref="BK219:BK247" si="69">ROUND(I219*H219,2)</f>
        <v>0</v>
      </c>
      <c r="BL219" s="14" t="s">
        <v>181</v>
      </c>
      <c r="BM219" s="146" t="s">
        <v>426</v>
      </c>
    </row>
    <row r="220" spans="1:65" s="2" customFormat="1" ht="37.9" customHeight="1">
      <c r="A220" s="26"/>
      <c r="B220" s="134"/>
      <c r="C220" s="148" t="s">
        <v>427</v>
      </c>
      <c r="D220" s="148" t="s">
        <v>203</v>
      </c>
      <c r="E220" s="149" t="s">
        <v>428</v>
      </c>
      <c r="F220" s="150" t="s">
        <v>429</v>
      </c>
      <c r="G220" s="151" t="s">
        <v>121</v>
      </c>
      <c r="H220" s="152">
        <v>7</v>
      </c>
      <c r="I220" s="153">
        <v>0</v>
      </c>
      <c r="J220" s="153">
        <f t="shared" si="60"/>
        <v>0</v>
      </c>
      <c r="K220" s="154"/>
      <c r="L220" s="155"/>
      <c r="M220" s="156" t="s">
        <v>1</v>
      </c>
      <c r="N220" s="157" t="s">
        <v>34</v>
      </c>
      <c r="O220" s="144">
        <v>0</v>
      </c>
      <c r="P220" s="144">
        <f t="shared" si="61"/>
        <v>0</v>
      </c>
      <c r="Q220" s="144">
        <v>0</v>
      </c>
      <c r="R220" s="144">
        <f t="shared" si="62"/>
        <v>0</v>
      </c>
      <c r="S220" s="144">
        <v>0</v>
      </c>
      <c r="T220" s="145">
        <f t="shared" si="6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6" t="s">
        <v>249</v>
      </c>
      <c r="AT220" s="146" t="s">
        <v>203</v>
      </c>
      <c r="AU220" s="146" t="s">
        <v>123</v>
      </c>
      <c r="AY220" s="14" t="s">
        <v>117</v>
      </c>
      <c r="BE220" s="147">
        <f t="shared" si="64"/>
        <v>0</v>
      </c>
      <c r="BF220" s="147">
        <f t="shared" si="65"/>
        <v>0</v>
      </c>
      <c r="BG220" s="147">
        <f t="shared" si="66"/>
        <v>0</v>
      </c>
      <c r="BH220" s="147">
        <f t="shared" si="67"/>
        <v>0</v>
      </c>
      <c r="BI220" s="147">
        <f t="shared" si="68"/>
        <v>0</v>
      </c>
      <c r="BJ220" s="14" t="s">
        <v>123</v>
      </c>
      <c r="BK220" s="147">
        <f t="shared" si="69"/>
        <v>0</v>
      </c>
      <c r="BL220" s="14" t="s">
        <v>181</v>
      </c>
      <c r="BM220" s="146" t="s">
        <v>430</v>
      </c>
    </row>
    <row r="221" spans="1:65" s="2" customFormat="1" ht="14.45" customHeight="1">
      <c r="A221" s="26"/>
      <c r="B221" s="134"/>
      <c r="C221" s="135" t="s">
        <v>431</v>
      </c>
      <c r="D221" s="135" t="s">
        <v>119</v>
      </c>
      <c r="E221" s="136" t="s">
        <v>432</v>
      </c>
      <c r="F221" s="137" t="s">
        <v>433</v>
      </c>
      <c r="G221" s="138" t="s">
        <v>121</v>
      </c>
      <c r="H221" s="139">
        <v>3</v>
      </c>
      <c r="I221" s="140">
        <v>0</v>
      </c>
      <c r="J221" s="140">
        <f t="shared" si="60"/>
        <v>0</v>
      </c>
      <c r="K221" s="141"/>
      <c r="L221" s="27"/>
      <c r="M221" s="142" t="s">
        <v>1</v>
      </c>
      <c r="N221" s="143" t="s">
        <v>34</v>
      </c>
      <c r="O221" s="144">
        <v>0.23699999999999999</v>
      </c>
      <c r="P221" s="144">
        <f t="shared" si="61"/>
        <v>0.71099999999999997</v>
      </c>
      <c r="Q221" s="144">
        <v>0</v>
      </c>
      <c r="R221" s="144">
        <f t="shared" si="62"/>
        <v>0</v>
      </c>
      <c r="S221" s="144">
        <v>0</v>
      </c>
      <c r="T221" s="145">
        <f t="shared" si="6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6" t="s">
        <v>181</v>
      </c>
      <c r="AT221" s="146" t="s">
        <v>119</v>
      </c>
      <c r="AU221" s="146" t="s">
        <v>123</v>
      </c>
      <c r="AY221" s="14" t="s">
        <v>117</v>
      </c>
      <c r="BE221" s="147">
        <f t="shared" si="64"/>
        <v>0</v>
      </c>
      <c r="BF221" s="147">
        <f t="shared" si="65"/>
        <v>0</v>
      </c>
      <c r="BG221" s="147">
        <f t="shared" si="66"/>
        <v>0</v>
      </c>
      <c r="BH221" s="147">
        <f t="shared" si="67"/>
        <v>0</v>
      </c>
      <c r="BI221" s="147">
        <f t="shared" si="68"/>
        <v>0</v>
      </c>
      <c r="BJ221" s="14" t="s">
        <v>123</v>
      </c>
      <c r="BK221" s="147">
        <f t="shared" si="69"/>
        <v>0</v>
      </c>
      <c r="BL221" s="14" t="s">
        <v>181</v>
      </c>
      <c r="BM221" s="146" t="s">
        <v>434</v>
      </c>
    </row>
    <row r="222" spans="1:65" s="2" customFormat="1" ht="14.45" customHeight="1">
      <c r="A222" s="26"/>
      <c r="B222" s="134"/>
      <c r="C222" s="148" t="s">
        <v>435</v>
      </c>
      <c r="D222" s="148" t="s">
        <v>203</v>
      </c>
      <c r="E222" s="149" t="s">
        <v>436</v>
      </c>
      <c r="F222" s="150" t="s">
        <v>437</v>
      </c>
      <c r="G222" s="151" t="s">
        <v>121</v>
      </c>
      <c r="H222" s="152">
        <v>3</v>
      </c>
      <c r="I222" s="153">
        <v>0</v>
      </c>
      <c r="J222" s="153">
        <f t="shared" si="60"/>
        <v>0</v>
      </c>
      <c r="K222" s="154"/>
      <c r="L222" s="155"/>
      <c r="M222" s="156" t="s">
        <v>1</v>
      </c>
      <c r="N222" s="157" t="s">
        <v>34</v>
      </c>
      <c r="O222" s="144">
        <v>0</v>
      </c>
      <c r="P222" s="144">
        <f t="shared" si="61"/>
        <v>0</v>
      </c>
      <c r="Q222" s="144">
        <v>5.28E-3</v>
      </c>
      <c r="R222" s="144">
        <f t="shared" si="62"/>
        <v>1.584E-2</v>
      </c>
      <c r="S222" s="144">
        <v>0</v>
      </c>
      <c r="T222" s="145">
        <f t="shared" si="6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6" t="s">
        <v>249</v>
      </c>
      <c r="AT222" s="146" t="s">
        <v>203</v>
      </c>
      <c r="AU222" s="146" t="s">
        <v>123</v>
      </c>
      <c r="AY222" s="14" t="s">
        <v>117</v>
      </c>
      <c r="BE222" s="147">
        <f t="shared" si="64"/>
        <v>0</v>
      </c>
      <c r="BF222" s="147">
        <f t="shared" si="65"/>
        <v>0</v>
      </c>
      <c r="BG222" s="147">
        <f t="shared" si="66"/>
        <v>0</v>
      </c>
      <c r="BH222" s="147">
        <f t="shared" si="67"/>
        <v>0</v>
      </c>
      <c r="BI222" s="147">
        <f t="shared" si="68"/>
        <v>0</v>
      </c>
      <c r="BJ222" s="14" t="s">
        <v>123</v>
      </c>
      <c r="BK222" s="147">
        <f t="shared" si="69"/>
        <v>0</v>
      </c>
      <c r="BL222" s="14" t="s">
        <v>181</v>
      </c>
      <c r="BM222" s="146" t="s">
        <v>438</v>
      </c>
    </row>
    <row r="223" spans="1:65" s="2" customFormat="1" ht="24.2" customHeight="1">
      <c r="A223" s="26"/>
      <c r="B223" s="134"/>
      <c r="C223" s="135" t="s">
        <v>439</v>
      </c>
      <c r="D223" s="135" t="s">
        <v>119</v>
      </c>
      <c r="E223" s="136" t="s">
        <v>440</v>
      </c>
      <c r="F223" s="137" t="s">
        <v>441</v>
      </c>
      <c r="G223" s="138" t="s">
        <v>226</v>
      </c>
      <c r="H223" s="139">
        <v>127.4</v>
      </c>
      <c r="I223" s="140">
        <v>0</v>
      </c>
      <c r="J223" s="140">
        <f t="shared" si="60"/>
        <v>0</v>
      </c>
      <c r="K223" s="141"/>
      <c r="L223" s="27"/>
      <c r="M223" s="142" t="s">
        <v>1</v>
      </c>
      <c r="N223" s="143" t="s">
        <v>34</v>
      </c>
      <c r="O223" s="144">
        <v>0.60467000000000004</v>
      </c>
      <c r="P223" s="144">
        <f t="shared" si="61"/>
        <v>77.034958000000003</v>
      </c>
      <c r="Q223" s="144">
        <v>2.1000000000000001E-4</v>
      </c>
      <c r="R223" s="144">
        <f t="shared" si="62"/>
        <v>2.6754000000000003E-2</v>
      </c>
      <c r="S223" s="144">
        <v>0</v>
      </c>
      <c r="T223" s="145">
        <f t="shared" si="6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6" t="s">
        <v>181</v>
      </c>
      <c r="AT223" s="146" t="s">
        <v>119</v>
      </c>
      <c r="AU223" s="146" t="s">
        <v>123</v>
      </c>
      <c r="AY223" s="14" t="s">
        <v>117</v>
      </c>
      <c r="BE223" s="147">
        <f t="shared" si="64"/>
        <v>0</v>
      </c>
      <c r="BF223" s="147">
        <f t="shared" si="65"/>
        <v>0</v>
      </c>
      <c r="BG223" s="147">
        <f t="shared" si="66"/>
        <v>0</v>
      </c>
      <c r="BH223" s="147">
        <f t="shared" si="67"/>
        <v>0</v>
      </c>
      <c r="BI223" s="147">
        <f t="shared" si="68"/>
        <v>0</v>
      </c>
      <c r="BJ223" s="14" t="s">
        <v>123</v>
      </c>
      <c r="BK223" s="147">
        <f t="shared" si="69"/>
        <v>0</v>
      </c>
      <c r="BL223" s="14" t="s">
        <v>181</v>
      </c>
      <c r="BM223" s="146" t="s">
        <v>442</v>
      </c>
    </row>
    <row r="224" spans="1:65" s="2" customFormat="1" ht="37.9" customHeight="1">
      <c r="A224" s="26"/>
      <c r="B224" s="134"/>
      <c r="C224" s="148" t="s">
        <v>443</v>
      </c>
      <c r="D224" s="148" t="s">
        <v>203</v>
      </c>
      <c r="E224" s="149" t="s">
        <v>444</v>
      </c>
      <c r="F224" s="150" t="s">
        <v>445</v>
      </c>
      <c r="G224" s="151" t="s">
        <v>226</v>
      </c>
      <c r="H224" s="152">
        <v>133.77000000000001</v>
      </c>
      <c r="I224" s="153">
        <v>0</v>
      </c>
      <c r="J224" s="153">
        <f t="shared" si="60"/>
        <v>0</v>
      </c>
      <c r="K224" s="154"/>
      <c r="L224" s="155"/>
      <c r="M224" s="156" t="s">
        <v>1</v>
      </c>
      <c r="N224" s="157" t="s">
        <v>34</v>
      </c>
      <c r="O224" s="144">
        <v>0</v>
      </c>
      <c r="P224" s="144">
        <f t="shared" si="61"/>
        <v>0</v>
      </c>
      <c r="Q224" s="144">
        <v>1E-4</v>
      </c>
      <c r="R224" s="144">
        <f t="shared" si="62"/>
        <v>1.3377000000000002E-2</v>
      </c>
      <c r="S224" s="144">
        <v>0</v>
      </c>
      <c r="T224" s="145">
        <f t="shared" si="6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6" t="s">
        <v>249</v>
      </c>
      <c r="AT224" s="146" t="s">
        <v>203</v>
      </c>
      <c r="AU224" s="146" t="s">
        <v>123</v>
      </c>
      <c r="AY224" s="14" t="s">
        <v>117</v>
      </c>
      <c r="BE224" s="147">
        <f t="shared" si="64"/>
        <v>0</v>
      </c>
      <c r="BF224" s="147">
        <f t="shared" si="65"/>
        <v>0</v>
      </c>
      <c r="BG224" s="147">
        <f t="shared" si="66"/>
        <v>0</v>
      </c>
      <c r="BH224" s="147">
        <f t="shared" si="67"/>
        <v>0</v>
      </c>
      <c r="BI224" s="147">
        <f t="shared" si="68"/>
        <v>0</v>
      </c>
      <c r="BJ224" s="14" t="s">
        <v>123</v>
      </c>
      <c r="BK224" s="147">
        <f t="shared" si="69"/>
        <v>0</v>
      </c>
      <c r="BL224" s="14" t="s">
        <v>181</v>
      </c>
      <c r="BM224" s="146" t="s">
        <v>446</v>
      </c>
    </row>
    <row r="225" spans="1:65" s="2" customFormat="1" ht="37.9" customHeight="1">
      <c r="A225" s="26"/>
      <c r="B225" s="134"/>
      <c r="C225" s="148" t="s">
        <v>447</v>
      </c>
      <c r="D225" s="148" t="s">
        <v>203</v>
      </c>
      <c r="E225" s="149" t="s">
        <v>448</v>
      </c>
      <c r="F225" s="150" t="s">
        <v>449</v>
      </c>
      <c r="G225" s="151" t="s">
        <v>226</v>
      </c>
      <c r="H225" s="152">
        <v>133.77000000000001</v>
      </c>
      <c r="I225" s="153">
        <v>0</v>
      </c>
      <c r="J225" s="153">
        <f t="shared" si="60"/>
        <v>0</v>
      </c>
      <c r="K225" s="154"/>
      <c r="L225" s="155"/>
      <c r="M225" s="156" t="s">
        <v>1</v>
      </c>
      <c r="N225" s="157" t="s">
        <v>34</v>
      </c>
      <c r="O225" s="144">
        <v>0</v>
      </c>
      <c r="P225" s="144">
        <f t="shared" si="61"/>
        <v>0</v>
      </c>
      <c r="Q225" s="144">
        <v>1E-4</v>
      </c>
      <c r="R225" s="144">
        <f t="shared" si="62"/>
        <v>1.3377000000000002E-2</v>
      </c>
      <c r="S225" s="144">
        <v>0</v>
      </c>
      <c r="T225" s="145">
        <f t="shared" si="6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6" t="s">
        <v>249</v>
      </c>
      <c r="AT225" s="146" t="s">
        <v>203</v>
      </c>
      <c r="AU225" s="146" t="s">
        <v>123</v>
      </c>
      <c r="AY225" s="14" t="s">
        <v>117</v>
      </c>
      <c r="BE225" s="147">
        <f t="shared" si="64"/>
        <v>0</v>
      </c>
      <c r="BF225" s="147">
        <f t="shared" si="65"/>
        <v>0</v>
      </c>
      <c r="BG225" s="147">
        <f t="shared" si="66"/>
        <v>0</v>
      </c>
      <c r="BH225" s="147">
        <f t="shared" si="67"/>
        <v>0</v>
      </c>
      <c r="BI225" s="147">
        <f t="shared" si="68"/>
        <v>0</v>
      </c>
      <c r="BJ225" s="14" t="s">
        <v>123</v>
      </c>
      <c r="BK225" s="147">
        <f t="shared" si="69"/>
        <v>0</v>
      </c>
      <c r="BL225" s="14" t="s">
        <v>181</v>
      </c>
      <c r="BM225" s="146" t="s">
        <v>450</v>
      </c>
    </row>
    <row r="226" spans="1:65" s="2" customFormat="1" ht="24.2" customHeight="1">
      <c r="A226" s="26"/>
      <c r="B226" s="134"/>
      <c r="C226" s="148" t="s">
        <v>451</v>
      </c>
      <c r="D226" s="148" t="s">
        <v>203</v>
      </c>
      <c r="E226" s="149" t="s">
        <v>452</v>
      </c>
      <c r="F226" s="150" t="s">
        <v>453</v>
      </c>
      <c r="G226" s="151" t="s">
        <v>121</v>
      </c>
      <c r="H226" s="152">
        <v>3</v>
      </c>
      <c r="I226" s="153">
        <v>0</v>
      </c>
      <c r="J226" s="153">
        <f t="shared" si="60"/>
        <v>0</v>
      </c>
      <c r="K226" s="154"/>
      <c r="L226" s="155"/>
      <c r="M226" s="156" t="s">
        <v>1</v>
      </c>
      <c r="N226" s="157" t="s">
        <v>34</v>
      </c>
      <c r="O226" s="144">
        <v>0</v>
      </c>
      <c r="P226" s="144">
        <f t="shared" si="61"/>
        <v>0</v>
      </c>
      <c r="Q226" s="144">
        <v>2.1999999999999999E-2</v>
      </c>
      <c r="R226" s="144">
        <f t="shared" si="62"/>
        <v>6.6000000000000003E-2</v>
      </c>
      <c r="S226" s="144">
        <v>0</v>
      </c>
      <c r="T226" s="145">
        <f t="shared" si="6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6" t="s">
        <v>249</v>
      </c>
      <c r="AT226" s="146" t="s">
        <v>203</v>
      </c>
      <c r="AU226" s="146" t="s">
        <v>123</v>
      </c>
      <c r="AY226" s="14" t="s">
        <v>117</v>
      </c>
      <c r="BE226" s="147">
        <f t="shared" si="64"/>
        <v>0</v>
      </c>
      <c r="BF226" s="147">
        <f t="shared" si="65"/>
        <v>0</v>
      </c>
      <c r="BG226" s="147">
        <f t="shared" si="66"/>
        <v>0</v>
      </c>
      <c r="BH226" s="147">
        <f t="shared" si="67"/>
        <v>0</v>
      </c>
      <c r="BI226" s="147">
        <f t="shared" si="68"/>
        <v>0</v>
      </c>
      <c r="BJ226" s="14" t="s">
        <v>123</v>
      </c>
      <c r="BK226" s="147">
        <f t="shared" si="69"/>
        <v>0</v>
      </c>
      <c r="BL226" s="14" t="s">
        <v>181</v>
      </c>
      <c r="BM226" s="146" t="s">
        <v>454</v>
      </c>
    </row>
    <row r="227" spans="1:65" s="2" customFormat="1" ht="37.9" customHeight="1">
      <c r="A227" s="26"/>
      <c r="B227" s="134"/>
      <c r="C227" s="148" t="s">
        <v>455</v>
      </c>
      <c r="D227" s="148" t="s">
        <v>203</v>
      </c>
      <c r="E227" s="149" t="s">
        <v>456</v>
      </c>
      <c r="F227" s="150" t="s">
        <v>457</v>
      </c>
      <c r="G227" s="151" t="s">
        <v>121</v>
      </c>
      <c r="H227" s="152">
        <v>4</v>
      </c>
      <c r="I227" s="153">
        <v>0</v>
      </c>
      <c r="J227" s="153">
        <f t="shared" si="60"/>
        <v>0</v>
      </c>
      <c r="K227" s="154"/>
      <c r="L227" s="155"/>
      <c r="M227" s="156" t="s">
        <v>1</v>
      </c>
      <c r="N227" s="157" t="s">
        <v>34</v>
      </c>
      <c r="O227" s="144">
        <v>0</v>
      </c>
      <c r="P227" s="144">
        <f t="shared" si="61"/>
        <v>0</v>
      </c>
      <c r="Q227" s="144">
        <v>2.1999999999999999E-2</v>
      </c>
      <c r="R227" s="144">
        <f t="shared" si="62"/>
        <v>8.7999999999999995E-2</v>
      </c>
      <c r="S227" s="144">
        <v>0</v>
      </c>
      <c r="T227" s="145">
        <f t="shared" si="6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6" t="s">
        <v>249</v>
      </c>
      <c r="AT227" s="146" t="s">
        <v>203</v>
      </c>
      <c r="AU227" s="146" t="s">
        <v>123</v>
      </c>
      <c r="AY227" s="14" t="s">
        <v>117</v>
      </c>
      <c r="BE227" s="147">
        <f t="shared" si="64"/>
        <v>0</v>
      </c>
      <c r="BF227" s="147">
        <f t="shared" si="65"/>
        <v>0</v>
      </c>
      <c r="BG227" s="147">
        <f t="shared" si="66"/>
        <v>0</v>
      </c>
      <c r="BH227" s="147">
        <f t="shared" si="67"/>
        <v>0</v>
      </c>
      <c r="BI227" s="147">
        <f t="shared" si="68"/>
        <v>0</v>
      </c>
      <c r="BJ227" s="14" t="s">
        <v>123</v>
      </c>
      <c r="BK227" s="147">
        <f t="shared" si="69"/>
        <v>0</v>
      </c>
      <c r="BL227" s="14" t="s">
        <v>181</v>
      </c>
      <c r="BM227" s="146" t="s">
        <v>458</v>
      </c>
    </row>
    <row r="228" spans="1:65" s="2" customFormat="1" ht="24.2" customHeight="1">
      <c r="A228" s="26"/>
      <c r="B228" s="134"/>
      <c r="C228" s="148" t="s">
        <v>459</v>
      </c>
      <c r="D228" s="148" t="s">
        <v>203</v>
      </c>
      <c r="E228" s="149" t="s">
        <v>460</v>
      </c>
      <c r="F228" s="150" t="s">
        <v>461</v>
      </c>
      <c r="G228" s="151" t="s">
        <v>121</v>
      </c>
      <c r="H228" s="152">
        <v>4</v>
      </c>
      <c r="I228" s="153">
        <v>0</v>
      </c>
      <c r="J228" s="153">
        <f t="shared" si="60"/>
        <v>0</v>
      </c>
      <c r="K228" s="154"/>
      <c r="L228" s="155"/>
      <c r="M228" s="156" t="s">
        <v>1</v>
      </c>
      <c r="N228" s="157" t="s">
        <v>34</v>
      </c>
      <c r="O228" s="144">
        <v>0</v>
      </c>
      <c r="P228" s="144">
        <f t="shared" si="61"/>
        <v>0</v>
      </c>
      <c r="Q228" s="144">
        <v>2.1999999999999999E-2</v>
      </c>
      <c r="R228" s="144">
        <f t="shared" si="62"/>
        <v>8.7999999999999995E-2</v>
      </c>
      <c r="S228" s="144">
        <v>0</v>
      </c>
      <c r="T228" s="145">
        <f t="shared" si="6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6" t="s">
        <v>249</v>
      </c>
      <c r="AT228" s="146" t="s">
        <v>203</v>
      </c>
      <c r="AU228" s="146" t="s">
        <v>123</v>
      </c>
      <c r="AY228" s="14" t="s">
        <v>117</v>
      </c>
      <c r="BE228" s="147">
        <f t="shared" si="64"/>
        <v>0</v>
      </c>
      <c r="BF228" s="147">
        <f t="shared" si="65"/>
        <v>0</v>
      </c>
      <c r="BG228" s="147">
        <f t="shared" si="66"/>
        <v>0</v>
      </c>
      <c r="BH228" s="147">
        <f t="shared" si="67"/>
        <v>0</v>
      </c>
      <c r="BI228" s="147">
        <f t="shared" si="68"/>
        <v>0</v>
      </c>
      <c r="BJ228" s="14" t="s">
        <v>123</v>
      </c>
      <c r="BK228" s="147">
        <f t="shared" si="69"/>
        <v>0</v>
      </c>
      <c r="BL228" s="14" t="s">
        <v>181</v>
      </c>
      <c r="BM228" s="146" t="s">
        <v>462</v>
      </c>
    </row>
    <row r="229" spans="1:65" s="2" customFormat="1" ht="24.2" customHeight="1">
      <c r="A229" s="26"/>
      <c r="B229" s="134"/>
      <c r="C229" s="148" t="s">
        <v>463</v>
      </c>
      <c r="D229" s="148" t="s">
        <v>203</v>
      </c>
      <c r="E229" s="149" t="s">
        <v>464</v>
      </c>
      <c r="F229" s="150" t="s">
        <v>465</v>
      </c>
      <c r="G229" s="151" t="s">
        <v>121</v>
      </c>
      <c r="H229" s="152">
        <v>5</v>
      </c>
      <c r="I229" s="153">
        <v>0</v>
      </c>
      <c r="J229" s="153">
        <f t="shared" si="60"/>
        <v>0</v>
      </c>
      <c r="K229" s="154"/>
      <c r="L229" s="155"/>
      <c r="M229" s="156" t="s">
        <v>1</v>
      </c>
      <c r="N229" s="157" t="s">
        <v>34</v>
      </c>
      <c r="O229" s="144">
        <v>0</v>
      </c>
      <c r="P229" s="144">
        <f t="shared" si="61"/>
        <v>0</v>
      </c>
      <c r="Q229" s="144">
        <v>2.1999999999999999E-2</v>
      </c>
      <c r="R229" s="144">
        <f t="shared" si="62"/>
        <v>0.10999999999999999</v>
      </c>
      <c r="S229" s="144">
        <v>0</v>
      </c>
      <c r="T229" s="145">
        <f t="shared" si="6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6" t="s">
        <v>249</v>
      </c>
      <c r="AT229" s="146" t="s">
        <v>203</v>
      </c>
      <c r="AU229" s="146" t="s">
        <v>123</v>
      </c>
      <c r="AY229" s="14" t="s">
        <v>117</v>
      </c>
      <c r="BE229" s="147">
        <f t="shared" si="64"/>
        <v>0</v>
      </c>
      <c r="BF229" s="147">
        <f t="shared" si="65"/>
        <v>0</v>
      </c>
      <c r="BG229" s="147">
        <f t="shared" si="66"/>
        <v>0</v>
      </c>
      <c r="BH229" s="147">
        <f t="shared" si="67"/>
        <v>0</v>
      </c>
      <c r="BI229" s="147">
        <f t="shared" si="68"/>
        <v>0</v>
      </c>
      <c r="BJ229" s="14" t="s">
        <v>123</v>
      </c>
      <c r="BK229" s="147">
        <f t="shared" si="69"/>
        <v>0</v>
      </c>
      <c r="BL229" s="14" t="s">
        <v>181</v>
      </c>
      <c r="BM229" s="146" t="s">
        <v>466</v>
      </c>
    </row>
    <row r="230" spans="1:65" s="2" customFormat="1" ht="24.2" customHeight="1">
      <c r="A230" s="26"/>
      <c r="B230" s="134"/>
      <c r="C230" s="148" t="s">
        <v>467</v>
      </c>
      <c r="D230" s="148" t="s">
        <v>203</v>
      </c>
      <c r="E230" s="149" t="s">
        <v>468</v>
      </c>
      <c r="F230" s="150" t="s">
        <v>469</v>
      </c>
      <c r="G230" s="151" t="s">
        <v>121</v>
      </c>
      <c r="H230" s="152">
        <v>7</v>
      </c>
      <c r="I230" s="153">
        <v>0</v>
      </c>
      <c r="J230" s="153">
        <f t="shared" si="60"/>
        <v>0</v>
      </c>
      <c r="K230" s="154"/>
      <c r="L230" s="155"/>
      <c r="M230" s="156" t="s">
        <v>1</v>
      </c>
      <c r="N230" s="157" t="s">
        <v>34</v>
      </c>
      <c r="O230" s="144">
        <v>0</v>
      </c>
      <c r="P230" s="144">
        <f t="shared" si="61"/>
        <v>0</v>
      </c>
      <c r="Q230" s="144">
        <v>2.1999999999999999E-2</v>
      </c>
      <c r="R230" s="144">
        <f t="shared" si="62"/>
        <v>0.154</v>
      </c>
      <c r="S230" s="144">
        <v>0</v>
      </c>
      <c r="T230" s="145">
        <f t="shared" si="6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6" t="s">
        <v>249</v>
      </c>
      <c r="AT230" s="146" t="s">
        <v>203</v>
      </c>
      <c r="AU230" s="146" t="s">
        <v>123</v>
      </c>
      <c r="AY230" s="14" t="s">
        <v>117</v>
      </c>
      <c r="BE230" s="147">
        <f t="shared" si="64"/>
        <v>0</v>
      </c>
      <c r="BF230" s="147">
        <f t="shared" si="65"/>
        <v>0</v>
      </c>
      <c r="BG230" s="147">
        <f t="shared" si="66"/>
        <v>0</v>
      </c>
      <c r="BH230" s="147">
        <f t="shared" si="67"/>
        <v>0</v>
      </c>
      <c r="BI230" s="147">
        <f t="shared" si="68"/>
        <v>0</v>
      </c>
      <c r="BJ230" s="14" t="s">
        <v>123</v>
      </c>
      <c r="BK230" s="147">
        <f t="shared" si="69"/>
        <v>0</v>
      </c>
      <c r="BL230" s="14" t="s">
        <v>181</v>
      </c>
      <c r="BM230" s="146" t="s">
        <v>470</v>
      </c>
    </row>
    <row r="231" spans="1:65" s="2" customFormat="1" ht="24.2" customHeight="1">
      <c r="A231" s="26"/>
      <c r="B231" s="134"/>
      <c r="C231" s="148" t="s">
        <v>471</v>
      </c>
      <c r="D231" s="148" t="s">
        <v>203</v>
      </c>
      <c r="E231" s="149" t="s">
        <v>472</v>
      </c>
      <c r="F231" s="150" t="s">
        <v>473</v>
      </c>
      <c r="G231" s="151" t="s">
        <v>121</v>
      </c>
      <c r="H231" s="152">
        <v>4</v>
      </c>
      <c r="I231" s="153">
        <v>0</v>
      </c>
      <c r="J231" s="153">
        <f t="shared" si="60"/>
        <v>0</v>
      </c>
      <c r="K231" s="154"/>
      <c r="L231" s="155"/>
      <c r="M231" s="156" t="s">
        <v>1</v>
      </c>
      <c r="N231" s="157" t="s">
        <v>34</v>
      </c>
      <c r="O231" s="144">
        <v>0</v>
      </c>
      <c r="P231" s="144">
        <f t="shared" si="61"/>
        <v>0</v>
      </c>
      <c r="Q231" s="144">
        <v>2.1999999999999999E-2</v>
      </c>
      <c r="R231" s="144">
        <f t="shared" si="62"/>
        <v>8.7999999999999995E-2</v>
      </c>
      <c r="S231" s="144">
        <v>0</v>
      </c>
      <c r="T231" s="145">
        <f t="shared" si="6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6" t="s">
        <v>249</v>
      </c>
      <c r="AT231" s="146" t="s">
        <v>203</v>
      </c>
      <c r="AU231" s="146" t="s">
        <v>123</v>
      </c>
      <c r="AY231" s="14" t="s">
        <v>117</v>
      </c>
      <c r="BE231" s="147">
        <f t="shared" si="64"/>
        <v>0</v>
      </c>
      <c r="BF231" s="147">
        <f t="shared" si="65"/>
        <v>0</v>
      </c>
      <c r="BG231" s="147">
        <f t="shared" si="66"/>
        <v>0</v>
      </c>
      <c r="BH231" s="147">
        <f t="shared" si="67"/>
        <v>0</v>
      </c>
      <c r="BI231" s="147">
        <f t="shared" si="68"/>
        <v>0</v>
      </c>
      <c r="BJ231" s="14" t="s">
        <v>123</v>
      </c>
      <c r="BK231" s="147">
        <f t="shared" si="69"/>
        <v>0</v>
      </c>
      <c r="BL231" s="14" t="s">
        <v>181</v>
      </c>
      <c r="BM231" s="146" t="s">
        <v>474</v>
      </c>
    </row>
    <row r="232" spans="1:65" s="2" customFormat="1" ht="24.2" customHeight="1">
      <c r="A232" s="26"/>
      <c r="B232" s="134"/>
      <c r="C232" s="135" t="s">
        <v>475</v>
      </c>
      <c r="D232" s="135" t="s">
        <v>119</v>
      </c>
      <c r="E232" s="136" t="s">
        <v>476</v>
      </c>
      <c r="F232" s="137" t="s">
        <v>477</v>
      </c>
      <c r="G232" s="138" t="s">
        <v>226</v>
      </c>
      <c r="H232" s="139">
        <v>1</v>
      </c>
      <c r="I232" s="140">
        <v>0</v>
      </c>
      <c r="J232" s="140">
        <f t="shared" si="60"/>
        <v>0</v>
      </c>
      <c r="K232" s="141"/>
      <c r="L232" s="27"/>
      <c r="M232" s="142" t="s">
        <v>1</v>
      </c>
      <c r="N232" s="143" t="s">
        <v>34</v>
      </c>
      <c r="O232" s="144">
        <v>0.70428999999999997</v>
      </c>
      <c r="P232" s="144">
        <f t="shared" si="61"/>
        <v>0.70428999999999997</v>
      </c>
      <c r="Q232" s="144">
        <v>2.1000000000000001E-4</v>
      </c>
      <c r="R232" s="144">
        <f t="shared" si="62"/>
        <v>2.1000000000000001E-4</v>
      </c>
      <c r="S232" s="144">
        <v>0</v>
      </c>
      <c r="T232" s="145">
        <f t="shared" si="6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6" t="s">
        <v>181</v>
      </c>
      <c r="AT232" s="146" t="s">
        <v>119</v>
      </c>
      <c r="AU232" s="146" t="s">
        <v>123</v>
      </c>
      <c r="AY232" s="14" t="s">
        <v>117</v>
      </c>
      <c r="BE232" s="147">
        <f t="shared" si="64"/>
        <v>0</v>
      </c>
      <c r="BF232" s="147">
        <f t="shared" si="65"/>
        <v>0</v>
      </c>
      <c r="BG232" s="147">
        <f t="shared" si="66"/>
        <v>0</v>
      </c>
      <c r="BH232" s="147">
        <f t="shared" si="67"/>
        <v>0</v>
      </c>
      <c r="BI232" s="147">
        <f t="shared" si="68"/>
        <v>0</v>
      </c>
      <c r="BJ232" s="14" t="s">
        <v>123</v>
      </c>
      <c r="BK232" s="147">
        <f t="shared" si="69"/>
        <v>0</v>
      </c>
      <c r="BL232" s="14" t="s">
        <v>181</v>
      </c>
      <c r="BM232" s="146" t="s">
        <v>478</v>
      </c>
    </row>
    <row r="233" spans="1:65" s="2" customFormat="1" ht="37.9" customHeight="1">
      <c r="A233" s="26"/>
      <c r="B233" s="134"/>
      <c r="C233" s="148" t="s">
        <v>479</v>
      </c>
      <c r="D233" s="148" t="s">
        <v>203</v>
      </c>
      <c r="E233" s="149" t="s">
        <v>444</v>
      </c>
      <c r="F233" s="150" t="s">
        <v>445</v>
      </c>
      <c r="G233" s="151" t="s">
        <v>226</v>
      </c>
      <c r="H233" s="152">
        <v>1.05</v>
      </c>
      <c r="I233" s="153">
        <v>0</v>
      </c>
      <c r="J233" s="153">
        <f t="shared" si="60"/>
        <v>0</v>
      </c>
      <c r="K233" s="154"/>
      <c r="L233" s="155"/>
      <c r="M233" s="156" t="s">
        <v>1</v>
      </c>
      <c r="N233" s="157" t="s">
        <v>34</v>
      </c>
      <c r="O233" s="144">
        <v>0</v>
      </c>
      <c r="P233" s="144">
        <f t="shared" si="61"/>
        <v>0</v>
      </c>
      <c r="Q233" s="144">
        <v>1E-4</v>
      </c>
      <c r="R233" s="144">
        <f t="shared" si="62"/>
        <v>1.05E-4</v>
      </c>
      <c r="S233" s="144">
        <v>0</v>
      </c>
      <c r="T233" s="145">
        <f t="shared" si="6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6" t="s">
        <v>249</v>
      </c>
      <c r="AT233" s="146" t="s">
        <v>203</v>
      </c>
      <c r="AU233" s="146" t="s">
        <v>123</v>
      </c>
      <c r="AY233" s="14" t="s">
        <v>117</v>
      </c>
      <c r="BE233" s="147">
        <f t="shared" si="64"/>
        <v>0</v>
      </c>
      <c r="BF233" s="147">
        <f t="shared" si="65"/>
        <v>0</v>
      </c>
      <c r="BG233" s="147">
        <f t="shared" si="66"/>
        <v>0</v>
      </c>
      <c r="BH233" s="147">
        <f t="shared" si="67"/>
        <v>0</v>
      </c>
      <c r="BI233" s="147">
        <f t="shared" si="68"/>
        <v>0</v>
      </c>
      <c r="BJ233" s="14" t="s">
        <v>123</v>
      </c>
      <c r="BK233" s="147">
        <f t="shared" si="69"/>
        <v>0</v>
      </c>
      <c r="BL233" s="14" t="s">
        <v>181</v>
      </c>
      <c r="BM233" s="146" t="s">
        <v>480</v>
      </c>
    </row>
    <row r="234" spans="1:65" s="2" customFormat="1" ht="37.9" customHeight="1">
      <c r="A234" s="26"/>
      <c r="B234" s="134"/>
      <c r="C234" s="148" t="s">
        <v>481</v>
      </c>
      <c r="D234" s="148" t="s">
        <v>203</v>
      </c>
      <c r="E234" s="149" t="s">
        <v>448</v>
      </c>
      <c r="F234" s="150" t="s">
        <v>449</v>
      </c>
      <c r="G234" s="151" t="s">
        <v>226</v>
      </c>
      <c r="H234" s="152">
        <v>1.05</v>
      </c>
      <c r="I234" s="153">
        <v>0</v>
      </c>
      <c r="J234" s="153">
        <f t="shared" si="60"/>
        <v>0</v>
      </c>
      <c r="K234" s="154"/>
      <c r="L234" s="155"/>
      <c r="M234" s="156" t="s">
        <v>1</v>
      </c>
      <c r="N234" s="157" t="s">
        <v>34</v>
      </c>
      <c r="O234" s="144">
        <v>0</v>
      </c>
      <c r="P234" s="144">
        <f t="shared" si="61"/>
        <v>0</v>
      </c>
      <c r="Q234" s="144">
        <v>1E-4</v>
      </c>
      <c r="R234" s="144">
        <f t="shared" si="62"/>
        <v>1.05E-4</v>
      </c>
      <c r="S234" s="144">
        <v>0</v>
      </c>
      <c r="T234" s="145">
        <f t="shared" si="6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6" t="s">
        <v>249</v>
      </c>
      <c r="AT234" s="146" t="s">
        <v>203</v>
      </c>
      <c r="AU234" s="146" t="s">
        <v>123</v>
      </c>
      <c r="AY234" s="14" t="s">
        <v>117</v>
      </c>
      <c r="BE234" s="147">
        <f t="shared" si="64"/>
        <v>0</v>
      </c>
      <c r="BF234" s="147">
        <f t="shared" si="65"/>
        <v>0</v>
      </c>
      <c r="BG234" s="147">
        <f t="shared" si="66"/>
        <v>0</v>
      </c>
      <c r="BH234" s="147">
        <f t="shared" si="67"/>
        <v>0</v>
      </c>
      <c r="BI234" s="147">
        <f t="shared" si="68"/>
        <v>0</v>
      </c>
      <c r="BJ234" s="14" t="s">
        <v>123</v>
      </c>
      <c r="BK234" s="147">
        <f t="shared" si="69"/>
        <v>0</v>
      </c>
      <c r="BL234" s="14" t="s">
        <v>181</v>
      </c>
      <c r="BM234" s="146" t="s">
        <v>482</v>
      </c>
    </row>
    <row r="235" spans="1:65" s="2" customFormat="1" ht="24.2" customHeight="1">
      <c r="A235" s="26"/>
      <c r="B235" s="134"/>
      <c r="C235" s="148" t="s">
        <v>483</v>
      </c>
      <c r="D235" s="148" t="s">
        <v>203</v>
      </c>
      <c r="E235" s="149" t="s">
        <v>484</v>
      </c>
      <c r="F235" s="150" t="s">
        <v>485</v>
      </c>
      <c r="G235" s="151" t="s">
        <v>121</v>
      </c>
      <c r="H235" s="152">
        <v>1</v>
      </c>
      <c r="I235" s="153">
        <v>0</v>
      </c>
      <c r="J235" s="153">
        <f t="shared" si="60"/>
        <v>0</v>
      </c>
      <c r="K235" s="154"/>
      <c r="L235" s="155"/>
      <c r="M235" s="156" t="s">
        <v>1</v>
      </c>
      <c r="N235" s="157" t="s">
        <v>34</v>
      </c>
      <c r="O235" s="144">
        <v>0</v>
      </c>
      <c r="P235" s="144">
        <f t="shared" si="61"/>
        <v>0</v>
      </c>
      <c r="Q235" s="144">
        <v>4.6019999999999998E-2</v>
      </c>
      <c r="R235" s="144">
        <f t="shared" si="62"/>
        <v>4.6019999999999998E-2</v>
      </c>
      <c r="S235" s="144">
        <v>0</v>
      </c>
      <c r="T235" s="145">
        <f t="shared" si="6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6" t="s">
        <v>249</v>
      </c>
      <c r="AT235" s="146" t="s">
        <v>203</v>
      </c>
      <c r="AU235" s="146" t="s">
        <v>123</v>
      </c>
      <c r="AY235" s="14" t="s">
        <v>117</v>
      </c>
      <c r="BE235" s="147">
        <f t="shared" si="64"/>
        <v>0</v>
      </c>
      <c r="BF235" s="147">
        <f t="shared" si="65"/>
        <v>0</v>
      </c>
      <c r="BG235" s="147">
        <f t="shared" si="66"/>
        <v>0</v>
      </c>
      <c r="BH235" s="147">
        <f t="shared" si="67"/>
        <v>0</v>
      </c>
      <c r="BI235" s="147">
        <f t="shared" si="68"/>
        <v>0</v>
      </c>
      <c r="BJ235" s="14" t="s">
        <v>123</v>
      </c>
      <c r="BK235" s="147">
        <f t="shared" si="69"/>
        <v>0</v>
      </c>
      <c r="BL235" s="14" t="s">
        <v>181</v>
      </c>
      <c r="BM235" s="146" t="s">
        <v>486</v>
      </c>
    </row>
    <row r="236" spans="1:65" s="2" customFormat="1" ht="14.45" customHeight="1">
      <c r="A236" s="26"/>
      <c r="B236" s="134"/>
      <c r="C236" s="135" t="s">
        <v>487</v>
      </c>
      <c r="D236" s="135" t="s">
        <v>119</v>
      </c>
      <c r="E236" s="136" t="s">
        <v>488</v>
      </c>
      <c r="F236" s="137" t="s">
        <v>489</v>
      </c>
      <c r="G236" s="138" t="s">
        <v>226</v>
      </c>
      <c r="H236" s="139">
        <v>61.55</v>
      </c>
      <c r="I236" s="140">
        <v>0</v>
      </c>
      <c r="J236" s="140">
        <f t="shared" si="60"/>
        <v>0</v>
      </c>
      <c r="K236" s="141"/>
      <c r="L236" s="27"/>
      <c r="M236" s="142" t="s">
        <v>1</v>
      </c>
      <c r="N236" s="143" t="s">
        <v>34</v>
      </c>
      <c r="O236" s="144">
        <v>0.28081</v>
      </c>
      <c r="P236" s="144">
        <f t="shared" si="61"/>
        <v>17.283855499999998</v>
      </c>
      <c r="Q236" s="144">
        <v>4.2000000000000002E-4</v>
      </c>
      <c r="R236" s="144">
        <f t="shared" si="62"/>
        <v>2.5850999999999999E-2</v>
      </c>
      <c r="S236" s="144">
        <v>0</v>
      </c>
      <c r="T236" s="145">
        <f t="shared" si="6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6" t="s">
        <v>181</v>
      </c>
      <c r="AT236" s="146" t="s">
        <v>119</v>
      </c>
      <c r="AU236" s="146" t="s">
        <v>123</v>
      </c>
      <c r="AY236" s="14" t="s">
        <v>117</v>
      </c>
      <c r="BE236" s="147">
        <f t="shared" si="64"/>
        <v>0</v>
      </c>
      <c r="BF236" s="147">
        <f t="shared" si="65"/>
        <v>0</v>
      </c>
      <c r="BG236" s="147">
        <f t="shared" si="66"/>
        <v>0</v>
      </c>
      <c r="BH236" s="147">
        <f t="shared" si="67"/>
        <v>0</v>
      </c>
      <c r="BI236" s="147">
        <f t="shared" si="68"/>
        <v>0</v>
      </c>
      <c r="BJ236" s="14" t="s">
        <v>123</v>
      </c>
      <c r="BK236" s="147">
        <f t="shared" si="69"/>
        <v>0</v>
      </c>
      <c r="BL236" s="14" t="s">
        <v>181</v>
      </c>
      <c r="BM236" s="146" t="s">
        <v>490</v>
      </c>
    </row>
    <row r="237" spans="1:65" s="2" customFormat="1" ht="24.2" customHeight="1">
      <c r="A237" s="26"/>
      <c r="B237" s="134"/>
      <c r="C237" s="148" t="s">
        <v>491</v>
      </c>
      <c r="D237" s="148" t="s">
        <v>203</v>
      </c>
      <c r="E237" s="149" t="s">
        <v>492</v>
      </c>
      <c r="F237" s="150" t="s">
        <v>493</v>
      </c>
      <c r="G237" s="151" t="s">
        <v>121</v>
      </c>
      <c r="H237" s="152">
        <v>7</v>
      </c>
      <c r="I237" s="153">
        <v>0</v>
      </c>
      <c r="J237" s="153">
        <f t="shared" si="60"/>
        <v>0</v>
      </c>
      <c r="K237" s="154"/>
      <c r="L237" s="155"/>
      <c r="M237" s="156" t="s">
        <v>1</v>
      </c>
      <c r="N237" s="157" t="s">
        <v>34</v>
      </c>
      <c r="O237" s="144">
        <v>0</v>
      </c>
      <c r="P237" s="144">
        <f t="shared" si="61"/>
        <v>0</v>
      </c>
      <c r="Q237" s="144">
        <v>3.7999999999999999E-2</v>
      </c>
      <c r="R237" s="144">
        <f t="shared" si="62"/>
        <v>0.26600000000000001</v>
      </c>
      <c r="S237" s="144">
        <v>0</v>
      </c>
      <c r="T237" s="145">
        <f t="shared" si="6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6" t="s">
        <v>249</v>
      </c>
      <c r="AT237" s="146" t="s">
        <v>203</v>
      </c>
      <c r="AU237" s="146" t="s">
        <v>123</v>
      </c>
      <c r="AY237" s="14" t="s">
        <v>117</v>
      </c>
      <c r="BE237" s="147">
        <f t="shared" si="64"/>
        <v>0</v>
      </c>
      <c r="BF237" s="147">
        <f t="shared" si="65"/>
        <v>0</v>
      </c>
      <c r="BG237" s="147">
        <f t="shared" si="66"/>
        <v>0</v>
      </c>
      <c r="BH237" s="147">
        <f t="shared" si="67"/>
        <v>0</v>
      </c>
      <c r="BI237" s="147">
        <f t="shared" si="68"/>
        <v>0</v>
      </c>
      <c r="BJ237" s="14" t="s">
        <v>123</v>
      </c>
      <c r="BK237" s="147">
        <f t="shared" si="69"/>
        <v>0</v>
      </c>
      <c r="BL237" s="14" t="s">
        <v>181</v>
      </c>
      <c r="BM237" s="146" t="s">
        <v>494</v>
      </c>
    </row>
    <row r="238" spans="1:65" s="2" customFormat="1" ht="24.2" customHeight="1">
      <c r="A238" s="26"/>
      <c r="B238" s="134"/>
      <c r="C238" s="148" t="s">
        <v>495</v>
      </c>
      <c r="D238" s="148" t="s">
        <v>203</v>
      </c>
      <c r="E238" s="149" t="s">
        <v>496</v>
      </c>
      <c r="F238" s="150" t="s">
        <v>497</v>
      </c>
      <c r="G238" s="151" t="s">
        <v>121</v>
      </c>
      <c r="H238" s="152">
        <v>3</v>
      </c>
      <c r="I238" s="153">
        <v>0</v>
      </c>
      <c r="J238" s="153">
        <f t="shared" si="60"/>
        <v>0</v>
      </c>
      <c r="K238" s="154"/>
      <c r="L238" s="155"/>
      <c r="M238" s="156" t="s">
        <v>1</v>
      </c>
      <c r="N238" s="157" t="s">
        <v>34</v>
      </c>
      <c r="O238" s="144">
        <v>0</v>
      </c>
      <c r="P238" s="144">
        <f t="shared" si="61"/>
        <v>0</v>
      </c>
      <c r="Q238" s="144">
        <v>3.7999999999999999E-2</v>
      </c>
      <c r="R238" s="144">
        <f t="shared" si="62"/>
        <v>0.11399999999999999</v>
      </c>
      <c r="S238" s="144">
        <v>0</v>
      </c>
      <c r="T238" s="145">
        <f t="shared" si="6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6" t="s">
        <v>249</v>
      </c>
      <c r="AT238" s="146" t="s">
        <v>203</v>
      </c>
      <c r="AU238" s="146" t="s">
        <v>123</v>
      </c>
      <c r="AY238" s="14" t="s">
        <v>117</v>
      </c>
      <c r="BE238" s="147">
        <f t="shared" si="64"/>
        <v>0</v>
      </c>
      <c r="BF238" s="147">
        <f t="shared" si="65"/>
        <v>0</v>
      </c>
      <c r="BG238" s="147">
        <f t="shared" si="66"/>
        <v>0</v>
      </c>
      <c r="BH238" s="147">
        <f t="shared" si="67"/>
        <v>0</v>
      </c>
      <c r="BI238" s="147">
        <f t="shared" si="68"/>
        <v>0</v>
      </c>
      <c r="BJ238" s="14" t="s">
        <v>123</v>
      </c>
      <c r="BK238" s="147">
        <f t="shared" si="69"/>
        <v>0</v>
      </c>
      <c r="BL238" s="14" t="s">
        <v>181</v>
      </c>
      <c r="BM238" s="146" t="s">
        <v>498</v>
      </c>
    </row>
    <row r="239" spans="1:65" s="2" customFormat="1" ht="24.2" customHeight="1">
      <c r="A239" s="26"/>
      <c r="B239" s="134"/>
      <c r="C239" s="135" t="s">
        <v>499</v>
      </c>
      <c r="D239" s="135" t="s">
        <v>119</v>
      </c>
      <c r="E239" s="136" t="s">
        <v>500</v>
      </c>
      <c r="F239" s="137" t="s">
        <v>501</v>
      </c>
      <c r="G239" s="138" t="s">
        <v>121</v>
      </c>
      <c r="H239" s="139">
        <v>24</v>
      </c>
      <c r="I239" s="140">
        <v>0</v>
      </c>
      <c r="J239" s="140">
        <f t="shared" si="60"/>
        <v>0</v>
      </c>
      <c r="K239" s="141"/>
      <c r="L239" s="27"/>
      <c r="M239" s="142" t="s">
        <v>1</v>
      </c>
      <c r="N239" s="143" t="s">
        <v>34</v>
      </c>
      <c r="O239" s="144">
        <v>1.2250099999999999</v>
      </c>
      <c r="P239" s="144">
        <f t="shared" si="61"/>
        <v>29.400239999999997</v>
      </c>
      <c r="Q239" s="144">
        <v>0</v>
      </c>
      <c r="R239" s="144">
        <f t="shared" si="62"/>
        <v>0</v>
      </c>
      <c r="S239" s="144">
        <v>0</v>
      </c>
      <c r="T239" s="145">
        <f t="shared" si="6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6" t="s">
        <v>181</v>
      </c>
      <c r="AT239" s="146" t="s">
        <v>119</v>
      </c>
      <c r="AU239" s="146" t="s">
        <v>123</v>
      </c>
      <c r="AY239" s="14" t="s">
        <v>117</v>
      </c>
      <c r="BE239" s="147">
        <f t="shared" si="64"/>
        <v>0</v>
      </c>
      <c r="BF239" s="147">
        <f t="shared" si="65"/>
        <v>0</v>
      </c>
      <c r="BG239" s="147">
        <f t="shared" si="66"/>
        <v>0</v>
      </c>
      <c r="BH239" s="147">
        <f t="shared" si="67"/>
        <v>0</v>
      </c>
      <c r="BI239" s="147">
        <f t="shared" si="68"/>
        <v>0</v>
      </c>
      <c r="BJ239" s="14" t="s">
        <v>123</v>
      </c>
      <c r="BK239" s="147">
        <f t="shared" si="69"/>
        <v>0</v>
      </c>
      <c r="BL239" s="14" t="s">
        <v>181</v>
      </c>
      <c r="BM239" s="146" t="s">
        <v>502</v>
      </c>
    </row>
    <row r="240" spans="1:65" s="2" customFormat="1" ht="24.2" customHeight="1">
      <c r="A240" s="26"/>
      <c r="B240" s="134"/>
      <c r="C240" s="148" t="s">
        <v>503</v>
      </c>
      <c r="D240" s="148" t="s">
        <v>203</v>
      </c>
      <c r="E240" s="149" t="s">
        <v>504</v>
      </c>
      <c r="F240" s="150" t="s">
        <v>505</v>
      </c>
      <c r="G240" s="151" t="s">
        <v>121</v>
      </c>
      <c r="H240" s="152">
        <v>24</v>
      </c>
      <c r="I240" s="153">
        <v>0</v>
      </c>
      <c r="J240" s="153">
        <f t="shared" si="60"/>
        <v>0</v>
      </c>
      <c r="K240" s="154"/>
      <c r="L240" s="155"/>
      <c r="M240" s="156" t="s">
        <v>1</v>
      </c>
      <c r="N240" s="157" t="s">
        <v>34</v>
      </c>
      <c r="O240" s="144">
        <v>0</v>
      </c>
      <c r="P240" s="144">
        <f t="shared" si="61"/>
        <v>0</v>
      </c>
      <c r="Q240" s="144">
        <v>1E-3</v>
      </c>
      <c r="R240" s="144">
        <f t="shared" si="62"/>
        <v>2.4E-2</v>
      </c>
      <c r="S240" s="144">
        <v>0</v>
      </c>
      <c r="T240" s="145">
        <f t="shared" si="6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6" t="s">
        <v>249</v>
      </c>
      <c r="AT240" s="146" t="s">
        <v>203</v>
      </c>
      <c r="AU240" s="146" t="s">
        <v>123</v>
      </c>
      <c r="AY240" s="14" t="s">
        <v>117</v>
      </c>
      <c r="BE240" s="147">
        <f t="shared" si="64"/>
        <v>0</v>
      </c>
      <c r="BF240" s="147">
        <f t="shared" si="65"/>
        <v>0</v>
      </c>
      <c r="BG240" s="147">
        <f t="shared" si="66"/>
        <v>0</v>
      </c>
      <c r="BH240" s="147">
        <f t="shared" si="67"/>
        <v>0</v>
      </c>
      <c r="BI240" s="147">
        <f t="shared" si="68"/>
        <v>0</v>
      </c>
      <c r="BJ240" s="14" t="s">
        <v>123</v>
      </c>
      <c r="BK240" s="147">
        <f t="shared" si="69"/>
        <v>0</v>
      </c>
      <c r="BL240" s="14" t="s">
        <v>181</v>
      </c>
      <c r="BM240" s="146" t="s">
        <v>506</v>
      </c>
    </row>
    <row r="241" spans="1:65" s="2" customFormat="1" ht="24.2" customHeight="1">
      <c r="A241" s="26"/>
      <c r="B241" s="134"/>
      <c r="C241" s="148" t="s">
        <v>507</v>
      </c>
      <c r="D241" s="148" t="s">
        <v>203</v>
      </c>
      <c r="E241" s="149" t="s">
        <v>508</v>
      </c>
      <c r="F241" s="150" t="s">
        <v>509</v>
      </c>
      <c r="G241" s="151" t="s">
        <v>121</v>
      </c>
      <c r="H241" s="152">
        <v>18</v>
      </c>
      <c r="I241" s="153">
        <v>0</v>
      </c>
      <c r="J241" s="153">
        <f t="shared" si="60"/>
        <v>0</v>
      </c>
      <c r="K241" s="154"/>
      <c r="L241" s="155"/>
      <c r="M241" s="156" t="s">
        <v>1</v>
      </c>
      <c r="N241" s="157" t="s">
        <v>34</v>
      </c>
      <c r="O241" s="144">
        <v>0</v>
      </c>
      <c r="P241" s="144">
        <f t="shared" si="61"/>
        <v>0</v>
      </c>
      <c r="Q241" s="144">
        <v>2.5000000000000001E-2</v>
      </c>
      <c r="R241" s="144">
        <f t="shared" si="62"/>
        <v>0.45</v>
      </c>
      <c r="S241" s="144">
        <v>0</v>
      </c>
      <c r="T241" s="145">
        <f t="shared" si="6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6" t="s">
        <v>249</v>
      </c>
      <c r="AT241" s="146" t="s">
        <v>203</v>
      </c>
      <c r="AU241" s="146" t="s">
        <v>123</v>
      </c>
      <c r="AY241" s="14" t="s">
        <v>117</v>
      </c>
      <c r="BE241" s="147">
        <f t="shared" si="64"/>
        <v>0</v>
      </c>
      <c r="BF241" s="147">
        <f t="shared" si="65"/>
        <v>0</v>
      </c>
      <c r="BG241" s="147">
        <f t="shared" si="66"/>
        <v>0</v>
      </c>
      <c r="BH241" s="147">
        <f t="shared" si="67"/>
        <v>0</v>
      </c>
      <c r="BI241" s="147">
        <f t="shared" si="68"/>
        <v>0</v>
      </c>
      <c r="BJ241" s="14" t="s">
        <v>123</v>
      </c>
      <c r="BK241" s="147">
        <f t="shared" si="69"/>
        <v>0</v>
      </c>
      <c r="BL241" s="14" t="s">
        <v>181</v>
      </c>
      <c r="BM241" s="146" t="s">
        <v>510</v>
      </c>
    </row>
    <row r="242" spans="1:65" s="2" customFormat="1" ht="24.2" customHeight="1">
      <c r="A242" s="26"/>
      <c r="B242" s="134"/>
      <c r="C242" s="148" t="s">
        <v>511</v>
      </c>
      <c r="D242" s="148" t="s">
        <v>203</v>
      </c>
      <c r="E242" s="149" t="s">
        <v>512</v>
      </c>
      <c r="F242" s="150" t="s">
        <v>513</v>
      </c>
      <c r="G242" s="151" t="s">
        <v>121</v>
      </c>
      <c r="H242" s="152">
        <v>6</v>
      </c>
      <c r="I242" s="153">
        <v>0</v>
      </c>
      <c r="J242" s="153">
        <f t="shared" si="60"/>
        <v>0</v>
      </c>
      <c r="K242" s="154"/>
      <c r="L242" s="155"/>
      <c r="M242" s="156" t="s">
        <v>1</v>
      </c>
      <c r="N242" s="157" t="s">
        <v>34</v>
      </c>
      <c r="O242" s="144">
        <v>0</v>
      </c>
      <c r="P242" s="144">
        <f t="shared" si="61"/>
        <v>0</v>
      </c>
      <c r="Q242" s="144">
        <v>2.5000000000000001E-2</v>
      </c>
      <c r="R242" s="144">
        <f t="shared" si="62"/>
        <v>0.15000000000000002</v>
      </c>
      <c r="S242" s="144">
        <v>0</v>
      </c>
      <c r="T242" s="145">
        <f t="shared" si="6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6" t="s">
        <v>249</v>
      </c>
      <c r="AT242" s="146" t="s">
        <v>203</v>
      </c>
      <c r="AU242" s="146" t="s">
        <v>123</v>
      </c>
      <c r="AY242" s="14" t="s">
        <v>117</v>
      </c>
      <c r="BE242" s="147">
        <f t="shared" si="64"/>
        <v>0</v>
      </c>
      <c r="BF242" s="147">
        <f t="shared" si="65"/>
        <v>0</v>
      </c>
      <c r="BG242" s="147">
        <f t="shared" si="66"/>
        <v>0</v>
      </c>
      <c r="BH242" s="147">
        <f t="shared" si="67"/>
        <v>0</v>
      </c>
      <c r="BI242" s="147">
        <f t="shared" si="68"/>
        <v>0</v>
      </c>
      <c r="BJ242" s="14" t="s">
        <v>123</v>
      </c>
      <c r="BK242" s="147">
        <f t="shared" si="69"/>
        <v>0</v>
      </c>
      <c r="BL242" s="14" t="s">
        <v>181</v>
      </c>
      <c r="BM242" s="146" t="s">
        <v>514</v>
      </c>
    </row>
    <row r="243" spans="1:65" s="2" customFormat="1" ht="14.45" customHeight="1">
      <c r="A243" s="26"/>
      <c r="B243" s="134"/>
      <c r="C243" s="135" t="s">
        <v>515</v>
      </c>
      <c r="D243" s="135" t="s">
        <v>119</v>
      </c>
      <c r="E243" s="136" t="s">
        <v>516</v>
      </c>
      <c r="F243" s="137" t="s">
        <v>517</v>
      </c>
      <c r="G243" s="138" t="s">
        <v>121</v>
      </c>
      <c r="H243" s="139">
        <v>4</v>
      </c>
      <c r="I243" s="140">
        <v>0</v>
      </c>
      <c r="J243" s="140">
        <f t="shared" si="60"/>
        <v>0</v>
      </c>
      <c r="K243" s="141"/>
      <c r="L243" s="27"/>
      <c r="M243" s="142" t="s">
        <v>1</v>
      </c>
      <c r="N243" s="143" t="s">
        <v>34</v>
      </c>
      <c r="O243" s="144">
        <v>0.49014999999999997</v>
      </c>
      <c r="P243" s="144">
        <f t="shared" si="61"/>
        <v>1.9605999999999999</v>
      </c>
      <c r="Q243" s="144">
        <v>3.0000000000000001E-5</v>
      </c>
      <c r="R243" s="144">
        <f t="shared" si="62"/>
        <v>1.2E-4</v>
      </c>
      <c r="S243" s="144">
        <v>0</v>
      </c>
      <c r="T243" s="145">
        <f t="shared" si="6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6" t="s">
        <v>181</v>
      </c>
      <c r="AT243" s="146" t="s">
        <v>119</v>
      </c>
      <c r="AU243" s="146" t="s">
        <v>123</v>
      </c>
      <c r="AY243" s="14" t="s">
        <v>117</v>
      </c>
      <c r="BE243" s="147">
        <f t="shared" si="64"/>
        <v>0</v>
      </c>
      <c r="BF243" s="147">
        <f t="shared" si="65"/>
        <v>0</v>
      </c>
      <c r="BG243" s="147">
        <f t="shared" si="66"/>
        <v>0</v>
      </c>
      <c r="BH243" s="147">
        <f t="shared" si="67"/>
        <v>0</v>
      </c>
      <c r="BI243" s="147">
        <f t="shared" si="68"/>
        <v>0</v>
      </c>
      <c r="BJ243" s="14" t="s">
        <v>123</v>
      </c>
      <c r="BK243" s="147">
        <f t="shared" si="69"/>
        <v>0</v>
      </c>
      <c r="BL243" s="14" t="s">
        <v>181</v>
      </c>
      <c r="BM243" s="146" t="s">
        <v>518</v>
      </c>
    </row>
    <row r="244" spans="1:65" s="2" customFormat="1" ht="14.45" customHeight="1">
      <c r="A244" s="26"/>
      <c r="B244" s="134"/>
      <c r="C244" s="148" t="s">
        <v>519</v>
      </c>
      <c r="D244" s="148" t="s">
        <v>203</v>
      </c>
      <c r="E244" s="149" t="s">
        <v>520</v>
      </c>
      <c r="F244" s="150" t="s">
        <v>521</v>
      </c>
      <c r="G244" s="151" t="s">
        <v>121</v>
      </c>
      <c r="H244" s="152">
        <v>4</v>
      </c>
      <c r="I244" s="153">
        <v>0</v>
      </c>
      <c r="J244" s="153">
        <f t="shared" si="60"/>
        <v>0</v>
      </c>
      <c r="K244" s="154"/>
      <c r="L244" s="155"/>
      <c r="M244" s="156" t="s">
        <v>1</v>
      </c>
      <c r="N244" s="157" t="s">
        <v>34</v>
      </c>
      <c r="O244" s="144">
        <v>0</v>
      </c>
      <c r="P244" s="144">
        <f t="shared" si="61"/>
        <v>0</v>
      </c>
      <c r="Q244" s="144">
        <v>1.58E-3</v>
      </c>
      <c r="R244" s="144">
        <f t="shared" si="62"/>
        <v>6.3200000000000001E-3</v>
      </c>
      <c r="S244" s="144">
        <v>0</v>
      </c>
      <c r="T244" s="145">
        <f t="shared" si="6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6" t="s">
        <v>249</v>
      </c>
      <c r="AT244" s="146" t="s">
        <v>203</v>
      </c>
      <c r="AU244" s="146" t="s">
        <v>123</v>
      </c>
      <c r="AY244" s="14" t="s">
        <v>117</v>
      </c>
      <c r="BE244" s="147">
        <f t="shared" si="64"/>
        <v>0</v>
      </c>
      <c r="BF244" s="147">
        <f t="shared" si="65"/>
        <v>0</v>
      </c>
      <c r="BG244" s="147">
        <f t="shared" si="66"/>
        <v>0</v>
      </c>
      <c r="BH244" s="147">
        <f t="shared" si="67"/>
        <v>0</v>
      </c>
      <c r="BI244" s="147">
        <f t="shared" si="68"/>
        <v>0</v>
      </c>
      <c r="BJ244" s="14" t="s">
        <v>123</v>
      </c>
      <c r="BK244" s="147">
        <f t="shared" si="69"/>
        <v>0</v>
      </c>
      <c r="BL244" s="14" t="s">
        <v>181</v>
      </c>
      <c r="BM244" s="146" t="s">
        <v>522</v>
      </c>
    </row>
    <row r="245" spans="1:65" s="2" customFormat="1" ht="14.45" customHeight="1">
      <c r="A245" s="26"/>
      <c r="B245" s="134"/>
      <c r="C245" s="135" t="s">
        <v>232</v>
      </c>
      <c r="D245" s="135" t="s">
        <v>119</v>
      </c>
      <c r="E245" s="136" t="s">
        <v>523</v>
      </c>
      <c r="F245" s="137" t="s">
        <v>524</v>
      </c>
      <c r="G245" s="138" t="s">
        <v>121</v>
      </c>
      <c r="H245" s="139">
        <v>1</v>
      </c>
      <c r="I245" s="140">
        <v>0</v>
      </c>
      <c r="J245" s="140">
        <f t="shared" si="60"/>
        <v>0</v>
      </c>
      <c r="K245" s="141"/>
      <c r="L245" s="27"/>
      <c r="M245" s="142" t="s">
        <v>1</v>
      </c>
      <c r="N245" s="143" t="s">
        <v>34</v>
      </c>
      <c r="O245" s="144">
        <v>0.26739000000000002</v>
      </c>
      <c r="P245" s="144">
        <f t="shared" si="61"/>
        <v>0.26739000000000002</v>
      </c>
      <c r="Q245" s="144">
        <v>0</v>
      </c>
      <c r="R245" s="144">
        <f t="shared" si="62"/>
        <v>0</v>
      </c>
      <c r="S245" s="144">
        <v>0</v>
      </c>
      <c r="T245" s="145">
        <f t="shared" si="6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6" t="s">
        <v>181</v>
      </c>
      <c r="AT245" s="146" t="s">
        <v>119</v>
      </c>
      <c r="AU245" s="146" t="s">
        <v>123</v>
      </c>
      <c r="AY245" s="14" t="s">
        <v>117</v>
      </c>
      <c r="BE245" s="147">
        <f t="shared" si="64"/>
        <v>0</v>
      </c>
      <c r="BF245" s="147">
        <f t="shared" si="65"/>
        <v>0</v>
      </c>
      <c r="BG245" s="147">
        <f t="shared" si="66"/>
        <v>0</v>
      </c>
      <c r="BH245" s="147">
        <f t="shared" si="67"/>
        <v>0</v>
      </c>
      <c r="BI245" s="147">
        <f t="shared" si="68"/>
        <v>0</v>
      </c>
      <c r="BJ245" s="14" t="s">
        <v>123</v>
      </c>
      <c r="BK245" s="147">
        <f t="shared" si="69"/>
        <v>0</v>
      </c>
      <c r="BL245" s="14" t="s">
        <v>181</v>
      </c>
      <c r="BM245" s="146" t="s">
        <v>525</v>
      </c>
    </row>
    <row r="246" spans="1:65" s="2" customFormat="1" ht="14.45" customHeight="1">
      <c r="A246" s="26"/>
      <c r="B246" s="134"/>
      <c r="C246" s="148" t="s">
        <v>526</v>
      </c>
      <c r="D246" s="148" t="s">
        <v>203</v>
      </c>
      <c r="E246" s="149" t="s">
        <v>527</v>
      </c>
      <c r="F246" s="150" t="s">
        <v>697</v>
      </c>
      <c r="G246" s="151" t="s">
        <v>121</v>
      </c>
      <c r="H246" s="152">
        <v>1</v>
      </c>
      <c r="I246" s="153">
        <v>0</v>
      </c>
      <c r="J246" s="153">
        <f t="shared" si="60"/>
        <v>0</v>
      </c>
      <c r="K246" s="154"/>
      <c r="L246" s="155"/>
      <c r="M246" s="156" t="s">
        <v>1</v>
      </c>
      <c r="N246" s="157" t="s">
        <v>34</v>
      </c>
      <c r="O246" s="144">
        <v>0</v>
      </c>
      <c r="P246" s="144">
        <f t="shared" si="61"/>
        <v>0</v>
      </c>
      <c r="Q246" s="144">
        <v>2E-3</v>
      </c>
      <c r="R246" s="144">
        <f t="shared" si="62"/>
        <v>2E-3</v>
      </c>
      <c r="S246" s="144">
        <v>0</v>
      </c>
      <c r="T246" s="145">
        <f t="shared" si="6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6" t="s">
        <v>249</v>
      </c>
      <c r="AT246" s="146" t="s">
        <v>203</v>
      </c>
      <c r="AU246" s="146" t="s">
        <v>123</v>
      </c>
      <c r="AY246" s="14" t="s">
        <v>117</v>
      </c>
      <c r="BE246" s="147">
        <f t="shared" si="64"/>
        <v>0</v>
      </c>
      <c r="BF246" s="147">
        <f t="shared" si="65"/>
        <v>0</v>
      </c>
      <c r="BG246" s="147">
        <f t="shared" si="66"/>
        <v>0</v>
      </c>
      <c r="BH246" s="147">
        <f t="shared" si="67"/>
        <v>0</v>
      </c>
      <c r="BI246" s="147">
        <f t="shared" si="68"/>
        <v>0</v>
      </c>
      <c r="BJ246" s="14" t="s">
        <v>123</v>
      </c>
      <c r="BK246" s="147">
        <f t="shared" si="69"/>
        <v>0</v>
      </c>
      <c r="BL246" s="14" t="s">
        <v>181</v>
      </c>
      <c r="BM246" s="146" t="s">
        <v>528</v>
      </c>
    </row>
    <row r="247" spans="1:65" s="2" customFormat="1" ht="24.2" customHeight="1">
      <c r="A247" s="26"/>
      <c r="B247" s="134"/>
      <c r="C247" s="135" t="s">
        <v>529</v>
      </c>
      <c r="D247" s="135" t="s">
        <v>119</v>
      </c>
      <c r="E247" s="136" t="s">
        <v>530</v>
      </c>
      <c r="F247" s="137" t="s">
        <v>531</v>
      </c>
      <c r="G247" s="138" t="s">
        <v>254</v>
      </c>
      <c r="H247" s="139">
        <v>348.82900000000001</v>
      </c>
      <c r="I247" s="140">
        <v>0</v>
      </c>
      <c r="J247" s="140">
        <f t="shared" si="60"/>
        <v>0</v>
      </c>
      <c r="K247" s="141"/>
      <c r="L247" s="27"/>
      <c r="M247" s="142" t="s">
        <v>1</v>
      </c>
      <c r="N247" s="143" t="s">
        <v>34</v>
      </c>
      <c r="O247" s="144">
        <v>0</v>
      </c>
      <c r="P247" s="144">
        <f t="shared" si="61"/>
        <v>0</v>
      </c>
      <c r="Q247" s="144">
        <v>0</v>
      </c>
      <c r="R247" s="144">
        <f t="shared" si="62"/>
        <v>0</v>
      </c>
      <c r="S247" s="144">
        <v>0</v>
      </c>
      <c r="T247" s="145">
        <f t="shared" si="6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6" t="s">
        <v>181</v>
      </c>
      <c r="AT247" s="146" t="s">
        <v>119</v>
      </c>
      <c r="AU247" s="146" t="s">
        <v>123</v>
      </c>
      <c r="AY247" s="14" t="s">
        <v>117</v>
      </c>
      <c r="BE247" s="147">
        <f t="shared" si="64"/>
        <v>0</v>
      </c>
      <c r="BF247" s="147">
        <f t="shared" si="65"/>
        <v>0</v>
      </c>
      <c r="BG247" s="147">
        <f t="shared" si="66"/>
        <v>0</v>
      </c>
      <c r="BH247" s="147">
        <f t="shared" si="67"/>
        <v>0</v>
      </c>
      <c r="BI247" s="147">
        <f t="shared" si="68"/>
        <v>0</v>
      </c>
      <c r="BJ247" s="14" t="s">
        <v>123</v>
      </c>
      <c r="BK247" s="147">
        <f t="shared" si="69"/>
        <v>0</v>
      </c>
      <c r="BL247" s="14" t="s">
        <v>181</v>
      </c>
      <c r="BM247" s="146" t="s">
        <v>532</v>
      </c>
    </row>
    <row r="248" spans="1:65" s="12" customFormat="1" ht="22.9" customHeight="1">
      <c r="B248" s="122"/>
      <c r="D248" s="123" t="s">
        <v>67</v>
      </c>
      <c r="E248" s="132" t="s">
        <v>533</v>
      </c>
      <c r="F248" s="132" t="s">
        <v>534</v>
      </c>
      <c r="J248" s="133">
        <f>BK248</f>
        <v>0</v>
      </c>
      <c r="L248" s="122"/>
      <c r="M248" s="126"/>
      <c r="N248" s="127"/>
      <c r="O248" s="127"/>
      <c r="P248" s="128">
        <f>SUM(P249:P271)</f>
        <v>3848.6924394300004</v>
      </c>
      <c r="Q248" s="127"/>
      <c r="R248" s="128">
        <f>SUM(R249:R271)</f>
        <v>665.8744934099999</v>
      </c>
      <c r="S248" s="127"/>
      <c r="T248" s="129">
        <f>SUM(T249:T271)</f>
        <v>0</v>
      </c>
      <c r="AR248" s="123" t="s">
        <v>123</v>
      </c>
      <c r="AT248" s="130" t="s">
        <v>67</v>
      </c>
      <c r="AU248" s="130" t="s">
        <v>76</v>
      </c>
      <c r="AY248" s="123" t="s">
        <v>117</v>
      </c>
      <c r="BK248" s="131">
        <f>SUM(BK249:BK271)</f>
        <v>0</v>
      </c>
    </row>
    <row r="249" spans="1:65" s="2" customFormat="1" ht="24.2" customHeight="1">
      <c r="A249" s="26"/>
      <c r="B249" s="134"/>
      <c r="C249" s="135" t="s">
        <v>535</v>
      </c>
      <c r="D249" s="135" t="s">
        <v>119</v>
      </c>
      <c r="E249" s="136" t="s">
        <v>536</v>
      </c>
      <c r="F249" s="137" t="s">
        <v>537</v>
      </c>
      <c r="G249" s="138" t="s">
        <v>226</v>
      </c>
      <c r="H249" s="139">
        <v>53.5</v>
      </c>
      <c r="I249" s="140">
        <v>0</v>
      </c>
      <c r="J249" s="140">
        <f t="shared" ref="J249:J271" si="70">ROUND(I249*H249,2)</f>
        <v>0</v>
      </c>
      <c r="K249" s="141"/>
      <c r="L249" s="27"/>
      <c r="M249" s="142" t="s">
        <v>1</v>
      </c>
      <c r="N249" s="143" t="s">
        <v>34</v>
      </c>
      <c r="O249" s="144">
        <v>0.58609</v>
      </c>
      <c r="P249" s="144">
        <f t="shared" ref="P249:P271" si="71">O249*H249</f>
        <v>31.355815</v>
      </c>
      <c r="Q249" s="144">
        <v>5.0000000000000002E-5</v>
      </c>
      <c r="R249" s="144">
        <f t="shared" ref="R249:R271" si="72">Q249*H249</f>
        <v>2.6750000000000003E-3</v>
      </c>
      <c r="S249" s="144">
        <v>0</v>
      </c>
      <c r="T249" s="145">
        <f t="shared" ref="T249:T271" si="73"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6" t="s">
        <v>181</v>
      </c>
      <c r="AT249" s="146" t="s">
        <v>119</v>
      </c>
      <c r="AU249" s="146" t="s">
        <v>123</v>
      </c>
      <c r="AY249" s="14" t="s">
        <v>117</v>
      </c>
      <c r="BE249" s="147">
        <f t="shared" ref="BE249:BE271" si="74">IF(N249="základná",J249,0)</f>
        <v>0</v>
      </c>
      <c r="BF249" s="147">
        <f t="shared" ref="BF249:BF271" si="75">IF(N249="znížená",J249,0)</f>
        <v>0</v>
      </c>
      <c r="BG249" s="147">
        <f t="shared" ref="BG249:BG271" si="76">IF(N249="zákl. prenesená",J249,0)</f>
        <v>0</v>
      </c>
      <c r="BH249" s="147">
        <f t="shared" ref="BH249:BH271" si="77">IF(N249="zníž. prenesená",J249,0)</f>
        <v>0</v>
      </c>
      <c r="BI249" s="147">
        <f t="shared" ref="BI249:BI271" si="78">IF(N249="nulová",J249,0)</f>
        <v>0</v>
      </c>
      <c r="BJ249" s="14" t="s">
        <v>123</v>
      </c>
      <c r="BK249" s="147">
        <f t="shared" ref="BK249:BK271" si="79">ROUND(I249*H249,2)</f>
        <v>0</v>
      </c>
      <c r="BL249" s="14" t="s">
        <v>181</v>
      </c>
      <c r="BM249" s="146" t="s">
        <v>538</v>
      </c>
    </row>
    <row r="250" spans="1:65" s="2" customFormat="1" ht="37.9" customHeight="1">
      <c r="A250" s="26"/>
      <c r="B250" s="134"/>
      <c r="C250" s="148" t="s">
        <v>539</v>
      </c>
      <c r="D250" s="148" t="s">
        <v>203</v>
      </c>
      <c r="E250" s="149" t="s">
        <v>540</v>
      </c>
      <c r="F250" s="150" t="s">
        <v>541</v>
      </c>
      <c r="G250" s="151" t="s">
        <v>226</v>
      </c>
      <c r="H250" s="152">
        <v>53.5</v>
      </c>
      <c r="I250" s="153">
        <v>0</v>
      </c>
      <c r="J250" s="153">
        <f t="shared" si="70"/>
        <v>0</v>
      </c>
      <c r="K250" s="154"/>
      <c r="L250" s="155"/>
      <c r="M250" s="156" t="s">
        <v>1</v>
      </c>
      <c r="N250" s="157" t="s">
        <v>34</v>
      </c>
      <c r="O250" s="144">
        <v>0</v>
      </c>
      <c r="P250" s="144">
        <f t="shared" si="71"/>
        <v>0</v>
      </c>
      <c r="Q250" s="144">
        <v>5.0000000000000001E-3</v>
      </c>
      <c r="R250" s="144">
        <f t="shared" si="72"/>
        <v>0.26750000000000002</v>
      </c>
      <c r="S250" s="144">
        <v>0</v>
      </c>
      <c r="T250" s="145">
        <f t="shared" si="7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6" t="s">
        <v>249</v>
      </c>
      <c r="AT250" s="146" t="s">
        <v>203</v>
      </c>
      <c r="AU250" s="146" t="s">
        <v>123</v>
      </c>
      <c r="AY250" s="14" t="s">
        <v>117</v>
      </c>
      <c r="BE250" s="147">
        <f t="shared" si="74"/>
        <v>0</v>
      </c>
      <c r="BF250" s="147">
        <f t="shared" si="75"/>
        <v>0</v>
      </c>
      <c r="BG250" s="147">
        <f t="shared" si="76"/>
        <v>0</v>
      </c>
      <c r="BH250" s="147">
        <f t="shared" si="77"/>
        <v>0</v>
      </c>
      <c r="BI250" s="147">
        <f t="shared" si="78"/>
        <v>0</v>
      </c>
      <c r="BJ250" s="14" t="s">
        <v>123</v>
      </c>
      <c r="BK250" s="147">
        <f t="shared" si="79"/>
        <v>0</v>
      </c>
      <c r="BL250" s="14" t="s">
        <v>181</v>
      </c>
      <c r="BM250" s="146" t="s">
        <v>542</v>
      </c>
    </row>
    <row r="251" spans="1:65" s="2" customFormat="1" ht="24.2" customHeight="1">
      <c r="A251" s="26"/>
      <c r="B251" s="134"/>
      <c r="C251" s="148" t="s">
        <v>543</v>
      </c>
      <c r="D251" s="148" t="s">
        <v>203</v>
      </c>
      <c r="E251" s="149" t="s">
        <v>544</v>
      </c>
      <c r="F251" s="150" t="s">
        <v>545</v>
      </c>
      <c r="G251" s="151" t="s">
        <v>121</v>
      </c>
      <c r="H251" s="152">
        <v>1</v>
      </c>
      <c r="I251" s="153">
        <v>0</v>
      </c>
      <c r="J251" s="153">
        <f t="shared" si="70"/>
        <v>0</v>
      </c>
      <c r="K251" s="154"/>
      <c r="L251" s="155"/>
      <c r="M251" s="156" t="s">
        <v>1</v>
      </c>
      <c r="N251" s="157" t="s">
        <v>34</v>
      </c>
      <c r="O251" s="144">
        <v>0</v>
      </c>
      <c r="P251" s="144">
        <f t="shared" si="71"/>
        <v>0</v>
      </c>
      <c r="Q251" s="144">
        <v>5.0000000000000001E-3</v>
      </c>
      <c r="R251" s="144">
        <f t="shared" si="72"/>
        <v>5.0000000000000001E-3</v>
      </c>
      <c r="S251" s="144">
        <v>0</v>
      </c>
      <c r="T251" s="145">
        <f t="shared" si="7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6" t="s">
        <v>249</v>
      </c>
      <c r="AT251" s="146" t="s">
        <v>203</v>
      </c>
      <c r="AU251" s="146" t="s">
        <v>123</v>
      </c>
      <c r="AY251" s="14" t="s">
        <v>117</v>
      </c>
      <c r="BE251" s="147">
        <f t="shared" si="74"/>
        <v>0</v>
      </c>
      <c r="BF251" s="147">
        <f t="shared" si="75"/>
        <v>0</v>
      </c>
      <c r="BG251" s="147">
        <f t="shared" si="76"/>
        <v>0</v>
      </c>
      <c r="BH251" s="147">
        <f t="shared" si="77"/>
        <v>0</v>
      </c>
      <c r="BI251" s="147">
        <f t="shared" si="78"/>
        <v>0</v>
      </c>
      <c r="BJ251" s="14" t="s">
        <v>123</v>
      </c>
      <c r="BK251" s="147">
        <f t="shared" si="79"/>
        <v>0</v>
      </c>
      <c r="BL251" s="14" t="s">
        <v>181</v>
      </c>
      <c r="BM251" s="146" t="s">
        <v>546</v>
      </c>
    </row>
    <row r="252" spans="1:65" s="2" customFormat="1" ht="24.2" customHeight="1">
      <c r="A252" s="26"/>
      <c r="B252" s="134"/>
      <c r="C252" s="135" t="s">
        <v>547</v>
      </c>
      <c r="D252" s="135" t="s">
        <v>119</v>
      </c>
      <c r="E252" s="136" t="s">
        <v>548</v>
      </c>
      <c r="F252" s="137" t="s">
        <v>549</v>
      </c>
      <c r="G252" s="138" t="s">
        <v>550</v>
      </c>
      <c r="H252" s="139">
        <v>382.51</v>
      </c>
      <c r="I252" s="140">
        <v>0</v>
      </c>
      <c r="J252" s="140">
        <f t="shared" si="70"/>
        <v>0</v>
      </c>
      <c r="K252" s="141"/>
      <c r="L252" s="27"/>
      <c r="M252" s="142" t="s">
        <v>1</v>
      </c>
      <c r="N252" s="143" t="s">
        <v>34</v>
      </c>
      <c r="O252" s="144">
        <v>1.5089999999999999E-2</v>
      </c>
      <c r="P252" s="144">
        <f t="shared" si="71"/>
        <v>5.7720758999999999</v>
      </c>
      <c r="Q252" s="144">
        <v>5.0000000000000002E-5</v>
      </c>
      <c r="R252" s="144">
        <f t="shared" si="72"/>
        <v>1.91255E-2</v>
      </c>
      <c r="S252" s="144">
        <v>0</v>
      </c>
      <c r="T252" s="145">
        <f t="shared" si="7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6" t="s">
        <v>181</v>
      </c>
      <c r="AT252" s="146" t="s">
        <v>119</v>
      </c>
      <c r="AU252" s="146" t="s">
        <v>123</v>
      </c>
      <c r="AY252" s="14" t="s">
        <v>117</v>
      </c>
      <c r="BE252" s="147">
        <f t="shared" si="74"/>
        <v>0</v>
      </c>
      <c r="BF252" s="147">
        <f t="shared" si="75"/>
        <v>0</v>
      </c>
      <c r="BG252" s="147">
        <f t="shared" si="76"/>
        <v>0</v>
      </c>
      <c r="BH252" s="147">
        <f t="shared" si="77"/>
        <v>0</v>
      </c>
      <c r="BI252" s="147">
        <f t="shared" si="78"/>
        <v>0</v>
      </c>
      <c r="BJ252" s="14" t="s">
        <v>123</v>
      </c>
      <c r="BK252" s="147">
        <f t="shared" si="79"/>
        <v>0</v>
      </c>
      <c r="BL252" s="14" t="s">
        <v>181</v>
      </c>
      <c r="BM252" s="146" t="s">
        <v>551</v>
      </c>
    </row>
    <row r="253" spans="1:65" s="2" customFormat="1" ht="14.45" customHeight="1">
      <c r="A253" s="26"/>
      <c r="B253" s="134"/>
      <c r="C253" s="148" t="s">
        <v>552</v>
      </c>
      <c r="D253" s="148" t="s">
        <v>203</v>
      </c>
      <c r="E253" s="149" t="s">
        <v>553</v>
      </c>
      <c r="F253" s="150" t="s">
        <v>554</v>
      </c>
      <c r="G253" s="151" t="s">
        <v>550</v>
      </c>
      <c r="H253" s="152">
        <v>382.51</v>
      </c>
      <c r="I253" s="153">
        <v>0</v>
      </c>
      <c r="J253" s="153">
        <f t="shared" si="70"/>
        <v>0</v>
      </c>
      <c r="K253" s="154"/>
      <c r="L253" s="155"/>
      <c r="M253" s="156" t="s">
        <v>1</v>
      </c>
      <c r="N253" s="157" t="s">
        <v>34</v>
      </c>
      <c r="O253" s="144">
        <v>0</v>
      </c>
      <c r="P253" s="144">
        <f t="shared" si="71"/>
        <v>0</v>
      </c>
      <c r="Q253" s="144">
        <v>0</v>
      </c>
      <c r="R253" s="144">
        <f t="shared" si="72"/>
        <v>0</v>
      </c>
      <c r="S253" s="144">
        <v>0</v>
      </c>
      <c r="T253" s="145">
        <f t="shared" si="7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6" t="s">
        <v>249</v>
      </c>
      <c r="AT253" s="146" t="s">
        <v>203</v>
      </c>
      <c r="AU253" s="146" t="s">
        <v>123</v>
      </c>
      <c r="AY253" s="14" t="s">
        <v>117</v>
      </c>
      <c r="BE253" s="147">
        <f t="shared" si="74"/>
        <v>0</v>
      </c>
      <c r="BF253" s="147">
        <f t="shared" si="75"/>
        <v>0</v>
      </c>
      <c r="BG253" s="147">
        <f t="shared" si="76"/>
        <v>0</v>
      </c>
      <c r="BH253" s="147">
        <f t="shared" si="77"/>
        <v>0</v>
      </c>
      <c r="BI253" s="147">
        <f t="shared" si="78"/>
        <v>0</v>
      </c>
      <c r="BJ253" s="14" t="s">
        <v>123</v>
      </c>
      <c r="BK253" s="147">
        <f t="shared" si="79"/>
        <v>0</v>
      </c>
      <c r="BL253" s="14" t="s">
        <v>181</v>
      </c>
      <c r="BM253" s="146" t="s">
        <v>555</v>
      </c>
    </row>
    <row r="254" spans="1:65" s="2" customFormat="1" ht="14.45" customHeight="1">
      <c r="A254" s="26"/>
      <c r="B254" s="134"/>
      <c r="C254" s="135" t="s">
        <v>556</v>
      </c>
      <c r="D254" s="135" t="s">
        <v>119</v>
      </c>
      <c r="E254" s="136" t="s">
        <v>557</v>
      </c>
      <c r="F254" s="137" t="s">
        <v>558</v>
      </c>
      <c r="G254" s="138" t="s">
        <v>550</v>
      </c>
      <c r="H254" s="139">
        <v>1196.6500000000001</v>
      </c>
      <c r="I254" s="140">
        <v>0</v>
      </c>
      <c r="J254" s="140">
        <f t="shared" si="70"/>
        <v>0</v>
      </c>
      <c r="K254" s="141"/>
      <c r="L254" s="27"/>
      <c r="M254" s="142" t="s">
        <v>1</v>
      </c>
      <c r="N254" s="143" t="s">
        <v>34</v>
      </c>
      <c r="O254" s="144">
        <v>1.5089999999999999E-2</v>
      </c>
      <c r="P254" s="144">
        <f t="shared" si="71"/>
        <v>18.0574485</v>
      </c>
      <c r="Q254" s="144">
        <v>5.0000000000000002E-5</v>
      </c>
      <c r="R254" s="144">
        <f t="shared" si="72"/>
        <v>5.9832500000000011E-2</v>
      </c>
      <c r="S254" s="144">
        <v>0</v>
      </c>
      <c r="T254" s="145">
        <f t="shared" si="7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6" t="s">
        <v>181</v>
      </c>
      <c r="AT254" s="146" t="s">
        <v>119</v>
      </c>
      <c r="AU254" s="146" t="s">
        <v>123</v>
      </c>
      <c r="AY254" s="14" t="s">
        <v>117</v>
      </c>
      <c r="BE254" s="147">
        <f t="shared" si="74"/>
        <v>0</v>
      </c>
      <c r="BF254" s="147">
        <f t="shared" si="75"/>
        <v>0</v>
      </c>
      <c r="BG254" s="147">
        <f t="shared" si="76"/>
        <v>0</v>
      </c>
      <c r="BH254" s="147">
        <f t="shared" si="77"/>
        <v>0</v>
      </c>
      <c r="BI254" s="147">
        <f t="shared" si="78"/>
        <v>0</v>
      </c>
      <c r="BJ254" s="14" t="s">
        <v>123</v>
      </c>
      <c r="BK254" s="147">
        <f t="shared" si="79"/>
        <v>0</v>
      </c>
      <c r="BL254" s="14" t="s">
        <v>181</v>
      </c>
      <c r="BM254" s="146" t="s">
        <v>559</v>
      </c>
    </row>
    <row r="255" spans="1:65" s="2" customFormat="1" ht="14.45" customHeight="1">
      <c r="A255" s="26"/>
      <c r="B255" s="134"/>
      <c r="C255" s="148" t="s">
        <v>560</v>
      </c>
      <c r="D255" s="148" t="s">
        <v>203</v>
      </c>
      <c r="E255" s="149" t="s">
        <v>561</v>
      </c>
      <c r="F255" s="150" t="s">
        <v>562</v>
      </c>
      <c r="G255" s="151" t="s">
        <v>550</v>
      </c>
      <c r="H255" s="152">
        <v>1196.6500000000001</v>
      </c>
      <c r="I255" s="153">
        <v>0</v>
      </c>
      <c r="J255" s="153">
        <f t="shared" si="70"/>
        <v>0</v>
      </c>
      <c r="K255" s="154"/>
      <c r="L255" s="155"/>
      <c r="M255" s="156" t="s">
        <v>1</v>
      </c>
      <c r="N255" s="157" t="s">
        <v>34</v>
      </c>
      <c r="O255" s="144">
        <v>0</v>
      </c>
      <c r="P255" s="144">
        <f t="shared" si="71"/>
        <v>0</v>
      </c>
      <c r="Q255" s="144">
        <v>0</v>
      </c>
      <c r="R255" s="144">
        <f t="shared" si="72"/>
        <v>0</v>
      </c>
      <c r="S255" s="144">
        <v>0</v>
      </c>
      <c r="T255" s="145">
        <f t="shared" si="7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6" t="s">
        <v>249</v>
      </c>
      <c r="AT255" s="146" t="s">
        <v>203</v>
      </c>
      <c r="AU255" s="146" t="s">
        <v>123</v>
      </c>
      <c r="AY255" s="14" t="s">
        <v>117</v>
      </c>
      <c r="BE255" s="147">
        <f t="shared" si="74"/>
        <v>0</v>
      </c>
      <c r="BF255" s="147">
        <f t="shared" si="75"/>
        <v>0</v>
      </c>
      <c r="BG255" s="147">
        <f t="shared" si="76"/>
        <v>0</v>
      </c>
      <c r="BH255" s="147">
        <f t="shared" si="77"/>
        <v>0</v>
      </c>
      <c r="BI255" s="147">
        <f t="shared" si="78"/>
        <v>0</v>
      </c>
      <c r="BJ255" s="14" t="s">
        <v>123</v>
      </c>
      <c r="BK255" s="147">
        <f t="shared" si="79"/>
        <v>0</v>
      </c>
      <c r="BL255" s="14" t="s">
        <v>181</v>
      </c>
      <c r="BM255" s="146" t="s">
        <v>563</v>
      </c>
    </row>
    <row r="256" spans="1:65" s="2" customFormat="1" ht="24.2" customHeight="1">
      <c r="A256" s="26"/>
      <c r="B256" s="134"/>
      <c r="C256" s="135" t="s">
        <v>564</v>
      </c>
      <c r="D256" s="135" t="s">
        <v>119</v>
      </c>
      <c r="E256" s="136" t="s">
        <v>565</v>
      </c>
      <c r="F256" s="137" t="s">
        <v>566</v>
      </c>
      <c r="G256" s="138" t="s">
        <v>170</v>
      </c>
      <c r="H256" s="139">
        <v>278.55</v>
      </c>
      <c r="I256" s="140">
        <v>0</v>
      </c>
      <c r="J256" s="140">
        <f t="shared" si="70"/>
        <v>0</v>
      </c>
      <c r="K256" s="141"/>
      <c r="L256" s="27"/>
      <c r="M256" s="142" t="s">
        <v>1</v>
      </c>
      <c r="N256" s="143" t="s">
        <v>34</v>
      </c>
      <c r="O256" s="144">
        <v>1.0999999999999999E-2</v>
      </c>
      <c r="P256" s="144">
        <f t="shared" si="71"/>
        <v>3.0640499999999999</v>
      </c>
      <c r="Q256" s="144">
        <v>5.0000000000000002E-5</v>
      </c>
      <c r="R256" s="144">
        <f t="shared" si="72"/>
        <v>1.3927500000000001E-2</v>
      </c>
      <c r="S256" s="144">
        <v>0</v>
      </c>
      <c r="T256" s="145">
        <f t="shared" si="7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6" t="s">
        <v>181</v>
      </c>
      <c r="AT256" s="146" t="s">
        <v>119</v>
      </c>
      <c r="AU256" s="146" t="s">
        <v>123</v>
      </c>
      <c r="AY256" s="14" t="s">
        <v>117</v>
      </c>
      <c r="BE256" s="147">
        <f t="shared" si="74"/>
        <v>0</v>
      </c>
      <c r="BF256" s="147">
        <f t="shared" si="75"/>
        <v>0</v>
      </c>
      <c r="BG256" s="147">
        <f t="shared" si="76"/>
        <v>0</v>
      </c>
      <c r="BH256" s="147">
        <f t="shared" si="77"/>
        <v>0</v>
      </c>
      <c r="BI256" s="147">
        <f t="shared" si="78"/>
        <v>0</v>
      </c>
      <c r="BJ256" s="14" t="s">
        <v>123</v>
      </c>
      <c r="BK256" s="147">
        <f t="shared" si="79"/>
        <v>0</v>
      </c>
      <c r="BL256" s="14" t="s">
        <v>181</v>
      </c>
      <c r="BM256" s="146" t="s">
        <v>567</v>
      </c>
    </row>
    <row r="257" spans="1:65" s="2" customFormat="1" ht="24.2" customHeight="1">
      <c r="A257" s="26"/>
      <c r="B257" s="134"/>
      <c r="C257" s="148" t="s">
        <v>568</v>
      </c>
      <c r="D257" s="148" t="s">
        <v>203</v>
      </c>
      <c r="E257" s="149" t="s">
        <v>569</v>
      </c>
      <c r="F257" s="150" t="s">
        <v>570</v>
      </c>
      <c r="G257" s="151" t="s">
        <v>170</v>
      </c>
      <c r="H257" s="152">
        <v>284.12099999999998</v>
      </c>
      <c r="I257" s="153">
        <v>0</v>
      </c>
      <c r="J257" s="153">
        <f t="shared" si="70"/>
        <v>0</v>
      </c>
      <c r="K257" s="154"/>
      <c r="L257" s="155"/>
      <c r="M257" s="156" t="s">
        <v>1</v>
      </c>
      <c r="N257" s="157" t="s">
        <v>34</v>
      </c>
      <c r="O257" s="144">
        <v>0</v>
      </c>
      <c r="P257" s="144">
        <f t="shared" si="71"/>
        <v>0</v>
      </c>
      <c r="Q257" s="144">
        <v>1</v>
      </c>
      <c r="R257" s="144">
        <f t="shared" si="72"/>
        <v>284.12099999999998</v>
      </c>
      <c r="S257" s="144">
        <v>0</v>
      </c>
      <c r="T257" s="145">
        <f t="shared" si="7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6" t="s">
        <v>249</v>
      </c>
      <c r="AT257" s="146" t="s">
        <v>203</v>
      </c>
      <c r="AU257" s="146" t="s">
        <v>123</v>
      </c>
      <c r="AY257" s="14" t="s">
        <v>117</v>
      </c>
      <c r="BE257" s="147">
        <f t="shared" si="74"/>
        <v>0</v>
      </c>
      <c r="BF257" s="147">
        <f t="shared" si="75"/>
        <v>0</v>
      </c>
      <c r="BG257" s="147">
        <f t="shared" si="76"/>
        <v>0</v>
      </c>
      <c r="BH257" s="147">
        <f t="shared" si="77"/>
        <v>0</v>
      </c>
      <c r="BI257" s="147">
        <f t="shared" si="78"/>
        <v>0</v>
      </c>
      <c r="BJ257" s="14" t="s">
        <v>123</v>
      </c>
      <c r="BK257" s="147">
        <f t="shared" si="79"/>
        <v>0</v>
      </c>
      <c r="BL257" s="14" t="s">
        <v>181</v>
      </c>
      <c r="BM257" s="146" t="s">
        <v>571</v>
      </c>
    </row>
    <row r="258" spans="1:65" s="2" customFormat="1" ht="14.45" customHeight="1">
      <c r="A258" s="26"/>
      <c r="B258" s="134"/>
      <c r="C258" s="135" t="s">
        <v>572</v>
      </c>
      <c r="D258" s="135" t="s">
        <v>119</v>
      </c>
      <c r="E258" s="136" t="s">
        <v>573</v>
      </c>
      <c r="F258" s="137" t="s">
        <v>574</v>
      </c>
      <c r="G258" s="138" t="s">
        <v>170</v>
      </c>
      <c r="H258" s="139">
        <v>244.68299999999999</v>
      </c>
      <c r="I258" s="140">
        <v>0</v>
      </c>
      <c r="J258" s="140">
        <f t="shared" si="70"/>
        <v>0</v>
      </c>
      <c r="K258" s="141"/>
      <c r="L258" s="27"/>
      <c r="M258" s="142" t="s">
        <v>1</v>
      </c>
      <c r="N258" s="143" t="s">
        <v>34</v>
      </c>
      <c r="O258" s="144">
        <v>1.0999999999999999E-2</v>
      </c>
      <c r="P258" s="144">
        <f t="shared" si="71"/>
        <v>2.6915129999999996</v>
      </c>
      <c r="Q258" s="144">
        <v>5.0000000000000002E-5</v>
      </c>
      <c r="R258" s="144">
        <f t="shared" si="72"/>
        <v>1.2234150000000001E-2</v>
      </c>
      <c r="S258" s="144">
        <v>0</v>
      </c>
      <c r="T258" s="145">
        <f t="shared" si="7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6" t="s">
        <v>181</v>
      </c>
      <c r="AT258" s="146" t="s">
        <v>119</v>
      </c>
      <c r="AU258" s="146" t="s">
        <v>123</v>
      </c>
      <c r="AY258" s="14" t="s">
        <v>117</v>
      </c>
      <c r="BE258" s="147">
        <f t="shared" si="74"/>
        <v>0</v>
      </c>
      <c r="BF258" s="147">
        <f t="shared" si="75"/>
        <v>0</v>
      </c>
      <c r="BG258" s="147">
        <f t="shared" si="76"/>
        <v>0</v>
      </c>
      <c r="BH258" s="147">
        <f t="shared" si="77"/>
        <v>0</v>
      </c>
      <c r="BI258" s="147">
        <f t="shared" si="78"/>
        <v>0</v>
      </c>
      <c r="BJ258" s="14" t="s">
        <v>123</v>
      </c>
      <c r="BK258" s="147">
        <f t="shared" si="79"/>
        <v>0</v>
      </c>
      <c r="BL258" s="14" t="s">
        <v>181</v>
      </c>
      <c r="BM258" s="146" t="s">
        <v>575</v>
      </c>
    </row>
    <row r="259" spans="1:65" s="2" customFormat="1" ht="14.45" customHeight="1">
      <c r="A259" s="26"/>
      <c r="B259" s="134"/>
      <c r="C259" s="148" t="s">
        <v>576</v>
      </c>
      <c r="D259" s="148" t="s">
        <v>203</v>
      </c>
      <c r="E259" s="149" t="s">
        <v>577</v>
      </c>
      <c r="F259" s="150" t="s">
        <v>578</v>
      </c>
      <c r="G259" s="151" t="s">
        <v>170</v>
      </c>
      <c r="H259" s="152">
        <v>244.68299999999999</v>
      </c>
      <c r="I259" s="153">
        <v>0</v>
      </c>
      <c r="J259" s="153">
        <f t="shared" si="70"/>
        <v>0</v>
      </c>
      <c r="K259" s="154"/>
      <c r="L259" s="155"/>
      <c r="M259" s="156" t="s">
        <v>1</v>
      </c>
      <c r="N259" s="157" t="s">
        <v>34</v>
      </c>
      <c r="O259" s="144">
        <v>0</v>
      </c>
      <c r="P259" s="144">
        <f t="shared" si="71"/>
        <v>0</v>
      </c>
      <c r="Q259" s="144">
        <v>9.7000000000000003E-3</v>
      </c>
      <c r="R259" s="144">
        <f t="shared" si="72"/>
        <v>2.3734251</v>
      </c>
      <c r="S259" s="144">
        <v>0</v>
      </c>
      <c r="T259" s="145">
        <f t="shared" si="7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6" t="s">
        <v>249</v>
      </c>
      <c r="AT259" s="146" t="s">
        <v>203</v>
      </c>
      <c r="AU259" s="146" t="s">
        <v>123</v>
      </c>
      <c r="AY259" s="14" t="s">
        <v>117</v>
      </c>
      <c r="BE259" s="147">
        <f t="shared" si="74"/>
        <v>0</v>
      </c>
      <c r="BF259" s="147">
        <f t="shared" si="75"/>
        <v>0</v>
      </c>
      <c r="BG259" s="147">
        <f t="shared" si="76"/>
        <v>0</v>
      </c>
      <c r="BH259" s="147">
        <f t="shared" si="77"/>
        <v>0</v>
      </c>
      <c r="BI259" s="147">
        <f t="shared" si="78"/>
        <v>0</v>
      </c>
      <c r="BJ259" s="14" t="s">
        <v>123</v>
      </c>
      <c r="BK259" s="147">
        <f t="shared" si="79"/>
        <v>0</v>
      </c>
      <c r="BL259" s="14" t="s">
        <v>181</v>
      </c>
      <c r="BM259" s="146" t="s">
        <v>579</v>
      </c>
    </row>
    <row r="260" spans="1:65" s="2" customFormat="1" ht="24.2" customHeight="1">
      <c r="A260" s="26"/>
      <c r="B260" s="134"/>
      <c r="C260" s="135" t="s">
        <v>580</v>
      </c>
      <c r="D260" s="135" t="s">
        <v>119</v>
      </c>
      <c r="E260" s="136" t="s">
        <v>581</v>
      </c>
      <c r="F260" s="137" t="s">
        <v>582</v>
      </c>
      <c r="G260" s="138" t="s">
        <v>170</v>
      </c>
      <c r="H260" s="139">
        <v>72.31</v>
      </c>
      <c r="I260" s="140">
        <v>0</v>
      </c>
      <c r="J260" s="140">
        <f t="shared" si="70"/>
        <v>0</v>
      </c>
      <c r="K260" s="141"/>
      <c r="L260" s="27"/>
      <c r="M260" s="142" t="s">
        <v>1</v>
      </c>
      <c r="N260" s="143" t="s">
        <v>34</v>
      </c>
      <c r="O260" s="144">
        <v>0.67434000000000005</v>
      </c>
      <c r="P260" s="144">
        <f t="shared" si="71"/>
        <v>48.761525400000004</v>
      </c>
      <c r="Q260" s="144">
        <v>1.3600000000000001E-3</v>
      </c>
      <c r="R260" s="144">
        <f t="shared" si="72"/>
        <v>9.8341600000000015E-2</v>
      </c>
      <c r="S260" s="144">
        <v>0</v>
      </c>
      <c r="T260" s="145">
        <f t="shared" si="7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6" t="s">
        <v>181</v>
      </c>
      <c r="AT260" s="146" t="s">
        <v>119</v>
      </c>
      <c r="AU260" s="146" t="s">
        <v>123</v>
      </c>
      <c r="AY260" s="14" t="s">
        <v>117</v>
      </c>
      <c r="BE260" s="147">
        <f t="shared" si="74"/>
        <v>0</v>
      </c>
      <c r="BF260" s="147">
        <f t="shared" si="75"/>
        <v>0</v>
      </c>
      <c r="BG260" s="147">
        <f t="shared" si="76"/>
        <v>0</v>
      </c>
      <c r="BH260" s="147">
        <f t="shared" si="77"/>
        <v>0</v>
      </c>
      <c r="BI260" s="147">
        <f t="shared" si="78"/>
        <v>0</v>
      </c>
      <c r="BJ260" s="14" t="s">
        <v>123</v>
      </c>
      <c r="BK260" s="147">
        <f t="shared" si="79"/>
        <v>0</v>
      </c>
      <c r="BL260" s="14" t="s">
        <v>181</v>
      </c>
      <c r="BM260" s="146" t="s">
        <v>583</v>
      </c>
    </row>
    <row r="261" spans="1:65" s="2" customFormat="1" ht="14.45" customHeight="1">
      <c r="A261" s="26"/>
      <c r="B261" s="134"/>
      <c r="C261" s="148" t="s">
        <v>584</v>
      </c>
      <c r="D261" s="148" t="s">
        <v>203</v>
      </c>
      <c r="E261" s="149" t="s">
        <v>585</v>
      </c>
      <c r="F261" s="150" t="s">
        <v>586</v>
      </c>
      <c r="G261" s="151" t="s">
        <v>226</v>
      </c>
      <c r="H261" s="152">
        <v>134.66999999999999</v>
      </c>
      <c r="I261" s="153">
        <v>0</v>
      </c>
      <c r="J261" s="153">
        <f t="shared" si="70"/>
        <v>0</v>
      </c>
      <c r="K261" s="154"/>
      <c r="L261" s="155"/>
      <c r="M261" s="156" t="s">
        <v>1</v>
      </c>
      <c r="N261" s="157" t="s">
        <v>34</v>
      </c>
      <c r="O261" s="144">
        <v>0</v>
      </c>
      <c r="P261" s="144">
        <f t="shared" si="71"/>
        <v>0</v>
      </c>
      <c r="Q261" s="144">
        <v>5.0000000000000001E-4</v>
      </c>
      <c r="R261" s="144">
        <f t="shared" si="72"/>
        <v>6.7334999999999992E-2</v>
      </c>
      <c r="S261" s="144">
        <v>0</v>
      </c>
      <c r="T261" s="145">
        <f t="shared" si="7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6" t="s">
        <v>249</v>
      </c>
      <c r="AT261" s="146" t="s">
        <v>203</v>
      </c>
      <c r="AU261" s="146" t="s">
        <v>123</v>
      </c>
      <c r="AY261" s="14" t="s">
        <v>117</v>
      </c>
      <c r="BE261" s="147">
        <f t="shared" si="74"/>
        <v>0</v>
      </c>
      <c r="BF261" s="147">
        <f t="shared" si="75"/>
        <v>0</v>
      </c>
      <c r="BG261" s="147">
        <f t="shared" si="76"/>
        <v>0</v>
      </c>
      <c r="BH261" s="147">
        <f t="shared" si="77"/>
        <v>0</v>
      </c>
      <c r="BI261" s="147">
        <f t="shared" si="78"/>
        <v>0</v>
      </c>
      <c r="BJ261" s="14" t="s">
        <v>123</v>
      </c>
      <c r="BK261" s="147">
        <f t="shared" si="79"/>
        <v>0</v>
      </c>
      <c r="BL261" s="14" t="s">
        <v>181</v>
      </c>
      <c r="BM261" s="146" t="s">
        <v>587</v>
      </c>
    </row>
    <row r="262" spans="1:65" s="2" customFormat="1" ht="24.2" customHeight="1">
      <c r="A262" s="26"/>
      <c r="B262" s="134"/>
      <c r="C262" s="135" t="s">
        <v>588</v>
      </c>
      <c r="D262" s="135" t="s">
        <v>119</v>
      </c>
      <c r="E262" s="136" t="s">
        <v>589</v>
      </c>
      <c r="F262" s="137" t="s">
        <v>590</v>
      </c>
      <c r="G262" s="138" t="s">
        <v>170</v>
      </c>
      <c r="H262" s="139">
        <v>194.13499999999999</v>
      </c>
      <c r="I262" s="140">
        <v>0</v>
      </c>
      <c r="J262" s="140">
        <f t="shared" si="70"/>
        <v>0</v>
      </c>
      <c r="K262" s="141"/>
      <c r="L262" s="27"/>
      <c r="M262" s="142" t="s">
        <v>1</v>
      </c>
      <c r="N262" s="143" t="s">
        <v>34</v>
      </c>
      <c r="O262" s="144">
        <v>0.67434000000000005</v>
      </c>
      <c r="P262" s="144">
        <f t="shared" si="71"/>
        <v>130.9129959</v>
      </c>
      <c r="Q262" s="144">
        <v>1.3600000000000001E-3</v>
      </c>
      <c r="R262" s="144">
        <f t="shared" si="72"/>
        <v>0.26402360000000002</v>
      </c>
      <c r="S262" s="144">
        <v>0</v>
      </c>
      <c r="T262" s="145">
        <f t="shared" si="7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46" t="s">
        <v>181</v>
      </c>
      <c r="AT262" s="146" t="s">
        <v>119</v>
      </c>
      <c r="AU262" s="146" t="s">
        <v>123</v>
      </c>
      <c r="AY262" s="14" t="s">
        <v>117</v>
      </c>
      <c r="BE262" s="147">
        <f t="shared" si="74"/>
        <v>0</v>
      </c>
      <c r="BF262" s="147">
        <f t="shared" si="75"/>
        <v>0</v>
      </c>
      <c r="BG262" s="147">
        <f t="shared" si="76"/>
        <v>0</v>
      </c>
      <c r="BH262" s="147">
        <f t="shared" si="77"/>
        <v>0</v>
      </c>
      <c r="BI262" s="147">
        <f t="shared" si="78"/>
        <v>0</v>
      </c>
      <c r="BJ262" s="14" t="s">
        <v>123</v>
      </c>
      <c r="BK262" s="147">
        <f t="shared" si="79"/>
        <v>0</v>
      </c>
      <c r="BL262" s="14" t="s">
        <v>181</v>
      </c>
      <c r="BM262" s="146" t="s">
        <v>591</v>
      </c>
    </row>
    <row r="263" spans="1:65" s="2" customFormat="1" ht="24.2" customHeight="1">
      <c r="A263" s="26"/>
      <c r="B263" s="134"/>
      <c r="C263" s="148" t="s">
        <v>592</v>
      </c>
      <c r="D263" s="148" t="s">
        <v>203</v>
      </c>
      <c r="E263" s="149" t="s">
        <v>593</v>
      </c>
      <c r="F263" s="150" t="s">
        <v>594</v>
      </c>
      <c r="G263" s="151" t="s">
        <v>226</v>
      </c>
      <c r="H263" s="152">
        <v>356.30799999999999</v>
      </c>
      <c r="I263" s="153">
        <v>0</v>
      </c>
      <c r="J263" s="153">
        <f t="shared" si="70"/>
        <v>0</v>
      </c>
      <c r="K263" s="154"/>
      <c r="L263" s="155"/>
      <c r="M263" s="156" t="s">
        <v>1</v>
      </c>
      <c r="N263" s="157" t="s">
        <v>34</v>
      </c>
      <c r="O263" s="144">
        <v>0</v>
      </c>
      <c r="P263" s="144">
        <f t="shared" si="71"/>
        <v>0</v>
      </c>
      <c r="Q263" s="144">
        <v>1</v>
      </c>
      <c r="R263" s="144">
        <f t="shared" si="72"/>
        <v>356.30799999999999</v>
      </c>
      <c r="S263" s="144">
        <v>0</v>
      </c>
      <c r="T263" s="145">
        <f t="shared" si="7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46" t="s">
        <v>249</v>
      </c>
      <c r="AT263" s="146" t="s">
        <v>203</v>
      </c>
      <c r="AU263" s="146" t="s">
        <v>123</v>
      </c>
      <c r="AY263" s="14" t="s">
        <v>117</v>
      </c>
      <c r="BE263" s="147">
        <f t="shared" si="74"/>
        <v>0</v>
      </c>
      <c r="BF263" s="147">
        <f t="shared" si="75"/>
        <v>0</v>
      </c>
      <c r="BG263" s="147">
        <f t="shared" si="76"/>
        <v>0</v>
      </c>
      <c r="BH263" s="147">
        <f t="shared" si="77"/>
        <v>0</v>
      </c>
      <c r="BI263" s="147">
        <f t="shared" si="78"/>
        <v>0</v>
      </c>
      <c r="BJ263" s="14" t="s">
        <v>123</v>
      </c>
      <c r="BK263" s="147">
        <f t="shared" si="79"/>
        <v>0</v>
      </c>
      <c r="BL263" s="14" t="s">
        <v>181</v>
      </c>
      <c r="BM263" s="146" t="s">
        <v>595</v>
      </c>
    </row>
    <row r="264" spans="1:65" s="2" customFormat="1" ht="24.2" customHeight="1">
      <c r="A264" s="26"/>
      <c r="B264" s="134"/>
      <c r="C264" s="135" t="s">
        <v>596</v>
      </c>
      <c r="D264" s="135" t="s">
        <v>119</v>
      </c>
      <c r="E264" s="136" t="s">
        <v>597</v>
      </c>
      <c r="F264" s="137" t="s">
        <v>598</v>
      </c>
      <c r="G264" s="138" t="s">
        <v>121</v>
      </c>
      <c r="H264" s="139">
        <v>8</v>
      </c>
      <c r="I264" s="140">
        <v>0</v>
      </c>
      <c r="J264" s="140">
        <f t="shared" si="70"/>
        <v>0</v>
      </c>
      <c r="K264" s="141"/>
      <c r="L264" s="27"/>
      <c r="M264" s="142" t="s">
        <v>1</v>
      </c>
      <c r="N264" s="143" t="s">
        <v>34</v>
      </c>
      <c r="O264" s="144">
        <v>8.9101800000000004</v>
      </c>
      <c r="P264" s="144">
        <f t="shared" si="71"/>
        <v>71.281440000000003</v>
      </c>
      <c r="Q264" s="144">
        <v>1.2999999999999999E-4</v>
      </c>
      <c r="R264" s="144">
        <f t="shared" si="72"/>
        <v>1.0399999999999999E-3</v>
      </c>
      <c r="S264" s="144">
        <v>0</v>
      </c>
      <c r="T264" s="145">
        <f t="shared" si="7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6" t="s">
        <v>181</v>
      </c>
      <c r="AT264" s="146" t="s">
        <v>119</v>
      </c>
      <c r="AU264" s="146" t="s">
        <v>123</v>
      </c>
      <c r="AY264" s="14" t="s">
        <v>117</v>
      </c>
      <c r="BE264" s="147">
        <f t="shared" si="74"/>
        <v>0</v>
      </c>
      <c r="BF264" s="147">
        <f t="shared" si="75"/>
        <v>0</v>
      </c>
      <c r="BG264" s="147">
        <f t="shared" si="76"/>
        <v>0</v>
      </c>
      <c r="BH264" s="147">
        <f t="shared" si="77"/>
        <v>0</v>
      </c>
      <c r="BI264" s="147">
        <f t="shared" si="78"/>
        <v>0</v>
      </c>
      <c r="BJ264" s="14" t="s">
        <v>123</v>
      </c>
      <c r="BK264" s="147">
        <f t="shared" si="79"/>
        <v>0</v>
      </c>
      <c r="BL264" s="14" t="s">
        <v>181</v>
      </c>
      <c r="BM264" s="146" t="s">
        <v>599</v>
      </c>
    </row>
    <row r="265" spans="1:65" s="2" customFormat="1" ht="24.2" customHeight="1">
      <c r="A265" s="26"/>
      <c r="B265" s="134"/>
      <c r="C265" s="148" t="s">
        <v>600</v>
      </c>
      <c r="D265" s="148" t="s">
        <v>203</v>
      </c>
      <c r="E265" s="149" t="s">
        <v>601</v>
      </c>
      <c r="F265" s="150" t="s">
        <v>602</v>
      </c>
      <c r="G265" s="151" t="s">
        <v>121</v>
      </c>
      <c r="H265" s="152">
        <v>8</v>
      </c>
      <c r="I265" s="153">
        <v>0</v>
      </c>
      <c r="J265" s="153">
        <f t="shared" si="70"/>
        <v>0</v>
      </c>
      <c r="K265" s="154"/>
      <c r="L265" s="155"/>
      <c r="M265" s="156" t="s">
        <v>1</v>
      </c>
      <c r="N265" s="157" t="s">
        <v>34</v>
      </c>
      <c r="O265" s="144">
        <v>0</v>
      </c>
      <c r="P265" s="144">
        <f t="shared" si="71"/>
        <v>0</v>
      </c>
      <c r="Q265" s="144">
        <v>0</v>
      </c>
      <c r="R265" s="144">
        <f t="shared" si="72"/>
        <v>0</v>
      </c>
      <c r="S265" s="144">
        <v>0</v>
      </c>
      <c r="T265" s="145">
        <f t="shared" si="7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46" t="s">
        <v>249</v>
      </c>
      <c r="AT265" s="146" t="s">
        <v>203</v>
      </c>
      <c r="AU265" s="146" t="s">
        <v>123</v>
      </c>
      <c r="AY265" s="14" t="s">
        <v>117</v>
      </c>
      <c r="BE265" s="147">
        <f t="shared" si="74"/>
        <v>0</v>
      </c>
      <c r="BF265" s="147">
        <f t="shared" si="75"/>
        <v>0</v>
      </c>
      <c r="BG265" s="147">
        <f t="shared" si="76"/>
        <v>0</v>
      </c>
      <c r="BH265" s="147">
        <f t="shared" si="77"/>
        <v>0</v>
      </c>
      <c r="BI265" s="147">
        <f t="shared" si="78"/>
        <v>0</v>
      </c>
      <c r="BJ265" s="14" t="s">
        <v>123</v>
      </c>
      <c r="BK265" s="147">
        <f t="shared" si="79"/>
        <v>0</v>
      </c>
      <c r="BL265" s="14" t="s">
        <v>181</v>
      </c>
      <c r="BM265" s="146" t="s">
        <v>603</v>
      </c>
    </row>
    <row r="266" spans="1:65" s="2" customFormat="1" ht="14.45" customHeight="1">
      <c r="A266" s="26"/>
      <c r="B266" s="134"/>
      <c r="C266" s="135" t="s">
        <v>604</v>
      </c>
      <c r="D266" s="135" t="s">
        <v>119</v>
      </c>
      <c r="E266" s="136" t="s">
        <v>605</v>
      </c>
      <c r="F266" s="137" t="s">
        <v>606</v>
      </c>
      <c r="G266" s="138" t="s">
        <v>170</v>
      </c>
      <c r="H266" s="139">
        <v>332.81299999999999</v>
      </c>
      <c r="I266" s="140">
        <v>0</v>
      </c>
      <c r="J266" s="140">
        <f t="shared" si="70"/>
        <v>0</v>
      </c>
      <c r="K266" s="141"/>
      <c r="L266" s="27"/>
      <c r="M266" s="142" t="s">
        <v>1</v>
      </c>
      <c r="N266" s="143" t="s">
        <v>34</v>
      </c>
      <c r="O266" s="144">
        <v>0.74521000000000004</v>
      </c>
      <c r="P266" s="144">
        <f t="shared" si="71"/>
        <v>248.01557572999999</v>
      </c>
      <c r="Q266" s="144">
        <v>1.2E-4</v>
      </c>
      <c r="R266" s="144">
        <f t="shared" si="72"/>
        <v>3.9937559999999997E-2</v>
      </c>
      <c r="S266" s="144">
        <v>0</v>
      </c>
      <c r="T266" s="145">
        <f t="shared" si="7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6" t="s">
        <v>181</v>
      </c>
      <c r="AT266" s="146" t="s">
        <v>119</v>
      </c>
      <c r="AU266" s="146" t="s">
        <v>123</v>
      </c>
      <c r="AY266" s="14" t="s">
        <v>117</v>
      </c>
      <c r="BE266" s="147">
        <f t="shared" si="74"/>
        <v>0</v>
      </c>
      <c r="BF266" s="147">
        <f t="shared" si="75"/>
        <v>0</v>
      </c>
      <c r="BG266" s="147">
        <f t="shared" si="76"/>
        <v>0</v>
      </c>
      <c r="BH266" s="147">
        <f t="shared" si="77"/>
        <v>0</v>
      </c>
      <c r="BI266" s="147">
        <f t="shared" si="78"/>
        <v>0</v>
      </c>
      <c r="BJ266" s="14" t="s">
        <v>123</v>
      </c>
      <c r="BK266" s="147">
        <f t="shared" si="79"/>
        <v>0</v>
      </c>
      <c r="BL266" s="14" t="s">
        <v>181</v>
      </c>
      <c r="BM266" s="146" t="s">
        <v>607</v>
      </c>
    </row>
    <row r="267" spans="1:65" s="2" customFormat="1" ht="14.45" customHeight="1">
      <c r="A267" s="26"/>
      <c r="B267" s="134"/>
      <c r="C267" s="148" t="s">
        <v>608</v>
      </c>
      <c r="D267" s="148" t="s">
        <v>203</v>
      </c>
      <c r="E267" s="149" t="s">
        <v>609</v>
      </c>
      <c r="F267" s="150" t="s">
        <v>610</v>
      </c>
      <c r="G267" s="151" t="s">
        <v>170</v>
      </c>
      <c r="H267" s="152">
        <v>332.81299999999999</v>
      </c>
      <c r="I267" s="153">
        <v>0</v>
      </c>
      <c r="J267" s="153">
        <f t="shared" si="70"/>
        <v>0</v>
      </c>
      <c r="K267" s="154"/>
      <c r="L267" s="155"/>
      <c r="M267" s="156" t="s">
        <v>1</v>
      </c>
      <c r="N267" s="157" t="s">
        <v>34</v>
      </c>
      <c r="O267" s="144">
        <v>0</v>
      </c>
      <c r="P267" s="144">
        <f t="shared" si="71"/>
        <v>0</v>
      </c>
      <c r="Q267" s="144">
        <v>4.3E-3</v>
      </c>
      <c r="R267" s="144">
        <f t="shared" si="72"/>
        <v>1.4310958999999999</v>
      </c>
      <c r="S267" s="144">
        <v>0</v>
      </c>
      <c r="T267" s="145">
        <f t="shared" si="7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6" t="s">
        <v>249</v>
      </c>
      <c r="AT267" s="146" t="s">
        <v>203</v>
      </c>
      <c r="AU267" s="146" t="s">
        <v>123</v>
      </c>
      <c r="AY267" s="14" t="s">
        <v>117</v>
      </c>
      <c r="BE267" s="147">
        <f t="shared" si="74"/>
        <v>0</v>
      </c>
      <c r="BF267" s="147">
        <f t="shared" si="75"/>
        <v>0</v>
      </c>
      <c r="BG267" s="147">
        <f t="shared" si="76"/>
        <v>0</v>
      </c>
      <c r="BH267" s="147">
        <f t="shared" si="77"/>
        <v>0</v>
      </c>
      <c r="BI267" s="147">
        <f t="shared" si="78"/>
        <v>0</v>
      </c>
      <c r="BJ267" s="14" t="s">
        <v>123</v>
      </c>
      <c r="BK267" s="147">
        <f t="shared" si="79"/>
        <v>0</v>
      </c>
      <c r="BL267" s="14" t="s">
        <v>181</v>
      </c>
      <c r="BM267" s="146" t="s">
        <v>611</v>
      </c>
    </row>
    <row r="268" spans="1:65" s="2" customFormat="1" ht="24.2" customHeight="1">
      <c r="A268" s="26"/>
      <c r="B268" s="134"/>
      <c r="C268" s="135" t="s">
        <v>612</v>
      </c>
      <c r="D268" s="135" t="s">
        <v>119</v>
      </c>
      <c r="E268" s="136" t="s">
        <v>613</v>
      </c>
      <c r="F268" s="137" t="s">
        <v>614</v>
      </c>
      <c r="G268" s="138" t="s">
        <v>550</v>
      </c>
      <c r="H268" s="139">
        <v>19800</v>
      </c>
      <c r="I268" s="140">
        <v>0</v>
      </c>
      <c r="J268" s="140">
        <f t="shared" si="70"/>
        <v>0</v>
      </c>
      <c r="K268" s="141"/>
      <c r="L268" s="27"/>
      <c r="M268" s="142" t="s">
        <v>1</v>
      </c>
      <c r="N268" s="143" t="s">
        <v>34</v>
      </c>
      <c r="O268" s="144">
        <v>9.9099999999999994E-2</v>
      </c>
      <c r="P268" s="144">
        <f t="shared" si="71"/>
        <v>1962.1799999999998</v>
      </c>
      <c r="Q268" s="144">
        <v>5.0000000000000002E-5</v>
      </c>
      <c r="R268" s="144">
        <f t="shared" si="72"/>
        <v>0.9900000000000001</v>
      </c>
      <c r="S268" s="144">
        <v>0</v>
      </c>
      <c r="T268" s="145">
        <f t="shared" si="7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6" t="s">
        <v>181</v>
      </c>
      <c r="AT268" s="146" t="s">
        <v>119</v>
      </c>
      <c r="AU268" s="146" t="s">
        <v>123</v>
      </c>
      <c r="AY268" s="14" t="s">
        <v>117</v>
      </c>
      <c r="BE268" s="147">
        <f t="shared" si="74"/>
        <v>0</v>
      </c>
      <c r="BF268" s="147">
        <f t="shared" si="75"/>
        <v>0</v>
      </c>
      <c r="BG268" s="147">
        <f t="shared" si="76"/>
        <v>0</v>
      </c>
      <c r="BH268" s="147">
        <f t="shared" si="77"/>
        <v>0</v>
      </c>
      <c r="BI268" s="147">
        <f t="shared" si="78"/>
        <v>0</v>
      </c>
      <c r="BJ268" s="14" t="s">
        <v>123</v>
      </c>
      <c r="BK268" s="147">
        <f t="shared" si="79"/>
        <v>0</v>
      </c>
      <c r="BL268" s="14" t="s">
        <v>181</v>
      </c>
      <c r="BM268" s="146" t="s">
        <v>615</v>
      </c>
    </row>
    <row r="269" spans="1:65" s="2" customFormat="1" ht="24.2" customHeight="1">
      <c r="A269" s="26"/>
      <c r="B269" s="134"/>
      <c r="C269" s="135" t="s">
        <v>616</v>
      </c>
      <c r="D269" s="135" t="s">
        <v>119</v>
      </c>
      <c r="E269" s="136" t="s">
        <v>617</v>
      </c>
      <c r="F269" s="137" t="s">
        <v>618</v>
      </c>
      <c r="G269" s="138" t="s">
        <v>550</v>
      </c>
      <c r="H269" s="139">
        <v>19800</v>
      </c>
      <c r="I269" s="140">
        <v>0</v>
      </c>
      <c r="J269" s="140">
        <f t="shared" si="70"/>
        <v>0</v>
      </c>
      <c r="K269" s="141"/>
      <c r="L269" s="27"/>
      <c r="M269" s="142" t="s">
        <v>1</v>
      </c>
      <c r="N269" s="143" t="s">
        <v>34</v>
      </c>
      <c r="O269" s="144">
        <v>6.7000000000000004E-2</v>
      </c>
      <c r="P269" s="144">
        <f t="shared" si="71"/>
        <v>1326.6000000000001</v>
      </c>
      <c r="Q269" s="144">
        <v>0</v>
      </c>
      <c r="R269" s="144">
        <f t="shared" si="72"/>
        <v>0</v>
      </c>
      <c r="S269" s="144">
        <v>0</v>
      </c>
      <c r="T269" s="145">
        <f t="shared" si="7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6" t="s">
        <v>181</v>
      </c>
      <c r="AT269" s="146" t="s">
        <v>119</v>
      </c>
      <c r="AU269" s="146" t="s">
        <v>123</v>
      </c>
      <c r="AY269" s="14" t="s">
        <v>117</v>
      </c>
      <c r="BE269" s="147">
        <f t="shared" si="74"/>
        <v>0</v>
      </c>
      <c r="BF269" s="147">
        <f t="shared" si="75"/>
        <v>0</v>
      </c>
      <c r="BG269" s="147">
        <f t="shared" si="76"/>
        <v>0</v>
      </c>
      <c r="BH269" s="147">
        <f t="shared" si="77"/>
        <v>0</v>
      </c>
      <c r="BI269" s="147">
        <f t="shared" si="78"/>
        <v>0</v>
      </c>
      <c r="BJ269" s="14" t="s">
        <v>123</v>
      </c>
      <c r="BK269" s="147">
        <f t="shared" si="79"/>
        <v>0</v>
      </c>
      <c r="BL269" s="14" t="s">
        <v>181</v>
      </c>
      <c r="BM269" s="146" t="s">
        <v>619</v>
      </c>
    </row>
    <row r="270" spans="1:65" s="2" customFormat="1" ht="14.45" customHeight="1">
      <c r="A270" s="26"/>
      <c r="B270" s="134"/>
      <c r="C270" s="148" t="s">
        <v>620</v>
      </c>
      <c r="D270" s="148" t="s">
        <v>203</v>
      </c>
      <c r="E270" s="149" t="s">
        <v>621</v>
      </c>
      <c r="F270" s="150" t="s">
        <v>622</v>
      </c>
      <c r="G270" s="151" t="s">
        <v>188</v>
      </c>
      <c r="H270" s="152">
        <v>19.8</v>
      </c>
      <c r="I270" s="153">
        <v>0</v>
      </c>
      <c r="J270" s="153">
        <f t="shared" si="70"/>
        <v>0</v>
      </c>
      <c r="K270" s="154"/>
      <c r="L270" s="155"/>
      <c r="M270" s="156" t="s">
        <v>1</v>
      </c>
      <c r="N270" s="157" t="s">
        <v>34</v>
      </c>
      <c r="O270" s="144">
        <v>0</v>
      </c>
      <c r="P270" s="144">
        <f t="shared" si="71"/>
        <v>0</v>
      </c>
      <c r="Q270" s="144">
        <v>1</v>
      </c>
      <c r="R270" s="144">
        <f t="shared" si="72"/>
        <v>19.8</v>
      </c>
      <c r="S270" s="144">
        <v>0</v>
      </c>
      <c r="T270" s="145">
        <f t="shared" si="7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6" t="s">
        <v>249</v>
      </c>
      <c r="AT270" s="146" t="s">
        <v>203</v>
      </c>
      <c r="AU270" s="146" t="s">
        <v>123</v>
      </c>
      <c r="AY270" s="14" t="s">
        <v>117</v>
      </c>
      <c r="BE270" s="147">
        <f t="shared" si="74"/>
        <v>0</v>
      </c>
      <c r="BF270" s="147">
        <f t="shared" si="75"/>
        <v>0</v>
      </c>
      <c r="BG270" s="147">
        <f t="shared" si="76"/>
        <v>0</v>
      </c>
      <c r="BH270" s="147">
        <f t="shared" si="77"/>
        <v>0</v>
      </c>
      <c r="BI270" s="147">
        <f t="shared" si="78"/>
        <v>0</v>
      </c>
      <c r="BJ270" s="14" t="s">
        <v>123</v>
      </c>
      <c r="BK270" s="147">
        <f t="shared" si="79"/>
        <v>0</v>
      </c>
      <c r="BL270" s="14" t="s">
        <v>181</v>
      </c>
      <c r="BM270" s="146" t="s">
        <v>623</v>
      </c>
    </row>
    <row r="271" spans="1:65" s="2" customFormat="1" ht="24.2" customHeight="1">
      <c r="A271" s="26"/>
      <c r="B271" s="134"/>
      <c r="C271" s="135" t="s">
        <v>624</v>
      </c>
      <c r="D271" s="135" t="s">
        <v>119</v>
      </c>
      <c r="E271" s="136" t="s">
        <v>625</v>
      </c>
      <c r="F271" s="137" t="s">
        <v>626</v>
      </c>
      <c r="G271" s="138" t="s">
        <v>254</v>
      </c>
      <c r="H271" s="139">
        <v>1396.5129999999999</v>
      </c>
      <c r="I271" s="140">
        <v>0</v>
      </c>
      <c r="J271" s="140">
        <f t="shared" si="70"/>
        <v>0</v>
      </c>
      <c r="K271" s="141"/>
      <c r="L271" s="27"/>
      <c r="M271" s="142" t="s">
        <v>1</v>
      </c>
      <c r="N271" s="143" t="s">
        <v>34</v>
      </c>
      <c r="O271" s="144">
        <v>0</v>
      </c>
      <c r="P271" s="144">
        <f t="shared" si="71"/>
        <v>0</v>
      </c>
      <c r="Q271" s="144">
        <v>0</v>
      </c>
      <c r="R271" s="144">
        <f t="shared" si="72"/>
        <v>0</v>
      </c>
      <c r="S271" s="144">
        <v>0</v>
      </c>
      <c r="T271" s="145">
        <f t="shared" si="7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6" t="s">
        <v>181</v>
      </c>
      <c r="AT271" s="146" t="s">
        <v>119</v>
      </c>
      <c r="AU271" s="146" t="s">
        <v>123</v>
      </c>
      <c r="AY271" s="14" t="s">
        <v>117</v>
      </c>
      <c r="BE271" s="147">
        <f t="shared" si="74"/>
        <v>0</v>
      </c>
      <c r="BF271" s="147">
        <f t="shared" si="75"/>
        <v>0</v>
      </c>
      <c r="BG271" s="147">
        <f t="shared" si="76"/>
        <v>0</v>
      </c>
      <c r="BH271" s="147">
        <f t="shared" si="77"/>
        <v>0</v>
      </c>
      <c r="BI271" s="147">
        <f t="shared" si="78"/>
        <v>0</v>
      </c>
      <c r="BJ271" s="14" t="s">
        <v>123</v>
      </c>
      <c r="BK271" s="147">
        <f t="shared" si="79"/>
        <v>0</v>
      </c>
      <c r="BL271" s="14" t="s">
        <v>181</v>
      </c>
      <c r="BM271" s="146" t="s">
        <v>627</v>
      </c>
    </row>
    <row r="272" spans="1:65" s="12" customFormat="1" ht="22.9" customHeight="1">
      <c r="B272" s="122"/>
      <c r="D272" s="123" t="s">
        <v>67</v>
      </c>
      <c r="E272" s="132" t="s">
        <v>628</v>
      </c>
      <c r="F272" s="132" t="s">
        <v>629</v>
      </c>
      <c r="J272" s="133">
        <f>BK272</f>
        <v>0</v>
      </c>
      <c r="L272" s="122"/>
      <c r="M272" s="126"/>
      <c r="N272" s="127"/>
      <c r="O272" s="127"/>
      <c r="P272" s="128">
        <f>SUM(P273:P275)</f>
        <v>0.23200000000000001</v>
      </c>
      <c r="Q272" s="127"/>
      <c r="R272" s="128">
        <f>SUM(R273:R275)</f>
        <v>3.0000000000000001E-5</v>
      </c>
      <c r="S272" s="127"/>
      <c r="T272" s="129">
        <f>SUM(T273:T275)</f>
        <v>0</v>
      </c>
      <c r="AR272" s="123" t="s">
        <v>123</v>
      </c>
      <c r="AT272" s="130" t="s">
        <v>67</v>
      </c>
      <c r="AU272" s="130" t="s">
        <v>76</v>
      </c>
      <c r="AY272" s="123" t="s">
        <v>117</v>
      </c>
      <c r="BK272" s="131">
        <f>SUM(BK273:BK275)</f>
        <v>0</v>
      </c>
    </row>
    <row r="273" spans="1:65" s="2" customFormat="1" ht="24.2" customHeight="1">
      <c r="A273" s="26"/>
      <c r="B273" s="134"/>
      <c r="C273" s="135" t="s">
        <v>630</v>
      </c>
      <c r="D273" s="135" t="s">
        <v>119</v>
      </c>
      <c r="E273" s="136" t="s">
        <v>631</v>
      </c>
      <c r="F273" s="137" t="s">
        <v>632</v>
      </c>
      <c r="G273" s="138" t="s">
        <v>121</v>
      </c>
      <c r="H273" s="139">
        <v>1</v>
      </c>
      <c r="I273" s="140">
        <v>0</v>
      </c>
      <c r="J273" s="140">
        <f>ROUND(I273*H273,2)</f>
        <v>0</v>
      </c>
      <c r="K273" s="141"/>
      <c r="L273" s="27"/>
      <c r="M273" s="142" t="s">
        <v>1</v>
      </c>
      <c r="N273" s="143" t="s">
        <v>34</v>
      </c>
      <c r="O273" s="144">
        <v>0.23200000000000001</v>
      </c>
      <c r="P273" s="144">
        <f>O273*H273</f>
        <v>0.23200000000000001</v>
      </c>
      <c r="Q273" s="144">
        <v>0</v>
      </c>
      <c r="R273" s="144">
        <f>Q273*H273</f>
        <v>0</v>
      </c>
      <c r="S273" s="144">
        <v>0</v>
      </c>
      <c r="T273" s="145">
        <f>S273*H273</f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6" t="s">
        <v>181</v>
      </c>
      <c r="AT273" s="146" t="s">
        <v>119</v>
      </c>
      <c r="AU273" s="146" t="s">
        <v>123</v>
      </c>
      <c r="AY273" s="14" t="s">
        <v>117</v>
      </c>
      <c r="BE273" s="147">
        <f>IF(N273="základná",J273,0)</f>
        <v>0</v>
      </c>
      <c r="BF273" s="147">
        <f>IF(N273="znížená",J273,0)</f>
        <v>0</v>
      </c>
      <c r="BG273" s="147">
        <f>IF(N273="zákl. prenesená",J273,0)</f>
        <v>0</v>
      </c>
      <c r="BH273" s="147">
        <f>IF(N273="zníž. prenesená",J273,0)</f>
        <v>0</v>
      </c>
      <c r="BI273" s="147">
        <f>IF(N273="nulová",J273,0)</f>
        <v>0</v>
      </c>
      <c r="BJ273" s="14" t="s">
        <v>123</v>
      </c>
      <c r="BK273" s="147">
        <f>ROUND(I273*H273,2)</f>
        <v>0</v>
      </c>
      <c r="BL273" s="14" t="s">
        <v>181</v>
      </c>
      <c r="BM273" s="146" t="s">
        <v>633</v>
      </c>
    </row>
    <row r="274" spans="1:65" s="2" customFormat="1" ht="24.2" customHeight="1">
      <c r="A274" s="26"/>
      <c r="B274" s="134"/>
      <c r="C274" s="148" t="s">
        <v>634</v>
      </c>
      <c r="D274" s="148" t="s">
        <v>203</v>
      </c>
      <c r="E274" s="149" t="s">
        <v>635</v>
      </c>
      <c r="F274" s="150" t="s">
        <v>636</v>
      </c>
      <c r="G274" s="151" t="s">
        <v>121</v>
      </c>
      <c r="H274" s="152">
        <v>1</v>
      </c>
      <c r="I274" s="153">
        <v>0</v>
      </c>
      <c r="J274" s="153">
        <f>ROUND(I274*H274,2)</f>
        <v>0</v>
      </c>
      <c r="K274" s="154"/>
      <c r="L274" s="155"/>
      <c r="M274" s="156" t="s">
        <v>1</v>
      </c>
      <c r="N274" s="157" t="s">
        <v>34</v>
      </c>
      <c r="O274" s="144">
        <v>0</v>
      </c>
      <c r="P274" s="144">
        <f>O274*H274</f>
        <v>0</v>
      </c>
      <c r="Q274" s="144">
        <v>3.0000000000000001E-5</v>
      </c>
      <c r="R274" s="144">
        <f>Q274*H274</f>
        <v>3.0000000000000001E-5</v>
      </c>
      <c r="S274" s="144">
        <v>0</v>
      </c>
      <c r="T274" s="145">
        <f>S274*H274</f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46" t="s">
        <v>249</v>
      </c>
      <c r="AT274" s="146" t="s">
        <v>203</v>
      </c>
      <c r="AU274" s="146" t="s">
        <v>123</v>
      </c>
      <c r="AY274" s="14" t="s">
        <v>117</v>
      </c>
      <c r="BE274" s="147">
        <f>IF(N274="základná",J274,0)</f>
        <v>0</v>
      </c>
      <c r="BF274" s="147">
        <f>IF(N274="znížená",J274,0)</f>
        <v>0</v>
      </c>
      <c r="BG274" s="147">
        <f>IF(N274="zákl. prenesená",J274,0)</f>
        <v>0</v>
      </c>
      <c r="BH274" s="147">
        <f>IF(N274="zníž. prenesená",J274,0)</f>
        <v>0</v>
      </c>
      <c r="BI274" s="147">
        <f>IF(N274="nulová",J274,0)</f>
        <v>0</v>
      </c>
      <c r="BJ274" s="14" t="s">
        <v>123</v>
      </c>
      <c r="BK274" s="147">
        <f>ROUND(I274*H274,2)</f>
        <v>0</v>
      </c>
      <c r="BL274" s="14" t="s">
        <v>181</v>
      </c>
      <c r="BM274" s="146" t="s">
        <v>637</v>
      </c>
    </row>
    <row r="275" spans="1:65" s="2" customFormat="1" ht="24.2" customHeight="1">
      <c r="A275" s="26"/>
      <c r="B275" s="134"/>
      <c r="C275" s="135" t="s">
        <v>638</v>
      </c>
      <c r="D275" s="135" t="s">
        <v>119</v>
      </c>
      <c r="E275" s="136" t="s">
        <v>639</v>
      </c>
      <c r="F275" s="137" t="s">
        <v>640</v>
      </c>
      <c r="G275" s="138" t="s">
        <v>254</v>
      </c>
      <c r="H275" s="139">
        <v>0.495</v>
      </c>
      <c r="I275" s="140">
        <v>0</v>
      </c>
      <c r="J275" s="140">
        <f>ROUND(I275*H275,2)</f>
        <v>0</v>
      </c>
      <c r="K275" s="141"/>
      <c r="L275" s="27"/>
      <c r="M275" s="142" t="s">
        <v>1</v>
      </c>
      <c r="N275" s="143" t="s">
        <v>34</v>
      </c>
      <c r="O275" s="144">
        <v>0</v>
      </c>
      <c r="P275" s="144">
        <f>O275*H275</f>
        <v>0</v>
      </c>
      <c r="Q275" s="144">
        <v>0</v>
      </c>
      <c r="R275" s="144">
        <f>Q275*H275</f>
        <v>0</v>
      </c>
      <c r="S275" s="144">
        <v>0</v>
      </c>
      <c r="T275" s="145">
        <f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46" t="s">
        <v>181</v>
      </c>
      <c r="AT275" s="146" t="s">
        <v>119</v>
      </c>
      <c r="AU275" s="146" t="s">
        <v>123</v>
      </c>
      <c r="AY275" s="14" t="s">
        <v>117</v>
      </c>
      <c r="BE275" s="147">
        <f>IF(N275="základná",J275,0)</f>
        <v>0</v>
      </c>
      <c r="BF275" s="147">
        <f>IF(N275="znížená",J275,0)</f>
        <v>0</v>
      </c>
      <c r="BG275" s="147">
        <f>IF(N275="zákl. prenesená",J275,0)</f>
        <v>0</v>
      </c>
      <c r="BH275" s="147">
        <f>IF(N275="zníž. prenesená",J275,0)</f>
        <v>0</v>
      </c>
      <c r="BI275" s="147">
        <f>IF(N275="nulová",J275,0)</f>
        <v>0</v>
      </c>
      <c r="BJ275" s="14" t="s">
        <v>123</v>
      </c>
      <c r="BK275" s="147">
        <f>ROUND(I275*H275,2)</f>
        <v>0</v>
      </c>
      <c r="BL275" s="14" t="s">
        <v>181</v>
      </c>
      <c r="BM275" s="146" t="s">
        <v>641</v>
      </c>
    </row>
    <row r="276" spans="1:65" s="12" customFormat="1" ht="22.9" customHeight="1">
      <c r="B276" s="122"/>
      <c r="D276" s="123" t="s">
        <v>67</v>
      </c>
      <c r="E276" s="132" t="s">
        <v>642</v>
      </c>
      <c r="F276" s="132" t="s">
        <v>643</v>
      </c>
      <c r="J276" s="133">
        <f>BK276</f>
        <v>0</v>
      </c>
      <c r="L276" s="122"/>
      <c r="M276" s="126"/>
      <c r="N276" s="127"/>
      <c r="O276" s="127"/>
      <c r="P276" s="128">
        <f>SUM(P277:P282)</f>
        <v>62.439062899999996</v>
      </c>
      <c r="Q276" s="127"/>
      <c r="R276" s="128">
        <f>SUM(R277:R282)</f>
        <v>1.9088005999999997</v>
      </c>
      <c r="S276" s="127"/>
      <c r="T276" s="129">
        <f>SUM(T277:T282)</f>
        <v>0</v>
      </c>
      <c r="AR276" s="123" t="s">
        <v>123</v>
      </c>
      <c r="AT276" s="130" t="s">
        <v>67</v>
      </c>
      <c r="AU276" s="130" t="s">
        <v>76</v>
      </c>
      <c r="AY276" s="123" t="s">
        <v>117</v>
      </c>
      <c r="BK276" s="131">
        <f>SUM(BK277:BK282)</f>
        <v>0</v>
      </c>
    </row>
    <row r="277" spans="1:65" s="2" customFormat="1" ht="37.9" customHeight="1">
      <c r="A277" s="26"/>
      <c r="B277" s="134"/>
      <c r="C277" s="135" t="s">
        <v>644</v>
      </c>
      <c r="D277" s="135" t="s">
        <v>119</v>
      </c>
      <c r="E277" s="136" t="s">
        <v>645</v>
      </c>
      <c r="F277" s="137" t="s">
        <v>646</v>
      </c>
      <c r="G277" s="138" t="s">
        <v>170</v>
      </c>
      <c r="H277" s="139">
        <v>278.55</v>
      </c>
      <c r="I277" s="140">
        <v>0</v>
      </c>
      <c r="J277" s="140">
        <f t="shared" ref="J277:J282" si="80">ROUND(I277*H277,2)</f>
        <v>0</v>
      </c>
      <c r="K277" s="141"/>
      <c r="L277" s="27"/>
      <c r="M277" s="142" t="s">
        <v>1</v>
      </c>
      <c r="N277" s="143" t="s">
        <v>34</v>
      </c>
      <c r="O277" s="144">
        <v>0.10199999999999999</v>
      </c>
      <c r="P277" s="144">
        <f t="shared" ref="P277:P282" si="81">O277*H277</f>
        <v>28.412099999999999</v>
      </c>
      <c r="Q277" s="144">
        <v>1.2E-4</v>
      </c>
      <c r="R277" s="144">
        <f t="shared" ref="R277:R282" si="82">Q277*H277</f>
        <v>3.3426000000000004E-2</v>
      </c>
      <c r="S277" s="144">
        <v>0</v>
      </c>
      <c r="T277" s="145">
        <f t="shared" ref="T277:T282" si="83"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46" t="s">
        <v>181</v>
      </c>
      <c r="AT277" s="146" t="s">
        <v>119</v>
      </c>
      <c r="AU277" s="146" t="s">
        <v>123</v>
      </c>
      <c r="AY277" s="14" t="s">
        <v>117</v>
      </c>
      <c r="BE277" s="147">
        <f t="shared" ref="BE277:BE282" si="84">IF(N277="základná",J277,0)</f>
        <v>0</v>
      </c>
      <c r="BF277" s="147">
        <f t="shared" ref="BF277:BF282" si="85">IF(N277="znížená",J277,0)</f>
        <v>0</v>
      </c>
      <c r="BG277" s="147">
        <f t="shared" ref="BG277:BG282" si="86">IF(N277="zákl. prenesená",J277,0)</f>
        <v>0</v>
      </c>
      <c r="BH277" s="147">
        <f t="shared" ref="BH277:BH282" si="87">IF(N277="zníž. prenesená",J277,0)</f>
        <v>0</v>
      </c>
      <c r="BI277" s="147">
        <f t="shared" ref="BI277:BI282" si="88">IF(N277="nulová",J277,0)</f>
        <v>0</v>
      </c>
      <c r="BJ277" s="14" t="s">
        <v>123</v>
      </c>
      <c r="BK277" s="147">
        <f t="shared" ref="BK277:BK282" si="89">ROUND(I277*H277,2)</f>
        <v>0</v>
      </c>
      <c r="BL277" s="14" t="s">
        <v>181</v>
      </c>
      <c r="BM277" s="146" t="s">
        <v>647</v>
      </c>
    </row>
    <row r="278" spans="1:65" s="2" customFormat="1" ht="24.2" customHeight="1">
      <c r="A278" s="26"/>
      <c r="B278" s="134"/>
      <c r="C278" s="148" t="s">
        <v>648</v>
      </c>
      <c r="D278" s="148" t="s">
        <v>203</v>
      </c>
      <c r="E278" s="149" t="s">
        <v>649</v>
      </c>
      <c r="F278" s="150" t="s">
        <v>650</v>
      </c>
      <c r="G278" s="151" t="s">
        <v>170</v>
      </c>
      <c r="H278" s="152">
        <v>284.12099999999998</v>
      </c>
      <c r="I278" s="153">
        <v>0</v>
      </c>
      <c r="J278" s="153">
        <f t="shared" si="80"/>
        <v>0</v>
      </c>
      <c r="K278" s="154"/>
      <c r="L278" s="155"/>
      <c r="M278" s="156" t="s">
        <v>1</v>
      </c>
      <c r="N278" s="157" t="s">
        <v>34</v>
      </c>
      <c r="O278" s="144">
        <v>0</v>
      </c>
      <c r="P278" s="144">
        <f t="shared" si="81"/>
        <v>0</v>
      </c>
      <c r="Q278" s="144">
        <v>3.3E-3</v>
      </c>
      <c r="R278" s="144">
        <f t="shared" si="82"/>
        <v>0.93759929999999991</v>
      </c>
      <c r="S278" s="144">
        <v>0</v>
      </c>
      <c r="T278" s="145">
        <f t="shared" si="8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46" t="s">
        <v>249</v>
      </c>
      <c r="AT278" s="146" t="s">
        <v>203</v>
      </c>
      <c r="AU278" s="146" t="s">
        <v>123</v>
      </c>
      <c r="AY278" s="14" t="s">
        <v>117</v>
      </c>
      <c r="BE278" s="147">
        <f t="shared" si="84"/>
        <v>0</v>
      </c>
      <c r="BF278" s="147">
        <f t="shared" si="85"/>
        <v>0</v>
      </c>
      <c r="BG278" s="147">
        <f t="shared" si="86"/>
        <v>0</v>
      </c>
      <c r="BH278" s="147">
        <f t="shared" si="87"/>
        <v>0</v>
      </c>
      <c r="BI278" s="147">
        <f t="shared" si="88"/>
        <v>0</v>
      </c>
      <c r="BJ278" s="14" t="s">
        <v>123</v>
      </c>
      <c r="BK278" s="147">
        <f t="shared" si="89"/>
        <v>0</v>
      </c>
      <c r="BL278" s="14" t="s">
        <v>181</v>
      </c>
      <c r="BM278" s="146" t="s">
        <v>651</v>
      </c>
    </row>
    <row r="279" spans="1:65" s="2" customFormat="1" ht="14.45" customHeight="1">
      <c r="A279" s="26"/>
      <c r="B279" s="134"/>
      <c r="C279" s="135" t="s">
        <v>652</v>
      </c>
      <c r="D279" s="135" t="s">
        <v>119</v>
      </c>
      <c r="E279" s="136" t="s">
        <v>653</v>
      </c>
      <c r="F279" s="137" t="s">
        <v>654</v>
      </c>
      <c r="G279" s="138" t="s">
        <v>226</v>
      </c>
      <c r="H279" s="139">
        <v>275.33</v>
      </c>
      <c r="I279" s="140">
        <v>0</v>
      </c>
      <c r="J279" s="140">
        <f t="shared" si="80"/>
        <v>0</v>
      </c>
      <c r="K279" s="141"/>
      <c r="L279" s="27"/>
      <c r="M279" s="142" t="s">
        <v>1</v>
      </c>
      <c r="N279" s="143" t="s">
        <v>34</v>
      </c>
      <c r="O279" s="144">
        <v>8.4129999999999996E-2</v>
      </c>
      <c r="P279" s="144">
        <f t="shared" si="81"/>
        <v>23.163512899999997</v>
      </c>
      <c r="Q279" s="144">
        <v>4.0000000000000003E-5</v>
      </c>
      <c r="R279" s="144">
        <f t="shared" si="82"/>
        <v>1.1013200000000001E-2</v>
      </c>
      <c r="S279" s="144">
        <v>0</v>
      </c>
      <c r="T279" s="145">
        <f t="shared" si="8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46" t="s">
        <v>181</v>
      </c>
      <c r="AT279" s="146" t="s">
        <v>119</v>
      </c>
      <c r="AU279" s="146" t="s">
        <v>123</v>
      </c>
      <c r="AY279" s="14" t="s">
        <v>117</v>
      </c>
      <c r="BE279" s="147">
        <f t="shared" si="84"/>
        <v>0</v>
      </c>
      <c r="BF279" s="147">
        <f t="shared" si="85"/>
        <v>0</v>
      </c>
      <c r="BG279" s="147">
        <f t="shared" si="86"/>
        <v>0</v>
      </c>
      <c r="BH279" s="147">
        <f t="shared" si="87"/>
        <v>0</v>
      </c>
      <c r="BI279" s="147">
        <f t="shared" si="88"/>
        <v>0</v>
      </c>
      <c r="BJ279" s="14" t="s">
        <v>123</v>
      </c>
      <c r="BK279" s="147">
        <f t="shared" si="89"/>
        <v>0</v>
      </c>
      <c r="BL279" s="14" t="s">
        <v>181</v>
      </c>
      <c r="BM279" s="146" t="s">
        <v>655</v>
      </c>
    </row>
    <row r="280" spans="1:65" s="2" customFormat="1" ht="14.45" customHeight="1">
      <c r="A280" s="26"/>
      <c r="B280" s="134"/>
      <c r="C280" s="148" t="s">
        <v>656</v>
      </c>
      <c r="D280" s="148" t="s">
        <v>203</v>
      </c>
      <c r="E280" s="149" t="s">
        <v>657</v>
      </c>
      <c r="F280" s="150" t="s">
        <v>658</v>
      </c>
      <c r="G280" s="151" t="s">
        <v>226</v>
      </c>
      <c r="H280" s="152">
        <v>280.83699999999999</v>
      </c>
      <c r="I280" s="153">
        <v>0</v>
      </c>
      <c r="J280" s="153">
        <f t="shared" si="80"/>
        <v>0</v>
      </c>
      <c r="K280" s="154"/>
      <c r="L280" s="155"/>
      <c r="M280" s="156" t="s">
        <v>1</v>
      </c>
      <c r="N280" s="157" t="s">
        <v>34</v>
      </c>
      <c r="O280" s="144">
        <v>0</v>
      </c>
      <c r="P280" s="144">
        <f t="shared" si="81"/>
        <v>0</v>
      </c>
      <c r="Q280" s="144">
        <v>3.3E-3</v>
      </c>
      <c r="R280" s="144">
        <f t="shared" si="82"/>
        <v>0.92676209999999992</v>
      </c>
      <c r="S280" s="144">
        <v>0</v>
      </c>
      <c r="T280" s="145">
        <f t="shared" si="8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46" t="s">
        <v>249</v>
      </c>
      <c r="AT280" s="146" t="s">
        <v>203</v>
      </c>
      <c r="AU280" s="146" t="s">
        <v>123</v>
      </c>
      <c r="AY280" s="14" t="s">
        <v>117</v>
      </c>
      <c r="BE280" s="147">
        <f t="shared" si="84"/>
        <v>0</v>
      </c>
      <c r="BF280" s="147">
        <f t="shared" si="85"/>
        <v>0</v>
      </c>
      <c r="BG280" s="147">
        <f t="shared" si="86"/>
        <v>0</v>
      </c>
      <c r="BH280" s="147">
        <f t="shared" si="87"/>
        <v>0</v>
      </c>
      <c r="BI280" s="147">
        <f t="shared" si="88"/>
        <v>0</v>
      </c>
      <c r="BJ280" s="14" t="s">
        <v>123</v>
      </c>
      <c r="BK280" s="147">
        <f t="shared" si="89"/>
        <v>0</v>
      </c>
      <c r="BL280" s="14" t="s">
        <v>181</v>
      </c>
      <c r="BM280" s="146" t="s">
        <v>659</v>
      </c>
    </row>
    <row r="281" spans="1:65" s="2" customFormat="1" ht="24.2" customHeight="1">
      <c r="A281" s="26"/>
      <c r="B281" s="134"/>
      <c r="C281" s="135" t="s">
        <v>660</v>
      </c>
      <c r="D281" s="135" t="s">
        <v>119</v>
      </c>
      <c r="E281" s="136" t="s">
        <v>661</v>
      </c>
      <c r="F281" s="137" t="s">
        <v>662</v>
      </c>
      <c r="G281" s="138" t="s">
        <v>170</v>
      </c>
      <c r="H281" s="139">
        <v>278.55</v>
      </c>
      <c r="I281" s="140">
        <v>0</v>
      </c>
      <c r="J281" s="140">
        <f t="shared" si="80"/>
        <v>0</v>
      </c>
      <c r="K281" s="141"/>
      <c r="L281" s="27"/>
      <c r="M281" s="142" t="s">
        <v>1</v>
      </c>
      <c r="N281" s="143" t="s">
        <v>34</v>
      </c>
      <c r="O281" s="144">
        <v>3.9E-2</v>
      </c>
      <c r="P281" s="144">
        <f t="shared" si="81"/>
        <v>10.86345</v>
      </c>
      <c r="Q281" s="144">
        <v>0</v>
      </c>
      <c r="R281" s="144">
        <f t="shared" si="82"/>
        <v>0</v>
      </c>
      <c r="S281" s="144">
        <v>0</v>
      </c>
      <c r="T281" s="145">
        <f t="shared" si="8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46" t="s">
        <v>181</v>
      </c>
      <c r="AT281" s="146" t="s">
        <v>119</v>
      </c>
      <c r="AU281" s="146" t="s">
        <v>123</v>
      </c>
      <c r="AY281" s="14" t="s">
        <v>117</v>
      </c>
      <c r="BE281" s="147">
        <f t="shared" si="84"/>
        <v>0</v>
      </c>
      <c r="BF281" s="147">
        <f t="shared" si="85"/>
        <v>0</v>
      </c>
      <c r="BG281" s="147">
        <f t="shared" si="86"/>
        <v>0</v>
      </c>
      <c r="BH281" s="147">
        <f t="shared" si="87"/>
        <v>0</v>
      </c>
      <c r="BI281" s="147">
        <f t="shared" si="88"/>
        <v>0</v>
      </c>
      <c r="BJ281" s="14" t="s">
        <v>123</v>
      </c>
      <c r="BK281" s="147">
        <f t="shared" si="89"/>
        <v>0</v>
      </c>
      <c r="BL281" s="14" t="s">
        <v>181</v>
      </c>
      <c r="BM281" s="146" t="s">
        <v>663</v>
      </c>
    </row>
    <row r="282" spans="1:65" s="2" customFormat="1" ht="24.2" customHeight="1">
      <c r="A282" s="26"/>
      <c r="B282" s="134"/>
      <c r="C282" s="135" t="s">
        <v>664</v>
      </c>
      <c r="D282" s="135" t="s">
        <v>119</v>
      </c>
      <c r="E282" s="136" t="s">
        <v>665</v>
      </c>
      <c r="F282" s="137" t="s">
        <v>666</v>
      </c>
      <c r="G282" s="138" t="s">
        <v>254</v>
      </c>
      <c r="H282" s="139">
        <v>81.763999999999996</v>
      </c>
      <c r="I282" s="140">
        <v>0</v>
      </c>
      <c r="J282" s="140">
        <f t="shared" si="80"/>
        <v>0</v>
      </c>
      <c r="K282" s="141"/>
      <c r="L282" s="27"/>
      <c r="M282" s="142" t="s">
        <v>1</v>
      </c>
      <c r="N282" s="143" t="s">
        <v>34</v>
      </c>
      <c r="O282" s="144">
        <v>0</v>
      </c>
      <c r="P282" s="144">
        <f t="shared" si="81"/>
        <v>0</v>
      </c>
      <c r="Q282" s="144">
        <v>0</v>
      </c>
      <c r="R282" s="144">
        <f t="shared" si="82"/>
        <v>0</v>
      </c>
      <c r="S282" s="144">
        <v>0</v>
      </c>
      <c r="T282" s="145">
        <f t="shared" si="8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46" t="s">
        <v>181</v>
      </c>
      <c r="AT282" s="146" t="s">
        <v>119</v>
      </c>
      <c r="AU282" s="146" t="s">
        <v>123</v>
      </c>
      <c r="AY282" s="14" t="s">
        <v>117</v>
      </c>
      <c r="BE282" s="147">
        <f t="shared" si="84"/>
        <v>0</v>
      </c>
      <c r="BF282" s="147">
        <f t="shared" si="85"/>
        <v>0</v>
      </c>
      <c r="BG282" s="147">
        <f t="shared" si="86"/>
        <v>0</v>
      </c>
      <c r="BH282" s="147">
        <f t="shared" si="87"/>
        <v>0</v>
      </c>
      <c r="BI282" s="147">
        <f t="shared" si="88"/>
        <v>0</v>
      </c>
      <c r="BJ282" s="14" t="s">
        <v>123</v>
      </c>
      <c r="BK282" s="147">
        <f t="shared" si="89"/>
        <v>0</v>
      </c>
      <c r="BL282" s="14" t="s">
        <v>181</v>
      </c>
      <c r="BM282" s="146" t="s">
        <v>667</v>
      </c>
    </row>
    <row r="283" spans="1:65" s="12" customFormat="1" ht="25.9" customHeight="1">
      <c r="B283" s="122"/>
      <c r="D283" s="123" t="s">
        <v>67</v>
      </c>
      <c r="E283" s="124" t="s">
        <v>203</v>
      </c>
      <c r="F283" s="124" t="s">
        <v>668</v>
      </c>
      <c r="J283" s="125">
        <f>BK283</f>
        <v>0</v>
      </c>
      <c r="L283" s="122"/>
      <c r="M283" s="126"/>
      <c r="N283" s="127"/>
      <c r="O283" s="127"/>
      <c r="P283" s="128">
        <f>P284</f>
        <v>0</v>
      </c>
      <c r="Q283" s="127"/>
      <c r="R283" s="128">
        <f>R284</f>
        <v>0</v>
      </c>
      <c r="S283" s="127"/>
      <c r="T283" s="129">
        <f>T284</f>
        <v>0</v>
      </c>
      <c r="AR283" s="123" t="s">
        <v>127</v>
      </c>
      <c r="AT283" s="130" t="s">
        <v>67</v>
      </c>
      <c r="AU283" s="130" t="s">
        <v>68</v>
      </c>
      <c r="AY283" s="123" t="s">
        <v>117</v>
      </c>
      <c r="BK283" s="131">
        <f>BK284</f>
        <v>0</v>
      </c>
    </row>
    <row r="284" spans="1:65" s="12" customFormat="1" ht="22.9" customHeight="1">
      <c r="B284" s="122"/>
      <c r="D284" s="123" t="s">
        <v>67</v>
      </c>
      <c r="E284" s="132" t="s">
        <v>669</v>
      </c>
      <c r="F284" s="132" t="s">
        <v>670</v>
      </c>
      <c r="J284" s="133">
        <f>BK284</f>
        <v>0</v>
      </c>
      <c r="L284" s="122"/>
      <c r="M284" s="126"/>
      <c r="N284" s="127"/>
      <c r="O284" s="127"/>
      <c r="P284" s="128">
        <f>SUM(P285:P286)</f>
        <v>0</v>
      </c>
      <c r="Q284" s="127"/>
      <c r="R284" s="128">
        <f>SUM(R285:R286)</f>
        <v>0</v>
      </c>
      <c r="S284" s="127"/>
      <c r="T284" s="129">
        <f>SUM(T285:T286)</f>
        <v>0</v>
      </c>
      <c r="AR284" s="123" t="s">
        <v>127</v>
      </c>
      <c r="AT284" s="130" t="s">
        <v>67</v>
      </c>
      <c r="AU284" s="130" t="s">
        <v>76</v>
      </c>
      <c r="AY284" s="123" t="s">
        <v>117</v>
      </c>
      <c r="BK284" s="131">
        <f>SUM(BK285:BK286)</f>
        <v>0</v>
      </c>
    </row>
    <row r="285" spans="1:65" s="2" customFormat="1" ht="24.2" customHeight="1">
      <c r="A285" s="26"/>
      <c r="B285" s="134"/>
      <c r="C285" s="135" t="s">
        <v>671</v>
      </c>
      <c r="D285" s="135" t="s">
        <v>119</v>
      </c>
      <c r="E285" s="136" t="s">
        <v>672</v>
      </c>
      <c r="F285" s="137" t="s">
        <v>693</v>
      </c>
      <c r="G285" s="138" t="s">
        <v>226</v>
      </c>
      <c r="H285" s="139">
        <v>0</v>
      </c>
      <c r="I285" s="140">
        <v>0</v>
      </c>
      <c r="J285" s="140">
        <f>ROUND(I285*H285,2)</f>
        <v>0</v>
      </c>
      <c r="K285" s="141"/>
      <c r="L285" s="27"/>
      <c r="M285" s="142" t="s">
        <v>1</v>
      </c>
      <c r="N285" s="143" t="s">
        <v>34</v>
      </c>
      <c r="O285" s="144">
        <v>0.11799999999999999</v>
      </c>
      <c r="P285" s="144">
        <f>O285*H285</f>
        <v>0</v>
      </c>
      <c r="Q285" s="144">
        <v>0</v>
      </c>
      <c r="R285" s="144">
        <f>Q285*H285</f>
        <v>0</v>
      </c>
      <c r="S285" s="144">
        <v>0</v>
      </c>
      <c r="T285" s="145">
        <f>S285*H285</f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46" t="s">
        <v>383</v>
      </c>
      <c r="AT285" s="146" t="s">
        <v>119</v>
      </c>
      <c r="AU285" s="146" t="s">
        <v>123</v>
      </c>
      <c r="AY285" s="14" t="s">
        <v>117</v>
      </c>
      <c r="BE285" s="147">
        <f>IF(N285="základná",J285,0)</f>
        <v>0</v>
      </c>
      <c r="BF285" s="147">
        <f>IF(N285="znížená",J285,0)</f>
        <v>0</v>
      </c>
      <c r="BG285" s="147">
        <f>IF(N285="zákl. prenesená",J285,0)</f>
        <v>0</v>
      </c>
      <c r="BH285" s="147">
        <f>IF(N285="zníž. prenesená",J285,0)</f>
        <v>0</v>
      </c>
      <c r="BI285" s="147">
        <f>IF(N285="nulová",J285,0)</f>
        <v>0</v>
      </c>
      <c r="BJ285" s="14" t="s">
        <v>123</v>
      </c>
      <c r="BK285" s="147">
        <f>ROUND(I285*H285,2)</f>
        <v>0</v>
      </c>
      <c r="BL285" s="14" t="s">
        <v>383</v>
      </c>
      <c r="BM285" s="146" t="s">
        <v>673</v>
      </c>
    </row>
    <row r="286" spans="1:65" s="2" customFormat="1" ht="14.45" customHeight="1">
      <c r="A286" s="26"/>
      <c r="B286" s="134"/>
      <c r="C286" s="148" t="s">
        <v>674</v>
      </c>
      <c r="D286" s="148" t="s">
        <v>203</v>
      </c>
      <c r="E286" s="149" t="s">
        <v>675</v>
      </c>
      <c r="F286" s="150" t="s">
        <v>694</v>
      </c>
      <c r="G286" s="151" t="s">
        <v>550</v>
      </c>
      <c r="H286" s="152">
        <v>0</v>
      </c>
      <c r="I286" s="153">
        <v>0</v>
      </c>
      <c r="J286" s="153">
        <f>ROUND(I286*H286,2)</f>
        <v>0</v>
      </c>
      <c r="K286" s="154"/>
      <c r="L286" s="155"/>
      <c r="M286" s="156" t="s">
        <v>1</v>
      </c>
      <c r="N286" s="157" t="s">
        <v>34</v>
      </c>
      <c r="O286" s="144">
        <v>0</v>
      </c>
      <c r="P286" s="144">
        <f>O286*H286</f>
        <v>0</v>
      </c>
      <c r="Q286" s="144">
        <v>1E-3</v>
      </c>
      <c r="R286" s="144">
        <f>Q286*H286</f>
        <v>0</v>
      </c>
      <c r="S286" s="144">
        <v>0</v>
      </c>
      <c r="T286" s="145">
        <f>S286*H286</f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46" t="s">
        <v>644</v>
      </c>
      <c r="AT286" s="146" t="s">
        <v>203</v>
      </c>
      <c r="AU286" s="146" t="s">
        <v>123</v>
      </c>
      <c r="AY286" s="14" t="s">
        <v>117</v>
      </c>
      <c r="BE286" s="147">
        <f>IF(N286="základná",J286,0)</f>
        <v>0</v>
      </c>
      <c r="BF286" s="147">
        <f>IF(N286="znížená",J286,0)</f>
        <v>0</v>
      </c>
      <c r="BG286" s="147">
        <f>IF(N286="zákl. prenesená",J286,0)</f>
        <v>0</v>
      </c>
      <c r="BH286" s="147">
        <f>IF(N286="zníž. prenesená",J286,0)</f>
        <v>0</v>
      </c>
      <c r="BI286" s="147">
        <f>IF(N286="nulová",J286,0)</f>
        <v>0</v>
      </c>
      <c r="BJ286" s="14" t="s">
        <v>123</v>
      </c>
      <c r="BK286" s="147">
        <f>ROUND(I286*H286,2)</f>
        <v>0</v>
      </c>
      <c r="BL286" s="14" t="s">
        <v>644</v>
      </c>
      <c r="BM286" s="146" t="s">
        <v>676</v>
      </c>
    </row>
    <row r="287" spans="1:65" s="12" customFormat="1" ht="25.9" customHeight="1">
      <c r="B287" s="122"/>
      <c r="D287" s="123" t="s">
        <v>67</v>
      </c>
      <c r="E287" s="124" t="s">
        <v>677</v>
      </c>
      <c r="F287" s="124" t="s">
        <v>678</v>
      </c>
      <c r="J287" s="125">
        <f>BK287</f>
        <v>0</v>
      </c>
      <c r="L287" s="122"/>
      <c r="M287" s="126"/>
      <c r="N287" s="127"/>
      <c r="O287" s="127"/>
      <c r="P287" s="128">
        <f>SUM(P288:P290)</f>
        <v>0</v>
      </c>
      <c r="Q287" s="127"/>
      <c r="R287" s="128">
        <f>SUM(R288:R290)</f>
        <v>0</v>
      </c>
      <c r="S287" s="127"/>
      <c r="T287" s="129">
        <f>SUM(T288:T290)</f>
        <v>0</v>
      </c>
      <c r="AR287" s="123" t="s">
        <v>135</v>
      </c>
      <c r="AT287" s="130" t="s">
        <v>67</v>
      </c>
      <c r="AU287" s="130" t="s">
        <v>68</v>
      </c>
      <c r="AY287" s="123" t="s">
        <v>117</v>
      </c>
      <c r="BK287" s="131">
        <f>SUM(BK288:BK290)</f>
        <v>0</v>
      </c>
    </row>
    <row r="288" spans="1:65" s="2" customFormat="1" ht="14.45" customHeight="1">
      <c r="A288" s="26"/>
      <c r="B288" s="134"/>
      <c r="C288" s="135" t="s">
        <v>679</v>
      </c>
      <c r="D288" s="135" t="s">
        <v>119</v>
      </c>
      <c r="E288" s="136" t="s">
        <v>680</v>
      </c>
      <c r="F288" s="137" t="s">
        <v>681</v>
      </c>
      <c r="G288" s="138" t="s">
        <v>682</v>
      </c>
      <c r="H288" s="139">
        <v>1</v>
      </c>
      <c r="I288" s="140">
        <v>0</v>
      </c>
      <c r="J288" s="140">
        <f>ROUND(I288*H288,2)</f>
        <v>0</v>
      </c>
      <c r="K288" s="141"/>
      <c r="L288" s="27"/>
      <c r="M288" s="142" t="s">
        <v>1</v>
      </c>
      <c r="N288" s="143" t="s">
        <v>34</v>
      </c>
      <c r="O288" s="144">
        <v>0</v>
      </c>
      <c r="P288" s="144">
        <f>O288*H288</f>
        <v>0</v>
      </c>
      <c r="Q288" s="144">
        <v>0</v>
      </c>
      <c r="R288" s="144">
        <f>Q288*H288</f>
        <v>0</v>
      </c>
      <c r="S288" s="144">
        <v>0</v>
      </c>
      <c r="T288" s="145">
        <f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46" t="s">
        <v>683</v>
      </c>
      <c r="AT288" s="146" t="s">
        <v>119</v>
      </c>
      <c r="AU288" s="146" t="s">
        <v>76</v>
      </c>
      <c r="AY288" s="14" t="s">
        <v>117</v>
      </c>
      <c r="BE288" s="147">
        <f>IF(N288="základná",J288,0)</f>
        <v>0</v>
      </c>
      <c r="BF288" s="147">
        <f>IF(N288="znížená",J288,0)</f>
        <v>0</v>
      </c>
      <c r="BG288" s="147">
        <f>IF(N288="zákl. prenesená",J288,0)</f>
        <v>0</v>
      </c>
      <c r="BH288" s="147">
        <f>IF(N288="zníž. prenesená",J288,0)</f>
        <v>0</v>
      </c>
      <c r="BI288" s="147">
        <f>IF(N288="nulová",J288,0)</f>
        <v>0</v>
      </c>
      <c r="BJ288" s="14" t="s">
        <v>123</v>
      </c>
      <c r="BK288" s="147">
        <f>ROUND(I288*H288,2)</f>
        <v>0</v>
      </c>
      <c r="BL288" s="14" t="s">
        <v>683</v>
      </c>
      <c r="BM288" s="146" t="s">
        <v>684</v>
      </c>
    </row>
    <row r="289" spans="1:65" s="2" customFormat="1" ht="14.45" customHeight="1">
      <c r="A289" s="26"/>
      <c r="B289" s="134"/>
      <c r="C289" s="135" t="s">
        <v>685</v>
      </c>
      <c r="D289" s="135" t="s">
        <v>119</v>
      </c>
      <c r="E289" s="136" t="s">
        <v>686</v>
      </c>
      <c r="F289" s="137" t="s">
        <v>687</v>
      </c>
      <c r="G289" s="138" t="s">
        <v>682</v>
      </c>
      <c r="H289" s="139">
        <v>1</v>
      </c>
      <c r="I289" s="140">
        <v>0</v>
      </c>
      <c r="J289" s="140">
        <f>ROUND(I289*H289,2)</f>
        <v>0</v>
      </c>
      <c r="K289" s="141"/>
      <c r="L289" s="27"/>
      <c r="M289" s="142" t="s">
        <v>1</v>
      </c>
      <c r="N289" s="143" t="s">
        <v>34</v>
      </c>
      <c r="O289" s="144">
        <v>0</v>
      </c>
      <c r="P289" s="144">
        <f>O289*H289</f>
        <v>0</v>
      </c>
      <c r="Q289" s="144">
        <v>0</v>
      </c>
      <c r="R289" s="144">
        <f>Q289*H289</f>
        <v>0</v>
      </c>
      <c r="S289" s="144">
        <v>0</v>
      </c>
      <c r="T289" s="145">
        <f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46" t="s">
        <v>683</v>
      </c>
      <c r="AT289" s="146" t="s">
        <v>119</v>
      </c>
      <c r="AU289" s="146" t="s">
        <v>76</v>
      </c>
      <c r="AY289" s="14" t="s">
        <v>117</v>
      </c>
      <c r="BE289" s="147">
        <f>IF(N289="základná",J289,0)</f>
        <v>0</v>
      </c>
      <c r="BF289" s="147">
        <f>IF(N289="znížená",J289,0)</f>
        <v>0</v>
      </c>
      <c r="BG289" s="147">
        <f>IF(N289="zákl. prenesená",J289,0)</f>
        <v>0</v>
      </c>
      <c r="BH289" s="147">
        <f>IF(N289="zníž. prenesená",J289,0)</f>
        <v>0</v>
      </c>
      <c r="BI289" s="147">
        <f>IF(N289="nulová",J289,0)</f>
        <v>0</v>
      </c>
      <c r="BJ289" s="14" t="s">
        <v>123</v>
      </c>
      <c r="BK289" s="147">
        <f>ROUND(I289*H289,2)</f>
        <v>0</v>
      </c>
      <c r="BL289" s="14" t="s">
        <v>683</v>
      </c>
      <c r="BM289" s="146" t="s">
        <v>688</v>
      </c>
    </row>
    <row r="290" spans="1:65" s="2" customFormat="1" ht="24.2" customHeight="1">
      <c r="A290" s="26"/>
      <c r="B290" s="134"/>
      <c r="C290" s="135" t="s">
        <v>689</v>
      </c>
      <c r="D290" s="135" t="s">
        <v>119</v>
      </c>
      <c r="E290" s="136" t="s">
        <v>690</v>
      </c>
      <c r="F290" s="137" t="s">
        <v>691</v>
      </c>
      <c r="G290" s="138" t="s">
        <v>682</v>
      </c>
      <c r="H290" s="139">
        <v>1</v>
      </c>
      <c r="I290" s="140">
        <v>0</v>
      </c>
      <c r="J290" s="140">
        <f>ROUND(I290*H290,2)</f>
        <v>0</v>
      </c>
      <c r="K290" s="141"/>
      <c r="L290" s="27"/>
      <c r="M290" s="158" t="s">
        <v>1</v>
      </c>
      <c r="N290" s="159" t="s">
        <v>34</v>
      </c>
      <c r="O290" s="160">
        <v>0</v>
      </c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46" t="s">
        <v>683</v>
      </c>
      <c r="AT290" s="146" t="s">
        <v>119</v>
      </c>
      <c r="AU290" s="146" t="s">
        <v>76</v>
      </c>
      <c r="AY290" s="14" t="s">
        <v>117</v>
      </c>
      <c r="BE290" s="147">
        <f>IF(N290="základná",J290,0)</f>
        <v>0</v>
      </c>
      <c r="BF290" s="147">
        <f>IF(N290="znížená",J290,0)</f>
        <v>0</v>
      </c>
      <c r="BG290" s="147">
        <f>IF(N290="zákl. prenesená",J290,0)</f>
        <v>0</v>
      </c>
      <c r="BH290" s="147">
        <f>IF(N290="zníž. prenesená",J290,0)</f>
        <v>0</v>
      </c>
      <c r="BI290" s="147">
        <f>IF(N290="nulová",J290,0)</f>
        <v>0</v>
      </c>
      <c r="BJ290" s="14" t="s">
        <v>123</v>
      </c>
      <c r="BK290" s="147">
        <f>ROUND(I290*H290,2)</f>
        <v>0</v>
      </c>
      <c r="BL290" s="14" t="s">
        <v>683</v>
      </c>
      <c r="BM290" s="146" t="s">
        <v>692</v>
      </c>
    </row>
    <row r="291" spans="1:65" s="2" customFormat="1" ht="6.95" customHeight="1">
      <c r="A291" s="26"/>
      <c r="B291" s="41"/>
      <c r="C291" s="42"/>
      <c r="D291" s="42"/>
      <c r="E291" s="42"/>
      <c r="F291" s="42"/>
      <c r="G291" s="42"/>
      <c r="H291" s="42"/>
      <c r="I291" s="42"/>
      <c r="J291" s="42"/>
      <c r="K291" s="42"/>
      <c r="L291" s="27"/>
      <c r="M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</row>
  </sheetData>
  <autoFilter ref="C133:K290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SO01 Šatne</vt:lpstr>
      <vt:lpstr>'01 - SO01 Šatne'!Názvy_tlače</vt:lpstr>
      <vt:lpstr>'Rekapitulácia stavby'!Názvy_tlače</vt:lpstr>
      <vt:lpstr>'01 - SO01 Šatne'!Oblasť_tlače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MIKLUS\Ing. Viliam Čech</dc:creator>
  <cp:lastModifiedBy>Používateľ systému Windows</cp:lastModifiedBy>
  <dcterms:created xsi:type="dcterms:W3CDTF">2021-03-28T08:50:12Z</dcterms:created>
  <dcterms:modified xsi:type="dcterms:W3CDTF">2021-03-30T07:21:52Z</dcterms:modified>
</cp:coreProperties>
</file>