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mdebnarova\Desktop\od kolegov\Ivka\Asfalty\"/>
    </mc:Choice>
  </mc:AlternateContent>
  <xr:revisionPtr revIDLastSave="0" documentId="13_ncr:1_{567BA670-8884-4373-8BAF-9F48E1A80C50}" xr6:coauthVersionLast="47" xr6:coauthVersionMax="47" xr10:uidLastSave="{00000000-0000-0000-0000-000000000000}"/>
  <bookViews>
    <workbookView xWindow="-120" yWindow="-120" windowWidth="29040" windowHeight="15840" tabRatio="899" activeTab="9" xr2:uid="{00000000-000D-0000-FFFF-FFFF00000000}"/>
  </bookViews>
  <sheets>
    <sheet name="2533" sheetId="28" r:id="rId1"/>
    <sheet name="2538" sheetId="29" r:id="rId2"/>
    <sheet name="2511" sheetId="31" r:id="rId3"/>
    <sheet name="2512" sheetId="32" r:id="rId4"/>
    <sheet name="2513" sheetId="33" r:id="rId5"/>
    <sheet name="428" sheetId="30" r:id="rId6"/>
    <sheet name="2482" sheetId="34" r:id="rId7"/>
    <sheet name="2487" sheetId="36" r:id="rId8"/>
    <sheet name="2502" sheetId="35" r:id="rId9"/>
    <sheet name="okres BS+ZC+ZH" sheetId="17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7" l="1"/>
  <c r="H14" i="17"/>
  <c r="H9" i="17"/>
  <c r="H12" i="17" s="1"/>
  <c r="H7" i="17"/>
  <c r="H16" i="17" l="1"/>
  <c r="H17" i="17"/>
  <c r="H31" i="36" l="1"/>
  <c r="G30" i="36"/>
  <c r="H30" i="36" s="1"/>
  <c r="H29" i="36"/>
  <c r="G25" i="36"/>
  <c r="H25" i="36" s="1"/>
  <c r="G23" i="36"/>
  <c r="H23" i="36" s="1"/>
  <c r="B18" i="36"/>
  <c r="H30" i="35"/>
  <c r="G29" i="35"/>
  <c r="H29" i="35" s="1"/>
  <c r="G25" i="35"/>
  <c r="H25" i="35" s="1"/>
  <c r="G24" i="35"/>
  <c r="H24" i="35" s="1"/>
  <c r="G23" i="35"/>
  <c r="H23" i="35" s="1"/>
  <c r="B18" i="35"/>
  <c r="G26" i="35" s="1"/>
  <c r="H30" i="34"/>
  <c r="H29" i="34"/>
  <c r="G29" i="34"/>
  <c r="H28" i="34"/>
  <c r="G27" i="34"/>
  <c r="H27" i="34" s="1"/>
  <c r="H26" i="34"/>
  <c r="G26" i="34"/>
  <c r="H25" i="34"/>
  <c r="G25" i="34"/>
  <c r="G24" i="34"/>
  <c r="H24" i="34" s="1"/>
  <c r="H23" i="34"/>
  <c r="G23" i="34"/>
  <c r="B18" i="34"/>
  <c r="H31" i="34" l="1"/>
  <c r="I13" i="17" s="1"/>
  <c r="G28" i="36"/>
  <c r="H28" i="36" s="1"/>
  <c r="G26" i="36"/>
  <c r="H26" i="36" s="1"/>
  <c r="G24" i="36"/>
  <c r="H24" i="36" s="1"/>
  <c r="H26" i="35"/>
  <c r="G28" i="35"/>
  <c r="H28" i="35" s="1"/>
  <c r="K33" i="34"/>
  <c r="J33" i="34" l="1"/>
  <c r="J13" i="17"/>
  <c r="G27" i="36"/>
  <c r="H27" i="36" s="1"/>
  <c r="H32" i="36" s="1"/>
  <c r="I14" i="17" s="1"/>
  <c r="J14" i="17" s="1"/>
  <c r="G27" i="35"/>
  <c r="H27" i="35" s="1"/>
  <c r="H31" i="35" s="1"/>
  <c r="I15" i="17" s="1"/>
  <c r="J15" i="17" s="1"/>
  <c r="I16" i="17" l="1"/>
  <c r="J16" i="17"/>
  <c r="K34" i="36"/>
  <c r="J34" i="36"/>
  <c r="K33" i="35"/>
  <c r="J33" i="35"/>
  <c r="H31" i="33" l="1"/>
  <c r="H30" i="33"/>
  <c r="G30" i="33"/>
  <c r="H29" i="33"/>
  <c r="H28" i="33"/>
  <c r="H27" i="33"/>
  <c r="G27" i="33"/>
  <c r="H26" i="33"/>
  <c r="G26" i="33"/>
  <c r="H25" i="33"/>
  <c r="H24" i="33"/>
  <c r="G24" i="33"/>
  <c r="H23" i="33"/>
  <c r="G23" i="33"/>
  <c r="B18" i="33"/>
  <c r="H29" i="32"/>
  <c r="G29" i="32"/>
  <c r="H28" i="32"/>
  <c r="H27" i="32"/>
  <c r="G27" i="32"/>
  <c r="G26" i="32"/>
  <c r="H26" i="32" s="1"/>
  <c r="H25" i="32"/>
  <c r="G25" i="32"/>
  <c r="H24" i="32"/>
  <c r="G24" i="32"/>
  <c r="H23" i="32"/>
  <c r="G23" i="32"/>
  <c r="B18" i="32"/>
  <c r="H30" i="31"/>
  <c r="G30" i="31"/>
  <c r="G29" i="31"/>
  <c r="H29" i="31" s="1"/>
  <c r="G28" i="31"/>
  <c r="H28" i="31" s="1"/>
  <c r="G25" i="31"/>
  <c r="H25" i="31" s="1"/>
  <c r="G23" i="31"/>
  <c r="H23" i="31" s="1"/>
  <c r="B18" i="31"/>
  <c r="G27" i="31" s="1"/>
  <c r="H27" i="31" s="1"/>
  <c r="H30" i="30"/>
  <c r="G30" i="30"/>
  <c r="H29" i="30"/>
  <c r="H28" i="30"/>
  <c r="G28" i="30"/>
  <c r="G27" i="30"/>
  <c r="H27" i="30" s="1"/>
  <c r="H26" i="30"/>
  <c r="G26" i="30"/>
  <c r="H25" i="30"/>
  <c r="G25" i="30"/>
  <c r="H24" i="30"/>
  <c r="G24" i="30"/>
  <c r="H23" i="30"/>
  <c r="G23" i="30"/>
  <c r="B18" i="30"/>
  <c r="H31" i="30" l="1"/>
  <c r="I11" i="17" s="1"/>
  <c r="J11" i="17" s="1"/>
  <c r="H32" i="33"/>
  <c r="J34" i="33" s="1"/>
  <c r="H30" i="32"/>
  <c r="I9" i="17" s="1"/>
  <c r="J9" i="17" s="1"/>
  <c r="G26" i="31"/>
  <c r="H26" i="31" s="1"/>
  <c r="H31" i="31" s="1"/>
  <c r="I8" i="17" s="1"/>
  <c r="G24" i="31"/>
  <c r="H24" i="31" s="1"/>
  <c r="J33" i="30" l="1"/>
  <c r="K33" i="30"/>
  <c r="K34" i="33"/>
  <c r="I10" i="17"/>
  <c r="J10" i="17" s="1"/>
  <c r="J32" i="32"/>
  <c r="K32" i="32"/>
  <c r="J8" i="17"/>
  <c r="K33" i="31"/>
  <c r="J33" i="31"/>
  <c r="I12" i="17" l="1"/>
  <c r="J12" i="17"/>
  <c r="H32" i="29"/>
  <c r="G31" i="29"/>
  <c r="H31" i="29" s="1"/>
  <c r="G30" i="29"/>
  <c r="H30" i="29" s="1"/>
  <c r="G29" i="29"/>
  <c r="H29" i="29" s="1"/>
  <c r="H25" i="29"/>
  <c r="G23" i="29"/>
  <c r="H23" i="29" s="1"/>
  <c r="B18" i="29"/>
  <c r="G28" i="29" s="1"/>
  <c r="H28" i="29" s="1"/>
  <c r="H30" i="28"/>
  <c r="G29" i="28"/>
  <c r="H29" i="28" s="1"/>
  <c r="G25" i="28"/>
  <c r="H25" i="28" s="1"/>
  <c r="G23" i="28"/>
  <c r="H23" i="28" s="1"/>
  <c r="B18" i="28"/>
  <c r="G24" i="28" s="1"/>
  <c r="H24" i="28" s="1"/>
  <c r="G26" i="28" l="1"/>
  <c r="H26" i="28" s="1"/>
  <c r="G28" i="28"/>
  <c r="G27" i="28" s="1"/>
  <c r="H27" i="28" s="1"/>
  <c r="G26" i="29"/>
  <c r="H26" i="29" s="1"/>
  <c r="G27" i="29"/>
  <c r="H27" i="29" s="1"/>
  <c r="G24" i="29"/>
  <c r="H24" i="29" s="1"/>
  <c r="H33" i="29" l="1"/>
  <c r="I6" i="17" s="1"/>
  <c r="J6" i="17" s="1"/>
  <c r="H28" i="28"/>
  <c r="H31" i="28" s="1"/>
  <c r="I5" i="17" s="1"/>
  <c r="J35" i="29" l="1"/>
  <c r="K35" i="29"/>
  <c r="K33" i="28"/>
  <c r="I7" i="17"/>
  <c r="I17" i="17" s="1"/>
  <c r="J5" i="17"/>
  <c r="J7" i="17" s="1"/>
  <c r="J17" i="17" s="1"/>
  <c r="J33" i="28"/>
</calcChain>
</file>

<file path=xl/sharedStrings.xml><?xml version="1.0" encoding="utf-8"?>
<sst xmlns="http://schemas.openxmlformats.org/spreadsheetml/2006/main" count="570" uniqueCount="127">
  <si>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</si>
  <si>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</si>
  <si>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</si>
  <si>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</si>
  <si>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</si>
  <si>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</si>
  <si>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</si>
  <si>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m</t>
  </si>
  <si>
    <t>plocha úseku</t>
  </si>
  <si>
    <t>m2</t>
  </si>
  <si>
    <t>korekcie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</si>
  <si>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</si>
  <si>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</si>
  <si>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</si>
  <si>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</si>
  <si>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</si>
  <si>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</si>
  <si>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</si>
  <si>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0"/>
        <rFont val="Arial"/>
        <family val="2"/>
        <charset val="238"/>
      </rPr>
      <t>2</t>
    </r>
  </si>
  <si>
    <t xml:space="preserve">Postrek spojovací </t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</si>
  <si>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</si>
  <si>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</si>
  <si>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</si>
  <si>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</si>
  <si>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</si>
  <si>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</si>
  <si>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</si>
  <si>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</si>
  <si>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</si>
  <si>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</si>
  <si>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</si>
  <si>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</si>
  <si>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asfaltová zálievka pracovných spojov</t>
  </si>
  <si>
    <t>Miestopis</t>
  </si>
  <si>
    <r>
      <t>0,5 kg/m</t>
    </r>
    <r>
      <rPr>
        <vertAlign val="superscript"/>
        <sz val="10"/>
        <rFont val="Arial CE"/>
        <family val="2"/>
        <charset val="238"/>
      </rPr>
      <t>2</t>
    </r>
  </si>
  <si>
    <t>ACL 16-II   s dovozom rozprestrením a zhutnením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</si>
  <si>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</si>
  <si>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1,0 kg/m2</t>
  </si>
  <si>
    <t>Príloha č.1</t>
  </si>
  <si>
    <t>fr.0 - 32</t>
  </si>
  <si>
    <r>
      <rPr>
        <sz val="1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</si>
  <si>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Rekonštrukcie ciest II. a III. triedy v okresoch BBSK  - RI 2022</t>
  </si>
  <si>
    <t>do 400 mm</t>
  </si>
  <si>
    <t>šírka voz.m priem</t>
  </si>
  <si>
    <t>frézovanie s naložením a odvozom do 20 km ( začiatky a konce, MO, MK, obrubníková úprava )</t>
  </si>
  <si>
    <t>BS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</si>
  <si>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2 </t>
    </r>
  </si>
  <si>
    <t>staničenie v km: 0,000-6,100</t>
  </si>
  <si>
    <t>III/2533 križ. II/524 - Počúvadlo</t>
  </si>
  <si>
    <t>III/2538</t>
  </si>
  <si>
    <t>III/2538 Podhorie - Močiar</t>
  </si>
  <si>
    <t>frézovanie s naložením a odvozom do 15 km ( napojenia, MO, zápichy )</t>
  </si>
  <si>
    <t>580m v intraviláne</t>
  </si>
  <si>
    <t>staničenie v km: 3,114-3,834</t>
  </si>
  <si>
    <t>III/2533</t>
  </si>
  <si>
    <t>II/428 Žarnovica</t>
  </si>
  <si>
    <t>staničenie v km:1,262-2,752</t>
  </si>
  <si>
    <t>šírka voz.m</t>
  </si>
  <si>
    <t>100 mm</t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</si>
  <si>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11-I modif. s dovozom rozprestrením a zhut.</t>
    </r>
  </si>
  <si>
    <t>ACL 16-I   s dovozom rozprestrením a zhutnením</t>
  </si>
  <si>
    <t>výškova úprava poklopov kanalizačných šácht, vpustí</t>
  </si>
  <si>
    <t>ks</t>
  </si>
  <si>
    <t>III/2511 Orovnica - Brehy</t>
  </si>
  <si>
    <t>staničenie v km: 0,018- 0,941,    4,717-4,869</t>
  </si>
  <si>
    <t>frézovanie s naložením a odvozom do 10 km ( začiatky a konce, MO, MK, obrubníková úprava )</t>
  </si>
  <si>
    <t>III/2512 Nová Baňa Školská</t>
  </si>
  <si>
    <t>staničenie v km: 0,723-0,867</t>
  </si>
  <si>
    <t>III/2513 Nová Baňa Hrabiny</t>
  </si>
  <si>
    <t>staničenie v km: 0,764-1,195,   6,911-7,286</t>
  </si>
  <si>
    <t>0,764-1,195 celý úsek+napojenia a križovatky</t>
  </si>
  <si>
    <r>
      <rPr>
        <sz val="10"/>
        <rFont val="Arial"/>
        <family val="2"/>
        <charset val="238"/>
      </rPr>
      <t>Ø</t>
    </r>
    <r>
      <rPr>
        <sz val="10"/>
        <rFont val="Arial CE"/>
        <family val="2"/>
        <charset val="238"/>
      </rPr>
      <t>50 mm</t>
    </r>
  </si>
  <si>
    <t>III/2482 Janova Lehota - I/9</t>
  </si>
  <si>
    <t>staničenie v km: 11,188 - 13,438 + 10,484-10,998</t>
  </si>
  <si>
    <t>III/2502 Kunešov</t>
  </si>
  <si>
    <t>staničenie v km: 0,000 - 1,400</t>
  </si>
  <si>
    <t>šírka voz.m priem.</t>
  </si>
  <si>
    <t>priem50mm</t>
  </si>
  <si>
    <t>III/2487 Ihráč</t>
  </si>
  <si>
    <t>staničenie v km: 7,627-9,947</t>
  </si>
  <si>
    <t>Príloha č.2</t>
  </si>
  <si>
    <t>Príloha č.3</t>
  </si>
  <si>
    <t>Príloha č.4</t>
  </si>
  <si>
    <t>Príloha č.5</t>
  </si>
  <si>
    <t>Príloha č.6</t>
  </si>
  <si>
    <t>Príloha č.7</t>
  </si>
  <si>
    <t>Príloha č.8</t>
  </si>
  <si>
    <t>Príloha č.9</t>
  </si>
  <si>
    <t>položka</t>
  </si>
  <si>
    <t xml:space="preserve"> jednotk. cena  €</t>
  </si>
  <si>
    <t>spolu bez DPH €</t>
  </si>
  <si>
    <t>P.č.</t>
  </si>
  <si>
    <t>Cesta</t>
  </si>
  <si>
    <t>Okres</t>
  </si>
  <si>
    <t>Staničenie od</t>
  </si>
  <si>
    <t>Staničenie do</t>
  </si>
  <si>
    <t>Dĺžka rekonštrukcie v km</t>
  </si>
  <si>
    <t>Počúvadlo - od jazera smerom križ. II/524</t>
  </si>
  <si>
    <t xml:space="preserve">Podhorie - Močiar  - pokračovanie od križovatky v obci </t>
  </si>
  <si>
    <t>Spolu za okres BS</t>
  </si>
  <si>
    <t>III/2511</t>
  </si>
  <si>
    <t>ZC</t>
  </si>
  <si>
    <t>III/2512</t>
  </si>
  <si>
    <t>III/2513</t>
  </si>
  <si>
    <t>II/428</t>
  </si>
  <si>
    <t>Spolu za okres ZC</t>
  </si>
  <si>
    <t>III/2482</t>
  </si>
  <si>
    <t>ZH</t>
  </si>
  <si>
    <t>III/2487</t>
  </si>
  <si>
    <t>III/2502</t>
  </si>
  <si>
    <t>Spolu za okres ZH</t>
  </si>
  <si>
    <t>Spolu za VO</t>
  </si>
  <si>
    <t>Náklady                        v € bez DPH</t>
  </si>
  <si>
    <t>Náklady               v € s DPH</t>
  </si>
  <si>
    <t xml:space="preserve">postrek spojovací </t>
  </si>
  <si>
    <t>postrek infiltračný</t>
  </si>
  <si>
    <t>recyklácia za studena s kombinovaným spojivom (cement a asfaltová emulzia alebo cement a asfaltová pena)</t>
  </si>
  <si>
    <t>Orovnica - Brehy</t>
  </si>
  <si>
    <t>Nová Baňa Školská</t>
  </si>
  <si>
    <t xml:space="preserve">Nová Baňa  </t>
  </si>
  <si>
    <t>Žarnovica prieťah</t>
  </si>
  <si>
    <t>Janova Lehota -I/9</t>
  </si>
  <si>
    <t>Ihráč</t>
  </si>
  <si>
    <t>Kunešov spojka</t>
  </si>
  <si>
    <t>Rekonštrukcie ciest  II. a III. tried v okrese BBSK - RI 2022 - okr BS, ZC, ZH</t>
  </si>
  <si>
    <t>spevnenie krajníc kamenivom drveným hr.100 mm x 500mm</t>
  </si>
  <si>
    <t>spevnenie krajníc kamenivom drveným hr.50 mm x 500mm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</si>
</sst>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 CE"/>
      <family val="2"/>
      <charset val="238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52">
    <xf numFmtId="0" fontId="0" fillId="0" borderId="0" xfId="0"/>
    <xf numFmtId="0" fontId="2" fillId="0" borderId="0" xfId="1" applyFont="1"/>
    <xf numFmtId="0" fontId="1" fillId="0" borderId="0" xfId="1"/>
    <xf numFmtId="4" fontId="0" fillId="0" borderId="0" xfId="0" applyNumberFormat="1"/>
    <xf numFmtId="0" fontId="0" fillId="0" borderId="0" xfId="1" applyFont="1"/>
    <xf numFmtId="0" fontId="3" fillId="0" borderId="0" xfId="1" applyFont="1"/>
    <xf numFmtId="0" fontId="4" fillId="0" borderId="0" xfId="0" applyFont="1"/>
    <xf numFmtId="4" fontId="4" fillId="0" borderId="0" xfId="0" applyNumberFormat="1" applyFont="1"/>
    <xf numFmtId="4" fontId="11" fillId="2" borderId="41" xfId="0" applyNumberFormat="1" applyFont="1" applyFill="1" applyBorder="1"/>
    <xf numFmtId="0" fontId="17" fillId="0" borderId="0" xfId="0" applyFont="1" applyBorder="1" applyAlignment="1"/>
    <xf numFmtId="0" fontId="23" fillId="0" borderId="0" xfId="0" applyFont="1"/>
    <xf numFmtId="0" fontId="24" fillId="0" borderId="0" xfId="1" applyFont="1"/>
    <xf numFmtId="0" fontId="2" fillId="0" borderId="0" xfId="0" applyFont="1"/>
    <xf numFmtId="0" fontId="18" fillId="0" borderId="0" xfId="0" applyFont="1"/>
    <xf numFmtId="2" fontId="0" fillId="0" borderId="0" xfId="0" applyNumberFormat="1"/>
    <xf numFmtId="0" fontId="2" fillId="0" borderId="1" xfId="0" applyFont="1" applyBorder="1"/>
    <xf numFmtId="0" fontId="2" fillId="0" borderId="2" xfId="0" applyFont="1" applyBorder="1"/>
    <xf numFmtId="0" fontId="0" fillId="0" borderId="2" xfId="0" applyBorder="1"/>
    <xf numFmtId="4" fontId="0" fillId="0" borderId="2" xfId="0" applyNumberFormat="1" applyBorder="1"/>
    <xf numFmtId="4" fontId="0" fillId="0" borderId="3" xfId="0" applyNumberFormat="1" applyBorder="1"/>
    <xf numFmtId="0" fontId="19" fillId="0" borderId="0" xfId="0" applyFont="1"/>
    <xf numFmtId="0" fontId="0" fillId="0" borderId="5" xfId="0" applyBorder="1"/>
    <xf numFmtId="0" fontId="0" fillId="0" borderId="4" xfId="0" applyBorder="1"/>
    <xf numFmtId="4" fontId="0" fillId="0" borderId="5" xfId="0" applyNumberFormat="1" applyBorder="1"/>
    <xf numFmtId="0" fontId="0" fillId="0" borderId="6" xfId="0" applyBorder="1"/>
    <xf numFmtId="2" fontId="0" fillId="0" borderId="7" xfId="0" applyNumberFormat="1" applyBorder="1"/>
    <xf numFmtId="0" fontId="0" fillId="0" borderId="21" xfId="0" applyBorder="1"/>
    <xf numFmtId="4" fontId="5" fillId="0" borderId="5" xfId="0" applyNumberFormat="1" applyFont="1" applyBorder="1"/>
    <xf numFmtId="0" fontId="0" fillId="0" borderId="8" xfId="0" applyBorder="1"/>
    <xf numFmtId="2" fontId="0" fillId="0" borderId="9" xfId="0" applyNumberFormat="1" applyBorder="1"/>
    <xf numFmtId="4" fontId="0" fillId="0" borderId="0" xfId="0" applyNumberFormat="1" applyAlignment="1">
      <alignment horizontal="center"/>
    </xf>
    <xf numFmtId="0" fontId="0" fillId="0" borderId="10" xfId="0" applyBorder="1"/>
    <xf numFmtId="2" fontId="0" fillId="0" borderId="11" xfId="0" applyNumberFormat="1" applyBorder="1"/>
    <xf numFmtId="0" fontId="0" fillId="0" borderId="12" xfId="0" applyBorder="1"/>
    <xf numFmtId="2" fontId="0" fillId="0" borderId="13" xfId="0" applyNumberFormat="1" applyBorder="1"/>
    <xf numFmtId="0" fontId="6" fillId="0" borderId="0" xfId="0" applyFont="1"/>
    <xf numFmtId="4" fontId="7" fillId="0" borderId="0" xfId="0" applyNumberFormat="1" applyFont="1"/>
    <xf numFmtId="4" fontId="6" fillId="0" borderId="0" xfId="0" applyNumberFormat="1" applyFont="1"/>
    <xf numFmtId="4" fontId="6" fillId="0" borderId="5" xfId="0" applyNumberFormat="1" applyFont="1" applyBorder="1"/>
    <xf numFmtId="4" fontId="11" fillId="0" borderId="0" xfId="0" applyNumberFormat="1" applyFont="1"/>
    <xf numFmtId="4" fontId="5" fillId="0" borderId="0" xfId="0" applyNumberFormat="1" applyFont="1" applyAlignment="1">
      <alignment horizontal="center"/>
    </xf>
    <xf numFmtId="4" fontId="11" fillId="0" borderId="5" xfId="0" applyNumberFormat="1" applyFont="1" applyBorder="1"/>
    <xf numFmtId="4" fontId="10" fillId="0" borderId="4" xfId="0" applyNumberFormat="1" applyFont="1" applyBorder="1"/>
    <xf numFmtId="4" fontId="10" fillId="0" borderId="0" xfId="0" applyNumberFormat="1" applyFont="1"/>
    <xf numFmtId="0" fontId="8" fillId="0" borderId="0" xfId="0" applyFont="1"/>
    <xf numFmtId="4" fontId="5" fillId="0" borderId="5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4" fontId="11" fillId="0" borderId="40" xfId="0" applyNumberFormat="1" applyFont="1" applyBorder="1"/>
    <xf numFmtId="0" fontId="0" fillId="0" borderId="42" xfId="0" applyBorder="1"/>
    <xf numFmtId="0" fontId="0" fillId="0" borderId="43" xfId="0" applyBorder="1"/>
    <xf numFmtId="4" fontId="0" fillId="0" borderId="43" xfId="0" applyNumberFormat="1" applyBorder="1"/>
    <xf numFmtId="4" fontId="12" fillId="0" borderId="43" xfId="0" applyNumberFormat="1" applyFont="1" applyBorder="1"/>
    <xf numFmtId="0" fontId="12" fillId="0" borderId="43" xfId="0" applyFont="1" applyBorder="1"/>
    <xf numFmtId="10" fontId="12" fillId="0" borderId="43" xfId="0" applyNumberFormat="1" applyFont="1" applyBorder="1"/>
    <xf numFmtId="4" fontId="12" fillId="0" borderId="44" xfId="0" applyNumberFormat="1" applyFont="1" applyBorder="1"/>
    <xf numFmtId="0" fontId="13" fillId="0" borderId="0" xfId="0" applyFont="1"/>
    <xf numFmtId="0" fontId="14" fillId="0" borderId="0" xfId="0" applyFont="1"/>
    <xf numFmtId="4" fontId="15" fillId="0" borderId="0" xfId="0" applyNumberFormat="1" applyFont="1"/>
    <xf numFmtId="0" fontId="15" fillId="0" borderId="0" xfId="0" applyFont="1"/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4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4" fontId="11" fillId="0" borderId="0" xfId="1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2" fillId="0" borderId="0" xfId="1" applyFont="1" applyAlignment="1">
      <alignment horizontal="left"/>
    </xf>
    <xf numFmtId="0" fontId="1" fillId="0" borderId="0" xfId="1" applyAlignment="1">
      <alignment horizontal="center"/>
    </xf>
    <xf numFmtId="0" fontId="2" fillId="0" borderId="0" xfId="1" applyFont="1" applyAlignment="1">
      <alignment horizontal="left" vertical="center" wrapText="1"/>
    </xf>
    <xf numFmtId="0" fontId="27" fillId="0" borderId="0" xfId="0" applyFont="1"/>
    <xf numFmtId="0" fontId="20" fillId="0" borderId="0" xfId="0" applyFont="1"/>
    <xf numFmtId="0" fontId="24" fillId="0" borderId="0" xfId="0" applyFont="1"/>
    <xf numFmtId="0" fontId="22" fillId="0" borderId="0" xfId="0" applyFont="1"/>
    <xf numFmtId="4" fontId="23" fillId="0" borderId="0" xfId="0" applyNumberFormat="1" applyFont="1"/>
    <xf numFmtId="4" fontId="23" fillId="0" borderId="0" xfId="0" applyNumberFormat="1" applyFont="1" applyAlignment="1">
      <alignment horizontal="center"/>
    </xf>
    <xf numFmtId="0" fontId="25" fillId="0" borderId="0" xfId="0" applyFont="1"/>
    <xf numFmtId="0" fontId="0" fillId="0" borderId="57" xfId="1" applyFont="1" applyBorder="1" applyAlignment="1">
      <alignment horizontal="left"/>
    </xf>
    <xf numFmtId="0" fontId="1" fillId="0" borderId="58" xfId="1" applyBorder="1" applyAlignment="1">
      <alignment horizontal="left"/>
    </xf>
    <xf numFmtId="0" fontId="1" fillId="0" borderId="59" xfId="1" applyBorder="1" applyAlignment="1">
      <alignment horizontal="left"/>
    </xf>
    <xf numFmtId="0" fontId="0" fillId="0" borderId="58" xfId="1" applyFont="1" applyBorder="1"/>
    <xf numFmtId="0" fontId="6" fillId="0" borderId="23" xfId="1" applyFont="1" applyBorder="1"/>
    <xf numFmtId="164" fontId="6" fillId="0" borderId="24" xfId="0" applyNumberFormat="1" applyFont="1" applyBorder="1"/>
    <xf numFmtId="0" fontId="0" fillId="0" borderId="22" xfId="0" applyBorder="1" applyAlignment="1">
      <alignment horizontal="center"/>
    </xf>
    <xf numFmtId="164" fontId="6" fillId="0" borderId="51" xfId="0" applyNumberFormat="1" applyFont="1" applyBorder="1"/>
    <xf numFmtId="0" fontId="0" fillId="0" borderId="34" xfId="0" applyBorder="1" applyAlignment="1">
      <alignment vertical="center"/>
    </xf>
    <xf numFmtId="0" fontId="6" fillId="0" borderId="35" xfId="0" applyFont="1" applyBorder="1" applyAlignment="1">
      <alignment vertical="center"/>
    </xf>
    <xf numFmtId="164" fontId="6" fillId="0" borderId="25" xfId="0" applyNumberFormat="1" applyFont="1" applyBorder="1" applyAlignment="1">
      <alignment vertical="center"/>
    </xf>
    <xf numFmtId="0" fontId="0" fillId="0" borderId="36" xfId="0" applyBorder="1"/>
    <xf numFmtId="0" fontId="0" fillId="0" borderId="37" xfId="0" applyBorder="1"/>
    <xf numFmtId="0" fontId="8" fillId="0" borderId="38" xfId="0" applyFont="1" applyBorder="1"/>
    <xf numFmtId="0" fontId="6" fillId="0" borderId="39" xfId="0" applyFont="1" applyBorder="1"/>
    <xf numFmtId="164" fontId="6" fillId="0" borderId="53" xfId="0" applyNumberFormat="1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6" fillId="0" borderId="25" xfId="0" applyFont="1" applyBorder="1"/>
    <xf numFmtId="164" fontId="6" fillId="0" borderId="52" xfId="0" applyNumberFormat="1" applyFont="1" applyBorder="1"/>
    <xf numFmtId="164" fontId="6" fillId="0" borderId="54" xfId="0" applyNumberFormat="1" applyFont="1" applyBorder="1"/>
    <xf numFmtId="0" fontId="6" fillId="0" borderId="21" xfId="0" applyFont="1" applyBorder="1" applyAlignment="1">
      <alignment vertical="center"/>
    </xf>
    <xf numFmtId="164" fontId="6" fillId="0" borderId="5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6" fillId="0" borderId="21" xfId="0" applyFont="1" applyBorder="1"/>
    <xf numFmtId="164" fontId="6" fillId="0" borderId="21" xfId="0" applyNumberFormat="1" applyFont="1" applyBorder="1"/>
    <xf numFmtId="0" fontId="8" fillId="0" borderId="62" xfId="0" applyFont="1" applyBorder="1"/>
    <xf numFmtId="0" fontId="6" fillId="0" borderId="63" xfId="0" applyFont="1" applyBorder="1" applyAlignment="1">
      <alignment vertical="center"/>
    </xf>
    <xf numFmtId="164" fontId="6" fillId="0" borderId="64" xfId="0" applyNumberFormat="1" applyFont="1" applyBorder="1" applyAlignment="1">
      <alignment vertical="center"/>
    </xf>
    <xf numFmtId="4" fontId="21" fillId="0" borderId="5" xfId="0" applyNumberFormat="1" applyFont="1" applyBorder="1"/>
    <xf numFmtId="4" fontId="2" fillId="0" borderId="0" xfId="0" applyNumberFormat="1" applyFont="1"/>
    <xf numFmtId="4" fontId="11" fillId="0" borderId="45" xfId="0" applyNumberFormat="1" applyFont="1" applyBorder="1"/>
    <xf numFmtId="0" fontId="2" fillId="0" borderId="0" xfId="1" applyFont="1" applyAlignment="1">
      <alignment horizontal="left" vertical="center" wrapText="1"/>
    </xf>
    <xf numFmtId="0" fontId="6" fillId="0" borderId="46" xfId="0" applyFont="1" applyBorder="1"/>
    <xf numFmtId="164" fontId="6" fillId="0" borderId="46" xfId="0" applyNumberFormat="1" applyFont="1" applyBorder="1"/>
    <xf numFmtId="0" fontId="0" fillId="0" borderId="63" xfId="0" applyBorder="1"/>
    <xf numFmtId="0" fontId="6" fillId="0" borderId="63" xfId="0" applyFont="1" applyBorder="1"/>
    <xf numFmtId="164" fontId="6" fillId="0" borderId="63" xfId="0" applyNumberFormat="1" applyFont="1" applyBorder="1"/>
    <xf numFmtId="0" fontId="2" fillId="0" borderId="0" xfId="1" applyFont="1" applyAlignment="1">
      <alignment horizontal="left" vertical="center"/>
    </xf>
    <xf numFmtId="0" fontId="17" fillId="0" borderId="4" xfId="0" applyFont="1" applyBorder="1"/>
    <xf numFmtId="2" fontId="17" fillId="0" borderId="0" xfId="0" applyNumberFormat="1" applyFont="1"/>
    <xf numFmtId="0" fontId="17" fillId="0" borderId="0" xfId="0" applyFont="1"/>
    <xf numFmtId="4" fontId="17" fillId="0" borderId="0" xfId="0" applyNumberFormat="1" applyFont="1" applyAlignment="1">
      <alignment horizontal="center"/>
    </xf>
    <xf numFmtId="49" fontId="28" fillId="3" borderId="18" xfId="0" applyNumberFormat="1" applyFont="1" applyFill="1" applyBorder="1" applyAlignment="1">
      <alignment horizontal="center" vertical="center"/>
    </xf>
    <xf numFmtId="49" fontId="28" fillId="3" borderId="19" xfId="0" applyNumberFormat="1" applyFont="1" applyFill="1" applyBorder="1" applyAlignment="1">
      <alignment horizontal="center" vertical="center"/>
    </xf>
    <xf numFmtId="49" fontId="28" fillId="3" borderId="55" xfId="0" applyNumberFormat="1" applyFont="1" applyFill="1" applyBorder="1" applyAlignment="1">
      <alignment horizontal="center" vertical="center" wrapText="1"/>
    </xf>
    <xf numFmtId="49" fontId="28" fillId="3" borderId="16" xfId="0" applyNumberFormat="1" applyFont="1" applyFill="1" applyBorder="1" applyAlignment="1">
      <alignment horizontal="center" vertical="center"/>
    </xf>
    <xf numFmtId="49" fontId="28" fillId="3" borderId="14" xfId="0" applyNumberFormat="1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0" fillId="0" borderId="58" xfId="0" applyBorder="1" applyAlignment="1">
      <alignment vertical="center" wrapText="1"/>
    </xf>
    <xf numFmtId="165" fontId="0" fillId="0" borderId="58" xfId="0" applyNumberFormat="1" applyBorder="1" applyAlignment="1">
      <alignment horizontal="center" vertical="center"/>
    </xf>
    <xf numFmtId="165" fontId="0" fillId="0" borderId="59" xfId="0" applyNumberFormat="1" applyBorder="1" applyAlignment="1">
      <alignment horizontal="center" vertical="center"/>
    </xf>
    <xf numFmtId="165" fontId="29" fillId="0" borderId="68" xfId="0" applyNumberFormat="1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0" fillId="0" borderId="63" xfId="0" applyBorder="1" applyAlignment="1">
      <alignment vertical="center" wrapText="1"/>
    </xf>
    <xf numFmtId="165" fontId="18" fillId="0" borderId="63" xfId="0" applyNumberFormat="1" applyFont="1" applyBorder="1" applyAlignment="1">
      <alignment horizontal="center" vertical="center"/>
    </xf>
    <xf numFmtId="165" fontId="18" fillId="0" borderId="69" xfId="0" applyNumberFormat="1" applyFont="1" applyBorder="1" applyAlignment="1">
      <alignment horizontal="center" vertical="center"/>
    </xf>
    <xf numFmtId="165" fontId="29" fillId="0" borderId="70" xfId="0" applyNumberFormat="1" applyFont="1" applyBorder="1" applyAlignment="1">
      <alignment horizontal="center" vertical="center"/>
    </xf>
    <xf numFmtId="165" fontId="17" fillId="4" borderId="14" xfId="0" applyNumberFormat="1" applyFont="1" applyFill="1" applyBorder="1" applyAlignment="1">
      <alignment horizontal="center" vertical="center"/>
    </xf>
    <xf numFmtId="4" fontId="17" fillId="4" borderId="14" xfId="0" applyNumberFormat="1" applyFont="1" applyFill="1" applyBorder="1" applyAlignment="1">
      <alignment horizontal="right" vertical="center"/>
    </xf>
    <xf numFmtId="0" fontId="18" fillId="0" borderId="72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0" fillId="0" borderId="46" xfId="0" applyBorder="1" applyAlignment="1">
      <alignment vertical="center" wrapText="1"/>
    </xf>
    <xf numFmtId="165" fontId="0" fillId="0" borderId="46" xfId="0" applyNumberFormat="1" applyBorder="1" applyAlignment="1">
      <alignment horizontal="center" vertical="center"/>
    </xf>
    <xf numFmtId="165" fontId="0" fillId="0" borderId="73" xfId="0" applyNumberFormat="1" applyBorder="1" applyAlignment="1">
      <alignment horizontal="center" vertical="center"/>
    </xf>
    <xf numFmtId="165" fontId="29" fillId="0" borderId="65" xfId="0" applyNumberFormat="1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 wrapText="1"/>
    </xf>
    <xf numFmtId="165" fontId="0" fillId="0" borderId="21" xfId="0" applyNumberFormat="1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165" fontId="29" fillId="0" borderId="56" xfId="0" applyNumberFormat="1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 wrapText="1"/>
    </xf>
    <xf numFmtId="165" fontId="0" fillId="0" borderId="26" xfId="0" applyNumberFormat="1" applyBorder="1" applyAlignment="1">
      <alignment horizontal="center" vertical="center"/>
    </xf>
    <xf numFmtId="165" fontId="0" fillId="0" borderId="75" xfId="0" applyNumberFormat="1" applyBorder="1" applyAlignment="1">
      <alignment horizontal="center" vertical="center"/>
    </xf>
    <xf numFmtId="165" fontId="29" fillId="0" borderId="76" xfId="0" applyNumberFormat="1" applyFont="1" applyBorder="1" applyAlignment="1">
      <alignment horizontal="center" vertical="center"/>
    </xf>
    <xf numFmtId="165" fontId="17" fillId="4" borderId="77" xfId="0" applyNumberFormat="1" applyFont="1" applyFill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165" fontId="18" fillId="0" borderId="58" xfId="0" applyNumberFormat="1" applyFont="1" applyBorder="1" applyAlignment="1">
      <alignment horizontal="center" vertical="center"/>
    </xf>
    <xf numFmtId="165" fontId="18" fillId="0" borderId="59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165" fontId="18" fillId="0" borderId="21" xfId="0" applyNumberFormat="1" applyFont="1" applyBorder="1" applyAlignment="1">
      <alignment horizontal="center" vertical="center"/>
    </xf>
    <xf numFmtId="165" fontId="18" fillId="0" borderId="22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65" fontId="0" fillId="0" borderId="63" xfId="0" applyNumberFormat="1" applyBorder="1" applyAlignment="1">
      <alignment horizontal="center" vertical="center"/>
    </xf>
    <xf numFmtId="165" fontId="0" fillId="0" borderId="69" xfId="0" applyNumberFormat="1" applyBorder="1" applyAlignment="1">
      <alignment horizontal="center" vertical="center"/>
    </xf>
    <xf numFmtId="165" fontId="17" fillId="4" borderId="45" xfId="0" applyNumberFormat="1" applyFont="1" applyFill="1" applyBorder="1" applyAlignment="1">
      <alignment horizontal="center" vertical="center"/>
    </xf>
    <xf numFmtId="4" fontId="17" fillId="4" borderId="45" xfId="0" applyNumberFormat="1" applyFont="1" applyFill="1" applyBorder="1" applyAlignment="1">
      <alignment horizontal="right" vertical="center"/>
    </xf>
    <xf numFmtId="0" fontId="18" fillId="5" borderId="42" xfId="0" applyFont="1" applyFill="1" applyBorder="1" applyAlignment="1">
      <alignment horizontal="center" vertical="center"/>
    </xf>
    <xf numFmtId="0" fontId="18" fillId="5" borderId="43" xfId="0" applyFont="1" applyFill="1" applyBorder="1" applyAlignment="1">
      <alignment horizontal="center" vertical="center"/>
    </xf>
    <xf numFmtId="165" fontId="17" fillId="5" borderId="14" xfId="0" applyNumberFormat="1" applyFont="1" applyFill="1" applyBorder="1" applyAlignment="1">
      <alignment horizontal="center" vertical="center"/>
    </xf>
    <xf numFmtId="4" fontId="17" fillId="5" borderId="45" xfId="0" applyNumberFormat="1" applyFont="1" applyFill="1" applyBorder="1" applyAlignment="1">
      <alignment horizontal="right" vertical="center"/>
    </xf>
    <xf numFmtId="0" fontId="17" fillId="4" borderId="1" xfId="0" applyFont="1" applyFill="1" applyBorder="1" applyAlignment="1">
      <alignment horizontal="center" vertical="center" wrapText="1"/>
    </xf>
    <xf numFmtId="0" fontId="17" fillId="4" borderId="78" xfId="0" applyFont="1" applyFill="1" applyBorder="1" applyAlignment="1">
      <alignment horizontal="center" vertical="center" wrapText="1"/>
    </xf>
    <xf numFmtId="0" fontId="17" fillId="4" borderId="79" xfId="0" applyFont="1" applyFill="1" applyBorder="1" applyAlignment="1">
      <alignment horizontal="center" vertical="center" wrapText="1"/>
    </xf>
    <xf numFmtId="0" fontId="17" fillId="4" borderId="80" xfId="0" applyFont="1" applyFill="1" applyBorder="1" applyAlignment="1">
      <alignment horizontal="center" vertical="center" wrapText="1"/>
    </xf>
    <xf numFmtId="4" fontId="17" fillId="4" borderId="14" xfId="0" applyNumberFormat="1" applyFont="1" applyFill="1" applyBorder="1" applyAlignment="1">
      <alignment horizontal="center" vertical="center" wrapText="1"/>
    </xf>
    <xf numFmtId="4" fontId="29" fillId="0" borderId="68" xfId="0" applyNumberFormat="1" applyFont="1" applyBorder="1" applyAlignment="1">
      <alignment horizontal="right" vertical="center"/>
    </xf>
    <xf numFmtId="4" fontId="29" fillId="0" borderId="70" xfId="0" applyNumberFormat="1" applyFont="1" applyBorder="1" applyAlignment="1">
      <alignment horizontal="right" vertical="center"/>
    </xf>
    <xf numFmtId="4" fontId="29" fillId="0" borderId="65" xfId="0" applyNumberFormat="1" applyFont="1" applyBorder="1" applyAlignment="1">
      <alignment horizontal="right" vertical="center"/>
    </xf>
    <xf numFmtId="4" fontId="29" fillId="0" borderId="56" xfId="0" applyNumberFormat="1" applyFont="1" applyBorder="1" applyAlignment="1">
      <alignment horizontal="right" vertical="center"/>
    </xf>
    <xf numFmtId="4" fontId="29" fillId="0" borderId="76" xfId="0" applyNumberFormat="1" applyFont="1" applyBorder="1" applyAlignment="1">
      <alignment horizontal="right" vertical="center"/>
    </xf>
    <xf numFmtId="0" fontId="0" fillId="0" borderId="0" xfId="0" applyBorder="1"/>
    <xf numFmtId="0" fontId="0" fillId="0" borderId="0" xfId="0" applyFill="1" applyBorder="1"/>
    <xf numFmtId="0" fontId="2" fillId="0" borderId="0" xfId="1" applyFont="1" applyFill="1" applyBorder="1"/>
    <xf numFmtId="0" fontId="17" fillId="0" borderId="0" xfId="0" applyFont="1" applyFill="1" applyBorder="1" applyAlignment="1"/>
    <xf numFmtId="4" fontId="17" fillId="0" borderId="43" xfId="0" applyNumberFormat="1" applyFont="1" applyBorder="1"/>
    <xf numFmtId="4" fontId="6" fillId="0" borderId="81" xfId="0" applyNumberFormat="1" applyFont="1" applyBorder="1"/>
    <xf numFmtId="4" fontId="6" fillId="0" borderId="22" xfId="0" applyNumberFormat="1" applyFont="1" applyBorder="1"/>
    <xf numFmtId="4" fontId="6" fillId="0" borderId="82" xfId="0" applyNumberFormat="1" applyFont="1" applyBorder="1" applyAlignment="1">
      <alignment vertical="center"/>
    </xf>
    <xf numFmtId="4" fontId="6" fillId="0" borderId="69" xfId="0" applyNumberFormat="1" applyFont="1" applyBorder="1" applyAlignment="1">
      <alignment vertical="center"/>
    </xf>
    <xf numFmtId="4" fontId="6" fillId="0" borderId="68" xfId="0" applyNumberFormat="1" applyFont="1" applyBorder="1"/>
    <xf numFmtId="4" fontId="6" fillId="0" borderId="56" xfId="0" applyNumberFormat="1" applyFont="1" applyBorder="1"/>
    <xf numFmtId="4" fontId="6" fillId="0" borderId="83" xfId="0" applyNumberFormat="1" applyFont="1" applyBorder="1" applyAlignment="1">
      <alignment vertical="center"/>
    </xf>
    <xf numFmtId="4" fontId="6" fillId="0" borderId="70" xfId="0" applyNumberFormat="1" applyFont="1" applyBorder="1"/>
    <xf numFmtId="0" fontId="0" fillId="0" borderId="22" xfId="0" applyBorder="1"/>
    <xf numFmtId="0" fontId="0" fillId="0" borderId="48" xfId="0" applyBorder="1"/>
    <xf numFmtId="4" fontId="6" fillId="0" borderId="22" xfId="0" applyNumberFormat="1" applyFont="1" applyBorder="1" applyAlignment="1">
      <alignment vertical="center"/>
    </xf>
    <xf numFmtId="4" fontId="6" fillId="0" borderId="56" xfId="0" applyNumberFormat="1" applyFont="1" applyBorder="1" applyAlignment="1">
      <alignment vertical="center"/>
    </xf>
    <xf numFmtId="4" fontId="6" fillId="0" borderId="73" xfId="0" applyNumberFormat="1" applyFont="1" applyBorder="1"/>
    <xf numFmtId="4" fontId="6" fillId="0" borderId="69" xfId="0" applyNumberFormat="1" applyFont="1" applyBorder="1"/>
    <xf numFmtId="4" fontId="6" fillId="0" borderId="86" xfId="0" applyNumberFormat="1" applyFont="1" applyBorder="1"/>
    <xf numFmtId="0" fontId="0" fillId="0" borderId="0" xfId="0" applyFill="1"/>
    <xf numFmtId="49" fontId="28" fillId="3" borderId="15" xfId="0" applyNumberFormat="1" applyFont="1" applyFill="1" applyBorder="1" applyAlignment="1">
      <alignment horizontal="center" vertical="center"/>
    </xf>
    <xf numFmtId="49" fontId="28" fillId="3" borderId="16" xfId="0" applyNumberFormat="1" applyFont="1" applyFill="1" applyBorder="1" applyAlignment="1">
      <alignment horizontal="center" vertical="center"/>
    </xf>
    <xf numFmtId="49" fontId="28" fillId="3" borderId="17" xfId="0" applyNumberFormat="1" applyFont="1" applyFill="1" applyBorder="1" applyAlignment="1">
      <alignment horizontal="center" vertical="center"/>
    </xf>
    <xf numFmtId="0" fontId="18" fillId="0" borderId="60" xfId="1" applyFont="1" applyBorder="1" applyAlignment="1">
      <alignment horizontal="left" wrapText="1"/>
    </xf>
    <xf numFmtId="0" fontId="18" fillId="0" borderId="61" xfId="1" applyFont="1" applyBorder="1" applyAlignment="1">
      <alignment horizontal="left" wrapText="1"/>
    </xf>
    <xf numFmtId="0" fontId="18" fillId="0" borderId="85" xfId="1" applyFont="1" applyBorder="1" applyAlignment="1">
      <alignment horizontal="left" wrapText="1"/>
    </xf>
    <xf numFmtId="0" fontId="1" fillId="0" borderId="0" xfId="1" applyAlignment="1">
      <alignment horizontal="left"/>
    </xf>
    <xf numFmtId="0" fontId="18" fillId="0" borderId="31" xfId="1" applyFont="1" applyBorder="1" applyAlignment="1">
      <alignment vertical="center" wrapText="1"/>
    </xf>
    <xf numFmtId="0" fontId="18" fillId="0" borderId="32" xfId="1" applyFont="1" applyBorder="1" applyAlignment="1">
      <alignment vertical="center" wrapText="1"/>
    </xf>
    <xf numFmtId="0" fontId="18" fillId="0" borderId="84" xfId="1" applyFont="1" applyBorder="1" applyAlignment="1">
      <alignment vertical="center" wrapText="1"/>
    </xf>
    <xf numFmtId="0" fontId="0" fillId="0" borderId="36" xfId="1" applyFont="1" applyBorder="1" applyAlignment="1">
      <alignment horizontal="left" wrapText="1"/>
    </xf>
    <xf numFmtId="0" fontId="0" fillId="0" borderId="37" xfId="1" applyFont="1" applyBorder="1" applyAlignment="1">
      <alignment horizontal="left" wrapText="1"/>
    </xf>
    <xf numFmtId="0" fontId="0" fillId="0" borderId="39" xfId="1" applyFont="1" applyBorder="1" applyAlignment="1">
      <alignment horizontal="left" wrapText="1"/>
    </xf>
    <xf numFmtId="0" fontId="0" fillId="0" borderId="49" xfId="1" applyFont="1" applyBorder="1" applyAlignment="1">
      <alignment horizontal="left"/>
    </xf>
    <xf numFmtId="0" fontId="0" fillId="0" borderId="47" xfId="1" applyFont="1" applyBorder="1" applyAlignment="1">
      <alignment horizontal="left"/>
    </xf>
    <xf numFmtId="0" fontId="0" fillId="0" borderId="48" xfId="1" applyFont="1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48" xfId="0" applyBorder="1" applyAlignment="1">
      <alignment horizontal="left"/>
    </xf>
    <xf numFmtId="0" fontId="18" fillId="0" borderId="33" xfId="1" applyFont="1" applyBorder="1" applyAlignment="1">
      <alignment vertical="center" wrapText="1"/>
    </xf>
    <xf numFmtId="0" fontId="0" fillId="0" borderId="49" xfId="1" applyFont="1" applyBorder="1" applyAlignment="1">
      <alignment horizontal="left" wrapText="1"/>
    </xf>
    <xf numFmtId="0" fontId="0" fillId="0" borderId="47" xfId="1" applyFont="1" applyBorder="1" applyAlignment="1">
      <alignment horizontal="left" wrapText="1"/>
    </xf>
    <xf numFmtId="0" fontId="0" fillId="0" borderId="50" xfId="1" applyFont="1" applyBorder="1" applyAlignment="1">
      <alignment horizontal="left" wrapText="1"/>
    </xf>
    <xf numFmtId="0" fontId="0" fillId="0" borderId="60" xfId="1" applyFont="1" applyBorder="1" applyAlignment="1">
      <alignment horizontal="left"/>
    </xf>
    <xf numFmtId="0" fontId="0" fillId="0" borderId="61" xfId="1" applyFont="1" applyBorder="1" applyAlignment="1">
      <alignment horizontal="left"/>
    </xf>
    <xf numFmtId="0" fontId="0" fillId="0" borderId="66" xfId="1" applyFont="1" applyBorder="1" applyAlignment="1">
      <alignment horizontal="left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18" fillId="4" borderId="42" xfId="0" applyFont="1" applyFill="1" applyBorder="1" applyAlignment="1">
      <alignment horizontal="center" vertical="center"/>
    </xf>
    <xf numFmtId="0" fontId="18" fillId="4" borderId="43" xfId="0" applyFont="1" applyFill="1" applyBorder="1" applyAlignment="1">
      <alignment horizontal="center" vertical="center"/>
    </xf>
    <xf numFmtId="0" fontId="17" fillId="4" borderId="43" xfId="0" applyFont="1" applyFill="1" applyBorder="1" applyAlignment="1">
      <alignment horizontal="left" vertical="center" wrapText="1"/>
    </xf>
    <xf numFmtId="0" fontId="17" fillId="5" borderId="43" xfId="0" applyFont="1" applyFill="1" applyBorder="1" applyAlignment="1">
      <alignment horizontal="left" vertical="center" wrapText="1"/>
    </xf>
    <xf numFmtId="0" fontId="18" fillId="4" borderId="15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left" vertical="center" wrapText="1"/>
    </xf>
    <xf numFmtId="0" fontId="17" fillId="4" borderId="7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 wrapText="1"/>
    </xf>
  </cellXfs>
  <cellStyles count="2">
    <cellStyle name="Normálna" xfId="0" builtinId="0"/>
    <cellStyle name="normálne_30 mil  17 01 2012 (2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73FFF-425A-4B1A-BF9B-9E6C50F6DCB8}">
  <sheetPr>
    <tabColor theme="0"/>
    <pageSetUpPr fitToPage="1"/>
  </sheetPr>
  <dimension ref="A1:M42"/>
  <sheetViews>
    <sheetView workbookViewId="0">
      <selection activeCell="A30" sqref="A30:C30"/>
    </sheetView>
  </sheetViews>
  <sheetFormatPr defaultRowHeight="15" x14ac:dyDescent="0.25"/>
  <cols>
    <col min="1" max="1" width="17.28515625" customWidth="1"/>
    <col min="2" max="2" width="14.28515625" customWidth="1"/>
    <col min="3" max="3" width="22.85546875" customWidth="1"/>
    <col min="4" max="5" width="10.7109375" customWidth="1"/>
    <col min="6" max="8" width="14.28515625" customWidth="1"/>
    <col min="9" max="9" width="7.140625" customWidth="1"/>
    <col min="10" max="11" width="12.85546875" customWidth="1"/>
  </cols>
  <sheetData>
    <row r="1" spans="1:11" x14ac:dyDescent="0.25">
      <c r="A1" s="1" t="s">
        <v>38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2" t="s">
        <v>41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12" t="s">
        <v>48</v>
      </c>
      <c r="B11" s="70"/>
      <c r="C11" s="12"/>
      <c r="E11" s="71"/>
      <c r="F11" s="72"/>
      <c r="G11" s="11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5" t="s">
        <v>5</v>
      </c>
      <c r="B13" s="16"/>
      <c r="C13" s="17"/>
      <c r="D13" s="17" t="s">
        <v>47</v>
      </c>
      <c r="E13" s="17"/>
      <c r="F13" s="18"/>
      <c r="G13" s="17"/>
      <c r="H13" s="18"/>
      <c r="I13" s="17"/>
      <c r="J13" s="18"/>
      <c r="K13" s="19"/>
    </row>
    <row r="14" spans="1:11" x14ac:dyDescent="0.25">
      <c r="A14" s="12" t="s">
        <v>48</v>
      </c>
      <c r="D14" s="20"/>
      <c r="F14" s="3"/>
      <c r="H14" s="20"/>
      <c r="I14" s="20"/>
      <c r="K14" s="21"/>
    </row>
    <row r="15" spans="1:11" ht="15.75" thickBot="1" x14ac:dyDescent="0.3">
      <c r="A15" s="22"/>
      <c r="F15" s="3"/>
      <c r="H15" s="73"/>
      <c r="I15" s="10"/>
      <c r="J15" s="74"/>
      <c r="K15" s="23"/>
    </row>
    <row r="16" spans="1:11" x14ac:dyDescent="0.25">
      <c r="A16" s="24" t="s">
        <v>6</v>
      </c>
      <c r="B16" s="25">
        <v>860</v>
      </c>
      <c r="C16" t="s">
        <v>7</v>
      </c>
      <c r="F16" s="3"/>
      <c r="H16" s="73"/>
      <c r="I16" s="10"/>
      <c r="J16" s="74"/>
      <c r="K16" s="27"/>
    </row>
    <row r="17" spans="1:11" x14ac:dyDescent="0.25">
      <c r="A17" s="28" t="s">
        <v>76</v>
      </c>
      <c r="B17" s="29">
        <v>5.6</v>
      </c>
      <c r="C17" t="s">
        <v>7</v>
      </c>
      <c r="F17" s="3"/>
      <c r="H17" s="10"/>
      <c r="I17" s="10"/>
      <c r="J17" s="75"/>
      <c r="K17" s="23"/>
    </row>
    <row r="18" spans="1:11" ht="17.25" x14ac:dyDescent="0.25">
      <c r="A18" s="31" t="s">
        <v>8</v>
      </c>
      <c r="B18" s="32">
        <f>B16*B17+B19</f>
        <v>4936</v>
      </c>
      <c r="C18" t="s">
        <v>36</v>
      </c>
      <c r="F18" s="3"/>
      <c r="H18" s="10"/>
      <c r="I18" s="10"/>
      <c r="J18" s="75"/>
      <c r="K18" s="23"/>
    </row>
    <row r="19" spans="1:11" ht="18" thickBot="1" x14ac:dyDescent="0.3">
      <c r="A19" s="33" t="s">
        <v>10</v>
      </c>
      <c r="B19" s="34">
        <v>120</v>
      </c>
      <c r="C19" t="s">
        <v>46</v>
      </c>
      <c r="D19" s="76"/>
      <c r="F19" s="3"/>
      <c r="H19" s="3"/>
      <c r="J19" s="30"/>
      <c r="K19" s="23"/>
    </row>
    <row r="20" spans="1:11" x14ac:dyDescent="0.25">
      <c r="A20" s="22"/>
      <c r="B20" s="14"/>
      <c r="F20" s="3"/>
      <c r="H20" s="3"/>
      <c r="J20" s="30"/>
      <c r="K20" s="23"/>
    </row>
    <row r="21" spans="1:11" ht="15.75" thickBot="1" x14ac:dyDescent="0.3">
      <c r="A21" s="118"/>
      <c r="B21" s="119"/>
      <c r="C21" s="120"/>
      <c r="D21" s="120"/>
      <c r="E21" s="120"/>
      <c r="F21" s="121"/>
      <c r="G21" s="120"/>
      <c r="H21" s="195"/>
      <c r="I21" s="191"/>
      <c r="J21" s="3"/>
      <c r="K21" s="23"/>
    </row>
    <row r="22" spans="1:11" ht="26.25" thickBot="1" x14ac:dyDescent="0.3">
      <c r="A22" s="212" t="s">
        <v>88</v>
      </c>
      <c r="B22" s="213"/>
      <c r="C22" s="214"/>
      <c r="D22" s="122" t="s">
        <v>11</v>
      </c>
      <c r="E22" s="123" t="s">
        <v>12</v>
      </c>
      <c r="F22" s="124" t="s">
        <v>89</v>
      </c>
      <c r="G22" s="125" t="s">
        <v>14</v>
      </c>
      <c r="H22" s="126" t="s">
        <v>90</v>
      </c>
      <c r="I22" s="35"/>
      <c r="J22" s="36"/>
      <c r="K22" s="23"/>
    </row>
    <row r="23" spans="1:11" x14ac:dyDescent="0.25">
      <c r="A23" s="77" t="s">
        <v>15</v>
      </c>
      <c r="B23" s="78"/>
      <c r="C23" s="79"/>
      <c r="D23" s="80" t="s">
        <v>7</v>
      </c>
      <c r="E23" s="81" t="s">
        <v>16</v>
      </c>
      <c r="F23" s="82">
        <v>0</v>
      </c>
      <c r="G23" s="196">
        <f>B17*2</f>
        <v>11.2</v>
      </c>
      <c r="H23" s="200">
        <f t="shared" ref="H23:H28" si="0">F23*G23</f>
        <v>0</v>
      </c>
      <c r="I23" s="35"/>
      <c r="J23" s="37"/>
      <c r="K23" s="38"/>
    </row>
    <row r="24" spans="1:11" x14ac:dyDescent="0.25">
      <c r="A24" s="88" t="s">
        <v>17</v>
      </c>
      <c r="B24" s="204"/>
      <c r="C24" s="205"/>
      <c r="D24" s="26" t="s">
        <v>18</v>
      </c>
      <c r="E24" s="83"/>
      <c r="F24" s="84">
        <v>0</v>
      </c>
      <c r="G24" s="197">
        <f>B18</f>
        <v>4936</v>
      </c>
      <c r="H24" s="201">
        <f t="shared" si="0"/>
        <v>0</v>
      </c>
      <c r="I24" s="35"/>
      <c r="J24" s="37"/>
      <c r="K24" s="38"/>
    </row>
    <row r="25" spans="1:11" ht="30.6" customHeight="1" x14ac:dyDescent="0.25">
      <c r="A25" s="219" t="s">
        <v>44</v>
      </c>
      <c r="B25" s="220"/>
      <c r="C25" s="221"/>
      <c r="D25" s="85" t="s">
        <v>18</v>
      </c>
      <c r="E25" s="86" t="s">
        <v>16</v>
      </c>
      <c r="F25" s="87">
        <v>0</v>
      </c>
      <c r="G25" s="198">
        <f>220*B17</f>
        <v>1232</v>
      </c>
      <c r="H25" s="202">
        <f>G25*F25</f>
        <v>0</v>
      </c>
      <c r="I25" s="35"/>
      <c r="J25" s="37"/>
      <c r="K25" s="38"/>
    </row>
    <row r="26" spans="1:11" x14ac:dyDescent="0.25">
      <c r="A26" s="88" t="s">
        <v>20</v>
      </c>
      <c r="B26" s="89"/>
      <c r="C26" s="89"/>
      <c r="D26" s="90" t="s">
        <v>21</v>
      </c>
      <c r="E26" s="91" t="s">
        <v>16</v>
      </c>
      <c r="F26" s="92">
        <v>0</v>
      </c>
      <c r="G26" s="197">
        <f>B18</f>
        <v>4936</v>
      </c>
      <c r="H26" s="201">
        <f t="shared" si="0"/>
        <v>0</v>
      </c>
      <c r="I26" s="35"/>
      <c r="J26" s="37"/>
      <c r="K26" s="38"/>
    </row>
    <row r="27" spans="1:11" x14ac:dyDescent="0.25">
      <c r="A27" s="93" t="s">
        <v>114</v>
      </c>
      <c r="B27" s="94"/>
      <c r="C27" s="95"/>
      <c r="D27" s="96" t="s">
        <v>18</v>
      </c>
      <c r="E27" s="97" t="s">
        <v>34</v>
      </c>
      <c r="F27" s="98">
        <v>0</v>
      </c>
      <c r="G27" s="197">
        <f>B18+G28</f>
        <v>9760</v>
      </c>
      <c r="H27" s="201">
        <f t="shared" si="0"/>
        <v>0</v>
      </c>
      <c r="I27" s="35"/>
      <c r="J27" s="37"/>
      <c r="K27" s="38"/>
    </row>
    <row r="28" spans="1:11" ht="15" customHeight="1" x14ac:dyDescent="0.25">
      <c r="A28" s="222" t="s">
        <v>35</v>
      </c>
      <c r="B28" s="223"/>
      <c r="C28" s="224"/>
      <c r="D28" s="90" t="s">
        <v>21</v>
      </c>
      <c r="E28" s="91" t="s">
        <v>16</v>
      </c>
      <c r="F28" s="99">
        <v>0</v>
      </c>
      <c r="G28" s="197">
        <f>B18-112</f>
        <v>4824</v>
      </c>
      <c r="H28" s="201">
        <f t="shared" si="0"/>
        <v>0</v>
      </c>
      <c r="I28" s="35"/>
      <c r="J28" s="37"/>
      <c r="K28" s="38"/>
    </row>
    <row r="29" spans="1:11" ht="15.75" customHeight="1" x14ac:dyDescent="0.25">
      <c r="A29" s="225" t="s">
        <v>32</v>
      </c>
      <c r="B29" s="226"/>
      <c r="C29" s="227"/>
      <c r="D29" s="26" t="s">
        <v>7</v>
      </c>
      <c r="E29" s="103"/>
      <c r="F29" s="104">
        <v>0</v>
      </c>
      <c r="G29" s="197">
        <f>B16+B17*4</f>
        <v>882.4</v>
      </c>
      <c r="H29" s="201">
        <f>F29*G29</f>
        <v>0</v>
      </c>
      <c r="I29" s="102"/>
      <c r="J29" s="37"/>
      <c r="K29" s="38"/>
    </row>
    <row r="30" spans="1:11" ht="15.75" customHeight="1" thickBot="1" x14ac:dyDescent="0.3">
      <c r="A30" s="215" t="s">
        <v>125</v>
      </c>
      <c r="B30" s="216"/>
      <c r="C30" s="217"/>
      <c r="D30" s="105" t="s">
        <v>40</v>
      </c>
      <c r="E30" s="106" t="s">
        <v>39</v>
      </c>
      <c r="F30" s="107">
        <v>0</v>
      </c>
      <c r="G30" s="199">
        <v>1860</v>
      </c>
      <c r="H30" s="203">
        <f>F30*G30</f>
        <v>0</v>
      </c>
      <c r="I30" s="13"/>
      <c r="J30" s="102"/>
      <c r="K30" s="108"/>
    </row>
    <row r="31" spans="1:11" ht="15.75" thickBot="1" x14ac:dyDescent="0.3">
      <c r="A31" s="42"/>
      <c r="B31" s="43"/>
      <c r="C31" s="43"/>
      <c r="D31" s="109"/>
      <c r="E31" s="39"/>
      <c r="F31" s="39"/>
      <c r="G31" s="39" t="s">
        <v>22</v>
      </c>
      <c r="H31" s="110">
        <f>SUM(H23:H30)</f>
        <v>0</v>
      </c>
      <c r="I31" s="39"/>
      <c r="J31" s="40"/>
      <c r="K31" s="41"/>
    </row>
    <row r="32" spans="1:11" ht="15.75" thickBot="1" x14ac:dyDescent="0.3">
      <c r="A32" s="42"/>
      <c r="B32" s="43"/>
      <c r="C32" s="43"/>
      <c r="D32" s="43"/>
      <c r="E32" s="44"/>
      <c r="F32" s="39"/>
      <c r="G32" s="39"/>
      <c r="H32" s="39"/>
      <c r="I32" s="39"/>
      <c r="J32" s="40" t="s">
        <v>23</v>
      </c>
      <c r="K32" s="45" t="s">
        <v>24</v>
      </c>
    </row>
    <row r="33" spans="1:13" ht="15.75" thickBot="1" x14ac:dyDescent="0.3">
      <c r="A33" s="42"/>
      <c r="B33" s="43"/>
      <c r="C33" s="43"/>
      <c r="D33" s="43"/>
      <c r="E33" s="39"/>
      <c r="F33" s="39"/>
      <c r="G33" s="39"/>
      <c r="H33" s="39" t="s">
        <v>25</v>
      </c>
      <c r="I33" s="46" t="s">
        <v>13</v>
      </c>
      <c r="J33" s="47">
        <f>H31*0.2</f>
        <v>0</v>
      </c>
      <c r="K33" s="8">
        <f>H31*1.2</f>
        <v>0</v>
      </c>
    </row>
    <row r="34" spans="1:13" ht="15.75" thickBot="1" x14ac:dyDescent="0.3">
      <c r="A34" s="48"/>
      <c r="B34" s="49"/>
      <c r="C34" s="49"/>
      <c r="D34" s="49"/>
      <c r="E34" s="49"/>
      <c r="F34" s="50"/>
      <c r="G34" s="51"/>
      <c r="H34" s="51"/>
      <c r="I34" s="52"/>
      <c r="J34" s="53"/>
      <c r="K34" s="54"/>
    </row>
    <row r="35" spans="1:13" x14ac:dyDescent="0.25">
      <c r="A35" s="55"/>
      <c r="F35" s="3"/>
      <c r="G35" s="56"/>
      <c r="H35" s="57"/>
      <c r="I35" s="58"/>
      <c r="J35" s="57"/>
      <c r="K35" s="18"/>
    </row>
    <row r="36" spans="1:13" x14ac:dyDescent="0.25">
      <c r="A36" s="59" t="s">
        <v>26</v>
      </c>
      <c r="B36" s="60"/>
      <c r="C36" s="60"/>
      <c r="D36" s="60"/>
      <c r="E36" s="60"/>
      <c r="F36" s="60"/>
      <c r="G36" s="61"/>
      <c r="H36" s="61"/>
      <c r="I36" s="62"/>
      <c r="J36" s="61"/>
      <c r="K36" s="61"/>
      <c r="L36" s="2"/>
      <c r="M36" s="2"/>
    </row>
    <row r="37" spans="1:13" x14ac:dyDescent="0.25">
      <c r="A37" s="59" t="s">
        <v>27</v>
      </c>
      <c r="B37" s="60"/>
      <c r="C37" s="60"/>
      <c r="D37" s="60"/>
      <c r="E37" s="60"/>
      <c r="F37" s="60"/>
      <c r="G37" s="63"/>
      <c r="H37" s="63"/>
      <c r="I37" s="64"/>
      <c r="J37" s="65"/>
      <c r="K37" s="66"/>
      <c r="L37" s="2"/>
      <c r="M37" s="2"/>
    </row>
    <row r="38" spans="1:13" ht="15" customHeight="1" x14ac:dyDescent="0.25">
      <c r="A38" s="117" t="s">
        <v>28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</row>
    <row r="39" spans="1:13" x14ac:dyDescent="0.25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</row>
    <row r="40" spans="1:13" x14ac:dyDescent="0.25">
      <c r="F40" s="3"/>
      <c r="H40" s="3"/>
      <c r="J40" s="3"/>
      <c r="K40" s="3"/>
    </row>
    <row r="41" spans="1:13" x14ac:dyDescent="0.25">
      <c r="A41" s="67"/>
      <c r="B41" s="67"/>
      <c r="C41" s="2"/>
      <c r="D41" s="2"/>
      <c r="E41" s="2"/>
      <c r="F41" s="2"/>
      <c r="G41" s="68" t="s">
        <v>29</v>
      </c>
      <c r="H41" s="68"/>
      <c r="I41" s="68"/>
      <c r="J41" s="3"/>
      <c r="K41" s="3"/>
    </row>
    <row r="42" spans="1:13" x14ac:dyDescent="0.25">
      <c r="A42" s="218" t="s">
        <v>30</v>
      </c>
      <c r="B42" s="218"/>
      <c r="C42" s="218"/>
      <c r="D42" s="1"/>
      <c r="E42" s="1"/>
      <c r="F42" s="2"/>
      <c r="G42" s="68" t="s">
        <v>31</v>
      </c>
      <c r="H42" s="68"/>
      <c r="I42" s="68"/>
      <c r="J42" s="3"/>
      <c r="K42" s="3"/>
    </row>
  </sheetData>
  <mergeCells count="6">
    <mergeCell ref="A22:C22"/>
    <mergeCell ref="A30:C30"/>
    <mergeCell ref="A42:C42"/>
    <mergeCell ref="A25:C25"/>
    <mergeCell ref="A28:C28"/>
    <mergeCell ref="A29:C29"/>
  </mergeCells>
  <pageMargins left="0.7" right="0.7" top="0.75" bottom="0.75" header="0.3" footer="0.3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17"/>
  <sheetViews>
    <sheetView tabSelected="1" zoomScaleNormal="100" workbookViewId="0">
      <selection activeCell="G20" sqref="G20"/>
    </sheetView>
  </sheetViews>
  <sheetFormatPr defaultRowHeight="15" x14ac:dyDescent="0.25"/>
  <cols>
    <col min="1" max="1" width="3.7109375" customWidth="1"/>
    <col min="2" max="2" width="4.28515625" customWidth="1"/>
    <col min="3" max="3" width="9.7109375" customWidth="1"/>
    <col min="4" max="4" width="6.7109375" customWidth="1"/>
    <col min="5" max="5" width="39" customWidth="1"/>
    <col min="6" max="7" width="11.28515625" customWidth="1"/>
    <col min="8" max="10" width="13.5703125" customWidth="1"/>
    <col min="11" max="11" width="15.140625" customWidth="1"/>
    <col min="12" max="12" width="14.28515625" bestFit="1" customWidth="1"/>
  </cols>
  <sheetData>
    <row r="1" spans="2:12" x14ac:dyDescent="0.25">
      <c r="B1" s="192"/>
      <c r="C1" s="192"/>
      <c r="D1" s="192"/>
      <c r="E1" s="192"/>
      <c r="F1" s="192"/>
    </row>
    <row r="2" spans="2:12" x14ac:dyDescent="0.25">
      <c r="B2" s="193" t="s">
        <v>124</v>
      </c>
      <c r="C2" s="194"/>
      <c r="D2" s="194"/>
      <c r="E2" s="194"/>
      <c r="F2" s="194"/>
      <c r="G2" s="9"/>
      <c r="H2" s="9"/>
      <c r="I2" s="9"/>
      <c r="J2" s="9"/>
    </row>
    <row r="3" spans="2:12" ht="15.75" thickBot="1" x14ac:dyDescent="0.3"/>
    <row r="4" spans="2:12" ht="44.25" customHeight="1" thickBot="1" x14ac:dyDescent="0.3">
      <c r="B4" s="181" t="s">
        <v>91</v>
      </c>
      <c r="C4" s="182" t="s">
        <v>92</v>
      </c>
      <c r="D4" s="182" t="s">
        <v>93</v>
      </c>
      <c r="E4" s="183" t="s">
        <v>33</v>
      </c>
      <c r="F4" s="182" t="s">
        <v>94</v>
      </c>
      <c r="G4" s="184" t="s">
        <v>95</v>
      </c>
      <c r="H4" s="127" t="s">
        <v>96</v>
      </c>
      <c r="I4" s="185" t="s">
        <v>112</v>
      </c>
      <c r="J4" s="185" t="s">
        <v>113</v>
      </c>
    </row>
    <row r="5" spans="2:12" ht="15.75" customHeight="1" x14ac:dyDescent="0.25">
      <c r="B5" s="128">
        <v>1</v>
      </c>
      <c r="C5" s="129" t="s">
        <v>54</v>
      </c>
      <c r="D5" s="130" t="s">
        <v>45</v>
      </c>
      <c r="E5" s="131" t="s">
        <v>97</v>
      </c>
      <c r="F5" s="132">
        <v>0</v>
      </c>
      <c r="G5" s="133">
        <v>6.1</v>
      </c>
      <c r="H5" s="134">
        <v>0.86</v>
      </c>
      <c r="I5" s="186">
        <f>'2533'!H31</f>
        <v>0</v>
      </c>
      <c r="J5" s="186">
        <f>I5*1.2</f>
        <v>0</v>
      </c>
    </row>
    <row r="6" spans="2:12" ht="30.75" thickBot="1" x14ac:dyDescent="0.3">
      <c r="B6" s="135">
        <v>2</v>
      </c>
      <c r="C6" s="136" t="s">
        <v>49</v>
      </c>
      <c r="D6" s="137" t="s">
        <v>45</v>
      </c>
      <c r="E6" s="138" t="s">
        <v>98</v>
      </c>
      <c r="F6" s="139">
        <v>3.1139999999999999</v>
      </c>
      <c r="G6" s="140">
        <v>3.8340000000000001</v>
      </c>
      <c r="H6" s="141">
        <v>0.72</v>
      </c>
      <c r="I6" s="187">
        <f>'2538'!H33</f>
        <v>0</v>
      </c>
      <c r="J6" s="187">
        <f>I6*1.2</f>
        <v>0</v>
      </c>
    </row>
    <row r="7" spans="2:12" ht="15.75" thickBot="1" x14ac:dyDescent="0.3">
      <c r="B7" s="245"/>
      <c r="C7" s="246"/>
      <c r="D7" s="246"/>
      <c r="E7" s="247" t="s">
        <v>99</v>
      </c>
      <c r="F7" s="247"/>
      <c r="G7" s="248"/>
      <c r="H7" s="142">
        <f>SUM(H5:H6)</f>
        <v>1.58</v>
      </c>
      <c r="I7" s="143">
        <f>SUM(I5:I6)</f>
        <v>0</v>
      </c>
      <c r="J7" s="143">
        <f>SUM(J5:J6)</f>
        <v>0</v>
      </c>
    </row>
    <row r="8" spans="2:12" x14ac:dyDescent="0.25">
      <c r="B8" s="144">
        <v>3</v>
      </c>
      <c r="C8" s="145" t="s">
        <v>100</v>
      </c>
      <c r="D8" s="146" t="s">
        <v>101</v>
      </c>
      <c r="E8" s="147" t="s">
        <v>117</v>
      </c>
      <c r="F8" s="148">
        <v>1.7999999999999999E-2</v>
      </c>
      <c r="G8" s="149">
        <v>4.8689999999999998</v>
      </c>
      <c r="H8" s="150">
        <v>1.075</v>
      </c>
      <c r="I8" s="188">
        <f>'2511'!H31</f>
        <v>0</v>
      </c>
      <c r="J8" s="186">
        <f>I8*1.2</f>
        <v>0</v>
      </c>
    </row>
    <row r="9" spans="2:12" x14ac:dyDescent="0.25">
      <c r="B9" s="151">
        <v>4</v>
      </c>
      <c r="C9" s="152" t="s">
        <v>102</v>
      </c>
      <c r="D9" s="153" t="s">
        <v>101</v>
      </c>
      <c r="E9" s="154" t="s">
        <v>118</v>
      </c>
      <c r="F9" s="155">
        <v>0.72299999999999998</v>
      </c>
      <c r="G9" s="156">
        <v>0.86699999999999999</v>
      </c>
      <c r="H9" s="157">
        <f>G9-F9</f>
        <v>0.14400000000000002</v>
      </c>
      <c r="I9" s="189">
        <f>'2512'!H30</f>
        <v>0</v>
      </c>
      <c r="J9" s="189">
        <f t="shared" ref="J9:J15" si="0">I9*1.2</f>
        <v>0</v>
      </c>
    </row>
    <row r="10" spans="2:12" x14ac:dyDescent="0.25">
      <c r="B10" s="151">
        <v>5</v>
      </c>
      <c r="C10" s="152" t="s">
        <v>103</v>
      </c>
      <c r="D10" s="153" t="s">
        <v>101</v>
      </c>
      <c r="E10" s="154" t="s">
        <v>119</v>
      </c>
      <c r="F10" s="155">
        <v>0.76400000000000001</v>
      </c>
      <c r="G10" s="156">
        <v>7.2859999999999996</v>
      </c>
      <c r="H10" s="157">
        <v>0.80900000000000005</v>
      </c>
      <c r="I10" s="189">
        <f>'2513'!H32</f>
        <v>0</v>
      </c>
      <c r="J10" s="189">
        <f t="shared" si="0"/>
        <v>0</v>
      </c>
    </row>
    <row r="11" spans="2:12" ht="15.75" thickBot="1" x14ac:dyDescent="0.3">
      <c r="B11" s="158">
        <v>6</v>
      </c>
      <c r="C11" s="159" t="s">
        <v>104</v>
      </c>
      <c r="D11" s="160" t="s">
        <v>101</v>
      </c>
      <c r="E11" s="161" t="s">
        <v>120</v>
      </c>
      <c r="F11" s="162">
        <v>1.262</v>
      </c>
      <c r="G11" s="163">
        <v>2.7519999999999998</v>
      </c>
      <c r="H11" s="164">
        <v>0.626</v>
      </c>
      <c r="I11" s="190">
        <f>'428'!H31</f>
        <v>0</v>
      </c>
      <c r="J11" s="187">
        <f t="shared" si="0"/>
        <v>0</v>
      </c>
    </row>
    <row r="12" spans="2:12" ht="15.75" thickBot="1" x14ac:dyDescent="0.3">
      <c r="B12" s="249"/>
      <c r="C12" s="250"/>
      <c r="D12" s="250"/>
      <c r="E12" s="251" t="s">
        <v>105</v>
      </c>
      <c r="F12" s="251"/>
      <c r="G12" s="251"/>
      <c r="H12" s="165">
        <f>SUM(H8:H11)</f>
        <v>2.6539999999999999</v>
      </c>
      <c r="I12" s="143">
        <f>SUM(I8:I11)</f>
        <v>0</v>
      </c>
      <c r="J12" s="143">
        <f>SUM(J8:J11)</f>
        <v>0</v>
      </c>
    </row>
    <row r="13" spans="2:12" x14ac:dyDescent="0.25">
      <c r="B13" s="166">
        <v>7</v>
      </c>
      <c r="C13" s="129" t="s">
        <v>106</v>
      </c>
      <c r="D13" s="130" t="s">
        <v>107</v>
      </c>
      <c r="E13" s="131" t="s">
        <v>121</v>
      </c>
      <c r="F13" s="167">
        <v>10.484</v>
      </c>
      <c r="G13" s="168">
        <v>13.438000000000001</v>
      </c>
      <c r="H13" s="134">
        <v>2.7639999999999998</v>
      </c>
      <c r="I13" s="186">
        <f>'2482'!H31</f>
        <v>0</v>
      </c>
      <c r="J13" s="186">
        <f t="shared" si="0"/>
        <v>0</v>
      </c>
    </row>
    <row r="14" spans="2:12" x14ac:dyDescent="0.25">
      <c r="B14" s="169">
        <v>8</v>
      </c>
      <c r="C14" s="152" t="s">
        <v>108</v>
      </c>
      <c r="D14" s="153" t="s">
        <v>107</v>
      </c>
      <c r="E14" s="154" t="s">
        <v>122</v>
      </c>
      <c r="F14" s="170">
        <v>7.6269999999999998</v>
      </c>
      <c r="G14" s="171">
        <v>9.9469999999999992</v>
      </c>
      <c r="H14" s="157">
        <f>G14-F14</f>
        <v>2.3199999999999994</v>
      </c>
      <c r="I14" s="189">
        <f>'2487'!H32</f>
        <v>0</v>
      </c>
      <c r="J14" s="189">
        <f t="shared" si="0"/>
        <v>0</v>
      </c>
    </row>
    <row r="15" spans="2:12" ht="15.75" thickBot="1" x14ac:dyDescent="0.3">
      <c r="B15" s="172">
        <v>9</v>
      </c>
      <c r="C15" s="136" t="s">
        <v>109</v>
      </c>
      <c r="D15" s="137" t="s">
        <v>107</v>
      </c>
      <c r="E15" s="138" t="s">
        <v>123</v>
      </c>
      <c r="F15" s="173">
        <v>0</v>
      </c>
      <c r="G15" s="174">
        <v>1.4</v>
      </c>
      <c r="H15" s="141">
        <f>G15-F15</f>
        <v>1.4</v>
      </c>
      <c r="I15" s="187">
        <f>'2502'!H31</f>
        <v>0</v>
      </c>
      <c r="J15" s="187">
        <f t="shared" si="0"/>
        <v>0</v>
      </c>
    </row>
    <row r="16" spans="2:12" ht="15.75" thickBot="1" x14ac:dyDescent="0.3">
      <c r="B16" s="241"/>
      <c r="C16" s="242"/>
      <c r="D16" s="242"/>
      <c r="E16" s="243" t="s">
        <v>110</v>
      </c>
      <c r="F16" s="243"/>
      <c r="G16" s="243"/>
      <c r="H16" s="175">
        <f>SUM(H13:H15)</f>
        <v>6.484</v>
      </c>
      <c r="I16" s="176">
        <f>SUM(I13:I15)</f>
        <v>0</v>
      </c>
      <c r="J16" s="176">
        <f>SUM(J13:J15)</f>
        <v>0</v>
      </c>
      <c r="K16" s="211"/>
      <c r="L16" s="211"/>
    </row>
    <row r="17" spans="2:12" ht="15.75" thickBot="1" x14ac:dyDescent="0.3">
      <c r="B17" s="177"/>
      <c r="C17" s="178"/>
      <c r="D17" s="178"/>
      <c r="E17" s="244" t="s">
        <v>111</v>
      </c>
      <c r="F17" s="244"/>
      <c r="G17" s="244"/>
      <c r="H17" s="179">
        <f>H7+H12+H16</f>
        <v>10.718</v>
      </c>
      <c r="I17" s="180">
        <f>I7+I12+I16</f>
        <v>0</v>
      </c>
      <c r="J17" s="180">
        <f>J7+J12+J16</f>
        <v>0</v>
      </c>
      <c r="K17" s="211"/>
      <c r="L17" s="211"/>
    </row>
  </sheetData>
  <mergeCells count="7">
    <mergeCell ref="B16:D16"/>
    <mergeCell ref="E16:G16"/>
    <mergeCell ref="E17:G17"/>
    <mergeCell ref="B7:D7"/>
    <mergeCell ref="E7:G7"/>
    <mergeCell ref="B12:D12"/>
    <mergeCell ref="E12:G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6FD1C-DF96-407F-945D-9DE58B5B4715}">
  <sheetPr>
    <pageSetUpPr fitToPage="1"/>
  </sheetPr>
  <dimension ref="A1:M44"/>
  <sheetViews>
    <sheetView topLeftCell="A4" workbookViewId="0">
      <selection activeCell="F29" sqref="F29"/>
    </sheetView>
  </sheetViews>
  <sheetFormatPr defaultRowHeight="15" x14ac:dyDescent="0.25"/>
  <cols>
    <col min="1" max="1" width="17.140625" customWidth="1"/>
    <col min="2" max="2" width="14.28515625" customWidth="1"/>
    <col min="3" max="3" width="22.85546875" customWidth="1"/>
    <col min="4" max="5" width="10.7109375" customWidth="1"/>
    <col min="6" max="8" width="14.28515625" customWidth="1"/>
    <col min="9" max="9" width="7.140625" customWidth="1"/>
    <col min="10" max="10" width="13.5703125" customWidth="1"/>
    <col min="11" max="11" width="13.42578125" customWidth="1"/>
  </cols>
  <sheetData>
    <row r="1" spans="1:11" x14ac:dyDescent="0.25">
      <c r="A1" s="1" t="s">
        <v>80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2" t="s">
        <v>41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12" t="s">
        <v>50</v>
      </c>
      <c r="B11" s="70"/>
      <c r="C11" s="12"/>
      <c r="E11" s="71"/>
      <c r="F11" s="72"/>
      <c r="G11" s="11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5" t="s">
        <v>5</v>
      </c>
      <c r="B13" s="16"/>
      <c r="C13" s="17"/>
      <c r="D13" s="17" t="s">
        <v>53</v>
      </c>
      <c r="E13" s="17"/>
      <c r="F13" s="18"/>
      <c r="G13" s="17"/>
      <c r="H13" s="18"/>
      <c r="I13" s="17"/>
      <c r="J13" s="18"/>
      <c r="K13" s="19"/>
    </row>
    <row r="14" spans="1:11" x14ac:dyDescent="0.25">
      <c r="A14" s="12" t="s">
        <v>50</v>
      </c>
      <c r="D14" s="20"/>
      <c r="F14" s="3"/>
      <c r="H14" s="20"/>
      <c r="I14" s="20"/>
      <c r="K14" s="21"/>
    </row>
    <row r="15" spans="1:11" ht="15.75" thickBot="1" x14ac:dyDescent="0.3">
      <c r="A15" s="22"/>
      <c r="F15" s="3"/>
      <c r="H15" s="73"/>
      <c r="I15" s="10"/>
      <c r="J15" s="74"/>
      <c r="K15" s="23"/>
    </row>
    <row r="16" spans="1:11" x14ac:dyDescent="0.25">
      <c r="A16" s="24" t="s">
        <v>6</v>
      </c>
      <c r="B16" s="25">
        <v>720</v>
      </c>
      <c r="C16" t="s">
        <v>7</v>
      </c>
      <c r="F16" s="3"/>
      <c r="H16" s="73"/>
      <c r="I16" s="10"/>
      <c r="J16" s="74"/>
      <c r="K16" s="27"/>
    </row>
    <row r="17" spans="1:13" x14ac:dyDescent="0.25">
      <c r="A17" s="28" t="s">
        <v>76</v>
      </c>
      <c r="B17" s="29">
        <v>5.2</v>
      </c>
      <c r="C17" t="s">
        <v>7</v>
      </c>
      <c r="F17" s="3"/>
      <c r="H17" s="10"/>
      <c r="I17" s="10"/>
      <c r="J17" s="75"/>
      <c r="K17" s="23"/>
    </row>
    <row r="18" spans="1:13" ht="17.25" x14ac:dyDescent="0.25">
      <c r="A18" s="31" t="s">
        <v>8</v>
      </c>
      <c r="B18" s="32">
        <f>B16*B17+B19</f>
        <v>3864</v>
      </c>
      <c r="C18" t="s">
        <v>36</v>
      </c>
      <c r="F18" s="3"/>
      <c r="H18" s="10"/>
      <c r="I18" s="10"/>
      <c r="J18" s="75"/>
      <c r="K18" s="23"/>
    </row>
    <row r="19" spans="1:13" ht="18" thickBot="1" x14ac:dyDescent="0.3">
      <c r="A19" s="33" t="s">
        <v>10</v>
      </c>
      <c r="B19" s="34">
        <v>120</v>
      </c>
      <c r="C19" t="s">
        <v>36</v>
      </c>
      <c r="D19" s="76"/>
      <c r="F19" s="3"/>
      <c r="H19" s="3"/>
      <c r="J19" s="30"/>
      <c r="K19" s="23"/>
    </row>
    <row r="20" spans="1:13" x14ac:dyDescent="0.25">
      <c r="A20" s="22"/>
      <c r="B20" s="14"/>
      <c r="F20" s="3"/>
      <c r="H20" s="3"/>
      <c r="J20" s="30"/>
      <c r="K20" s="23"/>
      <c r="M20" s="14"/>
    </row>
    <row r="21" spans="1:13" ht="15.75" thickBot="1" x14ac:dyDescent="0.3">
      <c r="A21" s="118"/>
      <c r="B21" s="119"/>
      <c r="C21" s="120"/>
      <c r="D21" s="120"/>
      <c r="E21" s="120"/>
      <c r="F21" s="121"/>
      <c r="G21" s="120"/>
      <c r="H21" s="195"/>
      <c r="I21" s="191"/>
      <c r="J21" s="3"/>
      <c r="K21" s="23"/>
    </row>
    <row r="22" spans="1:13" ht="26.25" thickBot="1" x14ac:dyDescent="0.3">
      <c r="A22" s="212" t="s">
        <v>88</v>
      </c>
      <c r="B22" s="213"/>
      <c r="C22" s="214"/>
      <c r="D22" s="122" t="s">
        <v>11</v>
      </c>
      <c r="E22" s="123" t="s">
        <v>12</v>
      </c>
      <c r="F22" s="124" t="s">
        <v>89</v>
      </c>
      <c r="G22" s="125" t="s">
        <v>14</v>
      </c>
      <c r="H22" s="126" t="s">
        <v>90</v>
      </c>
      <c r="I22" s="35"/>
      <c r="J22" s="36"/>
      <c r="K22" s="23"/>
    </row>
    <row r="23" spans="1:13" x14ac:dyDescent="0.25">
      <c r="A23" s="77" t="s">
        <v>15</v>
      </c>
      <c r="B23" s="78"/>
      <c r="C23" s="79"/>
      <c r="D23" s="80" t="s">
        <v>7</v>
      </c>
      <c r="E23" s="81" t="s">
        <v>16</v>
      </c>
      <c r="F23" s="82">
        <v>0</v>
      </c>
      <c r="G23" s="196">
        <f>B17*2</f>
        <v>10.4</v>
      </c>
      <c r="H23" s="200">
        <f t="shared" ref="H23:H30" si="0">F23*G23</f>
        <v>0</v>
      </c>
      <c r="I23" s="35"/>
      <c r="J23" s="37"/>
      <c r="K23" s="38"/>
    </row>
    <row r="24" spans="1:13" x14ac:dyDescent="0.25">
      <c r="A24" s="228" t="s">
        <v>17</v>
      </c>
      <c r="B24" s="229"/>
      <c r="C24" s="230"/>
      <c r="D24" s="26" t="s">
        <v>18</v>
      </c>
      <c r="E24" s="83"/>
      <c r="F24" s="84">
        <v>0</v>
      </c>
      <c r="G24" s="197">
        <f>B18</f>
        <v>3864</v>
      </c>
      <c r="H24" s="201">
        <f t="shared" si="0"/>
        <v>0</v>
      </c>
      <c r="I24" s="35"/>
      <c r="J24" s="37"/>
      <c r="K24" s="38"/>
    </row>
    <row r="25" spans="1:13" ht="30.6" customHeight="1" x14ac:dyDescent="0.25">
      <c r="A25" s="219" t="s">
        <v>51</v>
      </c>
      <c r="B25" s="220"/>
      <c r="C25" s="231"/>
      <c r="D25" s="85" t="s">
        <v>18</v>
      </c>
      <c r="E25" s="86" t="s">
        <v>16</v>
      </c>
      <c r="F25" s="87">
        <v>0</v>
      </c>
      <c r="G25" s="198">
        <v>620</v>
      </c>
      <c r="H25" s="202">
        <f>G25*F25</f>
        <v>0</v>
      </c>
      <c r="I25" s="35"/>
      <c r="J25" s="37"/>
      <c r="K25" s="38"/>
    </row>
    <row r="26" spans="1:13" x14ac:dyDescent="0.25">
      <c r="A26" s="88" t="s">
        <v>20</v>
      </c>
      <c r="B26" s="89"/>
      <c r="C26" s="89"/>
      <c r="D26" s="90" t="s">
        <v>21</v>
      </c>
      <c r="E26" s="91" t="s">
        <v>16</v>
      </c>
      <c r="F26" s="92">
        <v>0</v>
      </c>
      <c r="G26" s="197">
        <f>B18</f>
        <v>3864</v>
      </c>
      <c r="H26" s="201">
        <f t="shared" si="0"/>
        <v>0</v>
      </c>
      <c r="I26" s="35"/>
      <c r="J26" s="37"/>
      <c r="K26" s="38"/>
    </row>
    <row r="27" spans="1:13" x14ac:dyDescent="0.25">
      <c r="A27" s="93" t="s">
        <v>114</v>
      </c>
      <c r="B27" s="94"/>
      <c r="C27" s="95"/>
      <c r="D27" s="96" t="s">
        <v>18</v>
      </c>
      <c r="E27" s="97" t="s">
        <v>34</v>
      </c>
      <c r="F27" s="98">
        <v>0</v>
      </c>
      <c r="G27" s="197">
        <f>B18</f>
        <v>3864</v>
      </c>
      <c r="H27" s="201">
        <f t="shared" si="0"/>
        <v>0</v>
      </c>
      <c r="I27" s="35"/>
      <c r="J27" s="37"/>
      <c r="K27" s="38"/>
    </row>
    <row r="28" spans="1:13" x14ac:dyDescent="0.25">
      <c r="A28" s="232" t="s">
        <v>35</v>
      </c>
      <c r="B28" s="233"/>
      <c r="C28" s="234"/>
      <c r="D28" s="90" t="s">
        <v>21</v>
      </c>
      <c r="E28" s="91" t="s">
        <v>16</v>
      </c>
      <c r="F28" s="99">
        <v>0</v>
      </c>
      <c r="G28" s="197">
        <f>B18-420</f>
        <v>3444</v>
      </c>
      <c r="H28" s="201">
        <f t="shared" si="0"/>
        <v>0</v>
      </c>
      <c r="I28" s="35"/>
      <c r="J28" s="37"/>
      <c r="K28" s="38"/>
    </row>
    <row r="29" spans="1:13" x14ac:dyDescent="0.25">
      <c r="A29" s="93" t="s">
        <v>115</v>
      </c>
      <c r="B29" s="94"/>
      <c r="C29" s="95"/>
      <c r="D29" s="96" t="s">
        <v>9</v>
      </c>
      <c r="E29" s="97" t="s">
        <v>37</v>
      </c>
      <c r="F29" s="98">
        <v>0</v>
      </c>
      <c r="G29" s="197">
        <f>G30</f>
        <v>3016</v>
      </c>
      <c r="H29" s="201">
        <f t="shared" si="0"/>
        <v>0</v>
      </c>
      <c r="I29" s="35"/>
      <c r="J29" s="37"/>
      <c r="K29" s="38"/>
    </row>
    <row r="30" spans="1:13" ht="29.45" customHeight="1" x14ac:dyDescent="0.25">
      <c r="A30" s="222" t="s">
        <v>116</v>
      </c>
      <c r="B30" s="223"/>
      <c r="C30" s="224"/>
      <c r="D30" s="90" t="s">
        <v>21</v>
      </c>
      <c r="E30" s="100" t="s">
        <v>42</v>
      </c>
      <c r="F30" s="101">
        <v>0</v>
      </c>
      <c r="G30" s="206">
        <f>580*5.2</f>
        <v>3016</v>
      </c>
      <c r="H30" s="207">
        <f t="shared" si="0"/>
        <v>0</v>
      </c>
      <c r="I30" s="102" t="s">
        <v>52</v>
      </c>
      <c r="J30" s="37"/>
      <c r="K30" s="38"/>
    </row>
    <row r="31" spans="1:13" ht="15.75" customHeight="1" x14ac:dyDescent="0.25">
      <c r="A31" s="225" t="s">
        <v>32</v>
      </c>
      <c r="B31" s="226"/>
      <c r="C31" s="227"/>
      <c r="D31" s="26" t="s">
        <v>7</v>
      </c>
      <c r="E31" s="103"/>
      <c r="F31" s="104">
        <v>0</v>
      </c>
      <c r="G31" s="197">
        <f>B16+3*B17+50</f>
        <v>785.6</v>
      </c>
      <c r="H31" s="201">
        <f>F31*G31</f>
        <v>0</v>
      </c>
      <c r="I31" s="102"/>
      <c r="J31" s="37"/>
      <c r="K31" s="38"/>
    </row>
    <row r="32" spans="1:13" ht="15.75" customHeight="1" thickBot="1" x14ac:dyDescent="0.3">
      <c r="A32" s="215" t="s">
        <v>125</v>
      </c>
      <c r="B32" s="216"/>
      <c r="C32" s="217"/>
      <c r="D32" s="105" t="s">
        <v>40</v>
      </c>
      <c r="E32" s="106" t="s">
        <v>39</v>
      </c>
      <c r="F32" s="107">
        <v>0</v>
      </c>
      <c r="G32" s="199">
        <v>520</v>
      </c>
      <c r="H32" s="203">
        <f>F32*G32</f>
        <v>0</v>
      </c>
      <c r="I32" s="13"/>
      <c r="J32" s="102"/>
      <c r="K32" s="108"/>
    </row>
    <row r="33" spans="1:13" ht="15.75" thickBot="1" x14ac:dyDescent="0.3">
      <c r="A33" s="42"/>
      <c r="B33" s="43"/>
      <c r="C33" s="43"/>
      <c r="D33" s="109"/>
      <c r="E33" s="39"/>
      <c r="F33" s="39"/>
      <c r="G33" s="39" t="s">
        <v>22</v>
      </c>
      <c r="H33" s="110">
        <f>SUM(H23:H32)</f>
        <v>0</v>
      </c>
      <c r="I33" s="39"/>
      <c r="J33" s="40"/>
      <c r="K33" s="41"/>
    </row>
    <row r="34" spans="1:13" ht="15.75" thickBot="1" x14ac:dyDescent="0.3">
      <c r="A34" s="42"/>
      <c r="B34" s="43"/>
      <c r="C34" s="43"/>
      <c r="D34" s="43"/>
      <c r="E34" s="44"/>
      <c r="F34" s="39"/>
      <c r="G34" s="39"/>
      <c r="H34" s="39"/>
      <c r="I34" s="39"/>
      <c r="J34" s="40" t="s">
        <v>23</v>
      </c>
      <c r="K34" s="45" t="s">
        <v>24</v>
      </c>
    </row>
    <row r="35" spans="1:13" ht="15.75" thickBot="1" x14ac:dyDescent="0.3">
      <c r="A35" s="42"/>
      <c r="B35" s="43"/>
      <c r="C35" s="43"/>
      <c r="D35" s="43"/>
      <c r="E35" s="39"/>
      <c r="F35" s="39"/>
      <c r="G35" s="39"/>
      <c r="H35" s="39" t="s">
        <v>25</v>
      </c>
      <c r="I35" s="46" t="s">
        <v>13</v>
      </c>
      <c r="J35" s="47">
        <f>H33*0.2</f>
        <v>0</v>
      </c>
      <c r="K35" s="8">
        <f>H33*1.2</f>
        <v>0</v>
      </c>
    </row>
    <row r="36" spans="1:13" ht="15.75" thickBot="1" x14ac:dyDescent="0.3">
      <c r="A36" s="48"/>
      <c r="B36" s="49"/>
      <c r="C36" s="49"/>
      <c r="D36" s="49"/>
      <c r="E36" s="49"/>
      <c r="F36" s="50"/>
      <c r="G36" s="51"/>
      <c r="H36" s="51"/>
      <c r="I36" s="52"/>
      <c r="J36" s="53"/>
      <c r="K36" s="54"/>
    </row>
    <row r="37" spans="1:13" x14ac:dyDescent="0.25">
      <c r="A37" s="55"/>
      <c r="F37" s="3"/>
      <c r="G37" s="56"/>
      <c r="H37" s="57"/>
      <c r="I37" s="58"/>
      <c r="J37" s="57"/>
      <c r="K37" s="18"/>
    </row>
    <row r="38" spans="1:13" x14ac:dyDescent="0.25">
      <c r="A38" s="59" t="s">
        <v>26</v>
      </c>
      <c r="B38" s="60"/>
      <c r="C38" s="60"/>
      <c r="D38" s="60"/>
      <c r="E38" s="60"/>
      <c r="F38" s="60"/>
      <c r="G38" s="61"/>
      <c r="H38" s="61"/>
      <c r="I38" s="62"/>
      <c r="J38" s="61"/>
      <c r="K38" s="61"/>
      <c r="L38" s="2"/>
      <c r="M38" s="2"/>
    </row>
    <row r="39" spans="1:13" x14ac:dyDescent="0.25">
      <c r="A39" s="59" t="s">
        <v>27</v>
      </c>
      <c r="B39" s="60"/>
      <c r="C39" s="60"/>
      <c r="D39" s="60"/>
      <c r="E39" s="60"/>
      <c r="F39" s="60"/>
      <c r="G39" s="63"/>
      <c r="H39" s="63"/>
      <c r="I39" s="64"/>
      <c r="J39" s="65"/>
      <c r="K39" s="66"/>
      <c r="L39" s="2"/>
      <c r="M39" s="2"/>
    </row>
    <row r="40" spans="1:13" ht="15" customHeight="1" x14ac:dyDescent="0.25">
      <c r="A40" s="117" t="s">
        <v>28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</row>
    <row r="41" spans="1:13" x14ac:dyDescent="0.25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</row>
    <row r="42" spans="1:13" x14ac:dyDescent="0.25">
      <c r="F42" s="3"/>
      <c r="H42" s="3"/>
      <c r="J42" s="3"/>
      <c r="K42" s="3"/>
    </row>
    <row r="43" spans="1:13" x14ac:dyDescent="0.25">
      <c r="A43" s="67"/>
      <c r="B43" s="67"/>
      <c r="C43" s="2"/>
      <c r="D43" s="2"/>
      <c r="E43" s="2"/>
      <c r="F43" s="2"/>
      <c r="G43" s="68" t="s">
        <v>29</v>
      </c>
      <c r="H43" s="68"/>
      <c r="I43" s="68"/>
      <c r="J43" s="3"/>
      <c r="K43" s="3"/>
    </row>
    <row r="44" spans="1:13" x14ac:dyDescent="0.25">
      <c r="A44" s="218" t="s">
        <v>30</v>
      </c>
      <c r="B44" s="218"/>
      <c r="C44" s="218"/>
      <c r="D44" s="1"/>
      <c r="E44" s="1"/>
      <c r="F44" s="2"/>
      <c r="G44" s="68" t="s">
        <v>31</v>
      </c>
      <c r="H44" s="68"/>
      <c r="I44" s="68"/>
      <c r="J44" s="3"/>
      <c r="K44" s="3"/>
    </row>
  </sheetData>
  <mergeCells count="8">
    <mergeCell ref="A22:C22"/>
    <mergeCell ref="A32:C32"/>
    <mergeCell ref="A44:C44"/>
    <mergeCell ref="A24:C24"/>
    <mergeCell ref="A25:C25"/>
    <mergeCell ref="A28:C28"/>
    <mergeCell ref="A30:C30"/>
    <mergeCell ref="A31:C31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63F85-F197-4068-877E-76143B9113A4}">
  <dimension ref="A1:M42"/>
  <sheetViews>
    <sheetView topLeftCell="A4" workbookViewId="0">
      <selection activeCell="J33" sqref="J33"/>
    </sheetView>
  </sheetViews>
  <sheetFormatPr defaultRowHeight="15" x14ac:dyDescent="0.25"/>
  <cols>
    <col min="1" max="1" width="17.140625" customWidth="1"/>
    <col min="2" max="2" width="14.28515625" customWidth="1"/>
    <col min="3" max="3" width="22.7109375" customWidth="1"/>
    <col min="4" max="5" width="10.7109375" customWidth="1"/>
    <col min="6" max="8" width="14.28515625" customWidth="1"/>
    <col min="9" max="9" width="7.140625" customWidth="1"/>
    <col min="10" max="11" width="12.85546875" customWidth="1"/>
  </cols>
  <sheetData>
    <row r="1" spans="1:11" x14ac:dyDescent="0.25">
      <c r="A1" s="1" t="s">
        <v>81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2" t="s">
        <v>41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12" t="s">
        <v>63</v>
      </c>
      <c r="B11" s="70"/>
      <c r="C11" s="12"/>
      <c r="E11" s="71"/>
      <c r="F11" s="72"/>
      <c r="G11" s="11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5" t="s">
        <v>5</v>
      </c>
      <c r="B13" s="16"/>
      <c r="C13" s="17"/>
      <c r="D13" s="17" t="s">
        <v>64</v>
      </c>
      <c r="E13" s="17"/>
      <c r="F13" s="18"/>
      <c r="G13" s="17"/>
      <c r="H13" s="18"/>
      <c r="I13" s="17"/>
      <c r="J13" s="18"/>
      <c r="K13" s="19"/>
    </row>
    <row r="14" spans="1:11" x14ac:dyDescent="0.25">
      <c r="A14" s="12" t="s">
        <v>63</v>
      </c>
      <c r="D14" s="20"/>
      <c r="F14" s="3"/>
      <c r="H14" s="20"/>
      <c r="I14" s="20"/>
      <c r="K14" s="21"/>
    </row>
    <row r="15" spans="1:11" ht="15.75" thickBot="1" x14ac:dyDescent="0.3">
      <c r="A15" s="22"/>
      <c r="F15" s="3"/>
      <c r="H15" s="73"/>
      <c r="I15" s="10"/>
      <c r="J15" s="74"/>
      <c r="K15" s="23"/>
    </row>
    <row r="16" spans="1:11" x14ac:dyDescent="0.25">
      <c r="A16" s="24" t="s">
        <v>6</v>
      </c>
      <c r="B16" s="25">
        <v>1075</v>
      </c>
      <c r="C16" t="s">
        <v>7</v>
      </c>
      <c r="F16" s="3"/>
      <c r="H16" s="73"/>
      <c r="I16" s="10"/>
      <c r="J16" s="74"/>
      <c r="K16" s="27"/>
    </row>
    <row r="17" spans="1:13" x14ac:dyDescent="0.25">
      <c r="A17" s="28" t="s">
        <v>43</v>
      </c>
      <c r="B17" s="29">
        <v>7.1</v>
      </c>
      <c r="C17" t="s">
        <v>7</v>
      </c>
      <c r="F17" s="3"/>
      <c r="H17" s="10"/>
      <c r="I17" s="10"/>
      <c r="J17" s="75"/>
      <c r="K17" s="23"/>
    </row>
    <row r="18" spans="1:13" ht="17.25" x14ac:dyDescent="0.25">
      <c r="A18" s="31" t="s">
        <v>8</v>
      </c>
      <c r="B18" s="32">
        <f>B16*B17+B19</f>
        <v>8142.5</v>
      </c>
      <c r="C18" t="s">
        <v>36</v>
      </c>
      <c r="F18" s="3"/>
      <c r="H18" s="10"/>
      <c r="I18" s="10"/>
      <c r="J18" s="75"/>
      <c r="K18" s="23"/>
    </row>
    <row r="19" spans="1:13" ht="18" thickBot="1" x14ac:dyDescent="0.3">
      <c r="A19" s="33" t="s">
        <v>10</v>
      </c>
      <c r="B19" s="34">
        <v>510</v>
      </c>
      <c r="C19" t="s">
        <v>36</v>
      </c>
      <c r="D19" s="76"/>
      <c r="F19" s="3"/>
      <c r="H19" s="3"/>
      <c r="J19" s="30"/>
      <c r="K19" s="23"/>
    </row>
    <row r="20" spans="1:13" x14ac:dyDescent="0.25">
      <c r="A20" s="22"/>
      <c r="B20" s="14"/>
      <c r="F20" s="3"/>
      <c r="H20" s="3"/>
      <c r="J20" s="30"/>
      <c r="K20" s="23"/>
      <c r="M20" s="14"/>
    </row>
    <row r="21" spans="1:13" ht="15.75" thickBot="1" x14ac:dyDescent="0.3">
      <c r="A21" s="118"/>
      <c r="B21" s="119"/>
      <c r="C21" s="120"/>
      <c r="D21" s="120"/>
      <c r="E21" s="120"/>
      <c r="F21" s="121"/>
      <c r="G21" s="120"/>
      <c r="H21" s="195"/>
      <c r="I21" s="191"/>
      <c r="J21" s="3"/>
      <c r="K21" s="23"/>
    </row>
    <row r="22" spans="1:13" ht="26.25" thickBot="1" x14ac:dyDescent="0.3">
      <c r="A22" s="212" t="s">
        <v>88</v>
      </c>
      <c r="B22" s="213"/>
      <c r="C22" s="214"/>
      <c r="D22" s="122" t="s">
        <v>11</v>
      </c>
      <c r="E22" s="123" t="s">
        <v>12</v>
      </c>
      <c r="F22" s="124" t="s">
        <v>89</v>
      </c>
      <c r="G22" s="125" t="s">
        <v>14</v>
      </c>
      <c r="H22" s="126" t="s">
        <v>90</v>
      </c>
      <c r="I22" s="35"/>
      <c r="J22" s="36"/>
      <c r="K22" s="23"/>
    </row>
    <row r="23" spans="1:13" x14ac:dyDescent="0.25">
      <c r="A23" s="77" t="s">
        <v>15</v>
      </c>
      <c r="B23" s="78"/>
      <c r="C23" s="79"/>
      <c r="D23" s="80" t="s">
        <v>7</v>
      </c>
      <c r="E23" s="81" t="s">
        <v>16</v>
      </c>
      <c r="F23" s="82">
        <v>0</v>
      </c>
      <c r="G23" s="196">
        <f>B17*2*2</f>
        <v>28.4</v>
      </c>
      <c r="H23" s="200">
        <f t="shared" ref="H23:H28" si="0">F23*G23</f>
        <v>0</v>
      </c>
      <c r="I23" s="35"/>
      <c r="J23" s="37"/>
      <c r="K23" s="38"/>
    </row>
    <row r="24" spans="1:13" x14ac:dyDescent="0.25">
      <c r="A24" s="228" t="s">
        <v>17</v>
      </c>
      <c r="B24" s="229"/>
      <c r="C24" s="230"/>
      <c r="D24" s="26" t="s">
        <v>18</v>
      </c>
      <c r="E24" s="83"/>
      <c r="F24" s="84">
        <v>0</v>
      </c>
      <c r="G24" s="197">
        <f>B18</f>
        <v>8142.5</v>
      </c>
      <c r="H24" s="201">
        <f t="shared" si="0"/>
        <v>0</v>
      </c>
      <c r="I24" s="35"/>
      <c r="J24" s="37"/>
      <c r="K24" s="38"/>
    </row>
    <row r="25" spans="1:13" ht="30.6" customHeight="1" x14ac:dyDescent="0.25">
      <c r="A25" s="219" t="s">
        <v>65</v>
      </c>
      <c r="B25" s="220"/>
      <c r="C25" s="231"/>
      <c r="D25" s="85" t="s">
        <v>18</v>
      </c>
      <c r="E25" s="86" t="s">
        <v>16</v>
      </c>
      <c r="F25" s="87">
        <v>0</v>
      </c>
      <c r="G25" s="198">
        <f>B17*320</f>
        <v>2272</v>
      </c>
      <c r="H25" s="202">
        <f>G25*F25</f>
        <v>0</v>
      </c>
      <c r="I25" s="35"/>
      <c r="J25" s="37"/>
      <c r="K25" s="38"/>
    </row>
    <row r="26" spans="1:13" x14ac:dyDescent="0.25">
      <c r="A26" s="88" t="s">
        <v>20</v>
      </c>
      <c r="B26" s="89"/>
      <c r="C26" s="89"/>
      <c r="D26" s="90" t="s">
        <v>21</v>
      </c>
      <c r="E26" s="91" t="s">
        <v>16</v>
      </c>
      <c r="F26" s="92">
        <v>0</v>
      </c>
      <c r="G26" s="197">
        <f>B18</f>
        <v>8142.5</v>
      </c>
      <c r="H26" s="201">
        <f t="shared" si="0"/>
        <v>0</v>
      </c>
      <c r="I26" s="35"/>
      <c r="J26" s="37"/>
      <c r="K26" s="38"/>
    </row>
    <row r="27" spans="1:13" x14ac:dyDescent="0.25">
      <c r="A27" s="93" t="s">
        <v>114</v>
      </c>
      <c r="B27" s="94"/>
      <c r="C27" s="95"/>
      <c r="D27" s="96" t="s">
        <v>18</v>
      </c>
      <c r="E27" s="97" t="s">
        <v>34</v>
      </c>
      <c r="F27" s="98">
        <v>0</v>
      </c>
      <c r="G27" s="197">
        <f>B18+G28</f>
        <v>9562.5</v>
      </c>
      <c r="H27" s="201">
        <f t="shared" si="0"/>
        <v>0</v>
      </c>
      <c r="I27" s="35"/>
      <c r="J27" s="37"/>
      <c r="K27" s="38"/>
    </row>
    <row r="28" spans="1:13" x14ac:dyDescent="0.25">
      <c r="A28" s="232" t="s">
        <v>35</v>
      </c>
      <c r="B28" s="233"/>
      <c r="C28" s="234"/>
      <c r="D28" s="90" t="s">
        <v>21</v>
      </c>
      <c r="E28" s="91" t="s">
        <v>16</v>
      </c>
      <c r="F28" s="99">
        <v>0</v>
      </c>
      <c r="G28" s="197">
        <f>B17*200</f>
        <v>1420</v>
      </c>
      <c r="H28" s="201">
        <f t="shared" si="0"/>
        <v>0</v>
      </c>
      <c r="I28" s="35"/>
      <c r="J28" s="37"/>
      <c r="K28" s="38"/>
    </row>
    <row r="29" spans="1:13" ht="15.75" customHeight="1" x14ac:dyDescent="0.25">
      <c r="A29" s="225" t="s">
        <v>32</v>
      </c>
      <c r="B29" s="226"/>
      <c r="C29" s="227"/>
      <c r="D29" s="26" t="s">
        <v>7</v>
      </c>
      <c r="E29" s="103"/>
      <c r="F29" s="104">
        <v>0</v>
      </c>
      <c r="G29" s="197">
        <f>B16+2*B17+6</f>
        <v>1095.2</v>
      </c>
      <c r="H29" s="201">
        <f>F29*G29</f>
        <v>0</v>
      </c>
      <c r="I29" s="102"/>
      <c r="J29" s="37"/>
      <c r="K29" s="38"/>
    </row>
    <row r="30" spans="1:13" ht="15.75" customHeight="1" thickBot="1" x14ac:dyDescent="0.3">
      <c r="A30" s="215" t="s">
        <v>125</v>
      </c>
      <c r="B30" s="216"/>
      <c r="C30" s="217"/>
      <c r="D30" s="105" t="s">
        <v>40</v>
      </c>
      <c r="E30" s="106" t="s">
        <v>39</v>
      </c>
      <c r="F30" s="107">
        <v>0</v>
      </c>
      <c r="G30" s="199">
        <f>720*2</f>
        <v>1440</v>
      </c>
      <c r="H30" s="203">
        <f>F30*G30</f>
        <v>0</v>
      </c>
      <c r="I30" s="13"/>
      <c r="J30" s="102"/>
      <c r="K30" s="108"/>
    </row>
    <row r="31" spans="1:13" ht="15.75" thickBot="1" x14ac:dyDescent="0.3">
      <c r="A31" s="42"/>
      <c r="B31" s="43"/>
      <c r="C31" s="43"/>
      <c r="D31" s="109"/>
      <c r="E31" s="39"/>
      <c r="F31" s="39"/>
      <c r="G31" s="39" t="s">
        <v>22</v>
      </c>
      <c r="H31" s="110">
        <f>SUM(H23:H30)</f>
        <v>0</v>
      </c>
      <c r="I31" s="39"/>
      <c r="J31" s="40"/>
      <c r="K31" s="41"/>
    </row>
    <row r="32" spans="1:13" ht="15.75" thickBot="1" x14ac:dyDescent="0.3">
      <c r="A32" s="42"/>
      <c r="B32" s="43"/>
      <c r="C32" s="43"/>
      <c r="D32" s="43"/>
      <c r="E32" s="44"/>
      <c r="F32" s="39"/>
      <c r="G32" s="39"/>
      <c r="H32" s="39"/>
      <c r="I32" s="39"/>
      <c r="J32" s="40" t="s">
        <v>23</v>
      </c>
      <c r="K32" s="45" t="s">
        <v>24</v>
      </c>
    </row>
    <row r="33" spans="1:13" ht="15.75" thickBot="1" x14ac:dyDescent="0.3">
      <c r="A33" s="42"/>
      <c r="B33" s="43"/>
      <c r="C33" s="43"/>
      <c r="D33" s="43"/>
      <c r="E33" s="39"/>
      <c r="F33" s="39"/>
      <c r="G33" s="39"/>
      <c r="H33" s="39" t="s">
        <v>25</v>
      </c>
      <c r="I33" s="46" t="s">
        <v>13</v>
      </c>
      <c r="J33" s="47">
        <f>H31*0.2</f>
        <v>0</v>
      </c>
      <c r="K33" s="8">
        <f>H31*1.2</f>
        <v>0</v>
      </c>
    </row>
    <row r="34" spans="1:13" ht="15.75" thickBot="1" x14ac:dyDescent="0.3">
      <c r="A34" s="48"/>
      <c r="B34" s="49"/>
      <c r="C34" s="49"/>
      <c r="D34" s="49"/>
      <c r="E34" s="49"/>
      <c r="F34" s="50"/>
      <c r="G34" s="51"/>
      <c r="H34" s="51"/>
      <c r="I34" s="52"/>
      <c r="J34" s="53"/>
      <c r="K34" s="54"/>
    </row>
    <row r="35" spans="1:13" x14ac:dyDescent="0.25">
      <c r="A35" s="55"/>
      <c r="F35" s="3"/>
      <c r="G35" s="56"/>
      <c r="H35" s="57"/>
      <c r="I35" s="58"/>
      <c r="J35" s="57"/>
      <c r="K35" s="18"/>
    </row>
    <row r="36" spans="1:13" x14ac:dyDescent="0.25">
      <c r="A36" s="59" t="s">
        <v>26</v>
      </c>
      <c r="B36" s="60"/>
      <c r="C36" s="60"/>
      <c r="D36" s="60"/>
      <c r="E36" s="60"/>
      <c r="F36" s="60"/>
      <c r="G36" s="61"/>
      <c r="H36" s="61"/>
      <c r="I36" s="62"/>
      <c r="J36" s="61"/>
      <c r="K36" s="61"/>
      <c r="L36" s="2"/>
      <c r="M36" s="2"/>
    </row>
    <row r="37" spans="1:13" x14ac:dyDescent="0.25">
      <c r="A37" s="59" t="s">
        <v>27</v>
      </c>
      <c r="B37" s="60"/>
      <c r="C37" s="60"/>
      <c r="D37" s="60"/>
      <c r="E37" s="60"/>
      <c r="F37" s="60"/>
      <c r="G37" s="63"/>
      <c r="H37" s="63"/>
      <c r="I37" s="64"/>
      <c r="J37" s="65"/>
      <c r="K37" s="66"/>
      <c r="L37" s="2"/>
      <c r="M37" s="2"/>
    </row>
    <row r="38" spans="1:13" ht="15" customHeight="1" x14ac:dyDescent="0.25">
      <c r="A38" s="117" t="s">
        <v>28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</row>
    <row r="39" spans="1:13" x14ac:dyDescent="0.25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</row>
    <row r="40" spans="1:13" x14ac:dyDescent="0.25">
      <c r="F40" s="3"/>
      <c r="H40" s="3"/>
      <c r="J40" s="3"/>
      <c r="K40" s="3"/>
    </row>
    <row r="41" spans="1:13" x14ac:dyDescent="0.25">
      <c r="A41" s="67"/>
      <c r="B41" s="67"/>
      <c r="C41" s="2"/>
      <c r="D41" s="2"/>
      <c r="E41" s="2"/>
      <c r="F41" s="2"/>
      <c r="G41" s="68" t="s">
        <v>29</v>
      </c>
      <c r="H41" s="68"/>
      <c r="I41" s="68"/>
      <c r="J41" s="3"/>
      <c r="K41" s="3"/>
    </row>
    <row r="42" spans="1:13" x14ac:dyDescent="0.25">
      <c r="A42" s="218" t="s">
        <v>30</v>
      </c>
      <c r="B42" s="218"/>
      <c r="C42" s="218"/>
      <c r="D42" s="1"/>
      <c r="E42" s="1"/>
      <c r="F42" s="2"/>
      <c r="G42" s="68" t="s">
        <v>31</v>
      </c>
      <c r="H42" s="68"/>
      <c r="I42" s="68"/>
      <c r="J42" s="3"/>
      <c r="K42" s="3"/>
    </row>
  </sheetData>
  <mergeCells count="7">
    <mergeCell ref="A42:C42"/>
    <mergeCell ref="A22:C22"/>
    <mergeCell ref="A24:C24"/>
    <mergeCell ref="A25:C25"/>
    <mergeCell ref="A28:C28"/>
    <mergeCell ref="A29:C29"/>
    <mergeCell ref="A30:C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C56ED-2F02-4DA8-8CA3-6FFFB27978F5}">
  <dimension ref="A1:M41"/>
  <sheetViews>
    <sheetView topLeftCell="A7" workbookViewId="0">
      <selection activeCell="F31" sqref="F31"/>
    </sheetView>
  </sheetViews>
  <sheetFormatPr defaultRowHeight="15" x14ac:dyDescent="0.25"/>
  <cols>
    <col min="1" max="2" width="14.42578125" customWidth="1"/>
    <col min="3" max="3" width="20" customWidth="1"/>
    <col min="4" max="5" width="10.7109375" customWidth="1"/>
    <col min="6" max="8" width="14.28515625" customWidth="1"/>
    <col min="9" max="9" width="7.140625" customWidth="1"/>
    <col min="10" max="11" width="12.85546875" customWidth="1"/>
  </cols>
  <sheetData>
    <row r="1" spans="1:11" x14ac:dyDescent="0.25">
      <c r="A1" s="1" t="s">
        <v>82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2" t="s">
        <v>41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12" t="s">
        <v>66</v>
      </c>
      <c r="B11" s="70"/>
      <c r="C11" s="12"/>
      <c r="E11" s="71"/>
      <c r="F11" s="72"/>
      <c r="G11" s="11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5" t="s">
        <v>5</v>
      </c>
      <c r="B13" s="16"/>
      <c r="C13" s="17"/>
      <c r="D13" s="17" t="s">
        <v>67</v>
      </c>
      <c r="E13" s="17"/>
      <c r="F13" s="18"/>
      <c r="G13" s="17"/>
      <c r="H13" s="18"/>
      <c r="I13" s="17"/>
      <c r="J13" s="18"/>
      <c r="K13" s="19"/>
    </row>
    <row r="14" spans="1:11" x14ac:dyDescent="0.25">
      <c r="A14" s="12" t="s">
        <v>66</v>
      </c>
      <c r="D14" s="20"/>
      <c r="F14" s="3"/>
      <c r="H14" s="20"/>
      <c r="I14" s="20"/>
      <c r="K14" s="21"/>
    </row>
    <row r="15" spans="1:11" ht="15.75" thickBot="1" x14ac:dyDescent="0.3">
      <c r="A15" s="22"/>
      <c r="F15" s="3"/>
      <c r="H15" s="73"/>
      <c r="I15" s="10"/>
      <c r="J15" s="74"/>
      <c r="K15" s="23"/>
    </row>
    <row r="16" spans="1:11" x14ac:dyDescent="0.25">
      <c r="A16" s="24" t="s">
        <v>6</v>
      </c>
      <c r="B16" s="25">
        <v>144</v>
      </c>
      <c r="C16" t="s">
        <v>7</v>
      </c>
      <c r="F16" s="3"/>
      <c r="H16" s="73"/>
      <c r="I16" s="10"/>
      <c r="J16" s="74"/>
      <c r="K16" s="27"/>
    </row>
    <row r="17" spans="1:11" x14ac:dyDescent="0.25">
      <c r="A17" s="28" t="s">
        <v>57</v>
      </c>
      <c r="B17" s="29">
        <v>7.2</v>
      </c>
      <c r="C17" t="s">
        <v>7</v>
      </c>
      <c r="F17" s="3"/>
      <c r="H17" s="10"/>
      <c r="I17" s="10"/>
      <c r="J17" s="75"/>
      <c r="K17" s="23"/>
    </row>
    <row r="18" spans="1:11" ht="17.25" x14ac:dyDescent="0.25">
      <c r="A18" s="31" t="s">
        <v>8</v>
      </c>
      <c r="B18" s="32">
        <f>B17*B16</f>
        <v>1036.8</v>
      </c>
      <c r="C18" t="s">
        <v>36</v>
      </c>
      <c r="F18" s="3"/>
      <c r="H18" s="10"/>
      <c r="I18" s="10"/>
      <c r="J18" s="75"/>
      <c r="K18" s="23"/>
    </row>
    <row r="19" spans="1:11" ht="18" thickBot="1" x14ac:dyDescent="0.3">
      <c r="A19" s="33" t="s">
        <v>10</v>
      </c>
      <c r="B19" s="34"/>
      <c r="C19" t="s">
        <v>36</v>
      </c>
      <c r="D19" s="76"/>
      <c r="F19" s="3"/>
      <c r="H19" s="3"/>
      <c r="J19" s="30"/>
      <c r="K19" s="23"/>
    </row>
    <row r="20" spans="1:11" x14ac:dyDescent="0.25">
      <c r="A20" s="22"/>
      <c r="B20" s="14"/>
      <c r="F20" s="3"/>
      <c r="H20" s="3"/>
      <c r="J20" s="30"/>
      <c r="K20" s="23"/>
    </row>
    <row r="21" spans="1:11" ht="15.75" thickBot="1" x14ac:dyDescent="0.3">
      <c r="A21" s="118"/>
      <c r="B21" s="119"/>
      <c r="C21" s="120"/>
      <c r="D21" s="120"/>
      <c r="E21" s="120"/>
      <c r="F21" s="121"/>
      <c r="G21" s="120"/>
      <c r="H21" s="195"/>
      <c r="I21" s="191"/>
      <c r="J21" s="3"/>
      <c r="K21" s="23"/>
    </row>
    <row r="22" spans="1:11" ht="26.25" thickBot="1" x14ac:dyDescent="0.3">
      <c r="A22" s="212" t="s">
        <v>88</v>
      </c>
      <c r="B22" s="213"/>
      <c r="C22" s="214"/>
      <c r="D22" s="122" t="s">
        <v>11</v>
      </c>
      <c r="E22" s="123" t="s">
        <v>12</v>
      </c>
      <c r="F22" s="124" t="s">
        <v>89</v>
      </c>
      <c r="G22" s="125" t="s">
        <v>14</v>
      </c>
      <c r="H22" s="126" t="s">
        <v>90</v>
      </c>
      <c r="I22" s="35"/>
      <c r="J22" s="36"/>
      <c r="K22" s="23"/>
    </row>
    <row r="23" spans="1:11" x14ac:dyDescent="0.25">
      <c r="A23" s="77" t="s">
        <v>15</v>
      </c>
      <c r="B23" s="78"/>
      <c r="C23" s="79"/>
      <c r="D23" s="80" t="s">
        <v>7</v>
      </c>
      <c r="E23" s="81" t="s">
        <v>16</v>
      </c>
      <c r="F23" s="82">
        <v>0</v>
      </c>
      <c r="G23" s="196">
        <f>2*B17</f>
        <v>14.4</v>
      </c>
      <c r="H23" s="200">
        <f t="shared" ref="H23:H28" si="0">F23*G23</f>
        <v>0</v>
      </c>
      <c r="I23" s="35"/>
      <c r="J23" s="37"/>
      <c r="K23" s="38"/>
    </row>
    <row r="24" spans="1:11" x14ac:dyDescent="0.25">
      <c r="A24" s="228" t="s">
        <v>17</v>
      </c>
      <c r="B24" s="229"/>
      <c r="C24" s="230"/>
      <c r="D24" s="26" t="s">
        <v>18</v>
      </c>
      <c r="E24" s="83"/>
      <c r="F24" s="84">
        <v>0</v>
      </c>
      <c r="G24" s="197">
        <f>B18</f>
        <v>1036.8</v>
      </c>
      <c r="H24" s="201">
        <f t="shared" si="0"/>
        <v>0</v>
      </c>
      <c r="I24" s="35"/>
      <c r="J24" s="37"/>
      <c r="K24" s="38"/>
    </row>
    <row r="25" spans="1:11" ht="30.6" customHeight="1" x14ac:dyDescent="0.25">
      <c r="A25" s="219" t="s">
        <v>65</v>
      </c>
      <c r="B25" s="220"/>
      <c r="C25" s="231"/>
      <c r="D25" s="85" t="s">
        <v>18</v>
      </c>
      <c r="E25" s="86" t="s">
        <v>16</v>
      </c>
      <c r="F25" s="87">
        <v>0</v>
      </c>
      <c r="G25" s="198">
        <f>B18</f>
        <v>1036.8</v>
      </c>
      <c r="H25" s="202">
        <f>G25*F25</f>
        <v>0</v>
      </c>
      <c r="I25" s="35"/>
      <c r="J25" s="37"/>
      <c r="K25" s="38"/>
    </row>
    <row r="26" spans="1:11" x14ac:dyDescent="0.25">
      <c r="A26" s="88" t="s">
        <v>20</v>
      </c>
      <c r="B26" s="89"/>
      <c r="C26" s="89"/>
      <c r="D26" s="90" t="s">
        <v>21</v>
      </c>
      <c r="E26" s="91" t="s">
        <v>16</v>
      </c>
      <c r="F26" s="92">
        <v>0</v>
      </c>
      <c r="G26" s="197">
        <f>B18</f>
        <v>1036.8</v>
      </c>
      <c r="H26" s="201">
        <f t="shared" si="0"/>
        <v>0</v>
      </c>
      <c r="I26" s="35"/>
      <c r="J26" s="37"/>
      <c r="K26" s="38"/>
    </row>
    <row r="27" spans="1:11" x14ac:dyDescent="0.25">
      <c r="A27" s="93" t="s">
        <v>114</v>
      </c>
      <c r="B27" s="94"/>
      <c r="C27" s="95"/>
      <c r="D27" s="96" t="s">
        <v>18</v>
      </c>
      <c r="E27" s="97" t="s">
        <v>34</v>
      </c>
      <c r="F27" s="98">
        <v>0</v>
      </c>
      <c r="G27" s="197">
        <f>B18</f>
        <v>1036.8</v>
      </c>
      <c r="H27" s="201">
        <f t="shared" si="0"/>
        <v>0</v>
      </c>
      <c r="I27" s="35"/>
      <c r="J27" s="37"/>
      <c r="K27" s="38"/>
    </row>
    <row r="28" spans="1:11" ht="15.6" customHeight="1" x14ac:dyDescent="0.25">
      <c r="A28" s="225" t="s">
        <v>61</v>
      </c>
      <c r="B28" s="226"/>
      <c r="C28" s="226"/>
      <c r="D28" s="26" t="s">
        <v>62</v>
      </c>
      <c r="E28" s="112"/>
      <c r="F28" s="113">
        <v>0</v>
      </c>
      <c r="G28" s="208">
        <v>3</v>
      </c>
      <c r="H28" s="210">
        <f t="shared" si="0"/>
        <v>0</v>
      </c>
      <c r="I28" s="102"/>
      <c r="J28" s="37"/>
      <c r="K28" s="38"/>
    </row>
    <row r="29" spans="1:11" ht="15.75" customHeight="1" thickBot="1" x14ac:dyDescent="0.3">
      <c r="A29" s="235" t="s">
        <v>32</v>
      </c>
      <c r="B29" s="236"/>
      <c r="C29" s="237"/>
      <c r="D29" s="114" t="s">
        <v>7</v>
      </c>
      <c r="E29" s="115"/>
      <c r="F29" s="116">
        <v>0</v>
      </c>
      <c r="G29" s="209">
        <f>B16+B17*2</f>
        <v>158.4</v>
      </c>
      <c r="H29" s="203">
        <f>F29*G29</f>
        <v>0</v>
      </c>
      <c r="I29" s="102"/>
      <c r="J29" s="37"/>
      <c r="K29" s="38"/>
    </row>
    <row r="30" spans="1:11" ht="15.75" thickBot="1" x14ac:dyDescent="0.3">
      <c r="A30" s="42"/>
      <c r="B30" s="43"/>
      <c r="C30" s="43"/>
      <c r="D30" s="109"/>
      <c r="E30" s="39"/>
      <c r="F30" s="39"/>
      <c r="G30" s="39" t="s">
        <v>22</v>
      </c>
      <c r="H30" s="110">
        <f>SUM(H23:H29)</f>
        <v>0</v>
      </c>
      <c r="I30" s="39"/>
      <c r="J30" s="40"/>
      <c r="K30" s="41"/>
    </row>
    <row r="31" spans="1:11" ht="15.75" thickBot="1" x14ac:dyDescent="0.3">
      <c r="A31" s="42"/>
      <c r="B31" s="43"/>
      <c r="C31" s="43"/>
      <c r="D31" s="43"/>
      <c r="E31" s="44"/>
      <c r="F31" s="39"/>
      <c r="G31" s="39"/>
      <c r="H31" s="39"/>
      <c r="I31" s="39"/>
      <c r="J31" s="40" t="s">
        <v>23</v>
      </c>
      <c r="K31" s="45" t="s">
        <v>24</v>
      </c>
    </row>
    <row r="32" spans="1:11" ht="15.75" thickBot="1" x14ac:dyDescent="0.3">
      <c r="A32" s="42"/>
      <c r="B32" s="43"/>
      <c r="C32" s="43"/>
      <c r="D32" s="43"/>
      <c r="E32" s="39"/>
      <c r="F32" s="39"/>
      <c r="G32" s="39"/>
      <c r="H32" s="39" t="s">
        <v>25</v>
      </c>
      <c r="I32" s="46" t="s">
        <v>13</v>
      </c>
      <c r="J32" s="47">
        <f>H30*0.2</f>
        <v>0</v>
      </c>
      <c r="K32" s="8">
        <f>H30*1.2</f>
        <v>0</v>
      </c>
    </row>
    <row r="33" spans="1:13" ht="15.75" thickBot="1" x14ac:dyDescent="0.3">
      <c r="A33" s="48"/>
      <c r="B33" s="49"/>
      <c r="C33" s="49"/>
      <c r="D33" s="49"/>
      <c r="E33" s="49"/>
      <c r="F33" s="50"/>
      <c r="G33" s="51"/>
      <c r="H33" s="51"/>
      <c r="I33" s="52"/>
      <c r="J33" s="53"/>
      <c r="K33" s="54"/>
    </row>
    <row r="34" spans="1:13" x14ac:dyDescent="0.25">
      <c r="A34" s="55"/>
      <c r="F34" s="3"/>
      <c r="G34" s="56"/>
      <c r="H34" s="57"/>
      <c r="I34" s="58"/>
      <c r="J34" s="57"/>
      <c r="K34" s="18"/>
    </row>
    <row r="35" spans="1:13" x14ac:dyDescent="0.25">
      <c r="A35" s="59" t="s">
        <v>26</v>
      </c>
      <c r="B35" s="60"/>
      <c r="C35" s="60"/>
      <c r="D35" s="60"/>
      <c r="E35" s="60"/>
      <c r="F35" s="60"/>
      <c r="G35" s="61"/>
      <c r="H35" s="61"/>
      <c r="I35" s="62"/>
      <c r="J35" s="61"/>
      <c r="K35" s="61"/>
      <c r="L35" s="2"/>
      <c r="M35" s="2"/>
    </row>
    <row r="36" spans="1:13" x14ac:dyDescent="0.25">
      <c r="A36" s="59" t="s">
        <v>27</v>
      </c>
      <c r="B36" s="60"/>
      <c r="C36" s="60"/>
      <c r="D36" s="60"/>
      <c r="E36" s="60"/>
      <c r="F36" s="60"/>
      <c r="G36" s="63"/>
      <c r="H36" s="63"/>
      <c r="I36" s="64"/>
      <c r="J36" s="65"/>
      <c r="K36" s="66"/>
      <c r="L36" s="2"/>
      <c r="M36" s="2"/>
    </row>
    <row r="37" spans="1:13" ht="15" customHeight="1" x14ac:dyDescent="0.25">
      <c r="A37" s="117" t="s">
        <v>28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</row>
    <row r="38" spans="1:13" x14ac:dyDescent="0.25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</row>
    <row r="39" spans="1:13" x14ac:dyDescent="0.25">
      <c r="F39" s="3"/>
      <c r="H39" s="3"/>
      <c r="J39" s="3"/>
      <c r="K39" s="3"/>
    </row>
    <row r="40" spans="1:13" x14ac:dyDescent="0.25">
      <c r="A40" s="67"/>
      <c r="B40" s="67"/>
      <c r="C40" s="2"/>
      <c r="D40" s="2"/>
      <c r="E40" s="2"/>
      <c r="F40" s="2"/>
      <c r="G40" s="68" t="s">
        <v>29</v>
      </c>
      <c r="H40" s="68"/>
      <c r="I40" s="68"/>
      <c r="J40" s="3"/>
      <c r="K40" s="3"/>
    </row>
    <row r="41" spans="1:13" x14ac:dyDescent="0.25">
      <c r="A41" s="218" t="s">
        <v>30</v>
      </c>
      <c r="B41" s="218"/>
      <c r="C41" s="218"/>
      <c r="D41" s="1"/>
      <c r="E41" s="1"/>
      <c r="F41" s="2"/>
      <c r="G41" s="68" t="s">
        <v>31</v>
      </c>
      <c r="H41" s="68"/>
      <c r="I41" s="68"/>
      <c r="J41" s="3"/>
      <c r="K41" s="3"/>
    </row>
  </sheetData>
  <mergeCells count="6">
    <mergeCell ref="A41:C41"/>
    <mergeCell ref="A22:C22"/>
    <mergeCell ref="A24:C24"/>
    <mergeCell ref="A25:C25"/>
    <mergeCell ref="A28:C28"/>
    <mergeCell ref="A29:C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3C28D-1D3D-4AC7-97F3-E14EB05CD5A4}">
  <dimension ref="A1:M43"/>
  <sheetViews>
    <sheetView topLeftCell="A7" workbookViewId="0">
      <selection activeCell="J27" sqref="J27"/>
    </sheetView>
  </sheetViews>
  <sheetFormatPr defaultRowHeight="15" x14ac:dyDescent="0.25"/>
  <cols>
    <col min="1" max="1" width="17.140625" customWidth="1"/>
    <col min="2" max="2" width="14.28515625" customWidth="1"/>
    <col min="3" max="3" width="23" customWidth="1"/>
    <col min="4" max="5" width="10.85546875" customWidth="1"/>
    <col min="6" max="8" width="14.28515625" customWidth="1"/>
    <col min="9" max="9" width="7.140625" customWidth="1"/>
    <col min="10" max="11" width="12.85546875" customWidth="1"/>
  </cols>
  <sheetData>
    <row r="1" spans="1:11" x14ac:dyDescent="0.25">
      <c r="A1" s="1" t="s">
        <v>83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2" t="s">
        <v>41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12" t="s">
        <v>68</v>
      </c>
      <c r="B11" s="70"/>
      <c r="C11" s="12"/>
      <c r="E11" s="71"/>
      <c r="F11" s="72"/>
      <c r="G11" s="11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5" t="s">
        <v>5</v>
      </c>
      <c r="B13" s="16"/>
      <c r="C13" s="17"/>
      <c r="D13" s="17" t="s">
        <v>69</v>
      </c>
      <c r="E13" s="17"/>
      <c r="F13" s="18"/>
      <c r="G13" s="17"/>
      <c r="H13" s="18"/>
      <c r="I13" s="17"/>
      <c r="J13" s="18"/>
      <c r="K13" s="19"/>
    </row>
    <row r="14" spans="1:11" x14ac:dyDescent="0.25">
      <c r="A14" s="12" t="s">
        <v>68</v>
      </c>
      <c r="D14" s="20"/>
      <c r="F14" s="3"/>
      <c r="H14" s="20"/>
      <c r="I14" s="20"/>
      <c r="K14" s="21"/>
    </row>
    <row r="15" spans="1:11" ht="15.75" thickBot="1" x14ac:dyDescent="0.3">
      <c r="A15" s="22"/>
      <c r="F15" s="3"/>
      <c r="H15" s="73"/>
      <c r="I15" s="10"/>
      <c r="J15" s="74"/>
      <c r="K15" s="23"/>
    </row>
    <row r="16" spans="1:11" x14ac:dyDescent="0.25">
      <c r="A16" s="24" t="s">
        <v>6</v>
      </c>
      <c r="B16" s="25">
        <v>809</v>
      </c>
      <c r="C16" t="s">
        <v>7</v>
      </c>
      <c r="F16" s="3"/>
      <c r="H16" s="73"/>
      <c r="I16" s="10"/>
      <c r="J16" s="74"/>
      <c r="K16" s="27"/>
    </row>
    <row r="17" spans="1:13" x14ac:dyDescent="0.25">
      <c r="A17" s="28" t="s">
        <v>43</v>
      </c>
      <c r="B17" s="29">
        <v>6.9</v>
      </c>
      <c r="C17" t="s">
        <v>7</v>
      </c>
      <c r="F17" s="3"/>
      <c r="H17" s="10"/>
      <c r="I17" s="10"/>
      <c r="J17" s="75"/>
      <c r="K17" s="23"/>
    </row>
    <row r="18" spans="1:13" ht="17.25" x14ac:dyDescent="0.25">
      <c r="A18" s="31" t="s">
        <v>8</v>
      </c>
      <c r="B18" s="32">
        <f>B16*B17+B19</f>
        <v>5832.1</v>
      </c>
      <c r="C18" t="s">
        <v>36</v>
      </c>
      <c r="F18" s="3"/>
      <c r="H18" s="10"/>
      <c r="I18" s="10"/>
      <c r="J18" s="75"/>
      <c r="K18" s="23"/>
    </row>
    <row r="19" spans="1:13" ht="18" thickBot="1" x14ac:dyDescent="0.3">
      <c r="A19" s="33" t="s">
        <v>10</v>
      </c>
      <c r="B19" s="34">
        <v>250</v>
      </c>
      <c r="C19" t="s">
        <v>36</v>
      </c>
      <c r="D19" s="76"/>
      <c r="F19" s="3"/>
      <c r="H19" s="3"/>
      <c r="J19" s="30"/>
      <c r="K19" s="23"/>
    </row>
    <row r="20" spans="1:13" x14ac:dyDescent="0.25">
      <c r="A20" s="22"/>
      <c r="B20" s="14"/>
      <c r="F20" s="3"/>
      <c r="H20" s="3"/>
      <c r="J20" s="30"/>
      <c r="K20" s="23"/>
      <c r="M20" s="14"/>
    </row>
    <row r="21" spans="1:13" ht="15.75" thickBot="1" x14ac:dyDescent="0.3">
      <c r="A21" s="118"/>
      <c r="B21" s="119"/>
      <c r="C21" s="120"/>
      <c r="D21" s="120"/>
      <c r="E21" s="120"/>
      <c r="F21" s="121"/>
      <c r="G21" s="120"/>
      <c r="H21" s="195"/>
      <c r="I21" s="191"/>
      <c r="J21" s="3"/>
      <c r="K21" s="23"/>
    </row>
    <row r="22" spans="1:13" ht="26.25" thickBot="1" x14ac:dyDescent="0.3">
      <c r="A22" s="212" t="s">
        <v>88</v>
      </c>
      <c r="B22" s="213"/>
      <c r="C22" s="214"/>
      <c r="D22" s="122" t="s">
        <v>11</v>
      </c>
      <c r="E22" s="123" t="s">
        <v>12</v>
      </c>
      <c r="F22" s="124" t="s">
        <v>89</v>
      </c>
      <c r="G22" s="125" t="s">
        <v>14</v>
      </c>
      <c r="H22" s="126" t="s">
        <v>90</v>
      </c>
      <c r="I22" s="35"/>
      <c r="J22" s="36"/>
      <c r="K22" s="23"/>
    </row>
    <row r="23" spans="1:13" x14ac:dyDescent="0.25">
      <c r="A23" s="77" t="s">
        <v>15</v>
      </c>
      <c r="B23" s="78"/>
      <c r="C23" s="79"/>
      <c r="D23" s="80" t="s">
        <v>7</v>
      </c>
      <c r="E23" s="81" t="s">
        <v>16</v>
      </c>
      <c r="F23" s="82">
        <v>0</v>
      </c>
      <c r="G23" s="196">
        <f>B17*12</f>
        <v>82.800000000000011</v>
      </c>
      <c r="H23" s="200">
        <f t="shared" ref="H23:H29" si="0">F23*G23</f>
        <v>0</v>
      </c>
      <c r="I23" s="35"/>
      <c r="J23" s="37"/>
      <c r="K23" s="38"/>
    </row>
    <row r="24" spans="1:13" x14ac:dyDescent="0.25">
      <c r="A24" s="228" t="s">
        <v>17</v>
      </c>
      <c r="B24" s="229"/>
      <c r="C24" s="230"/>
      <c r="D24" s="26" t="s">
        <v>18</v>
      </c>
      <c r="E24" s="83"/>
      <c r="F24" s="84">
        <v>0</v>
      </c>
      <c r="G24" s="197">
        <f>B18</f>
        <v>5832.1</v>
      </c>
      <c r="H24" s="201">
        <f t="shared" si="0"/>
        <v>0</v>
      </c>
      <c r="I24" s="35"/>
      <c r="J24" s="37"/>
      <c r="K24" s="38"/>
    </row>
    <row r="25" spans="1:13" ht="33" customHeight="1" x14ac:dyDescent="0.25">
      <c r="A25" s="219" t="s">
        <v>65</v>
      </c>
      <c r="B25" s="220"/>
      <c r="C25" s="231"/>
      <c r="D25" s="85" t="s">
        <v>18</v>
      </c>
      <c r="E25" s="86" t="s">
        <v>16</v>
      </c>
      <c r="F25" s="87">
        <v>0</v>
      </c>
      <c r="G25" s="198">
        <v>3900</v>
      </c>
      <c r="H25" s="202">
        <f>G25*F25</f>
        <v>0</v>
      </c>
      <c r="I25" s="238" t="s">
        <v>70</v>
      </c>
      <c r="J25" s="239"/>
      <c r="K25" s="240"/>
    </row>
    <row r="26" spans="1:13" x14ac:dyDescent="0.25">
      <c r="A26" s="88" t="s">
        <v>20</v>
      </c>
      <c r="B26" s="89"/>
      <c r="C26" s="89"/>
      <c r="D26" s="90" t="s">
        <v>21</v>
      </c>
      <c r="E26" s="91" t="s">
        <v>16</v>
      </c>
      <c r="F26" s="92">
        <v>0</v>
      </c>
      <c r="G26" s="197">
        <f>B18</f>
        <v>5832.1</v>
      </c>
      <c r="H26" s="201">
        <f t="shared" si="0"/>
        <v>0</v>
      </c>
      <c r="I26" s="35"/>
      <c r="J26" s="37"/>
      <c r="K26" s="38"/>
    </row>
    <row r="27" spans="1:13" x14ac:dyDescent="0.25">
      <c r="A27" s="93" t="s">
        <v>114</v>
      </c>
      <c r="B27" s="94"/>
      <c r="C27" s="95"/>
      <c r="D27" s="96" t="s">
        <v>18</v>
      </c>
      <c r="E27" s="97" t="s">
        <v>34</v>
      </c>
      <c r="F27" s="98">
        <v>0</v>
      </c>
      <c r="G27" s="197">
        <f>B18+G28</f>
        <v>7932.1</v>
      </c>
      <c r="H27" s="201">
        <f t="shared" si="0"/>
        <v>0</v>
      </c>
      <c r="I27" s="35"/>
      <c r="J27" s="37"/>
      <c r="K27" s="38"/>
    </row>
    <row r="28" spans="1:13" x14ac:dyDescent="0.25">
      <c r="A28" s="232" t="s">
        <v>35</v>
      </c>
      <c r="B28" s="233"/>
      <c r="C28" s="234"/>
      <c r="D28" s="90" t="s">
        <v>21</v>
      </c>
      <c r="E28" s="91" t="s">
        <v>71</v>
      </c>
      <c r="F28" s="99">
        <v>0</v>
      </c>
      <c r="G28" s="197">
        <v>2100</v>
      </c>
      <c r="H28" s="201">
        <f t="shared" si="0"/>
        <v>0</v>
      </c>
      <c r="I28" s="35"/>
      <c r="J28" s="37"/>
      <c r="K28" s="38"/>
    </row>
    <row r="29" spans="1:13" ht="15.6" customHeight="1" x14ac:dyDescent="0.25">
      <c r="A29" s="225" t="s">
        <v>61</v>
      </c>
      <c r="B29" s="226"/>
      <c r="C29" s="226"/>
      <c r="D29" s="26" t="s">
        <v>62</v>
      </c>
      <c r="E29" s="112"/>
      <c r="F29" s="113">
        <v>0</v>
      </c>
      <c r="G29" s="208">
        <v>35</v>
      </c>
      <c r="H29" s="210">
        <f t="shared" si="0"/>
        <v>0</v>
      </c>
      <c r="I29" s="102"/>
      <c r="J29" s="37"/>
      <c r="K29" s="38"/>
    </row>
    <row r="30" spans="1:13" ht="15.75" customHeight="1" x14ac:dyDescent="0.25">
      <c r="A30" s="225" t="s">
        <v>32</v>
      </c>
      <c r="B30" s="226"/>
      <c r="C30" s="227"/>
      <c r="D30" s="26" t="s">
        <v>7</v>
      </c>
      <c r="E30" s="103"/>
      <c r="F30" s="104">
        <v>0</v>
      </c>
      <c r="G30" s="197">
        <f>B16+2*B17*6+100</f>
        <v>991.8</v>
      </c>
      <c r="H30" s="201">
        <f>F30*G30</f>
        <v>0</v>
      </c>
      <c r="I30" s="102"/>
      <c r="J30" s="37"/>
      <c r="K30" s="38"/>
    </row>
    <row r="31" spans="1:13" ht="15.75" customHeight="1" thickBot="1" x14ac:dyDescent="0.3">
      <c r="A31" s="215" t="s">
        <v>125</v>
      </c>
      <c r="B31" s="216"/>
      <c r="C31" s="217"/>
      <c r="D31" s="105" t="s">
        <v>40</v>
      </c>
      <c r="E31" s="106" t="s">
        <v>39</v>
      </c>
      <c r="F31" s="107">
        <v>0</v>
      </c>
      <c r="G31" s="199">
        <v>1150</v>
      </c>
      <c r="H31" s="203">
        <f>F31*G31</f>
        <v>0</v>
      </c>
      <c r="I31" s="13"/>
      <c r="J31" s="102"/>
      <c r="K31" s="108"/>
    </row>
    <row r="32" spans="1:13" ht="15.75" thickBot="1" x14ac:dyDescent="0.3">
      <c r="A32" s="42"/>
      <c r="B32" s="43"/>
      <c r="C32" s="43"/>
      <c r="D32" s="109"/>
      <c r="E32" s="39"/>
      <c r="F32" s="39"/>
      <c r="G32" s="39" t="s">
        <v>22</v>
      </c>
      <c r="H32" s="110">
        <f>SUM(H23:H31)</f>
        <v>0</v>
      </c>
      <c r="I32" s="39"/>
      <c r="J32" s="40"/>
      <c r="K32" s="41"/>
    </row>
    <row r="33" spans="1:13" ht="15.75" thickBot="1" x14ac:dyDescent="0.3">
      <c r="A33" s="42"/>
      <c r="B33" s="43"/>
      <c r="C33" s="43"/>
      <c r="D33" s="43"/>
      <c r="E33" s="44"/>
      <c r="F33" s="39"/>
      <c r="G33" s="39"/>
      <c r="H33" s="39"/>
      <c r="I33" s="39"/>
      <c r="J33" s="40" t="s">
        <v>23</v>
      </c>
      <c r="K33" s="45" t="s">
        <v>24</v>
      </c>
    </row>
    <row r="34" spans="1:13" ht="15.75" thickBot="1" x14ac:dyDescent="0.3">
      <c r="A34" s="42"/>
      <c r="B34" s="43"/>
      <c r="C34" s="43"/>
      <c r="D34" s="43"/>
      <c r="E34" s="39"/>
      <c r="F34" s="39"/>
      <c r="G34" s="39"/>
      <c r="H34" s="39" t="s">
        <v>25</v>
      </c>
      <c r="I34" s="46" t="s">
        <v>13</v>
      </c>
      <c r="J34" s="47">
        <f>H32*0.2</f>
        <v>0</v>
      </c>
      <c r="K34" s="8">
        <f>H32*1.2</f>
        <v>0</v>
      </c>
    </row>
    <row r="35" spans="1:13" ht="15.75" thickBot="1" x14ac:dyDescent="0.3">
      <c r="A35" s="48"/>
      <c r="B35" s="49"/>
      <c r="C35" s="49"/>
      <c r="D35" s="49"/>
      <c r="E35" s="49"/>
      <c r="F35" s="50"/>
      <c r="G35" s="51"/>
      <c r="H35" s="51"/>
      <c r="I35" s="52"/>
      <c r="J35" s="53"/>
      <c r="K35" s="54"/>
    </row>
    <row r="36" spans="1:13" x14ac:dyDescent="0.25">
      <c r="A36" s="55"/>
      <c r="F36" s="3"/>
      <c r="G36" s="56"/>
      <c r="H36" s="57"/>
      <c r="I36" s="58"/>
      <c r="J36" s="57"/>
      <c r="K36" s="18"/>
    </row>
    <row r="37" spans="1:13" x14ac:dyDescent="0.25">
      <c r="A37" s="59" t="s">
        <v>26</v>
      </c>
      <c r="B37" s="60"/>
      <c r="C37" s="60"/>
      <c r="D37" s="60"/>
      <c r="E37" s="60"/>
      <c r="F37" s="60"/>
      <c r="G37" s="61"/>
      <c r="H37" s="61"/>
      <c r="I37" s="62"/>
      <c r="J37" s="61"/>
      <c r="K37" s="61"/>
      <c r="L37" s="2"/>
      <c r="M37" s="2"/>
    </row>
    <row r="38" spans="1:13" x14ac:dyDescent="0.25">
      <c r="A38" s="59" t="s">
        <v>27</v>
      </c>
      <c r="B38" s="60"/>
      <c r="C38" s="60"/>
      <c r="D38" s="60"/>
      <c r="E38" s="60"/>
      <c r="F38" s="60"/>
      <c r="G38" s="63"/>
      <c r="H38" s="63"/>
      <c r="I38" s="64"/>
      <c r="J38" s="65"/>
      <c r="K38" s="66"/>
      <c r="L38" s="2"/>
      <c r="M38" s="2"/>
    </row>
    <row r="39" spans="1:13" ht="15" customHeight="1" x14ac:dyDescent="0.25">
      <c r="A39" s="117" t="s">
        <v>28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</row>
    <row r="40" spans="1:13" x14ac:dyDescent="0.25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</row>
    <row r="41" spans="1:13" x14ac:dyDescent="0.25">
      <c r="F41" s="3"/>
      <c r="H41" s="3"/>
      <c r="J41" s="3"/>
      <c r="K41" s="3"/>
    </row>
    <row r="42" spans="1:13" x14ac:dyDescent="0.25">
      <c r="A42" s="67"/>
      <c r="B42" s="67"/>
      <c r="C42" s="2"/>
      <c r="D42" s="2"/>
      <c r="E42" s="2"/>
      <c r="F42" s="2"/>
      <c r="G42" s="68" t="s">
        <v>29</v>
      </c>
      <c r="H42" s="68"/>
      <c r="I42" s="68"/>
      <c r="J42" s="3"/>
      <c r="K42" s="3"/>
    </row>
    <row r="43" spans="1:13" x14ac:dyDescent="0.25">
      <c r="A43" s="218" t="s">
        <v>30</v>
      </c>
      <c r="B43" s="218"/>
      <c r="C43" s="218"/>
      <c r="D43" s="1"/>
      <c r="E43" s="1"/>
      <c r="F43" s="2"/>
      <c r="G43" s="68" t="s">
        <v>31</v>
      </c>
      <c r="H43" s="68"/>
      <c r="I43" s="68"/>
      <c r="J43" s="3"/>
      <c r="K43" s="3"/>
    </row>
  </sheetData>
  <mergeCells count="9">
    <mergeCell ref="A43:C43"/>
    <mergeCell ref="A22:C22"/>
    <mergeCell ref="A24:C24"/>
    <mergeCell ref="A25:C25"/>
    <mergeCell ref="I25:K25"/>
    <mergeCell ref="A28:C28"/>
    <mergeCell ref="A29:C29"/>
    <mergeCell ref="A30:C30"/>
    <mergeCell ref="A31:C3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1C80A-E2E2-4AA3-8654-53E0F201DC28}">
  <dimension ref="A1:M42"/>
  <sheetViews>
    <sheetView topLeftCell="A4" workbookViewId="0">
      <selection activeCell="F33" sqref="F33"/>
    </sheetView>
  </sheetViews>
  <sheetFormatPr defaultRowHeight="15" x14ac:dyDescent="0.25"/>
  <cols>
    <col min="1" max="2" width="14.28515625" customWidth="1"/>
    <col min="3" max="3" width="20" customWidth="1"/>
    <col min="4" max="5" width="10.7109375" customWidth="1"/>
    <col min="6" max="8" width="14.28515625" customWidth="1"/>
    <col min="9" max="9" width="7.85546875" customWidth="1"/>
    <col min="10" max="11" width="12.85546875" customWidth="1"/>
  </cols>
  <sheetData>
    <row r="1" spans="1:11" x14ac:dyDescent="0.25">
      <c r="A1" s="1" t="s">
        <v>84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2" t="s">
        <v>41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12" t="s">
        <v>55</v>
      </c>
      <c r="B11" s="70"/>
      <c r="C11" s="12"/>
      <c r="E11" s="71"/>
      <c r="F11" s="72"/>
      <c r="G11" s="11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5" t="s">
        <v>5</v>
      </c>
      <c r="B13" s="16"/>
      <c r="C13" s="17"/>
      <c r="D13" s="17" t="s">
        <v>56</v>
      </c>
      <c r="E13" s="17"/>
      <c r="F13" s="18"/>
      <c r="G13" s="17"/>
      <c r="H13" s="18"/>
      <c r="I13" s="17"/>
      <c r="J13" s="18"/>
      <c r="K13" s="19"/>
    </row>
    <row r="14" spans="1:11" x14ac:dyDescent="0.25">
      <c r="A14" s="12" t="s">
        <v>55</v>
      </c>
      <c r="D14" s="20"/>
      <c r="F14" s="3"/>
      <c r="H14" s="20"/>
      <c r="I14" s="20"/>
      <c r="K14" s="21"/>
    </row>
    <row r="15" spans="1:11" ht="15.75" thickBot="1" x14ac:dyDescent="0.3">
      <c r="A15" s="22"/>
      <c r="E15" s="20"/>
      <c r="F15" s="3"/>
      <c r="H15" s="73"/>
      <c r="I15" s="10"/>
      <c r="J15" s="74"/>
      <c r="K15" s="23"/>
    </row>
    <row r="16" spans="1:11" x14ac:dyDescent="0.25">
      <c r="A16" s="24" t="s">
        <v>6</v>
      </c>
      <c r="B16" s="25">
        <v>626</v>
      </c>
      <c r="C16" t="s">
        <v>7</v>
      </c>
      <c r="F16" s="3"/>
      <c r="H16" s="73"/>
      <c r="I16" s="10"/>
      <c r="J16" s="74"/>
      <c r="K16" s="27"/>
    </row>
    <row r="17" spans="1:11" x14ac:dyDescent="0.25">
      <c r="A17" s="28" t="s">
        <v>57</v>
      </c>
      <c r="B17" s="29">
        <v>7.2</v>
      </c>
      <c r="C17" t="s">
        <v>7</v>
      </c>
      <c r="F17" s="3"/>
      <c r="H17" s="10"/>
      <c r="I17" s="10"/>
      <c r="J17" s="75"/>
      <c r="K17" s="23"/>
    </row>
    <row r="18" spans="1:11" ht="17.25" x14ac:dyDescent="0.25">
      <c r="A18" s="31" t="s">
        <v>8</v>
      </c>
      <c r="B18" s="32">
        <f>B16*B17+B19</f>
        <v>4687.2</v>
      </c>
      <c r="C18" t="s">
        <v>36</v>
      </c>
      <c r="F18" s="3"/>
      <c r="H18" s="10"/>
      <c r="I18" s="10"/>
      <c r="J18" s="75"/>
      <c r="K18" s="23"/>
    </row>
    <row r="19" spans="1:11" ht="18" thickBot="1" x14ac:dyDescent="0.3">
      <c r="A19" s="33" t="s">
        <v>10</v>
      </c>
      <c r="B19" s="34">
        <v>180</v>
      </c>
      <c r="C19" t="s">
        <v>36</v>
      </c>
      <c r="D19" s="76"/>
      <c r="F19" s="3"/>
      <c r="H19" s="3"/>
      <c r="J19" s="30"/>
      <c r="K19" s="23"/>
    </row>
    <row r="20" spans="1:11" x14ac:dyDescent="0.25">
      <c r="A20" s="22"/>
      <c r="B20" s="14"/>
      <c r="F20" s="3"/>
      <c r="H20" s="3"/>
      <c r="J20" s="30"/>
      <c r="K20" s="23"/>
    </row>
    <row r="21" spans="1:11" ht="15.75" thickBot="1" x14ac:dyDescent="0.3">
      <c r="A21" s="118"/>
      <c r="B21" s="119"/>
      <c r="C21" s="120"/>
      <c r="D21" s="120"/>
      <c r="E21" s="120"/>
      <c r="F21" s="121"/>
      <c r="G21" s="120"/>
      <c r="H21" s="195"/>
      <c r="I21" s="191"/>
      <c r="J21" s="3"/>
      <c r="K21" s="23"/>
    </row>
    <row r="22" spans="1:11" ht="26.25" thickBot="1" x14ac:dyDescent="0.3">
      <c r="A22" s="212" t="s">
        <v>88</v>
      </c>
      <c r="B22" s="213"/>
      <c r="C22" s="214"/>
      <c r="D22" s="122" t="s">
        <v>11</v>
      </c>
      <c r="E22" s="123" t="s">
        <v>12</v>
      </c>
      <c r="F22" s="124" t="s">
        <v>89</v>
      </c>
      <c r="G22" s="125" t="s">
        <v>14</v>
      </c>
      <c r="H22" s="126" t="s">
        <v>90</v>
      </c>
      <c r="I22" s="35"/>
      <c r="J22" s="36"/>
      <c r="K22" s="23"/>
    </row>
    <row r="23" spans="1:11" x14ac:dyDescent="0.25">
      <c r="A23" s="77" t="s">
        <v>15</v>
      </c>
      <c r="B23" s="78"/>
      <c r="C23" s="79"/>
      <c r="D23" s="80" t="s">
        <v>7</v>
      </c>
      <c r="E23" s="81" t="s">
        <v>16</v>
      </c>
      <c r="F23" s="82">
        <v>0</v>
      </c>
      <c r="G23" s="196">
        <f>4*B17</f>
        <v>28.8</v>
      </c>
      <c r="H23" s="200">
        <f t="shared" ref="H23:H29" si="0">F23*G23</f>
        <v>0</v>
      </c>
      <c r="I23" s="35"/>
      <c r="J23" s="37"/>
      <c r="K23" s="38"/>
    </row>
    <row r="24" spans="1:11" x14ac:dyDescent="0.25">
      <c r="A24" s="228" t="s">
        <v>17</v>
      </c>
      <c r="B24" s="229"/>
      <c r="C24" s="230"/>
      <c r="D24" s="26" t="s">
        <v>18</v>
      </c>
      <c r="E24" s="83"/>
      <c r="F24" s="84">
        <v>0</v>
      </c>
      <c r="G24" s="197">
        <f>B18</f>
        <v>4687.2</v>
      </c>
      <c r="H24" s="201">
        <f t="shared" si="0"/>
        <v>0</v>
      </c>
      <c r="I24" s="35"/>
      <c r="J24" s="37"/>
      <c r="K24" s="38"/>
    </row>
    <row r="25" spans="1:11" ht="30.6" customHeight="1" x14ac:dyDescent="0.25">
      <c r="A25" s="219" t="s">
        <v>44</v>
      </c>
      <c r="B25" s="220"/>
      <c r="C25" s="231"/>
      <c r="D25" s="85" t="s">
        <v>18</v>
      </c>
      <c r="E25" s="86" t="s">
        <v>58</v>
      </c>
      <c r="F25" s="87">
        <v>0</v>
      </c>
      <c r="G25" s="198">
        <f>B16*B17</f>
        <v>4507.2</v>
      </c>
      <c r="H25" s="202">
        <f>G25*F25</f>
        <v>0</v>
      </c>
      <c r="I25" s="35"/>
      <c r="J25" s="37"/>
      <c r="K25" s="38"/>
    </row>
    <row r="26" spans="1:11" x14ac:dyDescent="0.25">
      <c r="A26" s="88" t="s">
        <v>59</v>
      </c>
      <c r="B26" s="89"/>
      <c r="C26" s="89"/>
      <c r="D26" s="90" t="s">
        <v>21</v>
      </c>
      <c r="E26" s="91" t="s">
        <v>16</v>
      </c>
      <c r="F26" s="92">
        <v>0</v>
      </c>
      <c r="G26" s="197">
        <f>B18</f>
        <v>4687.2</v>
      </c>
      <c r="H26" s="201">
        <f t="shared" si="0"/>
        <v>0</v>
      </c>
      <c r="I26" s="35"/>
      <c r="J26" s="37"/>
      <c r="K26" s="38"/>
    </row>
    <row r="27" spans="1:11" x14ac:dyDescent="0.25">
      <c r="A27" s="93" t="s">
        <v>114</v>
      </c>
      <c r="B27" s="94"/>
      <c r="C27" s="95"/>
      <c r="D27" s="96" t="s">
        <v>18</v>
      </c>
      <c r="E27" s="97" t="s">
        <v>34</v>
      </c>
      <c r="F27" s="98">
        <v>0</v>
      </c>
      <c r="G27" s="197">
        <f>G26+G28</f>
        <v>9050.4</v>
      </c>
      <c r="H27" s="201">
        <f t="shared" si="0"/>
        <v>0</v>
      </c>
      <c r="I27" s="35"/>
      <c r="J27" s="37"/>
      <c r="K27" s="38"/>
    </row>
    <row r="28" spans="1:11" x14ac:dyDescent="0.25">
      <c r="A28" s="232" t="s">
        <v>60</v>
      </c>
      <c r="B28" s="233"/>
      <c r="C28" s="234"/>
      <c r="D28" s="90" t="s">
        <v>21</v>
      </c>
      <c r="E28" s="91" t="s">
        <v>16</v>
      </c>
      <c r="F28" s="99">
        <v>0</v>
      </c>
      <c r="G28" s="197">
        <f>B16*B17-20*7.2</f>
        <v>4363.2</v>
      </c>
      <c r="H28" s="201">
        <f t="shared" si="0"/>
        <v>0</v>
      </c>
      <c r="I28" s="35"/>
      <c r="J28" s="37"/>
      <c r="K28" s="38"/>
    </row>
    <row r="29" spans="1:11" ht="15.6" customHeight="1" x14ac:dyDescent="0.25">
      <c r="A29" s="225" t="s">
        <v>61</v>
      </c>
      <c r="B29" s="226"/>
      <c r="C29" s="226"/>
      <c r="D29" s="26" t="s">
        <v>62</v>
      </c>
      <c r="E29" s="112"/>
      <c r="F29" s="113">
        <v>0</v>
      </c>
      <c r="G29" s="208">
        <v>11</v>
      </c>
      <c r="H29" s="210">
        <f t="shared" si="0"/>
        <v>0</v>
      </c>
      <c r="I29" s="102"/>
      <c r="J29" s="37"/>
      <c r="K29" s="38"/>
    </row>
    <row r="30" spans="1:11" ht="15.75" customHeight="1" thickBot="1" x14ac:dyDescent="0.3">
      <c r="A30" s="235" t="s">
        <v>32</v>
      </c>
      <c r="B30" s="236"/>
      <c r="C30" s="237"/>
      <c r="D30" s="114" t="s">
        <v>7</v>
      </c>
      <c r="E30" s="115"/>
      <c r="F30" s="116">
        <v>0</v>
      </c>
      <c r="G30" s="209">
        <f>B16+3*B17+100</f>
        <v>747.6</v>
      </c>
      <c r="H30" s="203">
        <f>F30*G30</f>
        <v>0</v>
      </c>
      <c r="I30" s="102"/>
      <c r="J30" s="37"/>
      <c r="K30" s="38"/>
    </row>
    <row r="31" spans="1:11" ht="15.75" thickBot="1" x14ac:dyDescent="0.3">
      <c r="A31" s="42"/>
      <c r="B31" s="43"/>
      <c r="C31" s="43"/>
      <c r="D31" s="109"/>
      <c r="E31" s="39"/>
      <c r="F31" s="39"/>
      <c r="G31" s="39" t="s">
        <v>22</v>
      </c>
      <c r="H31" s="110">
        <f>SUM(H23:H30)</f>
        <v>0</v>
      </c>
      <c r="I31" s="39"/>
      <c r="J31" s="40"/>
      <c r="K31" s="41"/>
    </row>
    <row r="32" spans="1:11" ht="15.75" thickBot="1" x14ac:dyDescent="0.3">
      <c r="A32" s="42"/>
      <c r="B32" s="43"/>
      <c r="C32" s="43"/>
      <c r="D32" s="43"/>
      <c r="E32" s="44"/>
      <c r="F32" s="39"/>
      <c r="G32" s="39"/>
      <c r="H32" s="39"/>
      <c r="I32" s="39"/>
      <c r="J32" s="40" t="s">
        <v>23</v>
      </c>
      <c r="K32" s="45" t="s">
        <v>24</v>
      </c>
    </row>
    <row r="33" spans="1:13" ht="15.75" thickBot="1" x14ac:dyDescent="0.3">
      <c r="A33" s="42"/>
      <c r="B33" s="43"/>
      <c r="C33" s="43"/>
      <c r="D33" s="43"/>
      <c r="E33" s="39"/>
      <c r="F33" s="39"/>
      <c r="G33" s="39"/>
      <c r="H33" s="39" t="s">
        <v>25</v>
      </c>
      <c r="I33" s="46" t="s">
        <v>13</v>
      </c>
      <c r="J33" s="47">
        <f>H31*0.2</f>
        <v>0</v>
      </c>
      <c r="K33" s="8">
        <f>H31*1.2</f>
        <v>0</v>
      </c>
    </row>
    <row r="34" spans="1:13" ht="15.75" thickBot="1" x14ac:dyDescent="0.3">
      <c r="A34" s="48"/>
      <c r="B34" s="49"/>
      <c r="C34" s="49"/>
      <c r="D34" s="49"/>
      <c r="E34" s="49"/>
      <c r="F34" s="50"/>
      <c r="G34" s="51"/>
      <c r="H34" s="51"/>
      <c r="I34" s="52"/>
      <c r="J34" s="53"/>
      <c r="K34" s="54"/>
    </row>
    <row r="35" spans="1:13" x14ac:dyDescent="0.25">
      <c r="A35" s="55"/>
      <c r="F35" s="3"/>
      <c r="G35" s="56"/>
      <c r="H35" s="57"/>
      <c r="I35" s="58"/>
      <c r="J35" s="57"/>
      <c r="K35" s="18"/>
    </row>
    <row r="36" spans="1:13" x14ac:dyDescent="0.25">
      <c r="A36" s="59" t="s">
        <v>26</v>
      </c>
      <c r="B36" s="60"/>
      <c r="C36" s="60"/>
      <c r="D36" s="60"/>
      <c r="E36" s="60"/>
      <c r="F36" s="60"/>
      <c r="G36" s="61"/>
      <c r="H36" s="61"/>
      <c r="I36" s="62"/>
      <c r="J36" s="61"/>
      <c r="K36" s="61"/>
      <c r="L36" s="2"/>
      <c r="M36" s="2"/>
    </row>
    <row r="37" spans="1:13" x14ac:dyDescent="0.25">
      <c r="A37" s="59" t="s">
        <v>27</v>
      </c>
      <c r="B37" s="60"/>
      <c r="C37" s="60"/>
      <c r="D37" s="60"/>
      <c r="E37" s="60"/>
      <c r="F37" s="60"/>
      <c r="G37" s="63"/>
      <c r="H37" s="63"/>
      <c r="I37" s="64"/>
      <c r="J37" s="65"/>
      <c r="K37" s="66"/>
      <c r="L37" s="2"/>
      <c r="M37" s="2"/>
    </row>
    <row r="38" spans="1:13" ht="15" customHeight="1" x14ac:dyDescent="0.25">
      <c r="A38" s="117" t="s">
        <v>28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</row>
    <row r="39" spans="1:13" x14ac:dyDescent="0.25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</row>
    <row r="40" spans="1:13" x14ac:dyDescent="0.25">
      <c r="F40" s="3"/>
      <c r="H40" s="3"/>
      <c r="J40" s="3"/>
      <c r="K40" s="3"/>
    </row>
    <row r="41" spans="1:13" x14ac:dyDescent="0.25">
      <c r="A41" s="67"/>
      <c r="B41" s="67"/>
      <c r="C41" s="2"/>
      <c r="D41" s="2"/>
      <c r="E41" s="2"/>
      <c r="F41" s="2"/>
      <c r="G41" s="68" t="s">
        <v>29</v>
      </c>
      <c r="H41" s="68"/>
      <c r="I41" s="68"/>
      <c r="J41" s="3"/>
      <c r="K41" s="3"/>
    </row>
    <row r="42" spans="1:13" x14ac:dyDescent="0.25">
      <c r="A42" s="218" t="s">
        <v>30</v>
      </c>
      <c r="B42" s="218"/>
      <c r="C42" s="218"/>
      <c r="D42" s="1"/>
      <c r="E42" s="1"/>
      <c r="F42" s="2"/>
      <c r="G42" s="68" t="s">
        <v>31</v>
      </c>
      <c r="H42" s="68"/>
      <c r="I42" s="68"/>
      <c r="J42" s="3"/>
      <c r="K42" s="3"/>
    </row>
  </sheetData>
  <mergeCells count="7">
    <mergeCell ref="A42:C42"/>
    <mergeCell ref="A22:C22"/>
    <mergeCell ref="A24:C24"/>
    <mergeCell ref="A25:C25"/>
    <mergeCell ref="A28:C28"/>
    <mergeCell ref="A29:C29"/>
    <mergeCell ref="A30:C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1AEB6-4E54-4152-9293-4FB746C8D11E}">
  <sheetPr>
    <tabColor theme="0"/>
    <pageSetUpPr fitToPage="1"/>
  </sheetPr>
  <dimension ref="A1:M42"/>
  <sheetViews>
    <sheetView topLeftCell="A7" workbookViewId="0">
      <selection activeCell="F33" sqref="F33"/>
    </sheetView>
  </sheetViews>
  <sheetFormatPr defaultRowHeight="15" x14ac:dyDescent="0.25"/>
  <cols>
    <col min="1" max="1" width="17.28515625" customWidth="1"/>
    <col min="2" max="2" width="14.28515625" customWidth="1"/>
    <col min="3" max="3" width="22.7109375" customWidth="1"/>
    <col min="4" max="5" width="10.7109375" customWidth="1"/>
    <col min="6" max="8" width="14.28515625" customWidth="1"/>
    <col min="9" max="9" width="7.140625" customWidth="1"/>
    <col min="10" max="11" width="14.28515625" customWidth="1"/>
  </cols>
  <sheetData>
    <row r="1" spans="1:11" x14ac:dyDescent="0.25">
      <c r="A1" s="1" t="s">
        <v>85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2" t="s">
        <v>41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12" t="s">
        <v>72</v>
      </c>
      <c r="B11" s="70"/>
      <c r="C11" s="12"/>
      <c r="E11" s="71"/>
      <c r="F11" s="72"/>
      <c r="G11" s="11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5" t="s">
        <v>5</v>
      </c>
      <c r="B13" s="16"/>
      <c r="C13" s="17"/>
      <c r="D13" s="17" t="s">
        <v>73</v>
      </c>
      <c r="E13" s="17"/>
      <c r="F13" s="18"/>
      <c r="G13" s="17"/>
      <c r="H13" s="18"/>
      <c r="I13" s="17"/>
      <c r="J13" s="18"/>
      <c r="K13" s="19"/>
    </row>
    <row r="14" spans="1:11" x14ac:dyDescent="0.25">
      <c r="A14" s="12" t="s">
        <v>72</v>
      </c>
      <c r="D14" s="20"/>
      <c r="F14" s="3"/>
      <c r="H14" s="20"/>
      <c r="I14" s="20"/>
      <c r="K14" s="21"/>
    </row>
    <row r="15" spans="1:11" ht="15.75" thickBot="1" x14ac:dyDescent="0.3">
      <c r="A15" s="22"/>
      <c r="F15" s="3"/>
      <c r="H15" s="73"/>
      <c r="I15" s="10"/>
      <c r="J15" s="74"/>
      <c r="K15" s="23"/>
    </row>
    <row r="16" spans="1:11" x14ac:dyDescent="0.25">
      <c r="A16" s="24" t="s">
        <v>6</v>
      </c>
      <c r="B16" s="25">
        <v>2764</v>
      </c>
      <c r="C16" t="s">
        <v>7</v>
      </c>
      <c r="F16" s="3"/>
      <c r="H16" s="73"/>
      <c r="I16" s="10"/>
      <c r="J16" s="74"/>
      <c r="K16" s="27"/>
    </row>
    <row r="17" spans="1:11" x14ac:dyDescent="0.25">
      <c r="A17" s="28" t="s">
        <v>76</v>
      </c>
      <c r="B17" s="29">
        <v>5.9</v>
      </c>
      <c r="C17" t="s">
        <v>7</v>
      </c>
      <c r="F17" s="3"/>
      <c r="H17" s="10"/>
      <c r="I17" s="10"/>
      <c r="J17" s="75"/>
      <c r="K17" s="23"/>
    </row>
    <row r="18" spans="1:11" ht="17.25" x14ac:dyDescent="0.25">
      <c r="A18" s="31" t="s">
        <v>8</v>
      </c>
      <c r="B18" s="32">
        <f>B16*B17+B19</f>
        <v>16587.599999999999</v>
      </c>
      <c r="C18" t="s">
        <v>36</v>
      </c>
      <c r="F18" s="3"/>
      <c r="H18" s="10"/>
      <c r="I18" s="10"/>
      <c r="J18" s="75"/>
      <c r="K18" s="23"/>
    </row>
    <row r="19" spans="1:11" ht="18" thickBot="1" x14ac:dyDescent="0.3">
      <c r="A19" s="33" t="s">
        <v>10</v>
      </c>
      <c r="B19" s="34">
        <v>280</v>
      </c>
      <c r="C19" t="s">
        <v>36</v>
      </c>
      <c r="D19" s="76"/>
      <c r="F19" s="3"/>
      <c r="H19" s="3"/>
      <c r="J19" s="30"/>
      <c r="K19" s="23"/>
    </row>
    <row r="20" spans="1:11" x14ac:dyDescent="0.25">
      <c r="A20" s="22"/>
      <c r="B20" s="14"/>
      <c r="F20" s="3"/>
      <c r="H20" s="3"/>
      <c r="J20" s="30"/>
      <c r="K20" s="23"/>
    </row>
    <row r="21" spans="1:11" ht="15.75" thickBot="1" x14ac:dyDescent="0.3">
      <c r="A21" s="118"/>
      <c r="B21" s="119"/>
      <c r="C21" s="120"/>
      <c r="D21" s="120"/>
      <c r="E21" s="120"/>
      <c r="F21" s="121"/>
      <c r="G21" s="120"/>
      <c r="H21" s="195"/>
      <c r="I21" s="191"/>
      <c r="J21" s="3"/>
      <c r="K21" s="23"/>
    </row>
    <row r="22" spans="1:11" ht="26.25" thickBot="1" x14ac:dyDescent="0.3">
      <c r="A22" s="212" t="s">
        <v>88</v>
      </c>
      <c r="B22" s="213"/>
      <c r="C22" s="214"/>
      <c r="D22" s="122" t="s">
        <v>11</v>
      </c>
      <c r="E22" s="123" t="s">
        <v>12</v>
      </c>
      <c r="F22" s="124" t="s">
        <v>89</v>
      </c>
      <c r="G22" s="125" t="s">
        <v>14</v>
      </c>
      <c r="H22" s="126" t="s">
        <v>90</v>
      </c>
      <c r="I22" s="35"/>
      <c r="J22" s="36"/>
      <c r="K22" s="23"/>
    </row>
    <row r="23" spans="1:11" x14ac:dyDescent="0.25">
      <c r="A23" s="77" t="s">
        <v>15</v>
      </c>
      <c r="B23" s="78"/>
      <c r="C23" s="79"/>
      <c r="D23" s="80" t="s">
        <v>7</v>
      </c>
      <c r="E23" s="81" t="s">
        <v>16</v>
      </c>
      <c r="F23" s="82">
        <v>0</v>
      </c>
      <c r="G23" s="196">
        <f>B17*2</f>
        <v>11.8</v>
      </c>
      <c r="H23" s="200">
        <f t="shared" ref="H23:H28" si="0">F23*G23</f>
        <v>0</v>
      </c>
      <c r="I23" s="35"/>
      <c r="J23" s="37"/>
      <c r="K23" s="38"/>
    </row>
    <row r="24" spans="1:11" x14ac:dyDescent="0.25">
      <c r="A24" s="228" t="s">
        <v>17</v>
      </c>
      <c r="B24" s="229"/>
      <c r="C24" s="230"/>
      <c r="D24" s="26" t="s">
        <v>18</v>
      </c>
      <c r="E24" s="83"/>
      <c r="F24" s="84">
        <v>0</v>
      </c>
      <c r="G24" s="197">
        <f>B18</f>
        <v>16587.599999999999</v>
      </c>
      <c r="H24" s="201">
        <f t="shared" si="0"/>
        <v>0</v>
      </c>
      <c r="I24" s="35"/>
      <c r="J24" s="37"/>
      <c r="K24" s="38"/>
    </row>
    <row r="25" spans="1:11" ht="30.6" customHeight="1" x14ac:dyDescent="0.25">
      <c r="A25" s="219" t="s">
        <v>44</v>
      </c>
      <c r="B25" s="220"/>
      <c r="C25" s="231"/>
      <c r="D25" s="85" t="s">
        <v>18</v>
      </c>
      <c r="E25" s="86" t="s">
        <v>16</v>
      </c>
      <c r="F25" s="87">
        <v>0</v>
      </c>
      <c r="G25" s="198">
        <f>1120*B17</f>
        <v>6608</v>
      </c>
      <c r="H25" s="202">
        <f>G25*F25</f>
        <v>0</v>
      </c>
      <c r="I25" s="35"/>
      <c r="J25" s="37"/>
      <c r="K25" s="38"/>
    </row>
    <row r="26" spans="1:11" x14ac:dyDescent="0.25">
      <c r="A26" s="88" t="s">
        <v>20</v>
      </c>
      <c r="B26" s="89"/>
      <c r="C26" s="89"/>
      <c r="D26" s="90" t="s">
        <v>21</v>
      </c>
      <c r="E26" s="91" t="s">
        <v>16</v>
      </c>
      <c r="F26" s="92">
        <v>0</v>
      </c>
      <c r="G26" s="197">
        <f>B18</f>
        <v>16587.599999999999</v>
      </c>
      <c r="H26" s="201">
        <f t="shared" si="0"/>
        <v>0</v>
      </c>
      <c r="I26" s="35"/>
      <c r="J26" s="37"/>
      <c r="K26" s="38"/>
    </row>
    <row r="27" spans="1:11" x14ac:dyDescent="0.25">
      <c r="A27" s="93" t="s">
        <v>114</v>
      </c>
      <c r="B27" s="94"/>
      <c r="C27" s="95"/>
      <c r="D27" s="96" t="s">
        <v>18</v>
      </c>
      <c r="E27" s="97" t="s">
        <v>34</v>
      </c>
      <c r="F27" s="98">
        <v>0</v>
      </c>
      <c r="G27" s="197">
        <f>B18+G28</f>
        <v>26387.599999999999</v>
      </c>
      <c r="H27" s="201">
        <f t="shared" si="0"/>
        <v>0</v>
      </c>
      <c r="I27" s="35"/>
      <c r="J27" s="37"/>
      <c r="K27" s="38"/>
    </row>
    <row r="28" spans="1:11" x14ac:dyDescent="0.25">
      <c r="A28" s="232" t="s">
        <v>35</v>
      </c>
      <c r="B28" s="233"/>
      <c r="C28" s="234"/>
      <c r="D28" s="90" t="s">
        <v>21</v>
      </c>
      <c r="E28" s="91" t="s">
        <v>16</v>
      </c>
      <c r="F28" s="99">
        <v>0</v>
      </c>
      <c r="G28" s="197">
        <v>9800</v>
      </c>
      <c r="H28" s="201">
        <f t="shared" si="0"/>
        <v>0</v>
      </c>
      <c r="I28" s="35"/>
      <c r="J28" s="37"/>
      <c r="K28" s="38"/>
    </row>
    <row r="29" spans="1:11" ht="15.75" customHeight="1" x14ac:dyDescent="0.25">
      <c r="A29" s="225" t="s">
        <v>32</v>
      </c>
      <c r="B29" s="226"/>
      <c r="C29" s="227"/>
      <c r="D29" s="26" t="s">
        <v>7</v>
      </c>
      <c r="E29" s="103"/>
      <c r="F29" s="104">
        <v>0</v>
      </c>
      <c r="G29" s="197">
        <f>B16+8*B17</f>
        <v>2811.2</v>
      </c>
      <c r="H29" s="201">
        <f>F29*G29</f>
        <v>0</v>
      </c>
      <c r="I29" s="102"/>
      <c r="J29" s="37"/>
      <c r="K29" s="38"/>
    </row>
    <row r="30" spans="1:11" ht="15.75" customHeight="1" thickBot="1" x14ac:dyDescent="0.3">
      <c r="A30" s="215" t="s">
        <v>125</v>
      </c>
      <c r="B30" s="216"/>
      <c r="C30" s="217"/>
      <c r="D30" s="105" t="s">
        <v>40</v>
      </c>
      <c r="E30" s="106" t="s">
        <v>39</v>
      </c>
      <c r="F30" s="107">
        <v>0</v>
      </c>
      <c r="G30" s="199">
        <v>2980</v>
      </c>
      <c r="H30" s="203">
        <f>F30*G30</f>
        <v>0</v>
      </c>
      <c r="I30" s="13"/>
      <c r="J30" s="102"/>
      <c r="K30" s="108"/>
    </row>
    <row r="31" spans="1:11" ht="15.75" thickBot="1" x14ac:dyDescent="0.3">
      <c r="A31" s="42"/>
      <c r="B31" s="43"/>
      <c r="C31" s="43"/>
      <c r="D31" s="109"/>
      <c r="E31" s="39"/>
      <c r="F31" s="39"/>
      <c r="G31" s="39" t="s">
        <v>22</v>
      </c>
      <c r="H31" s="110">
        <f>SUM(H23:H30)</f>
        <v>0</v>
      </c>
      <c r="I31" s="39"/>
      <c r="J31" s="40"/>
      <c r="K31" s="41"/>
    </row>
    <row r="32" spans="1:11" ht="15.75" thickBot="1" x14ac:dyDescent="0.3">
      <c r="A32" s="42"/>
      <c r="B32" s="43"/>
      <c r="C32" s="43"/>
      <c r="D32" s="43"/>
      <c r="E32" s="44"/>
      <c r="F32" s="39"/>
      <c r="G32" s="39"/>
      <c r="H32" s="39"/>
      <c r="I32" s="39"/>
      <c r="J32" s="40" t="s">
        <v>23</v>
      </c>
      <c r="K32" s="45" t="s">
        <v>24</v>
      </c>
    </row>
    <row r="33" spans="1:13" ht="15.75" thickBot="1" x14ac:dyDescent="0.3">
      <c r="A33" s="42"/>
      <c r="B33" s="43"/>
      <c r="C33" s="43"/>
      <c r="D33" s="43"/>
      <c r="E33" s="39"/>
      <c r="F33" s="39"/>
      <c r="G33" s="39"/>
      <c r="H33" s="39" t="s">
        <v>25</v>
      </c>
      <c r="I33" s="46" t="s">
        <v>13</v>
      </c>
      <c r="J33" s="47">
        <f>H31*0.2</f>
        <v>0</v>
      </c>
      <c r="K33" s="8">
        <f>H31*1.2</f>
        <v>0</v>
      </c>
    </row>
    <row r="34" spans="1:13" ht="15.75" thickBot="1" x14ac:dyDescent="0.3">
      <c r="A34" s="48"/>
      <c r="B34" s="49"/>
      <c r="C34" s="49"/>
      <c r="D34" s="49"/>
      <c r="E34" s="49"/>
      <c r="F34" s="50"/>
      <c r="G34" s="51"/>
      <c r="H34" s="51"/>
      <c r="I34" s="52"/>
      <c r="J34" s="53"/>
      <c r="K34" s="54"/>
    </row>
    <row r="35" spans="1:13" x14ac:dyDescent="0.25">
      <c r="A35" s="55"/>
      <c r="F35" s="3"/>
      <c r="G35" s="56"/>
      <c r="H35" s="57"/>
      <c r="I35" s="58"/>
      <c r="J35" s="57"/>
      <c r="K35" s="18"/>
    </row>
    <row r="36" spans="1:13" x14ac:dyDescent="0.25">
      <c r="A36" s="59" t="s">
        <v>26</v>
      </c>
      <c r="B36" s="60"/>
      <c r="C36" s="60"/>
      <c r="D36" s="60"/>
      <c r="E36" s="60"/>
      <c r="F36" s="60"/>
      <c r="G36" s="61"/>
      <c r="H36" s="61"/>
      <c r="I36" s="62"/>
      <c r="J36" s="61"/>
      <c r="K36" s="61"/>
      <c r="L36" s="2"/>
      <c r="M36" s="2"/>
    </row>
    <row r="37" spans="1:13" x14ac:dyDescent="0.25">
      <c r="A37" s="59" t="s">
        <v>27</v>
      </c>
      <c r="B37" s="60"/>
      <c r="C37" s="60"/>
      <c r="D37" s="60"/>
      <c r="E37" s="60"/>
      <c r="F37" s="60"/>
      <c r="G37" s="63"/>
      <c r="H37" s="63"/>
      <c r="I37" s="64"/>
      <c r="J37" s="65"/>
      <c r="K37" s="66"/>
      <c r="L37" s="2"/>
      <c r="M37" s="2"/>
    </row>
    <row r="38" spans="1:13" ht="15" customHeight="1" x14ac:dyDescent="0.25">
      <c r="A38" s="117" t="s">
        <v>28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</row>
    <row r="39" spans="1:13" x14ac:dyDescent="0.25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</row>
    <row r="40" spans="1:13" x14ac:dyDescent="0.25">
      <c r="F40" s="3"/>
      <c r="H40" s="3"/>
      <c r="J40" s="3"/>
      <c r="K40" s="3"/>
    </row>
    <row r="41" spans="1:13" x14ac:dyDescent="0.25">
      <c r="A41" s="67"/>
      <c r="B41" s="67"/>
      <c r="C41" s="2"/>
      <c r="D41" s="2"/>
      <c r="E41" s="2"/>
      <c r="F41" s="2"/>
      <c r="G41" s="68" t="s">
        <v>29</v>
      </c>
      <c r="H41" s="68"/>
      <c r="I41" s="68"/>
      <c r="J41" s="3"/>
      <c r="K41" s="3"/>
    </row>
    <row r="42" spans="1:13" x14ac:dyDescent="0.25">
      <c r="A42" s="218" t="s">
        <v>30</v>
      </c>
      <c r="B42" s="218"/>
      <c r="C42" s="218"/>
      <c r="D42" s="1"/>
      <c r="E42" s="1"/>
      <c r="F42" s="2"/>
      <c r="G42" s="68" t="s">
        <v>31</v>
      </c>
      <c r="H42" s="68"/>
      <c r="I42" s="68"/>
      <c r="J42" s="3"/>
      <c r="K42" s="3"/>
    </row>
  </sheetData>
  <mergeCells count="7">
    <mergeCell ref="A42:C42"/>
    <mergeCell ref="A22:C22"/>
    <mergeCell ref="A24:C24"/>
    <mergeCell ref="A25:C25"/>
    <mergeCell ref="A28:C28"/>
    <mergeCell ref="A29:C29"/>
    <mergeCell ref="A30:C30"/>
  </mergeCells>
  <pageMargins left="0.7" right="0.7" top="0.75" bottom="0.75" header="0.3" footer="0.3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9ED7E-5972-41C7-BE4B-DCF5813E2A15}">
  <dimension ref="A1:M43"/>
  <sheetViews>
    <sheetView topLeftCell="A4" workbookViewId="0">
      <selection activeCell="F33" sqref="F33"/>
    </sheetView>
  </sheetViews>
  <sheetFormatPr defaultRowHeight="15" x14ac:dyDescent="0.25"/>
  <cols>
    <col min="1" max="1" width="17.140625" customWidth="1"/>
    <col min="2" max="2" width="14.28515625" customWidth="1"/>
    <col min="3" max="3" width="23" customWidth="1"/>
    <col min="4" max="5" width="10.7109375" customWidth="1"/>
    <col min="6" max="8" width="14.28515625" customWidth="1"/>
    <col min="9" max="9" width="7.140625" customWidth="1"/>
    <col min="10" max="11" width="14.28515625" customWidth="1"/>
  </cols>
  <sheetData>
    <row r="1" spans="1:11" x14ac:dyDescent="0.25">
      <c r="A1" s="1" t="s">
        <v>86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2" t="s">
        <v>41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12" t="s">
        <v>78</v>
      </c>
      <c r="B11" s="70"/>
      <c r="C11" s="12"/>
      <c r="E11" s="71"/>
      <c r="F11" s="72"/>
      <c r="G11" s="11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5" t="s">
        <v>5</v>
      </c>
      <c r="B13" s="16"/>
      <c r="C13" s="17"/>
      <c r="D13" s="17" t="s">
        <v>79</v>
      </c>
      <c r="E13" s="17"/>
      <c r="F13" s="18"/>
      <c r="G13" s="17"/>
      <c r="H13" s="18"/>
      <c r="I13" s="17"/>
      <c r="J13" s="18"/>
      <c r="K13" s="19"/>
    </row>
    <row r="14" spans="1:11" x14ac:dyDescent="0.25">
      <c r="A14" s="12" t="s">
        <v>78</v>
      </c>
      <c r="D14" s="20"/>
      <c r="F14" s="3"/>
      <c r="H14" s="20"/>
      <c r="I14" s="20"/>
      <c r="K14" s="21"/>
    </row>
    <row r="15" spans="1:11" ht="15.75" thickBot="1" x14ac:dyDescent="0.3">
      <c r="A15" s="22"/>
      <c r="F15" s="3"/>
      <c r="H15" s="73"/>
      <c r="I15" s="10"/>
      <c r="J15" s="74"/>
      <c r="K15" s="23"/>
    </row>
    <row r="16" spans="1:11" x14ac:dyDescent="0.25">
      <c r="A16" s="24" t="s">
        <v>6</v>
      </c>
      <c r="B16" s="25">
        <v>2320</v>
      </c>
      <c r="C16" t="s">
        <v>7</v>
      </c>
      <c r="F16" s="3"/>
      <c r="H16" s="73"/>
      <c r="I16" s="10"/>
      <c r="J16" s="74"/>
      <c r="K16" s="27"/>
    </row>
    <row r="17" spans="1:11" x14ac:dyDescent="0.25">
      <c r="A17" s="28" t="s">
        <v>76</v>
      </c>
      <c r="B17" s="29">
        <v>5.7</v>
      </c>
      <c r="C17" t="s">
        <v>7</v>
      </c>
      <c r="F17" s="3"/>
      <c r="H17" s="10"/>
      <c r="I17" s="10"/>
      <c r="J17" s="75"/>
      <c r="K17" s="23"/>
    </row>
    <row r="18" spans="1:11" ht="17.25" x14ac:dyDescent="0.25">
      <c r="A18" s="31" t="s">
        <v>8</v>
      </c>
      <c r="B18" s="32">
        <f>B16*B17+B19</f>
        <v>13464</v>
      </c>
      <c r="C18" t="s">
        <v>36</v>
      </c>
      <c r="F18" s="3"/>
      <c r="H18" s="10"/>
      <c r="I18" s="10"/>
      <c r="J18" s="75"/>
      <c r="K18" s="23"/>
    </row>
    <row r="19" spans="1:11" ht="18" thickBot="1" x14ac:dyDescent="0.3">
      <c r="A19" s="33" t="s">
        <v>10</v>
      </c>
      <c r="B19" s="34">
        <v>240</v>
      </c>
      <c r="C19" t="s">
        <v>36</v>
      </c>
      <c r="D19" s="76"/>
      <c r="F19" s="3"/>
      <c r="H19" s="3"/>
      <c r="J19" s="30"/>
      <c r="K19" s="23"/>
    </row>
    <row r="20" spans="1:11" x14ac:dyDescent="0.25">
      <c r="A20" s="22"/>
      <c r="B20" s="14"/>
      <c r="F20" s="3"/>
      <c r="H20" s="3"/>
      <c r="J20" s="30"/>
      <c r="K20" s="23"/>
    </row>
    <row r="21" spans="1:11" ht="15.75" thickBot="1" x14ac:dyDescent="0.3">
      <c r="A21" s="118"/>
      <c r="B21" s="119"/>
      <c r="C21" s="120"/>
      <c r="D21" s="120"/>
      <c r="E21" s="120"/>
      <c r="F21" s="121"/>
      <c r="G21" s="120"/>
      <c r="H21" s="195"/>
      <c r="I21" s="191"/>
      <c r="J21" s="3"/>
      <c r="K21" s="23"/>
    </row>
    <row r="22" spans="1:11" ht="26.25" thickBot="1" x14ac:dyDescent="0.3">
      <c r="A22" s="212" t="s">
        <v>88</v>
      </c>
      <c r="B22" s="213"/>
      <c r="C22" s="214"/>
      <c r="D22" s="122" t="s">
        <v>11</v>
      </c>
      <c r="E22" s="123" t="s">
        <v>12</v>
      </c>
      <c r="F22" s="124" t="s">
        <v>89</v>
      </c>
      <c r="G22" s="125" t="s">
        <v>14</v>
      </c>
      <c r="H22" s="126" t="s">
        <v>90</v>
      </c>
      <c r="I22" s="35"/>
      <c r="J22" s="36"/>
      <c r="K22" s="23"/>
    </row>
    <row r="23" spans="1:11" x14ac:dyDescent="0.25">
      <c r="A23" s="77" t="s">
        <v>15</v>
      </c>
      <c r="B23" s="78"/>
      <c r="C23" s="79"/>
      <c r="D23" s="80" t="s">
        <v>7</v>
      </c>
      <c r="E23" s="81" t="s">
        <v>16</v>
      </c>
      <c r="F23" s="82">
        <v>0</v>
      </c>
      <c r="G23" s="196">
        <f>B17*2*2</f>
        <v>22.8</v>
      </c>
      <c r="H23" s="200">
        <f t="shared" ref="H23:H29" si="0">F23*G23</f>
        <v>0</v>
      </c>
      <c r="I23" s="35"/>
      <c r="J23" s="37"/>
      <c r="K23" s="38"/>
    </row>
    <row r="24" spans="1:11" x14ac:dyDescent="0.25">
      <c r="A24" s="228" t="s">
        <v>17</v>
      </c>
      <c r="B24" s="229"/>
      <c r="C24" s="230"/>
      <c r="D24" s="26" t="s">
        <v>18</v>
      </c>
      <c r="E24" s="83"/>
      <c r="F24" s="84">
        <v>0</v>
      </c>
      <c r="G24" s="197">
        <f>B18</f>
        <v>13464</v>
      </c>
      <c r="H24" s="201">
        <f t="shared" si="0"/>
        <v>0</v>
      </c>
      <c r="I24" s="35"/>
      <c r="J24" s="37"/>
      <c r="K24" s="38"/>
    </row>
    <row r="25" spans="1:11" ht="30.6" customHeight="1" x14ac:dyDescent="0.25">
      <c r="A25" s="219" t="s">
        <v>44</v>
      </c>
      <c r="B25" s="220"/>
      <c r="C25" s="231"/>
      <c r="D25" s="85" t="s">
        <v>18</v>
      </c>
      <c r="E25" s="86" t="s">
        <v>16</v>
      </c>
      <c r="F25" s="87">
        <v>0</v>
      </c>
      <c r="G25" s="198">
        <f>2020*B17</f>
        <v>11514</v>
      </c>
      <c r="H25" s="202">
        <f>G25*F25</f>
        <v>0</v>
      </c>
      <c r="I25" s="35"/>
      <c r="J25" s="37"/>
      <c r="K25" s="38"/>
    </row>
    <row r="26" spans="1:11" x14ac:dyDescent="0.25">
      <c r="A26" s="88" t="s">
        <v>20</v>
      </c>
      <c r="B26" s="89"/>
      <c r="C26" s="89"/>
      <c r="D26" s="90" t="s">
        <v>21</v>
      </c>
      <c r="E26" s="91" t="s">
        <v>16</v>
      </c>
      <c r="F26" s="92">
        <v>0</v>
      </c>
      <c r="G26" s="197">
        <f>B18</f>
        <v>13464</v>
      </c>
      <c r="H26" s="201">
        <f t="shared" si="0"/>
        <v>0</v>
      </c>
      <c r="I26" s="35"/>
      <c r="J26" s="37"/>
      <c r="K26" s="38"/>
    </row>
    <row r="27" spans="1:11" x14ac:dyDescent="0.25">
      <c r="A27" s="93" t="s">
        <v>114</v>
      </c>
      <c r="B27" s="94"/>
      <c r="C27" s="95"/>
      <c r="D27" s="96" t="s">
        <v>18</v>
      </c>
      <c r="E27" s="97" t="s">
        <v>34</v>
      </c>
      <c r="F27" s="98">
        <v>0</v>
      </c>
      <c r="G27" s="197">
        <f>B18+G28</f>
        <v>15414</v>
      </c>
      <c r="H27" s="201">
        <f t="shared" si="0"/>
        <v>0</v>
      </c>
      <c r="I27" s="35"/>
      <c r="J27" s="37"/>
      <c r="K27" s="38"/>
    </row>
    <row r="28" spans="1:11" x14ac:dyDescent="0.25">
      <c r="A28" s="232" t="s">
        <v>35</v>
      </c>
      <c r="B28" s="233"/>
      <c r="C28" s="234"/>
      <c r="D28" s="90" t="s">
        <v>21</v>
      </c>
      <c r="E28" s="91" t="s">
        <v>77</v>
      </c>
      <c r="F28" s="99">
        <v>0</v>
      </c>
      <c r="G28" s="197">
        <f>B18-G25</f>
        <v>1950</v>
      </c>
      <c r="H28" s="201">
        <f t="shared" si="0"/>
        <v>0</v>
      </c>
      <c r="I28" s="35"/>
      <c r="J28" s="37"/>
      <c r="K28" s="38"/>
    </row>
    <row r="29" spans="1:11" ht="15.6" customHeight="1" x14ac:dyDescent="0.25">
      <c r="A29" s="225" t="s">
        <v>61</v>
      </c>
      <c r="B29" s="226"/>
      <c r="C29" s="226"/>
      <c r="D29" s="26" t="s">
        <v>62</v>
      </c>
      <c r="E29" s="112"/>
      <c r="F29" s="113">
        <v>0</v>
      </c>
      <c r="G29" s="208">
        <v>11</v>
      </c>
      <c r="H29" s="210">
        <f t="shared" si="0"/>
        <v>0</v>
      </c>
      <c r="I29" s="102"/>
      <c r="J29" s="37"/>
      <c r="K29" s="38"/>
    </row>
    <row r="30" spans="1:11" ht="15.75" customHeight="1" x14ac:dyDescent="0.25">
      <c r="A30" s="225" t="s">
        <v>32</v>
      </c>
      <c r="B30" s="226"/>
      <c r="C30" s="227"/>
      <c r="D30" s="26" t="s">
        <v>7</v>
      </c>
      <c r="E30" s="103"/>
      <c r="F30" s="104">
        <v>0</v>
      </c>
      <c r="G30" s="197">
        <f>B16+11*B17+120</f>
        <v>2502.6999999999998</v>
      </c>
      <c r="H30" s="201">
        <f>F30*G30</f>
        <v>0</v>
      </c>
      <c r="I30" s="102"/>
      <c r="J30" s="37"/>
      <c r="K30" s="38"/>
    </row>
    <row r="31" spans="1:11" ht="15.75" customHeight="1" thickBot="1" x14ac:dyDescent="0.3">
      <c r="A31" s="215" t="s">
        <v>125</v>
      </c>
      <c r="B31" s="216"/>
      <c r="C31" s="217"/>
      <c r="D31" s="105" t="s">
        <v>40</v>
      </c>
      <c r="E31" s="106" t="s">
        <v>39</v>
      </c>
      <c r="F31" s="107">
        <v>0</v>
      </c>
      <c r="G31" s="199">
        <v>600</v>
      </c>
      <c r="H31" s="203">
        <f>F31*G31</f>
        <v>0</v>
      </c>
      <c r="I31" s="13"/>
      <c r="J31" s="102"/>
      <c r="K31" s="108"/>
    </row>
    <row r="32" spans="1:11" ht="15.75" thickBot="1" x14ac:dyDescent="0.3">
      <c r="A32" s="42"/>
      <c r="B32" s="43"/>
      <c r="C32" s="43"/>
      <c r="D32" s="109"/>
      <c r="E32" s="39"/>
      <c r="F32" s="39"/>
      <c r="G32" s="39" t="s">
        <v>22</v>
      </c>
      <c r="H32" s="110">
        <f>SUM(H23:H31)</f>
        <v>0</v>
      </c>
      <c r="I32" s="39"/>
      <c r="J32" s="40"/>
      <c r="K32" s="41"/>
    </row>
    <row r="33" spans="1:13" ht="15.75" thickBot="1" x14ac:dyDescent="0.3">
      <c r="A33" s="42"/>
      <c r="B33" s="43"/>
      <c r="C33" s="43"/>
      <c r="D33" s="43"/>
      <c r="E33" s="44"/>
      <c r="F33" s="39"/>
      <c r="G33" s="39"/>
      <c r="H33" s="39"/>
      <c r="I33" s="39"/>
      <c r="J33" s="40" t="s">
        <v>23</v>
      </c>
      <c r="K33" s="45" t="s">
        <v>24</v>
      </c>
    </row>
    <row r="34" spans="1:13" ht="15.75" thickBot="1" x14ac:dyDescent="0.3">
      <c r="A34" s="42"/>
      <c r="B34" s="43"/>
      <c r="C34" s="43"/>
      <c r="D34" s="43"/>
      <c r="E34" s="39"/>
      <c r="F34" s="39"/>
      <c r="G34" s="39"/>
      <c r="H34" s="39" t="s">
        <v>25</v>
      </c>
      <c r="I34" s="46" t="s">
        <v>13</v>
      </c>
      <c r="J34" s="47">
        <f>H32*0.2</f>
        <v>0</v>
      </c>
      <c r="K34" s="8">
        <f>H32*1.2</f>
        <v>0</v>
      </c>
    </row>
    <row r="35" spans="1:13" ht="15.75" thickBot="1" x14ac:dyDescent="0.3">
      <c r="A35" s="48"/>
      <c r="B35" s="49"/>
      <c r="C35" s="49"/>
      <c r="D35" s="49"/>
      <c r="E35" s="49"/>
      <c r="F35" s="50"/>
      <c r="G35" s="51"/>
      <c r="H35" s="51"/>
      <c r="I35" s="52"/>
      <c r="J35" s="53"/>
      <c r="K35" s="54"/>
    </row>
    <row r="36" spans="1:13" x14ac:dyDescent="0.25">
      <c r="A36" s="55"/>
      <c r="F36" s="3"/>
      <c r="G36" s="56"/>
      <c r="H36" s="57"/>
      <c r="I36" s="58"/>
      <c r="J36" s="57"/>
      <c r="K36" s="18"/>
    </row>
    <row r="37" spans="1:13" x14ac:dyDescent="0.25">
      <c r="A37" s="59" t="s">
        <v>26</v>
      </c>
      <c r="B37" s="60"/>
      <c r="C37" s="60"/>
      <c r="D37" s="60"/>
      <c r="E37" s="60"/>
      <c r="F37" s="60"/>
      <c r="G37" s="61"/>
      <c r="H37" s="61"/>
      <c r="I37" s="62"/>
      <c r="J37" s="61"/>
      <c r="K37" s="61"/>
      <c r="L37" s="2"/>
      <c r="M37" s="2"/>
    </row>
    <row r="38" spans="1:13" x14ac:dyDescent="0.25">
      <c r="A38" s="59" t="s">
        <v>27</v>
      </c>
      <c r="B38" s="60"/>
      <c r="C38" s="60"/>
      <c r="D38" s="60"/>
      <c r="E38" s="60"/>
      <c r="F38" s="60"/>
      <c r="G38" s="63"/>
      <c r="H38" s="63"/>
      <c r="I38" s="64"/>
      <c r="J38" s="65"/>
      <c r="K38" s="66"/>
      <c r="L38" s="2"/>
      <c r="M38" s="2"/>
    </row>
    <row r="39" spans="1:13" ht="15" customHeight="1" x14ac:dyDescent="0.25">
      <c r="A39" s="117" t="s">
        <v>28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</row>
    <row r="40" spans="1:13" x14ac:dyDescent="0.25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</row>
    <row r="41" spans="1:13" x14ac:dyDescent="0.25">
      <c r="F41" s="3"/>
      <c r="H41" s="3"/>
      <c r="J41" s="3"/>
      <c r="K41" s="3"/>
    </row>
    <row r="42" spans="1:13" x14ac:dyDescent="0.25">
      <c r="A42" s="67"/>
      <c r="B42" s="67"/>
      <c r="C42" s="2"/>
      <c r="D42" s="2"/>
      <c r="E42" s="2"/>
      <c r="F42" s="2"/>
      <c r="G42" s="68" t="s">
        <v>29</v>
      </c>
      <c r="H42" s="68"/>
      <c r="I42" s="68"/>
      <c r="J42" s="3"/>
      <c r="K42" s="3"/>
    </row>
    <row r="43" spans="1:13" x14ac:dyDescent="0.25">
      <c r="A43" s="218" t="s">
        <v>30</v>
      </c>
      <c r="B43" s="218"/>
      <c r="C43" s="218"/>
      <c r="D43" s="1"/>
      <c r="E43" s="1"/>
      <c r="F43" s="2"/>
      <c r="G43" s="68" t="s">
        <v>31</v>
      </c>
      <c r="H43" s="68"/>
      <c r="I43" s="68"/>
      <c r="J43" s="3"/>
      <c r="K43" s="3"/>
    </row>
  </sheetData>
  <mergeCells count="8">
    <mergeCell ref="A43:C43"/>
    <mergeCell ref="A22:C22"/>
    <mergeCell ref="A24:C24"/>
    <mergeCell ref="A25:C25"/>
    <mergeCell ref="A28:C28"/>
    <mergeCell ref="A29:C29"/>
    <mergeCell ref="A30:C30"/>
    <mergeCell ref="A31:C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8B7E-F569-43CF-BD1A-2FAF2276BD01}">
  <dimension ref="A1:M42"/>
  <sheetViews>
    <sheetView workbookViewId="0">
      <selection activeCell="F32" sqref="F32"/>
    </sheetView>
  </sheetViews>
  <sheetFormatPr defaultRowHeight="15" x14ac:dyDescent="0.25"/>
  <cols>
    <col min="1" max="1" width="17.140625" customWidth="1"/>
    <col min="2" max="2" width="14.28515625" customWidth="1"/>
    <col min="3" max="3" width="17.140625" customWidth="1"/>
    <col min="4" max="5" width="10.85546875" customWidth="1"/>
    <col min="6" max="8" width="14.28515625" customWidth="1"/>
    <col min="9" max="9" width="7.140625" customWidth="1"/>
    <col min="10" max="11" width="12.85546875" customWidth="1"/>
  </cols>
  <sheetData>
    <row r="1" spans="1:11" x14ac:dyDescent="0.25">
      <c r="A1" s="1" t="s">
        <v>87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2" t="s">
        <v>41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12" t="s">
        <v>74</v>
      </c>
      <c r="B11" s="70"/>
      <c r="C11" s="12"/>
      <c r="E11" s="71"/>
      <c r="F11" s="72"/>
      <c r="G11" s="11"/>
      <c r="H11" s="4"/>
      <c r="I11" s="4"/>
      <c r="J11" s="4"/>
      <c r="K11" s="3"/>
    </row>
    <row r="12" spans="1:11" ht="16.5" thickBot="1" x14ac:dyDescent="0.3">
      <c r="A12" s="6"/>
      <c r="B12" s="6"/>
      <c r="C12" s="6"/>
      <c r="D12" s="6"/>
      <c r="E12" s="6"/>
      <c r="F12" s="7"/>
      <c r="G12" s="6"/>
      <c r="H12" s="7"/>
      <c r="I12" s="6"/>
      <c r="J12" s="7"/>
      <c r="K12" s="7"/>
    </row>
    <row r="13" spans="1:11" x14ac:dyDescent="0.25">
      <c r="A13" s="15" t="s">
        <v>5</v>
      </c>
      <c r="B13" s="16"/>
      <c r="C13" s="17"/>
      <c r="D13" s="17" t="s">
        <v>75</v>
      </c>
      <c r="E13" s="17"/>
      <c r="F13" s="18"/>
      <c r="G13" s="17"/>
      <c r="H13" s="18"/>
      <c r="I13" s="17"/>
      <c r="J13" s="18"/>
      <c r="K13" s="19"/>
    </row>
    <row r="14" spans="1:11" x14ac:dyDescent="0.25">
      <c r="A14" s="12" t="s">
        <v>74</v>
      </c>
      <c r="D14" s="20"/>
      <c r="F14" s="3"/>
      <c r="H14" s="20"/>
      <c r="I14" s="20"/>
      <c r="K14" s="21"/>
    </row>
    <row r="15" spans="1:11" ht="15.75" thickBot="1" x14ac:dyDescent="0.3">
      <c r="A15" s="22"/>
      <c r="F15" s="3"/>
      <c r="H15" s="73"/>
      <c r="I15" s="10"/>
      <c r="J15" s="74"/>
      <c r="K15" s="23"/>
    </row>
    <row r="16" spans="1:11" x14ac:dyDescent="0.25">
      <c r="A16" s="24" t="s">
        <v>6</v>
      </c>
      <c r="B16" s="25">
        <v>1400</v>
      </c>
      <c r="C16" t="s">
        <v>7</v>
      </c>
      <c r="F16" s="3"/>
      <c r="H16" s="73"/>
      <c r="I16" s="10"/>
      <c r="J16" s="74"/>
      <c r="K16" s="27"/>
    </row>
    <row r="17" spans="1:11" x14ac:dyDescent="0.25">
      <c r="A17" s="28" t="s">
        <v>76</v>
      </c>
      <c r="B17" s="29">
        <v>5.7</v>
      </c>
      <c r="C17" t="s">
        <v>7</v>
      </c>
      <c r="F17" s="3"/>
      <c r="H17" s="10"/>
      <c r="I17" s="10"/>
      <c r="J17" s="75"/>
      <c r="K17" s="23"/>
    </row>
    <row r="18" spans="1:11" ht="17.25" x14ac:dyDescent="0.25">
      <c r="A18" s="31" t="s">
        <v>8</v>
      </c>
      <c r="B18" s="32">
        <f>B16*B17+B19</f>
        <v>8160</v>
      </c>
      <c r="C18" t="s">
        <v>36</v>
      </c>
      <c r="F18" s="3"/>
      <c r="H18" s="10"/>
      <c r="I18" s="10"/>
      <c r="J18" s="75"/>
      <c r="K18" s="23"/>
    </row>
    <row r="19" spans="1:11" ht="18" thickBot="1" x14ac:dyDescent="0.3">
      <c r="A19" s="33" t="s">
        <v>10</v>
      </c>
      <c r="B19" s="34">
        <v>180</v>
      </c>
      <c r="C19" t="s">
        <v>36</v>
      </c>
      <c r="D19" s="76"/>
      <c r="F19" s="3"/>
      <c r="H19" s="3"/>
      <c r="J19" s="30"/>
      <c r="K19" s="23"/>
    </row>
    <row r="20" spans="1:11" x14ac:dyDescent="0.25">
      <c r="A20" s="22"/>
      <c r="B20" s="14"/>
      <c r="F20" s="3"/>
      <c r="H20" s="3"/>
      <c r="J20" s="30"/>
      <c r="K20" s="23"/>
    </row>
    <row r="21" spans="1:11" ht="15.75" thickBot="1" x14ac:dyDescent="0.3">
      <c r="A21" s="118"/>
      <c r="B21" s="119"/>
      <c r="C21" s="120"/>
      <c r="D21" s="120"/>
      <c r="E21" s="120"/>
      <c r="F21" s="121"/>
      <c r="G21" s="120"/>
      <c r="H21" s="195"/>
      <c r="I21" s="191"/>
      <c r="J21" s="3"/>
      <c r="K21" s="23"/>
    </row>
    <row r="22" spans="1:11" ht="26.25" thickBot="1" x14ac:dyDescent="0.3">
      <c r="A22" s="212" t="s">
        <v>88</v>
      </c>
      <c r="B22" s="213"/>
      <c r="C22" s="214"/>
      <c r="D22" s="122" t="s">
        <v>11</v>
      </c>
      <c r="E22" s="123" t="s">
        <v>12</v>
      </c>
      <c r="F22" s="124" t="s">
        <v>89</v>
      </c>
      <c r="G22" s="125" t="s">
        <v>14</v>
      </c>
      <c r="H22" s="126" t="s">
        <v>90</v>
      </c>
      <c r="I22" s="35"/>
      <c r="J22" s="36"/>
      <c r="K22" s="23"/>
    </row>
    <row r="23" spans="1:11" x14ac:dyDescent="0.25">
      <c r="A23" s="77" t="s">
        <v>15</v>
      </c>
      <c r="B23" s="78"/>
      <c r="C23" s="79"/>
      <c r="D23" s="80" t="s">
        <v>7</v>
      </c>
      <c r="E23" s="81" t="s">
        <v>16</v>
      </c>
      <c r="F23" s="82">
        <v>0</v>
      </c>
      <c r="G23" s="196">
        <f>B17*2</f>
        <v>11.4</v>
      </c>
      <c r="H23" s="200">
        <f t="shared" ref="H23:H28" si="0">F23*G23</f>
        <v>0</v>
      </c>
      <c r="I23" s="35"/>
      <c r="J23" s="37"/>
      <c r="K23" s="38"/>
    </row>
    <row r="24" spans="1:11" x14ac:dyDescent="0.25">
      <c r="A24" s="228" t="s">
        <v>17</v>
      </c>
      <c r="B24" s="229"/>
      <c r="C24" s="230"/>
      <c r="D24" s="26" t="s">
        <v>18</v>
      </c>
      <c r="E24" s="83"/>
      <c r="F24" s="84">
        <v>0</v>
      </c>
      <c r="G24" s="197">
        <f>B18</f>
        <v>8160</v>
      </c>
      <c r="H24" s="201">
        <f t="shared" si="0"/>
        <v>0</v>
      </c>
      <c r="I24" s="35"/>
      <c r="J24" s="37"/>
      <c r="K24" s="38"/>
    </row>
    <row r="25" spans="1:11" ht="30.6" customHeight="1" x14ac:dyDescent="0.25">
      <c r="A25" s="219" t="s">
        <v>44</v>
      </c>
      <c r="B25" s="220"/>
      <c r="C25" s="231"/>
      <c r="D25" s="85" t="s">
        <v>18</v>
      </c>
      <c r="E25" s="86" t="s">
        <v>16</v>
      </c>
      <c r="F25" s="87">
        <v>0</v>
      </c>
      <c r="G25" s="198">
        <f>5.7*250</f>
        <v>1425</v>
      </c>
      <c r="H25" s="202">
        <f>G25*F25</f>
        <v>0</v>
      </c>
      <c r="I25" s="35"/>
      <c r="J25" s="37"/>
      <c r="K25" s="38"/>
    </row>
    <row r="26" spans="1:11" x14ac:dyDescent="0.25">
      <c r="A26" s="88" t="s">
        <v>20</v>
      </c>
      <c r="B26" s="89"/>
      <c r="C26" s="89"/>
      <c r="D26" s="90" t="s">
        <v>21</v>
      </c>
      <c r="E26" s="91" t="s">
        <v>16</v>
      </c>
      <c r="F26" s="92">
        <v>0</v>
      </c>
      <c r="G26" s="197">
        <f>B18</f>
        <v>8160</v>
      </c>
      <c r="H26" s="201">
        <f t="shared" si="0"/>
        <v>0</v>
      </c>
      <c r="I26" s="35"/>
      <c r="J26" s="37"/>
      <c r="K26" s="38"/>
    </row>
    <row r="27" spans="1:11" x14ac:dyDescent="0.25">
      <c r="A27" s="93" t="s">
        <v>19</v>
      </c>
      <c r="B27" s="94"/>
      <c r="C27" s="95"/>
      <c r="D27" s="96" t="s">
        <v>18</v>
      </c>
      <c r="E27" s="97" t="s">
        <v>34</v>
      </c>
      <c r="F27" s="98">
        <v>0</v>
      </c>
      <c r="G27" s="197">
        <f>G26+G28</f>
        <v>14895</v>
      </c>
      <c r="H27" s="201">
        <f t="shared" si="0"/>
        <v>0</v>
      </c>
      <c r="I27" s="35"/>
      <c r="J27" s="37"/>
      <c r="K27" s="38"/>
    </row>
    <row r="28" spans="1:11" x14ac:dyDescent="0.25">
      <c r="A28" s="232" t="s">
        <v>35</v>
      </c>
      <c r="B28" s="233"/>
      <c r="C28" s="234"/>
      <c r="D28" s="90" t="s">
        <v>21</v>
      </c>
      <c r="E28" s="91" t="s">
        <v>77</v>
      </c>
      <c r="F28" s="99">
        <v>0</v>
      </c>
      <c r="G28" s="197">
        <f>B18-G25</f>
        <v>6735</v>
      </c>
      <c r="H28" s="201">
        <f t="shared" si="0"/>
        <v>0</v>
      </c>
      <c r="I28" s="35"/>
      <c r="J28" s="37"/>
      <c r="K28" s="38"/>
    </row>
    <row r="29" spans="1:11" ht="15.75" customHeight="1" x14ac:dyDescent="0.25">
      <c r="A29" s="225" t="s">
        <v>32</v>
      </c>
      <c r="B29" s="226"/>
      <c r="C29" s="227"/>
      <c r="D29" s="26" t="s">
        <v>7</v>
      </c>
      <c r="E29" s="103"/>
      <c r="F29" s="104">
        <v>0</v>
      </c>
      <c r="G29" s="197">
        <f>B16+11*B17</f>
        <v>1462.7</v>
      </c>
      <c r="H29" s="201">
        <f>F29*G29</f>
        <v>0</v>
      </c>
      <c r="I29" s="102"/>
      <c r="J29" s="37"/>
      <c r="K29" s="38"/>
    </row>
    <row r="30" spans="1:11" ht="15.75" customHeight="1" thickBot="1" x14ac:dyDescent="0.3">
      <c r="A30" s="215" t="s">
        <v>126</v>
      </c>
      <c r="B30" s="216"/>
      <c r="C30" s="217"/>
      <c r="D30" s="105" t="s">
        <v>40</v>
      </c>
      <c r="E30" s="106" t="s">
        <v>39</v>
      </c>
      <c r="F30" s="107">
        <v>0</v>
      </c>
      <c r="G30" s="199">
        <v>2600</v>
      </c>
      <c r="H30" s="203">
        <f>F30*G30</f>
        <v>0</v>
      </c>
      <c r="I30" s="13"/>
      <c r="J30" s="102"/>
      <c r="K30" s="108"/>
    </row>
    <row r="31" spans="1:11" ht="15.75" thickBot="1" x14ac:dyDescent="0.3">
      <c r="A31" s="42"/>
      <c r="B31" s="43"/>
      <c r="C31" s="43"/>
      <c r="D31" s="109"/>
      <c r="E31" s="39"/>
      <c r="F31" s="39"/>
      <c r="G31" s="39" t="s">
        <v>22</v>
      </c>
      <c r="H31" s="110">
        <f>SUM(H23:H30)</f>
        <v>0</v>
      </c>
      <c r="I31" s="39"/>
      <c r="J31" s="40"/>
      <c r="K31" s="41"/>
    </row>
    <row r="32" spans="1:11" ht="15.75" thickBot="1" x14ac:dyDescent="0.3">
      <c r="A32" s="42"/>
      <c r="B32" s="43"/>
      <c r="C32" s="43"/>
      <c r="D32" s="43"/>
      <c r="E32" s="44"/>
      <c r="F32" s="39"/>
      <c r="G32" s="39"/>
      <c r="H32" s="39"/>
      <c r="I32" s="39"/>
      <c r="J32" s="40" t="s">
        <v>23</v>
      </c>
      <c r="K32" s="45" t="s">
        <v>24</v>
      </c>
    </row>
    <row r="33" spans="1:13" ht="15.75" thickBot="1" x14ac:dyDescent="0.3">
      <c r="A33" s="42"/>
      <c r="B33" s="43"/>
      <c r="C33" s="43"/>
      <c r="D33" s="43"/>
      <c r="E33" s="39"/>
      <c r="F33" s="39"/>
      <c r="G33" s="39"/>
      <c r="H33" s="39" t="s">
        <v>25</v>
      </c>
      <c r="I33" s="46" t="s">
        <v>13</v>
      </c>
      <c r="J33" s="47">
        <f>H31*0.2</f>
        <v>0</v>
      </c>
      <c r="K33" s="8">
        <f>H31*1.2</f>
        <v>0</v>
      </c>
    </row>
    <row r="34" spans="1:13" ht="15.75" thickBot="1" x14ac:dyDescent="0.3">
      <c r="A34" s="48"/>
      <c r="B34" s="49"/>
      <c r="C34" s="49"/>
      <c r="D34" s="49"/>
      <c r="E34" s="49"/>
      <c r="F34" s="50"/>
      <c r="G34" s="51"/>
      <c r="H34" s="51"/>
      <c r="I34" s="52"/>
      <c r="J34" s="53"/>
      <c r="K34" s="54"/>
    </row>
    <row r="35" spans="1:13" x14ac:dyDescent="0.25">
      <c r="A35" s="55"/>
      <c r="F35" s="3"/>
      <c r="G35" s="56"/>
      <c r="H35" s="57"/>
      <c r="I35" s="58"/>
      <c r="J35" s="57"/>
      <c r="K35" s="18"/>
    </row>
    <row r="36" spans="1:13" x14ac:dyDescent="0.25">
      <c r="A36" s="59" t="s">
        <v>26</v>
      </c>
      <c r="B36" s="60"/>
      <c r="C36" s="60"/>
      <c r="D36" s="60"/>
      <c r="E36" s="60"/>
      <c r="F36" s="60"/>
      <c r="G36" s="61"/>
      <c r="H36" s="61"/>
      <c r="I36" s="62"/>
      <c r="J36" s="61"/>
      <c r="K36" s="61"/>
      <c r="L36" s="2"/>
      <c r="M36" s="2"/>
    </row>
    <row r="37" spans="1:13" x14ac:dyDescent="0.25">
      <c r="A37" s="59" t="s">
        <v>27</v>
      </c>
      <c r="B37" s="60"/>
      <c r="C37" s="60"/>
      <c r="D37" s="60"/>
      <c r="E37" s="60"/>
      <c r="F37" s="60"/>
      <c r="G37" s="63"/>
      <c r="H37" s="63"/>
      <c r="I37" s="64"/>
      <c r="J37" s="65"/>
      <c r="K37" s="66"/>
      <c r="L37" s="2"/>
      <c r="M37" s="2"/>
    </row>
    <row r="38" spans="1:13" ht="15" customHeight="1" x14ac:dyDescent="0.25">
      <c r="A38" s="117" t="s">
        <v>28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</row>
    <row r="39" spans="1:13" x14ac:dyDescent="0.25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</row>
    <row r="40" spans="1:13" x14ac:dyDescent="0.25">
      <c r="F40" s="3"/>
      <c r="H40" s="3"/>
      <c r="J40" s="3"/>
      <c r="K40" s="3"/>
    </row>
    <row r="41" spans="1:13" x14ac:dyDescent="0.25">
      <c r="A41" s="67"/>
      <c r="B41" s="67"/>
      <c r="C41" s="2"/>
      <c r="D41" s="2"/>
      <c r="E41" s="2"/>
      <c r="F41" s="2"/>
      <c r="G41" s="68" t="s">
        <v>29</v>
      </c>
      <c r="H41" s="68"/>
      <c r="I41" s="68"/>
      <c r="J41" s="3"/>
      <c r="K41" s="3"/>
    </row>
    <row r="42" spans="1:13" x14ac:dyDescent="0.25">
      <c r="A42" s="218" t="s">
        <v>30</v>
      </c>
      <c r="B42" s="218"/>
      <c r="C42" s="218"/>
      <c r="D42" s="1"/>
      <c r="E42" s="1"/>
      <c r="F42" s="2"/>
      <c r="G42" s="68" t="s">
        <v>31</v>
      </c>
      <c r="H42" s="68"/>
      <c r="I42" s="68"/>
      <c r="J42" s="3"/>
      <c r="K42" s="3"/>
    </row>
  </sheetData>
  <mergeCells count="7">
    <mergeCell ref="A42:C42"/>
    <mergeCell ref="A22:C22"/>
    <mergeCell ref="A24:C24"/>
    <mergeCell ref="A25:C25"/>
    <mergeCell ref="A28:C28"/>
    <mergeCell ref="A29:C29"/>
    <mergeCell ref="A30:C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10</vt:i4>
      </vt:variant>
    </vt:vector>
  </HeadingPairs>
  <TitlesOfParts>
    <vt:vector size="10" baseType="lpstr">
      <vt:lpstr>2533</vt:lpstr>
      <vt:lpstr>2538</vt:lpstr>
      <vt:lpstr>2511</vt:lpstr>
      <vt:lpstr>2512</vt:lpstr>
      <vt:lpstr>2513</vt:lpstr>
      <vt:lpstr>428</vt:lpstr>
      <vt:lpstr>2482</vt:lpstr>
      <vt:lpstr>2487</vt:lpstr>
      <vt:lpstr>2502</vt:lpstr>
      <vt:lpstr>okres BS+ZC+ZH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2021-08-05T11:58:03Z</cp:lastPrinted>
  <dcterms:created xsi:type="dcterms:W3CDTF">2018-05-11T08:20:24Z</dcterms:created>
  <dcterms:modified xsi:type="dcterms:W3CDTF">2022-02-25T12:50:58Z</dcterms:modified>
</cp:coreProperties>
</file>