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firstSheet="3" activeTab="5"/>
  </bookViews>
  <sheets>
    <sheet name="Rekapitulácia stavby" sheetId="1" r:id="rId1"/>
    <sheet name="2-17-1 - SO.01 Sadové úpr..." sheetId="2" r:id="rId2"/>
    <sheet name="2-17-2 - SO.02 Spevnené p..." sheetId="3" r:id="rId3"/>
    <sheet name="2-17-3 - SO.03 Drevené pó..." sheetId="4" r:id="rId4"/>
    <sheet name="2-17-4 - SO.04 Prvky komu..." sheetId="5" r:id="rId5"/>
    <sheet name="2-17-5 - SO.05 Vodovodná ..." sheetId="6" r:id="rId6"/>
  </sheets>
  <definedNames>
    <definedName name="_xlnm.Print_Titles" localSheetId="1">'2-17-1 - SO.01 Sadové úpr...'!$119:$119</definedName>
    <definedName name="_xlnm.Print_Titles" localSheetId="2">'2-17-2 - SO.02 Spevnené p...'!$121:$121</definedName>
    <definedName name="_xlnm.Print_Titles" localSheetId="3">'2-17-3 - SO.03 Drevené pó...'!$122:$122</definedName>
    <definedName name="_xlnm.Print_Titles" localSheetId="4">'2-17-4 - SO.04 Prvky komu...'!$123:$123</definedName>
    <definedName name="_xlnm.Print_Titles" localSheetId="5">'2-17-5 - SO.05 Vodovodná ...'!$119:$119</definedName>
    <definedName name="_xlnm.Print_Titles" localSheetId="0">'Rekapitulácia stavby'!$83:$83</definedName>
    <definedName name="_xlnm.Print_Area" localSheetId="1">'2-17-1 - SO.01 Sadové úpr...'!$C$3:$R$69,'2-17-1 - SO.01 Sadové úpr...'!$C$75:$R$103,'2-17-1 - SO.01 Sadové úpr...'!$C$109:$R$189</definedName>
    <definedName name="_xlnm.Print_Area" localSheetId="2">'2-17-2 - SO.02 Spevnené p...'!$C$3:$R$69,'2-17-2 - SO.02 Spevnené p...'!$C$75:$R$105,'2-17-2 - SO.02 Spevnené p...'!$C$111:$R$176</definedName>
    <definedName name="_xlnm.Print_Area" localSheetId="3">'2-17-3 - SO.03 Drevené pó...'!$C$3:$R$69,'2-17-3 - SO.03 Drevené pó...'!$C$75:$R$106,'2-17-3 - SO.03 Drevené pó...'!$C$112:$R$217</definedName>
    <definedName name="_xlnm.Print_Area" localSheetId="4">'2-17-4 - SO.04 Prvky komu...'!$C$3:$R$69,'2-17-4 - SO.04 Prvky komu...'!$C$75:$R$107,'2-17-4 - SO.04 Prvky komu...'!$C$113:$R$204</definedName>
    <definedName name="_xlnm.Print_Area" localSheetId="5">'2-17-5 - SO.05 Vodovodná ...'!$C$3:$R$69,'2-17-5 - SO.05 Vodovodná ...'!$C$75:$R$103,'2-17-5 - SO.05 Vodovodná ...'!$C$109:$R$176</definedName>
    <definedName name="_xlnm.Print_Area" localSheetId="0">'Rekapitulácia stavby'!$C$2:$AP$68,'Rekapitulácia stavby'!$C$74:$AP$98</definedName>
  </definedNames>
  <calcPr fullCalcOnLoad="1"/>
</workbook>
</file>

<file path=xl/sharedStrings.xml><?xml version="1.0" encoding="utf-8"?>
<sst xmlns="http://schemas.openxmlformats.org/spreadsheetml/2006/main" count="4129" uniqueCount="717">
  <si>
    <t>False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</si>
  <si>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</si>
  <si>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</si>
  <si>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</si>
  <si>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</si>
  <si>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</si>
  <si>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</si>
  <si>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</si>
  <si>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2-17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</si>
  <si>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</si>
  <si>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</si>
  <si>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REGENERÁCIA VNÚTROBLOKOV SÍDLISK MESTA BREZNO LOK. 3 VNÚTROBLOK MAZORNÍK - 9. MÁJA</t>
  </si>
  <si>
    <t>JKSO:</t>
  </si>
  <si>
    <t>KS:</t>
  </si>
  <si>
    <t>Miesto:</t>
  </si>
  <si>
    <t>KN-C 3858/139, k.ú. Brezno</t>
  </si>
  <si>
    <t>Dátum:</t>
  </si>
  <si>
    <t>Objednávateľ:</t>
  </si>
  <si>
    <t>IČO:</t>
  </si>
  <si>
    <t>Mesto Brezno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</si>
  <si>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</si>
  <si>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</si>
  <si>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</si>
  <si>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</si>
  <si>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</si>
  <si>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</si>
  <si>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</si>
  <si>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</si>
  <si>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</si>
  <si>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</si>
  <si>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</si>
  <si>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</si>
  <si>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</si>
  <si>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</si>
  <si>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</si>
  <si>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</si>
  <si>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</si>
  <si>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</si>
  <si>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</si>
  <si>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</si>
  <si>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</si>
  <si>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</si>
  <si>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</si>
  <si>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</si>
  <si>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</si>
  <si>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</si>
  <si>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</si>
  <si>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</si>
  <si>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</si>
  <si>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</si>
  <si>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</si>
  <si>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</si>
  <si>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</si>
  <si>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</si>
  <si>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</si>
  <si>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</si>
  <si>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</si>
  <si>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</si>
  <si>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</si>
  <si>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</si>
  <si>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</si>
  <si>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</si>
  <si>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</si>
  <si>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</si>
  <si>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</si>
  <si>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</si>
  <si>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</si>
  <si>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</si>
  <si>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</si>
  <si>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{C709A779-4F93-491C-9468-6D0981888300}</t>
  </si>
  <si>
    <t>{00000000-0000-0000-0000-000000000000}</t>
  </si>
  <si>
    <t>2-17-1</t>
  </si>
  <si>
    <t>SO.01 Sadové úpravy a prvky drobnej architektúry</t>
  </si>
  <si>
    <t>1</t>
  </si>
  <si>
    <t>{02F9982B-3319-43CA-A4C7-4A2947DD1F32}</t>
  </si>
  <si>
    <t>2-17-2</t>
  </si>
  <si>
    <t>SO.02 Spevnené plochy</t>
  </si>
  <si>
    <t>{E742AE19-E89E-4D99-ADE9-963360CC4868}</t>
  </si>
  <si>
    <t>2-17-3</t>
  </si>
  <si>
    <t>SO.03 Drevené pódium, drevené schody</t>
  </si>
  <si>
    <t>{67FB9924-E142-494E-85AF-ABD1DD750C68}</t>
  </si>
  <si>
    <t>2-17-4</t>
  </si>
  <si>
    <t>SO.04 Prvky komunitnej záhrady</t>
  </si>
  <si>
    <t>{B9C49D7F-9C95-4440-ABA1-E5B5310000AE}</t>
  </si>
  <si>
    <t>2-17-5</t>
  </si>
  <si>
    <t>SO.05 Vodovodná prípojka</t>
  </si>
  <si>
    <t>{04C0428B-C81F-4A90-B069-BCE118855E9F}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</si>
  <si>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</si>
  <si>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</si>
  <si>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</si>
  <si>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</si>
  <si>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</si>
  <si>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</si>
  <si>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</si>
  <si>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</si>
  <si>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</si>
  <si>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</si>
  <si>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</si>
  <si>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2-17-1 - SO.01 Sadové úpravy a prvky drobnej architektúry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</si>
  <si>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</si>
  <si>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</si>
  <si>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</si>
  <si>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</si>
  <si>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</si>
  <si>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</si>
  <si>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</si>
  <si>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</si>
  <si>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</si>
  <si>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</si>
  <si>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</si>
  <si>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</si>
  <si>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</si>
  <si>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</si>
  <si>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</si>
  <si>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</si>
  <si>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</si>
  <si>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</si>
  <si>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</si>
  <si>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</si>
  <si>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</si>
  <si>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</si>
  <si>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</si>
  <si>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</si>
  <si>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</si>
  <si>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</si>
  <si>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</si>
  <si>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</si>
  <si>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</si>
  <si>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</si>
  <si>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</si>
  <si>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</si>
  <si>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</si>
  <si>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</si>
  <si>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</si>
  <si>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</si>
  <si>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</si>
  <si>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</si>
  <si>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</si>
  <si>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180402111</t>
  </si>
  <si>
    <t>Založenie trávnika parkového výsevom v rovine do 1:5</t>
  </si>
  <si>
    <t>m2</t>
  </si>
  <si>
    <t>4</t>
  </si>
  <si>
    <t>-87585378</t>
  </si>
  <si>
    <t>M</t>
  </si>
  <si>
    <t>0057211200</t>
  </si>
  <si>
    <t>Trávové semeno - parková zmes</t>
  </si>
  <si>
    <t>kg</t>
  </si>
  <si>
    <t>8</t>
  </si>
  <si>
    <t>-258592759</t>
  </si>
  <si>
    <t>3</t>
  </si>
  <si>
    <t>181301101</t>
  </si>
  <si>
    <t>Rozprestretie ornice v rovine, plocha do 500 m2,hr.do 100 mm</t>
  </si>
  <si>
    <t>216486643</t>
  </si>
  <si>
    <t>0057221000</t>
  </si>
  <si>
    <t>Zemný výsadbový substrát</t>
  </si>
  <si>
    <t>m3</t>
  </si>
  <si>
    <t>920703463</t>
  </si>
  <si>
    <t>5</t>
  </si>
  <si>
    <t>183101211</t>
  </si>
  <si>
    <t>Hĺbenie jamiek pre výsadbu v hornine 1 až 4 s výmenou pôdy do 50% v rovine alebo na svahu do 1:5 objemu do 0, 01 m3</t>
  </si>
  <si>
    <t>ks</t>
  </si>
  <si>
    <t>-976049407</t>
  </si>
  <si>
    <t>6</t>
  </si>
  <si>
    <t>183101212</t>
  </si>
  <si>
    <t>Hĺbenie jamiek pre výsadbu v hornine 1 až 4 s výmenou pôdy do 50% v rovine alebo na svahu do 1:5 objemu nad 0, 01 do 0,02 m3</t>
  </si>
  <si>
    <t>2006086815</t>
  </si>
  <si>
    <t>7</t>
  </si>
  <si>
    <t>183101214</t>
  </si>
  <si>
    <t>Hĺbenie jamiek pre výsadbu v hornine 1 až 4 s výmenou pôdy do 50% v rovine alebo na svahu do 1:5 objemu nad 0, 05 do 0,125 m3</t>
  </si>
  <si>
    <t>-255263719</t>
  </si>
  <si>
    <t>183204112</t>
  </si>
  <si>
    <t>Výsadba kvetín do pripravovanej pôdy so zaliatím s jednoduchými koreňami trvaliek</t>
  </si>
  <si>
    <t>1442310217</t>
  </si>
  <si>
    <t>9</t>
  </si>
  <si>
    <t>0266204540</t>
  </si>
  <si>
    <t>Iberis sempervirens</t>
  </si>
  <si>
    <t>-1371213160</t>
  </si>
  <si>
    <t>10</t>
  </si>
  <si>
    <t>0266204565</t>
  </si>
  <si>
    <t>Carex ornithopoda</t>
  </si>
  <si>
    <t>-1963545384</t>
  </si>
  <si>
    <t>11</t>
  </si>
  <si>
    <t>0266204570</t>
  </si>
  <si>
    <t>Campanula carpatica "White Clips"</t>
  </si>
  <si>
    <t>128119126</t>
  </si>
  <si>
    <t>12</t>
  </si>
  <si>
    <t>0266204575</t>
  </si>
  <si>
    <t>Leucantherum vulgare</t>
  </si>
  <si>
    <t>-916545204</t>
  </si>
  <si>
    <t>13</t>
  </si>
  <si>
    <t>0266204571</t>
  </si>
  <si>
    <t>Festuca cinerea</t>
  </si>
  <si>
    <t>-686730782</t>
  </si>
  <si>
    <t>14</t>
  </si>
  <si>
    <t>0266203475</t>
  </si>
  <si>
    <t>Astrantia major</t>
  </si>
  <si>
    <t>-1676472648</t>
  </si>
  <si>
    <t>15</t>
  </si>
  <si>
    <t>0266203476</t>
  </si>
  <si>
    <t>Iris (rôzne farby)</t>
  </si>
  <si>
    <t>-1037980663</t>
  </si>
  <si>
    <t>17</t>
  </si>
  <si>
    <t>0266203478</t>
  </si>
  <si>
    <t>Rudbeckia fulgida</t>
  </si>
  <si>
    <t>753758512</t>
  </si>
  <si>
    <t>18</t>
  </si>
  <si>
    <t>0266203479</t>
  </si>
  <si>
    <t>Coreopsis tinctoria</t>
  </si>
  <si>
    <t>1862021010</t>
  </si>
  <si>
    <t>19</t>
  </si>
  <si>
    <t>0266203480</t>
  </si>
  <si>
    <t>Oenothera fruticosa</t>
  </si>
  <si>
    <t>-142156907</t>
  </si>
  <si>
    <t>26</t>
  </si>
  <si>
    <t>0266203487</t>
  </si>
  <si>
    <t>Miscanthus sinensis</t>
  </si>
  <si>
    <t>516451122</t>
  </si>
  <si>
    <t>28</t>
  </si>
  <si>
    <t>184102211</t>
  </si>
  <si>
    <t>Výsadba kríku bez balu do vopred vyhĺbenej jamky v rovine alebo na svahu do 1:5 výšky do 1 m</t>
  </si>
  <si>
    <t>-413304767</t>
  </si>
  <si>
    <t>29</t>
  </si>
  <si>
    <t>0266205745</t>
  </si>
  <si>
    <t>Smrekovec - Larix decidua PENDULA; ihličnatá drevina solitérna, vzpriameno rastúca</t>
  </si>
  <si>
    <t>-1990956831</t>
  </si>
  <si>
    <t>30</t>
  </si>
  <si>
    <t>0266205740</t>
  </si>
  <si>
    <t>Cosmus alba "Sibirica Variegata"</t>
  </si>
  <si>
    <t>-1311859904</t>
  </si>
  <si>
    <t>31</t>
  </si>
  <si>
    <t>0266205615</t>
  </si>
  <si>
    <t>Jedľa srienistá - Abies concolor COMPACTA; ihličnatá drevina solitérna, vzpriameno rastúca</t>
  </si>
  <si>
    <t>837946147</t>
  </si>
  <si>
    <t>32</t>
  </si>
  <si>
    <t>0266202375</t>
  </si>
  <si>
    <t>Spiraea japonica "Albiflora"</t>
  </si>
  <si>
    <t>1233038693</t>
  </si>
  <si>
    <t>33</t>
  </si>
  <si>
    <t>0266209155</t>
  </si>
  <si>
    <t>Borievka šupinatá - Juniperus squamata BLUE  STAR; ihličnatá drevina poliehavá a široko rozložitá</t>
  </si>
  <si>
    <t>979336709</t>
  </si>
  <si>
    <t>34</t>
  </si>
  <si>
    <t>0266205610</t>
  </si>
  <si>
    <t>Abies nordmanniana "Pendula"</t>
  </si>
  <si>
    <t>105407605</t>
  </si>
  <si>
    <t>35</t>
  </si>
  <si>
    <t>0266200085</t>
  </si>
  <si>
    <t>Bršlen fortuneov - Euonymus fortunei   EMERALD´N GOLD; listnatý krík dekoratívny listom, drevom</t>
  </si>
  <si>
    <t>-236956999</t>
  </si>
  <si>
    <t>36</t>
  </si>
  <si>
    <t>0266209140</t>
  </si>
  <si>
    <t>Ribes rubrum äčervená)</t>
  </si>
  <si>
    <t>1897239557</t>
  </si>
  <si>
    <t>37</t>
  </si>
  <si>
    <t>0266209141</t>
  </si>
  <si>
    <t>Photinia x fraseri "Red Robin"</t>
  </si>
  <si>
    <t>-1569377192</t>
  </si>
  <si>
    <t>38</t>
  </si>
  <si>
    <t>0266209142</t>
  </si>
  <si>
    <t>Genista lydia</t>
  </si>
  <si>
    <t>-1802741411</t>
  </si>
  <si>
    <t>39</t>
  </si>
  <si>
    <t>0266209143</t>
  </si>
  <si>
    <t>Ribes nigrum (čierna)</t>
  </si>
  <si>
    <t>1204017935</t>
  </si>
  <si>
    <t>43</t>
  </si>
  <si>
    <t>184201111</t>
  </si>
  <si>
    <t>Výsadba stromu do predom vyhĺbenej jamky v rovine alebo na svahu do 1:5 pri výške kmeňa do 1, 8 m</t>
  </si>
  <si>
    <t>-1478047084</t>
  </si>
  <si>
    <t>44</t>
  </si>
  <si>
    <t>0266202330</t>
  </si>
  <si>
    <t>Malus domestica</t>
  </si>
  <si>
    <t>-367357775</t>
  </si>
  <si>
    <t>45</t>
  </si>
  <si>
    <t>0266201200</t>
  </si>
  <si>
    <t>Pyrus calleryana</t>
  </si>
  <si>
    <t>365719727</t>
  </si>
  <si>
    <t>46</t>
  </si>
  <si>
    <t>0266201201</t>
  </si>
  <si>
    <t>Fagus sylvatica "Dawyck Purple"</t>
  </si>
  <si>
    <t>-2062498617</t>
  </si>
  <si>
    <t>47</t>
  </si>
  <si>
    <t>0266201215</t>
  </si>
  <si>
    <t>Comus controversa "variegata"</t>
  </si>
  <si>
    <t>1593187039</t>
  </si>
  <si>
    <t>48</t>
  </si>
  <si>
    <t>0266200000</t>
  </si>
  <si>
    <t>Acer negundo "Flamingo"</t>
  </si>
  <si>
    <t>-911723371</t>
  </si>
  <si>
    <t>68</t>
  </si>
  <si>
    <t>0266200001</t>
  </si>
  <si>
    <t>Fraxinus omus</t>
  </si>
  <si>
    <t>1491772272</t>
  </si>
  <si>
    <t>49</t>
  </si>
  <si>
    <t>184202112</t>
  </si>
  <si>
    <t>Zakotvenie dreviny troma a viac kolmi pri priemere kolov do 100 mm pri dĺžke kolov do 2 m do 3 m</t>
  </si>
  <si>
    <t>99866393</t>
  </si>
  <si>
    <t>50</t>
  </si>
  <si>
    <t>0521721001</t>
  </si>
  <si>
    <t>Tyče ihličňanové tr. 1, hrúbka 6-7 cm, dĺžky 2,5 m a viac bez kôry</t>
  </si>
  <si>
    <t>596802696</t>
  </si>
  <si>
    <t>51</t>
  </si>
  <si>
    <t>184808322</t>
  </si>
  <si>
    <t>Hnojenie ostatných drevín umelým hnojivom, vrátane dodávky hnojiva</t>
  </si>
  <si>
    <t>-1145610525</t>
  </si>
  <si>
    <t>52</t>
  </si>
  <si>
    <t>184921116</t>
  </si>
  <si>
    <t xml:space="preserve">Položenie mulčovacej kôry v rovine alebo na svahu do 1:5   </t>
  </si>
  <si>
    <t>-564759923</t>
  </si>
  <si>
    <t>53</t>
  </si>
  <si>
    <t>0554151000</t>
  </si>
  <si>
    <t>Mulčovacia kôra</t>
  </si>
  <si>
    <t>l</t>
  </si>
  <si>
    <t>426944191</t>
  </si>
  <si>
    <t>54</t>
  </si>
  <si>
    <t>185802123</t>
  </si>
  <si>
    <t>Hnojenie pôdy v rovine nad 1:5 do 1:2 umelým hnojivom naširoko, vrátane dodávky hnojiva</t>
  </si>
  <si>
    <t>1872510472</t>
  </si>
  <si>
    <t>69</t>
  </si>
  <si>
    <t>289971211</t>
  </si>
  <si>
    <t>Zhotovenie vrstvy z geotextílie na upravenom povrchu v sklone do 1 : 5 , šírky od 0 do 3 m</t>
  </si>
  <si>
    <t>-261486219</t>
  </si>
  <si>
    <t>"mulčovacia kôra"140,34</t>
  </si>
  <si>
    <t>VV</t>
  </si>
  <si>
    <t>Súčet</t>
  </si>
  <si>
    <t>70</t>
  </si>
  <si>
    <t>6936651300</t>
  </si>
  <si>
    <t>Geotextília 300 g/m2</t>
  </si>
  <si>
    <t>1204952315</t>
  </si>
  <si>
    <t>55</t>
  </si>
  <si>
    <t>936104212</t>
  </si>
  <si>
    <t>Osadenie odpadkového koša vrátane spodnej stavby</t>
  </si>
  <si>
    <t>-1927943608</t>
  </si>
  <si>
    <t>56</t>
  </si>
  <si>
    <t>5538168047</t>
  </si>
  <si>
    <t>Odpadkový kôš</t>
  </si>
  <si>
    <t>-1573315971</t>
  </si>
  <si>
    <t>57</t>
  </si>
  <si>
    <t>936124122</t>
  </si>
  <si>
    <t>Osadenie parkovej lavičky vrátane spodnej stavby</t>
  </si>
  <si>
    <t>-820463634</t>
  </si>
  <si>
    <t>58</t>
  </si>
  <si>
    <t>5538168001</t>
  </si>
  <si>
    <t>Parková lavička LPU 151 preva urbana</t>
  </si>
  <si>
    <t>1905726912</t>
  </si>
  <si>
    <t>59</t>
  </si>
  <si>
    <t>9361241221</t>
  </si>
  <si>
    <t>1215474694</t>
  </si>
  <si>
    <t>60</t>
  </si>
  <si>
    <t>5538168002</t>
  </si>
  <si>
    <t>Parková lavička LWD300t, trojuholníková 4,06x3,515x3,515 m</t>
  </si>
  <si>
    <t>-1167683256</t>
  </si>
  <si>
    <t>61</t>
  </si>
  <si>
    <t>9361241222</t>
  </si>
  <si>
    <t>Osadenie picej fontány vrátane spodnej stavby</t>
  </si>
  <si>
    <t>-722554522</t>
  </si>
  <si>
    <t>62</t>
  </si>
  <si>
    <t>5538168003</t>
  </si>
  <si>
    <t>Picia fontánka s nemrznúcim ventilom</t>
  </si>
  <si>
    <t>-535512434</t>
  </si>
  <si>
    <t>65</t>
  </si>
  <si>
    <t>9361241224</t>
  </si>
  <si>
    <t>Doprava prvkov mobiliáru</t>
  </si>
  <si>
    <t>-211410812</t>
  </si>
  <si>
    <t>67</t>
  </si>
  <si>
    <t>998231311</t>
  </si>
  <si>
    <t>Presun hmôt pre sadovnícke a krajinárske úpravy do 5000 m vodorovne bez zvislého presunu</t>
  </si>
  <si>
    <t>t</t>
  </si>
  <si>
    <t>-1173532671</t>
  </si>
  <si>
    <t>VP - Práce naviac</t>
  </si>
  <si>
    <t>PN</t>
  </si>
  <si>
    <t>2-17-2 - SO.02 Spevnené plochy</t>
  </si>
  <si>
    <t xml:space="preserve">    4 - Vodorovné konštrukcie</t>
  </si>
  <si>
    <t xml:space="preserve">    5 - Komunikácie</t>
  </si>
  <si>
    <t>122201102</t>
  </si>
  <si>
    <t>Odkopávka a prekopávka nezapažená v hornine 3, nad 100 do 1000 m3</t>
  </si>
  <si>
    <t>71021671</t>
  </si>
  <si>
    <t>"betónová dlažba 6cm"(279,48+38,35)*0,41</t>
  </si>
  <si>
    <t>122201109</t>
  </si>
  <si>
    <t>Odkopávky a prekopávky nezapažené. Príplatok k cenám za lepivosť horniny 3</t>
  </si>
  <si>
    <t>516208716</t>
  </si>
  <si>
    <t>162501122</t>
  </si>
  <si>
    <t xml:space="preserve">Vodorovné premiestnenie výkopku  po spevnenej ceste z  horniny tr.1-4, nad 100 do 1000 m3 na vzdialenosť do 3000 m </t>
  </si>
  <si>
    <t>-1785242204</t>
  </si>
  <si>
    <t>162501123</t>
  </si>
  <si>
    <t>Vodorovné premiestnenie výkopku  po spevnenej ceste z  horniny tr.1-4, nad 100 do 1000 m3, príplatok k cene za každých ďalšich a začatých 1000 m</t>
  </si>
  <si>
    <t>-311180648</t>
  </si>
  <si>
    <t>130,31*17</t>
  </si>
  <si>
    <t>171209002</t>
  </si>
  <si>
    <t>Poplatok za skladovanie - zemina a kamenivo (17 05) ostatné</t>
  </si>
  <si>
    <t>-1598746829</t>
  </si>
  <si>
    <t>181101102</t>
  </si>
  <si>
    <t>Úprava pláne v zárezoch v hornine 1-4 so zhutnením</t>
  </si>
  <si>
    <t>1918459954</t>
  </si>
  <si>
    <t>"betónová dlažba 6cm"(279,48+38,35)</t>
  </si>
  <si>
    <t>-91021217</t>
  </si>
  <si>
    <t>"okrasný kameň"169,98</t>
  </si>
  <si>
    <t>217297705</t>
  </si>
  <si>
    <t>467510111</t>
  </si>
  <si>
    <t>Okrasný kameň balvan d+m</t>
  </si>
  <si>
    <t>1119683750</t>
  </si>
  <si>
    <t>561252211</t>
  </si>
  <si>
    <t>Podklad z kameniva stabilizovaného cementom CBGM C 1,5/2,0  hr 150 mm</t>
  </si>
  <si>
    <t>1751559960</t>
  </si>
  <si>
    <t>"betónová dlažba 6cm"279,48+38,35</t>
  </si>
  <si>
    <t>564231111</t>
  </si>
  <si>
    <t>Okrasné kamenivo hr. 100 mm</t>
  </si>
  <si>
    <t>-1277615839</t>
  </si>
  <si>
    <t>564851113</t>
  </si>
  <si>
    <t>Podklad zo štrkodrviny 0-22 s rozprestretím a zhutnením, po zhutnení hr. 170 mm</t>
  </si>
  <si>
    <t>43365330</t>
  </si>
  <si>
    <t>23</t>
  </si>
  <si>
    <t>591111121</t>
  </si>
  <si>
    <t>Kladenie dlažby z kociek drobných do lôžka z kameniva ťaženého</t>
  </si>
  <si>
    <t>-897765712</t>
  </si>
  <si>
    <t>"betónová dlažba 6cm"38,35</t>
  </si>
  <si>
    <t>24</t>
  </si>
  <si>
    <t>5922901480</t>
  </si>
  <si>
    <t>Maloformátová dlažba 10,2x9,2x6 cm</t>
  </si>
  <si>
    <t>1318633613</t>
  </si>
  <si>
    <t>25</t>
  </si>
  <si>
    <t>596911112</t>
  </si>
  <si>
    <t>Kladenie zámkovej dlažby  hr. 6 cm pre peších nad 20 m2</t>
  </si>
  <si>
    <t>-183581464</t>
  </si>
  <si>
    <t>"betónová dlažba 6cm"279,48</t>
  </si>
  <si>
    <t>5922901380</t>
  </si>
  <si>
    <t>Betónová dlažba 6 cm, (10/10, 10/20, 20/20, 30/20, 30/30)</t>
  </si>
  <si>
    <t>-1877847105</t>
  </si>
  <si>
    <t>"betónová dlažba 6cm"279,48*1,02</t>
  </si>
  <si>
    <t>915930031</t>
  </si>
  <si>
    <t>Osadenie vodiaceho obrubníka z ocele</t>
  </si>
  <si>
    <t>m</t>
  </si>
  <si>
    <t>-1957013814</t>
  </si>
  <si>
    <t>4045795045</t>
  </si>
  <si>
    <t>Oceľový obrubník výšky 10 cm, hr. 0,8 mm</t>
  </si>
  <si>
    <t>1458828216</t>
  </si>
  <si>
    <t>916561111</t>
  </si>
  <si>
    <t xml:space="preserve">Osadenie záhon. obrubníka betón., do lôžka z bet. pros. tr. C 10/12,5 s bočnou oporou </t>
  </si>
  <si>
    <t>2029035003</t>
  </si>
  <si>
    <t>5922902940</t>
  </si>
  <si>
    <t>Obrubník parkový 100/20/5 cm</t>
  </si>
  <si>
    <t>2042349295</t>
  </si>
  <si>
    <t>918101111</t>
  </si>
  <si>
    <t>Lôžko pod obrubníky, krajníky alebo obruby z dlažob. kociek z betónu prostého tr. C 10/12,5</t>
  </si>
  <si>
    <t>952718063</t>
  </si>
  <si>
    <t>211,79*0,2*0,1</t>
  </si>
  <si>
    <t>998223011</t>
  </si>
  <si>
    <t>Presun hmôt pre pozemné komunikácie s krytom dláždeným (822 2.3, 822 5.3) akejkoľvek dĺžky objektu</t>
  </si>
  <si>
    <t>891215726</t>
  </si>
  <si>
    <t>2-17-3 - SO.03 Drevené pódium, drevené schody</t>
  </si>
  <si>
    <t>PSV - Práce a dodávky PSV</t>
  </si>
  <si>
    <t xml:space="preserve">    762 - Konštrukcie tesárske</t>
  </si>
  <si>
    <t xml:space="preserve">    783 - Dokončovacie práce - nátery</t>
  </si>
  <si>
    <t>122201101</t>
  </si>
  <si>
    <t>Odkopávka a prekopávka nezapažená v hornine 3, do 100 m3</t>
  </si>
  <si>
    <t>-1718175054</t>
  </si>
  <si>
    <t>"pódium"105,22*0,415</t>
  </si>
  <si>
    <t>"schody"(3,8+8,6+8,5+2,9+2+10,7)*0,28</t>
  </si>
  <si>
    <t>1051080984</t>
  </si>
  <si>
    <t>132201101</t>
  </si>
  <si>
    <t>Výkop ryhy do šírky 600 mm v horn.3 do 100 m3</t>
  </si>
  <si>
    <t>-1001551872</t>
  </si>
  <si>
    <t>"schody"(3,8+8,6+8,5+2,9+2+10,7)*0,3*0,6</t>
  </si>
  <si>
    <t>(4+1,78+8,36+8+2,3+4,5+10,7)*0,3*0,6</t>
  </si>
  <si>
    <t>132201109</t>
  </si>
  <si>
    <t>Príplatok k cene za lepivosť pri hĺbení rýh šírky do 600 mm zapažených i nezapažených s urovnaním dna v hornine 3</t>
  </si>
  <si>
    <t>1795363693</t>
  </si>
  <si>
    <t>162501102</t>
  </si>
  <si>
    <t xml:space="preserve">Vodorovné premiestnenie výkopku  po spevnenej ceste z  horniny tr.1-4, do 100 m3 na vzdialenosť do 3000 m </t>
  </si>
  <si>
    <t>-71675422</t>
  </si>
  <si>
    <t>53,886+13,705</t>
  </si>
  <si>
    <t>162501105</t>
  </si>
  <si>
    <t>Vodorovné premiestnenie výkopku  po spevnenej ceste z  horniny tr.1-4, do 100 m3, príplatok k cene za každých ďalšich a začatých 1000 m</t>
  </si>
  <si>
    <t>1271093096</t>
  </si>
  <si>
    <t>67,591*17</t>
  </si>
  <si>
    <t>1687115236</t>
  </si>
  <si>
    <t>273321312</t>
  </si>
  <si>
    <t xml:space="preserve">Betón základových dosiek, železový (bez výstuže), tr.C 20/25 </t>
  </si>
  <si>
    <t>492570493</t>
  </si>
  <si>
    <t>"pódium"77,65*0,15</t>
  </si>
  <si>
    <t>273351215</t>
  </si>
  <si>
    <t>Debnenie stien základových dosiek, zhotovenie-dielce</t>
  </si>
  <si>
    <t>-60502733</t>
  </si>
  <si>
    <t>"pódium"38,43*0,15</t>
  </si>
  <si>
    <t>273351216</t>
  </si>
  <si>
    <t>Debnenie stien základových dosiek, odstránenie-dielce</t>
  </si>
  <si>
    <t>1672564402</t>
  </si>
  <si>
    <t>273362421</t>
  </si>
  <si>
    <t>Výstuž základových dosiek zo zvár. sietí KARI, priemer drôtu 6/6 mm, veľkosť oka 100x100 mm</t>
  </si>
  <si>
    <t>-1000686103</t>
  </si>
  <si>
    <t>"pódium"77,65</t>
  </si>
  <si>
    <t>22</t>
  </si>
  <si>
    <t>274313611</t>
  </si>
  <si>
    <t>Betón základových pásov, prostý tr.C 16/20</t>
  </si>
  <si>
    <t>1683397018</t>
  </si>
  <si>
    <t>274351215</t>
  </si>
  <si>
    <t>Debnenie stien základových pásov, zhotovenie-dielce</t>
  </si>
  <si>
    <t>-1778286417</t>
  </si>
  <si>
    <t>"schody"(3,8+8,6+8,5+2,9+2+10,7)*0,6</t>
  </si>
  <si>
    <t>(4+1,78+8,36+8+2,3+4,5+10,7)*0,3</t>
  </si>
  <si>
    <t>274351216</t>
  </si>
  <si>
    <t>Debnenie stien základových pásov, odstránenie-dielce</t>
  </si>
  <si>
    <t>-242969672</t>
  </si>
  <si>
    <t>564261111</t>
  </si>
  <si>
    <t>Podklad alebo podsyp zo štrkopiesku s rozprestretím, vlhčením a zhutnením, po zhutnení hr. 200 mm</t>
  </si>
  <si>
    <t>572856842</t>
  </si>
  <si>
    <t>564651111</t>
  </si>
  <si>
    <t>Podklad z kameniva drveného  hr. 150 mm</t>
  </si>
  <si>
    <t>-1923767005</t>
  </si>
  <si>
    <t>"schody"(3,8+8,6+8,5+2,9+2+10,7)</t>
  </si>
  <si>
    <t>-969087705</t>
  </si>
  <si>
    <t>762211120</t>
  </si>
  <si>
    <t>Montáž dreveného schodiskového stupňa z hranolov</t>
  </si>
  <si>
    <t>16</t>
  </si>
  <si>
    <t>-1414031818</t>
  </si>
  <si>
    <t>"schody"(3,8+8,6+8,5+2,9+2+10,7)*3</t>
  </si>
  <si>
    <t>(4+1,78+8,36+8+2,3+4,5+10,7)*2</t>
  </si>
  <si>
    <t>21</t>
  </si>
  <si>
    <t>6051742000</t>
  </si>
  <si>
    <t>Hranol 475/150 mm, akosť A, hobľované rezivo</t>
  </si>
  <si>
    <t>-769226843</t>
  </si>
  <si>
    <t>188,780*0,475*0,15*1,1</t>
  </si>
  <si>
    <t>762523104</t>
  </si>
  <si>
    <t>Položenie podláh hobľovaných na zraz z dosiek a fošien</t>
  </si>
  <si>
    <t>-1148346856</t>
  </si>
  <si>
    <t>38,43*0,36</t>
  </si>
  <si>
    <t>6051011300</t>
  </si>
  <si>
    <t>Terasová doska 150x25 mm, hobľované rezivo</t>
  </si>
  <si>
    <t>1371229848</t>
  </si>
  <si>
    <t>91,485*0,15*0,025*1,1</t>
  </si>
  <si>
    <t>27</t>
  </si>
  <si>
    <t>762526110</t>
  </si>
  <si>
    <t>Položenie podkladového roštu</t>
  </si>
  <si>
    <t>2015268994</t>
  </si>
  <si>
    <t>11,6*2+10,8+9,7+8,6+7,5+6,8+6,6+6,4+6+5,3+3,5</t>
  </si>
  <si>
    <t>(9,4+9,9+10+10,1+9,9+9,5+7,9+5,5+4,4+3,7+3,1+2,5+1,8+1)*2</t>
  </si>
  <si>
    <t>6051010201</t>
  </si>
  <si>
    <t>Hranol180x180 mm, akosť A</t>
  </si>
  <si>
    <t>929158131</t>
  </si>
  <si>
    <t>(11,6*2+10,8+9,7+8,6+7,5+6,8+6,6+6,4+6+5,3+3,5)*0,18*0,18*1,1</t>
  </si>
  <si>
    <t>6051010202</t>
  </si>
  <si>
    <t>Rezivol 150x50 mm a 50x28 mm, akosť A</t>
  </si>
  <si>
    <t>-823116858</t>
  </si>
  <si>
    <t>(9,4+9,9+10+10,1+9,9+9,5+7,9+5,5+4,4+3,7+3,1+2,5+1,8+1)*0,15*0,05*1,1</t>
  </si>
  <si>
    <t>(9,4+9,9+10+10,1+9,9+9,5+7,9+5,5+4,4+3,7+3,1+2,5+1,8+1)*0,05*0,028*1,1</t>
  </si>
  <si>
    <t>762795000</t>
  </si>
  <si>
    <t>Spojovacie prostriedky pre priestorové viazané konštrukcie - klince, svorky, fixačné dosky</t>
  </si>
  <si>
    <t>87774975</t>
  </si>
  <si>
    <t>14,796+0,407+3,364+0,869</t>
  </si>
  <si>
    <t>7627950001</t>
  </si>
  <si>
    <t>D+M kotvenie podkladných hranolov</t>
  </si>
  <si>
    <t>988648640</t>
  </si>
  <si>
    <t>998762202</t>
  </si>
  <si>
    <t>Presun hmôt pre konštrukcie tesárske v objektoch výšky do 12 m</t>
  </si>
  <si>
    <t>%</t>
  </si>
  <si>
    <t>-1635296734</t>
  </si>
  <si>
    <t>783624200</t>
  </si>
  <si>
    <t>Nátery stolárskych výrobkov syntetické dvojnásobné</t>
  </si>
  <si>
    <t>1787756266</t>
  </si>
  <si>
    <t>"schody"188,780*1,25*1,1</t>
  </si>
  <si>
    <t>"terasa"91,485*0,35*1,1</t>
  </si>
  <si>
    <t>783782203</t>
  </si>
  <si>
    <t>Nátery tesárskych konštrukcií povrchová impregnácia Bochemitom QB</t>
  </si>
  <si>
    <t>1074627938</t>
  </si>
  <si>
    <t>"podkladný rošt terasa"</t>
  </si>
  <si>
    <t>(11,6*2+10,8+9,7+8,6+7,5+6,8+6,6+6,4+6+5,3+3,5)*0,72*1,1</t>
  </si>
  <si>
    <t>(9,4+9,9+10+10,1+9,9+9,5+7,9+5,5+4,4+3,7+3,1+2,5+1,8+1)*0,4*1,1</t>
  </si>
  <si>
    <t>(9,4+9,9+10+10,1+9,9+9,5+7,9+5,5+4,4+3,7+3,1+2,5+1,8+1)*0,156*1,1</t>
  </si>
  <si>
    <t>2-17-4 - SO.04 Prvky komunitnej záhrady</t>
  </si>
  <si>
    <t xml:space="preserve">    767 - Konštrukcie doplnkové kovové</t>
  </si>
  <si>
    <t>-1903923198</t>
  </si>
  <si>
    <t>"pre záhon"1*2*0,35*21</t>
  </si>
  <si>
    <t>"sklad"2*3*0,25</t>
  </si>
  <si>
    <t>127733454</t>
  </si>
  <si>
    <t>1865241406</t>
  </si>
  <si>
    <t>"kanál"(6+9,6)*0,5*0,275</t>
  </si>
  <si>
    <t>1423311483</t>
  </si>
  <si>
    <t>-534228600</t>
  </si>
  <si>
    <t>16,2+2,145</t>
  </si>
  <si>
    <t>-2121595148</t>
  </si>
  <si>
    <t>18,345*17</t>
  </si>
  <si>
    <t>-1515987247</t>
  </si>
  <si>
    <t>211971121</t>
  </si>
  <si>
    <t>Zhotov. oplášt. výplne z geotext. v ryhe alebo v záreze pri rozvinutej šírke oplášt. od 0 do 2, 5 m</t>
  </si>
  <si>
    <t>-432604280</t>
  </si>
  <si>
    <t>"záhon"2*1*21+(1,6*2+0,6*2)*0,6*21+(1*2+2*2)*0,25*21</t>
  </si>
  <si>
    <t>Geotextília netkaná polypropylénová PP   300</t>
  </si>
  <si>
    <t>1673606805</t>
  </si>
  <si>
    <t>-324206126</t>
  </si>
  <si>
    <t>"sklad"3*2*0,1</t>
  </si>
  <si>
    <t>"kanál"(6+9,6)*0,5*0,1</t>
  </si>
  <si>
    <t>435970591</t>
  </si>
  <si>
    <t>"sklad"(3*2+2*2)*0,1</t>
  </si>
  <si>
    <t>"kanál"(6*2+9,6*2)*0,1</t>
  </si>
  <si>
    <t>1530282903</t>
  </si>
  <si>
    <t>-934876017</t>
  </si>
  <si>
    <t>"sklad"3*2</t>
  </si>
  <si>
    <t>"kanál"(6+9,6)*0,5</t>
  </si>
  <si>
    <t>"kanál zvislo"(6+9,6)*0,125*2</t>
  </si>
  <si>
    <t>279321312</t>
  </si>
  <si>
    <t>Betón základových múrov, železový (bez výstuže), tr.C 20/25</t>
  </si>
  <si>
    <t>1586126057</t>
  </si>
  <si>
    <t>"kanál"(6+9,6)*0,125*0,1*2</t>
  </si>
  <si>
    <t>279351105</t>
  </si>
  <si>
    <t>Debnenie základových múrov obojstranné zhotovenie-dielce</t>
  </si>
  <si>
    <t>-1137766542</t>
  </si>
  <si>
    <t>"kanál"(6+9,6)*0,125*4</t>
  </si>
  <si>
    <t>279351106</t>
  </si>
  <si>
    <t>Debnenie základových múrov obojstranné odstránenie-dielce</t>
  </si>
  <si>
    <t>-621574182</t>
  </si>
  <si>
    <t>Podklad alebo podsyp zo štrkopiesku s rozprestretím, vlhčením a zhutnením, po zhutnení hr. 100 mm</t>
  </si>
  <si>
    <t>-556929366</t>
  </si>
  <si>
    <t>2056421894</t>
  </si>
  <si>
    <t>"pre záhon"1*2*21</t>
  </si>
  <si>
    <t>"sklad"2*3</t>
  </si>
  <si>
    <t>1949244137</t>
  </si>
  <si>
    <t>762712110</t>
  </si>
  <si>
    <t>Montáž priestorových viazaných konštrukcií z reziva hraneného prierezovej plochy do 120 cm2</t>
  </si>
  <si>
    <t>1821190277</t>
  </si>
  <si>
    <t>"záhon fošňa"(1*2+1,6*2)*21</t>
  </si>
  <si>
    <t>6051010200</t>
  </si>
  <si>
    <t>Hobľované rezivo akosť A</t>
  </si>
  <si>
    <t>1826658601</t>
  </si>
  <si>
    <t>"záhon fošňa"(1*2+1,6*2)*21*0,25*0,05*1,1</t>
  </si>
  <si>
    <t>"záhon"(1*2+1,6*2)*4*21*0,2*0,15*1,1</t>
  </si>
  <si>
    <t>762712140</t>
  </si>
  <si>
    <t>Montáž priestorových viazaných konštrukcií z reziva hraneného prierezovej plochy 280-450 cm2</t>
  </si>
  <si>
    <t>997350777</t>
  </si>
  <si>
    <t>"záhon"(1*2+1,6*2)*4*21</t>
  </si>
  <si>
    <t>1861378588</t>
  </si>
  <si>
    <t>-625641107</t>
  </si>
  <si>
    <t>767426201</t>
  </si>
  <si>
    <t>Dodávka + montáž oceľového skladu so sedlovou strechou 3000/2000 mm, vrátane regálov a rámu na popínavé rastliny</t>
  </si>
  <si>
    <t>-1926935797</t>
  </si>
  <si>
    <t>169453385</t>
  </si>
  <si>
    <t>"záhon fošňa"(1*2+1,6*2)*21*0,6*1,1</t>
  </si>
  <si>
    <t>"záhon"(1*2+1,6*2)*4*21*0,7*1,1</t>
  </si>
  <si>
    <t>2-17-5 - SO.05 Vodovodná prípojka</t>
  </si>
  <si>
    <t xml:space="preserve">    8 - Rúrové vedenie</t>
  </si>
  <si>
    <t>131201101</t>
  </si>
  <si>
    <t>Výkop nezapaženej jamy v hornine 3, do 100 m3</t>
  </si>
  <si>
    <t>-1182655585</t>
  </si>
  <si>
    <t>"výkop pre vodomernú šachtu"</t>
  </si>
  <si>
    <t>1,5*1,5*1,7</t>
  </si>
  <si>
    <t>131201109</t>
  </si>
  <si>
    <t>Hĺbenie nezapažených jám a zárezov. Príplatok za lepivosť horniny 3</t>
  </si>
  <si>
    <t>-552447255</t>
  </si>
  <si>
    <t>3,825/2</t>
  </si>
  <si>
    <t>156679062</t>
  </si>
  <si>
    <t>60*0,6*1,65</t>
  </si>
  <si>
    <t>1865832199</t>
  </si>
  <si>
    <t>1688596456</t>
  </si>
  <si>
    <t>"vytlačená zemina"</t>
  </si>
  <si>
    <t>3,825+11,891+1*1*1,7</t>
  </si>
  <si>
    <t>-1632867323</t>
  </si>
  <si>
    <t>17,416*17</t>
  </si>
  <si>
    <t>171201201</t>
  </si>
  <si>
    <t>Uloženie sypaniny na skládky do 100 m3</t>
  </si>
  <si>
    <t>1375315989</t>
  </si>
  <si>
    <t>-901435662</t>
  </si>
  <si>
    <t>174101001</t>
  </si>
  <si>
    <t>Zásyp sypaninou so zhutnením jám, šachiet, rýh, zárezov alebo okolo objektov do 100 m3</t>
  </si>
  <si>
    <t>-919096789</t>
  </si>
  <si>
    <t>"výkopy spolu"</t>
  </si>
  <si>
    <t>3,825+59,4</t>
  </si>
  <si>
    <t>-3,825-11,891-1*1*1,7</t>
  </si>
  <si>
    <t>175101101</t>
  </si>
  <si>
    <t>Obsyp potrubia sypaninou z vhodných hornín 1 až 4 bez prehodenia sypaniny</t>
  </si>
  <si>
    <t>-895194334</t>
  </si>
  <si>
    <t>60*0,6*0,332</t>
  </si>
  <si>
    <t>-3,14*(0,018)^2*60</t>
  </si>
  <si>
    <t>5833116600</t>
  </si>
  <si>
    <t>Kamenivo ťažené drobné 0-4 B</t>
  </si>
  <si>
    <t>1968679264</t>
  </si>
  <si>
    <t>175101109</t>
  </si>
  <si>
    <t>Príplatok k cene za prehodenie sypaniny</t>
  </si>
  <si>
    <t>118136167</t>
  </si>
  <si>
    <t>451572111</t>
  </si>
  <si>
    <t>Lôžko pod potrubie, stoky a drobné objekty, v otvorenom výkope z kameniva drobného ťaženého 0-4 mm</t>
  </si>
  <si>
    <t>-1370827363</t>
  </si>
  <si>
    <t>60*0,6*0,1</t>
  </si>
  <si>
    <t>1,5*1,5*0,1</t>
  </si>
  <si>
    <t>722290226</t>
  </si>
  <si>
    <t>Tlaková skúška vodovodného potrubia do DN 50</t>
  </si>
  <si>
    <t>-1247244955</t>
  </si>
  <si>
    <t>722290234</t>
  </si>
  <si>
    <t>Prepláchnutie a dezinfekcia vodovodného potrubia do DN 80</t>
  </si>
  <si>
    <t>-705625038</t>
  </si>
  <si>
    <t>871161121</t>
  </si>
  <si>
    <t>Montáž potrubia z tlakových rúrok polyetylénových vonkajšieho priemeru 32 mm</t>
  </si>
  <si>
    <t>-1495697373</t>
  </si>
  <si>
    <t>2860018130</t>
  </si>
  <si>
    <t xml:space="preserve">HDPE rúra PE100  32x2,9/100m PN16 (SDR11) -pre tlakový rozvod pitnej vody </t>
  </si>
  <si>
    <t>-204396304</t>
  </si>
  <si>
    <t>891269111</t>
  </si>
  <si>
    <t>Montáž navrtávacieho pásu s ventilom Jt 1 MPa na potr. z rúr liat., oceľ., plast</t>
  </si>
  <si>
    <t>994790776</t>
  </si>
  <si>
    <t>4227531001</t>
  </si>
  <si>
    <t>Navrtávaci pás s ventilom</t>
  </si>
  <si>
    <t>1798074185</t>
  </si>
  <si>
    <t>893212111</t>
  </si>
  <si>
    <t>Šachta armatúrna z prostého betónu so stropom z dielcov vnútor. pôdorys. plochy do 1, 50 m2</t>
  </si>
  <si>
    <t>-2064336496</t>
  </si>
  <si>
    <t>899401112</t>
  </si>
  <si>
    <t>Osadenie poklopu liatinového posúvačového</t>
  </si>
  <si>
    <t>-697064744</t>
  </si>
  <si>
    <t>4229135200</t>
  </si>
  <si>
    <t>Poklop šupátkový</t>
  </si>
  <si>
    <t>-1006275061</t>
  </si>
  <si>
    <t>899721111</t>
  </si>
  <si>
    <t>Vyhľadávací vodič na potrubí PVC DN do 150 mm</t>
  </si>
  <si>
    <t>-42588498</t>
  </si>
  <si>
    <t>998276101</t>
  </si>
  <si>
    <t>Presun hmôt pre rúrové vedenie hĺbené z rúr z plast. hmôt alebo sklolamin. v otvorenom výkope</t>
  </si>
  <si>
    <t>-148903394</t>
  </si>
  <si>
    <t>/</t>
  </si>
  <si>
    <t>Ekvivalent výrobku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</si>
</sst>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3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3" borderId="19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3" borderId="22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3" borderId="24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3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 wrapText="1"/>
    </xf>
    <xf numFmtId="168" fontId="0" fillId="33" borderId="33" xfId="0" applyNumberFormat="1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3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9" fillId="34" borderId="18" xfId="0" applyNumberFormat="1" applyFont="1" applyFill="1" applyBorder="1" applyAlignment="1">
      <alignment horizontal="right" vertical="center"/>
    </xf>
    <xf numFmtId="0" fontId="0" fillId="34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3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3" borderId="0" xfId="0" applyFont="1" applyFill="1" applyAlignment="1">
      <alignment horizontal="left" vertical="center"/>
    </xf>
    <xf numFmtId="164" fontId="18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3" borderId="0" xfId="0" applyNumberFormat="1" applyFont="1" applyFill="1" applyAlignment="1">
      <alignment horizontal="left" vertical="top"/>
    </xf>
    <xf numFmtId="0" fontId="7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3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3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4" fillId="0" borderId="0" xfId="0" applyNumberFormat="1" applyFont="1" applyAlignment="1">
      <alignment horizontal="right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59B49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C19F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ED2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ECE8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D2E4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655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190500</xdr:rowOff>
    </xdr:to>
    <xdr:pic>
      <xdr:nvPicPr>
        <xdr:cNvPr id="1" name="Obrázok 1" descr="C:\CENKROSplusData\System\Temp\rad59B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C19F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AED2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ECE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D2E4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865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zoomScalePageLayoutView="0" workbookViewId="0" topLeftCell="A1">
      <pane ySplit="1" topLeftCell="A103" activePane="bottomLeft" state="frozen"/>
      <selection pane="topLeft" activeCell="A1" sqref="A1"/>
      <selection pane="bottomLeft" activeCell="E18" sqref="E1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2:72" s="2" customFormat="1" ht="7.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BS1" s="3" t="s">
        <v>1</v>
      </c>
      <c r="BT1" s="3" t="s">
        <v>2</v>
      </c>
    </row>
    <row r="2" spans="2:71" s="2" customFormat="1" ht="37.5" customHeight="1">
      <c r="B2" s="7"/>
      <c r="C2" s="161" t="s">
        <v>3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8"/>
      <c r="AS2" s="9" t="s">
        <v>4</v>
      </c>
      <c r="BE2" s="10" t="s">
        <v>5</v>
      </c>
      <c r="BS2" s="3" t="s">
        <v>6</v>
      </c>
    </row>
    <row r="3" spans="2:71" s="2" customFormat="1" ht="15" customHeight="1">
      <c r="B3" s="7"/>
      <c r="D3" s="11" t="s">
        <v>7</v>
      </c>
      <c r="K3" s="166" t="s">
        <v>8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Q3" s="8"/>
      <c r="BE3" s="163" t="s">
        <v>9</v>
      </c>
      <c r="BS3" s="3" t="s">
        <v>1</v>
      </c>
    </row>
    <row r="4" spans="2:71" s="2" customFormat="1" ht="37.5" customHeight="1">
      <c r="B4" s="7"/>
      <c r="D4" s="13" t="s">
        <v>10</v>
      </c>
      <c r="K4" s="167" t="s">
        <v>11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Q4" s="8"/>
      <c r="BE4" s="162"/>
      <c r="BS4" s="3" t="s">
        <v>1</v>
      </c>
    </row>
    <row r="5" spans="2:71" s="2" customFormat="1" ht="15" customHeight="1">
      <c r="B5" s="7"/>
      <c r="D5" s="14" t="s">
        <v>12</v>
      </c>
      <c r="K5" s="12"/>
      <c r="AK5" s="14" t="s">
        <v>13</v>
      </c>
      <c r="AN5" s="12"/>
      <c r="AQ5" s="8"/>
      <c r="BE5" s="162"/>
      <c r="BS5" s="3" t="s">
        <v>1</v>
      </c>
    </row>
    <row r="6" spans="2:71" s="2" customFormat="1" ht="15" customHeight="1">
      <c r="B6" s="7"/>
      <c r="D6" s="14" t="s">
        <v>14</v>
      </c>
      <c r="K6" s="12" t="s">
        <v>15</v>
      </c>
      <c r="AK6" s="14" t="s">
        <v>16</v>
      </c>
      <c r="AN6" s="15"/>
      <c r="AQ6" s="8"/>
      <c r="BE6" s="162"/>
      <c r="BS6" s="3" t="s">
        <v>1</v>
      </c>
    </row>
    <row r="7" spans="2:71" s="2" customFormat="1" ht="15" customHeight="1">
      <c r="B7" s="7"/>
      <c r="AQ7" s="8"/>
      <c r="BE7" s="162"/>
      <c r="BS7" s="3" t="s">
        <v>1</v>
      </c>
    </row>
    <row r="8" spans="2:71" s="2" customFormat="1" ht="15" customHeight="1">
      <c r="B8" s="7"/>
      <c r="D8" s="14" t="s">
        <v>17</v>
      </c>
      <c r="AK8" s="14" t="s">
        <v>18</v>
      </c>
      <c r="AN8" s="12"/>
      <c r="AQ8" s="8"/>
      <c r="BE8" s="162"/>
      <c r="BS8" s="3" t="s">
        <v>1</v>
      </c>
    </row>
    <row r="9" spans="2:71" s="2" customFormat="1" ht="19.5" customHeight="1">
      <c r="B9" s="7"/>
      <c r="E9" s="12" t="s">
        <v>19</v>
      </c>
      <c r="AK9" s="14" t="s">
        <v>20</v>
      </c>
      <c r="AN9" s="12"/>
      <c r="AQ9" s="8"/>
      <c r="BE9" s="162"/>
      <c r="BS9" s="3" t="s">
        <v>1</v>
      </c>
    </row>
    <row r="10" spans="2:71" s="2" customFormat="1" ht="7.5" customHeight="1">
      <c r="B10" s="7"/>
      <c r="AQ10" s="8"/>
      <c r="BE10" s="162"/>
      <c r="BS10" s="3" t="s">
        <v>1</v>
      </c>
    </row>
    <row r="11" spans="2:71" s="2" customFormat="1" ht="15" customHeight="1">
      <c r="B11" s="7"/>
      <c r="D11" s="14" t="s">
        <v>21</v>
      </c>
      <c r="AK11" s="14" t="s">
        <v>18</v>
      </c>
      <c r="AN11" s="16"/>
      <c r="AQ11" s="8"/>
      <c r="BE11" s="162"/>
      <c r="BS11" s="3" t="s">
        <v>1</v>
      </c>
    </row>
    <row r="12" spans="2:71" s="2" customFormat="1" ht="15.75" customHeight="1">
      <c r="B12" s="7"/>
      <c r="E12" s="168" t="s">
        <v>22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4" t="s">
        <v>20</v>
      </c>
      <c r="AN12" s="16"/>
      <c r="AQ12" s="8"/>
      <c r="BE12" s="162"/>
      <c r="BS12" s="3" t="s">
        <v>1</v>
      </c>
    </row>
    <row r="13" spans="2:71" s="2" customFormat="1" ht="7.5" customHeight="1">
      <c r="B13" s="7"/>
      <c r="AQ13" s="8"/>
      <c r="BE13" s="162"/>
      <c r="BS13" s="3" t="s">
        <v>0</v>
      </c>
    </row>
    <row r="14" spans="2:71" s="2" customFormat="1" ht="15" customHeight="1">
      <c r="B14" s="7"/>
      <c r="D14" s="14" t="s">
        <v>23</v>
      </c>
      <c r="AK14" s="14" t="s">
        <v>18</v>
      </c>
      <c r="AN14" s="12"/>
      <c r="AQ14" s="8"/>
      <c r="BE14" s="162"/>
      <c r="BS14" s="3" t="s">
        <v>0</v>
      </c>
    </row>
    <row r="15" spans="2:71" s="2" customFormat="1" ht="19.5" customHeight="1">
      <c r="B15" s="7"/>
      <c r="E15" s="12"/>
      <c r="AK15" s="14" t="s">
        <v>20</v>
      </c>
      <c r="AN15" s="12"/>
      <c r="AQ15" s="8"/>
      <c r="BE15" s="162"/>
      <c r="BS15" s="3" t="s">
        <v>24</v>
      </c>
    </row>
    <row r="16" spans="2:71" s="2" customFormat="1" ht="7.5" customHeight="1">
      <c r="B16" s="7"/>
      <c r="AQ16" s="8"/>
      <c r="BE16" s="162"/>
      <c r="BS16" s="3" t="s">
        <v>1</v>
      </c>
    </row>
    <row r="17" spans="2:71" s="2" customFormat="1" ht="15" customHeight="1">
      <c r="B17" s="7"/>
      <c r="D17" s="14" t="s">
        <v>25</v>
      </c>
      <c r="AK17" s="14" t="s">
        <v>18</v>
      </c>
      <c r="AN17" s="12"/>
      <c r="AQ17" s="8"/>
      <c r="BE17" s="162"/>
      <c r="BS17" s="3" t="s">
        <v>1</v>
      </c>
    </row>
    <row r="18" spans="2:57" s="2" customFormat="1" ht="15.75" customHeight="1">
      <c r="B18" s="7"/>
      <c r="E18" s="12"/>
      <c r="AK18" s="14" t="s">
        <v>20</v>
      </c>
      <c r="AN18" s="12"/>
      <c r="AQ18" s="8"/>
      <c r="BE18" s="162"/>
    </row>
    <row r="19" spans="2:57" s="2" customFormat="1" ht="7.5" customHeight="1">
      <c r="B19" s="7"/>
      <c r="AQ19" s="8"/>
      <c r="BE19" s="162"/>
    </row>
    <row r="20" spans="2:57" s="2" customFormat="1" ht="15.75" customHeight="1">
      <c r="B20" s="7"/>
      <c r="D20" s="14" t="s">
        <v>26</v>
      </c>
      <c r="AQ20" s="8"/>
      <c r="BE20" s="162"/>
    </row>
    <row r="21" spans="2:57" s="2" customFormat="1" ht="15.75" customHeight="1">
      <c r="B21" s="7"/>
      <c r="E21" s="169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Q21" s="8"/>
      <c r="BE21" s="162"/>
    </row>
    <row r="22" spans="2:57" s="2" customFormat="1" ht="7.5" customHeight="1">
      <c r="B22" s="7"/>
      <c r="AQ22" s="8"/>
      <c r="BE22" s="162"/>
    </row>
    <row r="23" spans="2:57" s="2" customFormat="1" ht="7.5" customHeight="1">
      <c r="B23" s="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Q23" s="8"/>
      <c r="BE23" s="162"/>
    </row>
    <row r="24" spans="2:57" s="2" customFormat="1" ht="15" customHeight="1">
      <c r="B24" s="7"/>
      <c r="D24" s="18" t="s">
        <v>27</v>
      </c>
      <c r="AK24" s="170">
        <f>ROUND($AG$85,2)</f>
        <v>0</v>
      </c>
      <c r="AL24" s="162"/>
      <c r="AM24" s="162"/>
      <c r="AN24" s="162"/>
      <c r="AO24" s="162"/>
      <c r="AQ24" s="8"/>
      <c r="BE24" s="162"/>
    </row>
    <row r="25" spans="2:57" s="2" customFormat="1" ht="15" customHeight="1">
      <c r="B25" s="7"/>
      <c r="D25" s="18" t="s">
        <v>28</v>
      </c>
      <c r="AK25" s="170">
        <f>ROUND($AG$92,2)</f>
        <v>0</v>
      </c>
      <c r="AL25" s="162"/>
      <c r="AM25" s="162"/>
      <c r="AN25" s="162"/>
      <c r="AO25" s="162"/>
      <c r="AQ25" s="8"/>
      <c r="BE25" s="162"/>
    </row>
    <row r="26" spans="2:57" s="3" customFormat="1" ht="7.5" customHeight="1">
      <c r="B26" s="19"/>
      <c r="AQ26" s="20"/>
      <c r="BE26" s="164"/>
    </row>
    <row r="27" spans="2:57" s="3" customFormat="1" ht="27" customHeight="1">
      <c r="B27" s="19"/>
      <c r="D27" s="21" t="s">
        <v>29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71">
        <f>ROUND($AK$24+$AK$25,2)</f>
        <v>0</v>
      </c>
      <c r="AL27" s="172"/>
      <c r="AM27" s="172"/>
      <c r="AN27" s="172"/>
      <c r="AO27" s="172"/>
      <c r="AQ27" s="20"/>
      <c r="BE27" s="164"/>
    </row>
    <row r="28" spans="2:57" s="3" customFormat="1" ht="7.5" customHeight="1">
      <c r="B28" s="19"/>
      <c r="AQ28" s="20"/>
      <c r="BE28" s="164"/>
    </row>
    <row r="29" spans="2:57" s="3" customFormat="1" ht="15" customHeight="1">
      <c r="B29" s="23"/>
      <c r="D29" s="24" t="s">
        <v>30</v>
      </c>
      <c r="F29" s="24" t="s">
        <v>31</v>
      </c>
      <c r="L29" s="173">
        <v>0.2</v>
      </c>
      <c r="M29" s="165"/>
      <c r="N29" s="165"/>
      <c r="O29" s="165"/>
      <c r="T29" s="26" t="s">
        <v>32</v>
      </c>
      <c r="W29" s="174">
        <f>ROUND($AZ$85+SUM($CD$93:$CD$97),2)</f>
        <v>0</v>
      </c>
      <c r="X29" s="165"/>
      <c r="Y29" s="165"/>
      <c r="Z29" s="165"/>
      <c r="AA29" s="165"/>
      <c r="AB29" s="165"/>
      <c r="AC29" s="165"/>
      <c r="AD29" s="165"/>
      <c r="AE29" s="165"/>
      <c r="AK29" s="174">
        <f>ROUND($AV$85+SUM($BY$93:$BY$97),2)</f>
        <v>0</v>
      </c>
      <c r="AL29" s="165"/>
      <c r="AM29" s="165"/>
      <c r="AN29" s="165"/>
      <c r="AO29" s="165"/>
      <c r="AQ29" s="27"/>
      <c r="BE29" s="165"/>
    </row>
    <row r="30" spans="2:57" s="3" customFormat="1" ht="15" customHeight="1">
      <c r="B30" s="23"/>
      <c r="F30" s="24" t="s">
        <v>33</v>
      </c>
      <c r="L30" s="173">
        <v>0.2</v>
      </c>
      <c r="M30" s="165"/>
      <c r="N30" s="165"/>
      <c r="O30" s="165"/>
      <c r="T30" s="26" t="s">
        <v>32</v>
      </c>
      <c r="W30" s="174">
        <f>ROUND($BA$85+SUM($CE$93:$CE$97),2)</f>
        <v>0</v>
      </c>
      <c r="X30" s="165"/>
      <c r="Y30" s="165"/>
      <c r="Z30" s="165"/>
      <c r="AA30" s="165"/>
      <c r="AB30" s="165"/>
      <c r="AC30" s="165"/>
      <c r="AD30" s="165"/>
      <c r="AE30" s="165"/>
      <c r="AK30" s="174">
        <f>ROUND($AW$85+SUM($BZ$93:$BZ$97),2)</f>
        <v>0</v>
      </c>
      <c r="AL30" s="165"/>
      <c r="AM30" s="165"/>
      <c r="AN30" s="165"/>
      <c r="AO30" s="165"/>
      <c r="AQ30" s="27"/>
      <c r="BE30" s="165"/>
    </row>
    <row r="31" spans="2:57" s="3" customFormat="1" ht="15" customHeight="1" hidden="1">
      <c r="B31" s="23"/>
      <c r="F31" s="24" t="s">
        <v>34</v>
      </c>
      <c r="L31" s="173">
        <v>0.2</v>
      </c>
      <c r="M31" s="165"/>
      <c r="N31" s="165"/>
      <c r="O31" s="165"/>
      <c r="T31" s="26" t="s">
        <v>32</v>
      </c>
      <c r="W31" s="174">
        <f>ROUND($BB$85+SUM($CF$93:$CF$97),2)</f>
        <v>0</v>
      </c>
      <c r="X31" s="165"/>
      <c r="Y31" s="165"/>
      <c r="Z31" s="165"/>
      <c r="AA31" s="165"/>
      <c r="AB31" s="165"/>
      <c r="AC31" s="165"/>
      <c r="AD31" s="165"/>
      <c r="AE31" s="165"/>
      <c r="AK31" s="174">
        <v>0</v>
      </c>
      <c r="AL31" s="165"/>
      <c r="AM31" s="165"/>
      <c r="AN31" s="165"/>
      <c r="AO31" s="165"/>
      <c r="AQ31" s="27"/>
      <c r="BE31" s="165"/>
    </row>
    <row r="32" spans="2:57" s="3" customFormat="1" ht="15" customHeight="1" hidden="1">
      <c r="B32" s="23"/>
      <c r="F32" s="24" t="s">
        <v>35</v>
      </c>
      <c r="L32" s="173">
        <v>0.2</v>
      </c>
      <c r="M32" s="165"/>
      <c r="N32" s="165"/>
      <c r="O32" s="165"/>
      <c r="T32" s="26" t="s">
        <v>32</v>
      </c>
      <c r="W32" s="174">
        <f>ROUND($BC$85+SUM($CG$93:$CG$97),2)</f>
        <v>0</v>
      </c>
      <c r="X32" s="165"/>
      <c r="Y32" s="165"/>
      <c r="Z32" s="165"/>
      <c r="AA32" s="165"/>
      <c r="AB32" s="165"/>
      <c r="AC32" s="165"/>
      <c r="AD32" s="165"/>
      <c r="AE32" s="165"/>
      <c r="AK32" s="174">
        <v>0</v>
      </c>
      <c r="AL32" s="165"/>
      <c r="AM32" s="165"/>
      <c r="AN32" s="165"/>
      <c r="AO32" s="165"/>
      <c r="AQ32" s="27"/>
      <c r="BE32" s="165"/>
    </row>
    <row r="33" spans="2:43" s="3" customFormat="1" ht="15" customHeight="1" hidden="1">
      <c r="B33" s="23"/>
      <c r="F33" s="24" t="s">
        <v>36</v>
      </c>
      <c r="L33" s="173">
        <v>0</v>
      </c>
      <c r="M33" s="165"/>
      <c r="N33" s="165"/>
      <c r="O33" s="165"/>
      <c r="T33" s="26" t="s">
        <v>32</v>
      </c>
      <c r="W33" s="174">
        <f>ROUND($BD$85+SUM($CH$93:$CH$97),2)</f>
        <v>0</v>
      </c>
      <c r="X33" s="165"/>
      <c r="Y33" s="165"/>
      <c r="Z33" s="165"/>
      <c r="AA33" s="165"/>
      <c r="AB33" s="165"/>
      <c r="AC33" s="165"/>
      <c r="AD33" s="165"/>
      <c r="AE33" s="165"/>
      <c r="AK33" s="174">
        <v>0</v>
      </c>
      <c r="AL33" s="165"/>
      <c r="AM33" s="165"/>
      <c r="AN33" s="165"/>
      <c r="AO33" s="165"/>
      <c r="AQ33" s="27"/>
    </row>
    <row r="34" spans="2:43" s="3" customFormat="1" ht="7.5" customHeight="1">
      <c r="B34" s="19"/>
      <c r="AQ34" s="20"/>
    </row>
    <row r="35" spans="2:43" s="3" customFormat="1" ht="27" customHeight="1">
      <c r="B35" s="19"/>
      <c r="C35" s="28"/>
      <c r="D35" s="29" t="s">
        <v>37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38</v>
      </c>
      <c r="U35" s="30"/>
      <c r="V35" s="30"/>
      <c r="W35" s="30"/>
      <c r="X35" s="175" t="s">
        <v>39</v>
      </c>
      <c r="Y35" s="176"/>
      <c r="Z35" s="176"/>
      <c r="AA35" s="176"/>
      <c r="AB35" s="176"/>
      <c r="AC35" s="30"/>
      <c r="AD35" s="30"/>
      <c r="AE35" s="30"/>
      <c r="AF35" s="30"/>
      <c r="AG35" s="30"/>
      <c r="AH35" s="30"/>
      <c r="AI35" s="30"/>
      <c r="AJ35" s="30"/>
      <c r="AK35" s="177">
        <f>SUM($AK$27:$AK$33)</f>
        <v>0</v>
      </c>
      <c r="AL35" s="176"/>
      <c r="AM35" s="176"/>
      <c r="AN35" s="176"/>
      <c r="AO35" s="178"/>
      <c r="AP35" s="28"/>
      <c r="AQ35" s="20"/>
    </row>
    <row r="36" spans="2:43" s="3" customFormat="1" ht="15" customHeight="1">
      <c r="B36" s="19"/>
      <c r="AQ36" s="20"/>
    </row>
    <row r="37" spans="2:43" s="2" customFormat="1" ht="14.25" customHeight="1">
      <c r="B37" s="7"/>
      <c r="AQ37" s="8"/>
    </row>
    <row r="38" spans="2:43" s="2" customFormat="1" ht="14.25" customHeight="1">
      <c r="B38" s="7"/>
      <c r="AQ38" s="8"/>
    </row>
    <row r="39" spans="2:43" s="2" customFormat="1" ht="14.25" customHeight="1">
      <c r="B39" s="7"/>
      <c r="AQ39" s="8"/>
    </row>
    <row r="40" spans="2:43" s="2" customFormat="1" ht="14.25" customHeight="1">
      <c r="B40" s="7"/>
      <c r="AQ40" s="8"/>
    </row>
    <row r="41" spans="2:43" s="2" customFormat="1" ht="14.25" customHeight="1">
      <c r="B41" s="7"/>
      <c r="AQ41" s="8"/>
    </row>
    <row r="42" spans="2:43" s="2" customFormat="1" ht="14.25" customHeight="1">
      <c r="B42" s="7"/>
      <c r="AQ42" s="8"/>
    </row>
    <row r="43" spans="2:43" s="2" customFormat="1" ht="14.25" customHeight="1">
      <c r="B43" s="7"/>
      <c r="AQ43" s="8"/>
    </row>
    <row r="44" spans="2:43" s="2" customFormat="1" ht="14.25" customHeight="1">
      <c r="B44" s="7"/>
      <c r="AQ44" s="8"/>
    </row>
    <row r="45" spans="2:43" s="2" customFormat="1" ht="14.25" customHeight="1">
      <c r="B45" s="7"/>
      <c r="AQ45" s="8"/>
    </row>
    <row r="46" spans="2:43" s="2" customFormat="1" ht="14.25" customHeight="1">
      <c r="B46" s="7"/>
      <c r="AQ46" s="8"/>
    </row>
    <row r="47" spans="2:43" s="3" customFormat="1" ht="15.75" customHeight="1">
      <c r="B47" s="19"/>
      <c r="D47" s="32" t="s">
        <v>40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/>
      <c r="AC47" s="32" t="s">
        <v>41</v>
      </c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  <c r="AQ47" s="20"/>
    </row>
    <row r="48" spans="2:43" s="2" customFormat="1" ht="14.25" customHeight="1">
      <c r="B48" s="7"/>
      <c r="D48" s="35"/>
      <c r="Z48" s="36"/>
      <c r="AC48" s="35"/>
      <c r="AO48" s="36"/>
      <c r="AQ48" s="8"/>
    </row>
    <row r="49" spans="2:43" s="2" customFormat="1" ht="14.25" customHeight="1">
      <c r="B49" s="7"/>
      <c r="D49" s="35"/>
      <c r="Z49" s="36"/>
      <c r="AC49" s="35"/>
      <c r="AO49" s="36"/>
      <c r="AQ49" s="8"/>
    </row>
    <row r="50" spans="2:43" s="2" customFormat="1" ht="14.25" customHeight="1">
      <c r="B50" s="7"/>
      <c r="D50" s="35"/>
      <c r="Z50" s="36"/>
      <c r="AC50" s="35"/>
      <c r="AO50" s="36"/>
      <c r="AQ50" s="8"/>
    </row>
    <row r="51" spans="2:43" s="2" customFormat="1" ht="14.25" customHeight="1">
      <c r="B51" s="7"/>
      <c r="D51" s="35"/>
      <c r="Z51" s="36"/>
      <c r="AC51" s="35"/>
      <c r="AO51" s="36"/>
      <c r="AQ51" s="8"/>
    </row>
    <row r="52" spans="2:43" s="2" customFormat="1" ht="14.25" customHeight="1">
      <c r="B52" s="7"/>
      <c r="D52" s="35"/>
      <c r="Z52" s="36"/>
      <c r="AC52" s="35"/>
      <c r="AO52" s="36"/>
      <c r="AQ52" s="8"/>
    </row>
    <row r="53" spans="2:43" s="2" customFormat="1" ht="14.25" customHeight="1">
      <c r="B53" s="7"/>
      <c r="D53" s="35"/>
      <c r="Z53" s="36"/>
      <c r="AC53" s="35"/>
      <c r="AO53" s="36"/>
      <c r="AQ53" s="8"/>
    </row>
    <row r="54" spans="2:43" s="2" customFormat="1" ht="14.25" customHeight="1">
      <c r="B54" s="7"/>
      <c r="D54" s="35"/>
      <c r="Z54" s="36"/>
      <c r="AC54" s="35"/>
      <c r="AO54" s="36"/>
      <c r="AQ54" s="8"/>
    </row>
    <row r="55" spans="2:43" s="2" customFormat="1" ht="14.25" customHeight="1">
      <c r="B55" s="7"/>
      <c r="D55" s="35"/>
      <c r="Z55" s="36"/>
      <c r="AC55" s="35"/>
      <c r="AO55" s="36"/>
      <c r="AQ55" s="8"/>
    </row>
    <row r="56" spans="2:43" s="3" customFormat="1" ht="15.75" customHeight="1">
      <c r="B56" s="19"/>
      <c r="D56" s="37" t="s">
        <v>42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 t="s">
        <v>43</v>
      </c>
      <c r="S56" s="38"/>
      <c r="T56" s="38"/>
      <c r="U56" s="38"/>
      <c r="V56" s="38"/>
      <c r="W56" s="38"/>
      <c r="X56" s="38"/>
      <c r="Y56" s="38"/>
      <c r="Z56" s="40"/>
      <c r="AC56" s="37" t="s">
        <v>42</v>
      </c>
      <c r="AD56" s="38"/>
      <c r="AE56" s="38"/>
      <c r="AF56" s="38"/>
      <c r="AG56" s="38"/>
      <c r="AH56" s="38"/>
      <c r="AI56" s="38"/>
      <c r="AJ56" s="38"/>
      <c r="AK56" s="38"/>
      <c r="AL56" s="38"/>
      <c r="AM56" s="39" t="s">
        <v>43</v>
      </c>
      <c r="AN56" s="38"/>
      <c r="AO56" s="40"/>
      <c r="AQ56" s="20"/>
    </row>
    <row r="57" spans="2:43" s="2" customFormat="1" ht="14.25" customHeight="1">
      <c r="B57" s="7"/>
      <c r="AQ57" s="8"/>
    </row>
    <row r="58" spans="2:43" s="3" customFormat="1" ht="15.75" customHeight="1">
      <c r="B58" s="19"/>
      <c r="D58" s="32" t="s">
        <v>44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4"/>
      <c r="AC58" s="32" t="s">
        <v>45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4"/>
      <c r="AQ58" s="20"/>
    </row>
    <row r="59" spans="2:43" s="2" customFormat="1" ht="14.25" customHeight="1">
      <c r="B59" s="7"/>
      <c r="D59" s="35"/>
      <c r="Z59" s="36"/>
      <c r="AC59" s="35"/>
      <c r="AO59" s="36"/>
      <c r="AQ59" s="8"/>
    </row>
    <row r="60" spans="2:43" s="2" customFormat="1" ht="14.25" customHeight="1">
      <c r="B60" s="7"/>
      <c r="D60" s="35"/>
      <c r="Z60" s="36"/>
      <c r="AC60" s="35"/>
      <c r="AO60" s="36"/>
      <c r="AQ60" s="8"/>
    </row>
    <row r="61" spans="2:43" s="2" customFormat="1" ht="14.25" customHeight="1">
      <c r="B61" s="7"/>
      <c r="D61" s="35"/>
      <c r="Z61" s="36"/>
      <c r="AC61" s="35"/>
      <c r="AO61" s="36"/>
      <c r="AQ61" s="8"/>
    </row>
    <row r="62" spans="2:43" s="2" customFormat="1" ht="14.25" customHeight="1">
      <c r="B62" s="7"/>
      <c r="D62" s="35"/>
      <c r="Z62" s="36"/>
      <c r="AC62" s="35"/>
      <c r="AO62" s="36"/>
      <c r="AQ62" s="8"/>
    </row>
    <row r="63" spans="2:43" s="2" customFormat="1" ht="14.25" customHeight="1">
      <c r="B63" s="7"/>
      <c r="D63" s="35"/>
      <c r="Z63" s="36"/>
      <c r="AC63" s="35"/>
      <c r="AO63" s="36"/>
      <c r="AQ63" s="8"/>
    </row>
    <row r="64" spans="2:43" s="2" customFormat="1" ht="14.25" customHeight="1">
      <c r="B64" s="7"/>
      <c r="D64" s="35"/>
      <c r="Z64" s="36"/>
      <c r="AC64" s="35"/>
      <c r="AO64" s="36"/>
      <c r="AQ64" s="8"/>
    </row>
    <row r="65" spans="2:43" s="2" customFormat="1" ht="14.25" customHeight="1">
      <c r="B65" s="7"/>
      <c r="D65" s="35"/>
      <c r="Z65" s="36"/>
      <c r="AC65" s="35"/>
      <c r="AO65" s="36"/>
      <c r="AQ65" s="8"/>
    </row>
    <row r="66" spans="2:43" s="2" customFormat="1" ht="14.25" customHeight="1">
      <c r="B66" s="7"/>
      <c r="D66" s="35"/>
      <c r="Z66" s="36"/>
      <c r="AC66" s="35"/>
      <c r="AO66" s="36"/>
      <c r="AQ66" s="8"/>
    </row>
    <row r="67" spans="2:43" s="3" customFormat="1" ht="15.75" customHeight="1">
      <c r="B67" s="19"/>
      <c r="D67" s="37" t="s">
        <v>42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 t="s">
        <v>43</v>
      </c>
      <c r="S67" s="38"/>
      <c r="T67" s="38"/>
      <c r="U67" s="38"/>
      <c r="V67" s="38"/>
      <c r="W67" s="38"/>
      <c r="X67" s="38"/>
      <c r="Y67" s="38"/>
      <c r="Z67" s="40"/>
      <c r="AC67" s="37" t="s">
        <v>42</v>
      </c>
      <c r="AD67" s="38"/>
      <c r="AE67" s="38"/>
      <c r="AF67" s="38"/>
      <c r="AG67" s="38"/>
      <c r="AH67" s="38"/>
      <c r="AI67" s="38"/>
      <c r="AJ67" s="38"/>
      <c r="AK67" s="38"/>
      <c r="AL67" s="38"/>
      <c r="AM67" s="39" t="s">
        <v>43</v>
      </c>
      <c r="AN67" s="38"/>
      <c r="AO67" s="40"/>
      <c r="AQ67" s="20"/>
    </row>
    <row r="68" spans="2:43" s="3" customFormat="1" ht="7.5" customHeight="1">
      <c r="B68" s="19"/>
      <c r="AQ68" s="20"/>
    </row>
    <row r="69" spans="2:43" s="3" customFormat="1" ht="7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3"/>
    </row>
    <row r="73" spans="2:43" s="3" customFormat="1" ht="7.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6"/>
    </row>
    <row r="74" spans="2:43" s="3" customFormat="1" ht="37.5" customHeight="1">
      <c r="B74" s="19"/>
      <c r="C74" s="161" t="s">
        <v>46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20"/>
    </row>
    <row r="75" spans="2:43" s="12" customFormat="1" ht="15" customHeight="1">
      <c r="B75" s="47"/>
      <c r="C75" s="14" t="s">
        <v>7</v>
      </c>
      <c r="L75" s="12" t="str">
        <f>$K$3</f>
        <v>2-17</v>
      </c>
      <c r="AQ75" s="48"/>
    </row>
    <row r="76" spans="2:43" s="49" customFormat="1" ht="37.5" customHeight="1">
      <c r="B76" s="50"/>
      <c r="C76" s="49" t="s">
        <v>10</v>
      </c>
      <c r="L76" s="179" t="str">
        <f>$K$4</f>
        <v>REGENERÁCIA VNÚTROBLOKOV SÍDLISK MESTA BREZNO LOK. 3 VNÚTROBLOK MAZORNÍK - 9. MÁJA</v>
      </c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Q76" s="51"/>
    </row>
    <row r="77" spans="2:43" s="3" customFormat="1" ht="7.5" customHeight="1">
      <c r="B77" s="19"/>
      <c r="AQ77" s="20"/>
    </row>
    <row r="78" spans="2:43" s="3" customFormat="1" ht="15.75" customHeight="1">
      <c r="B78" s="19"/>
      <c r="C78" s="14" t="s">
        <v>14</v>
      </c>
      <c r="L78" s="52" t="str">
        <f>IF($K$6="","",$K$6)</f>
        <v>KN-C 3858/139, k.ú. Brezno</v>
      </c>
      <c r="AI78" s="14" t="s">
        <v>16</v>
      </c>
      <c r="AM78" s="53">
        <f>IF($AN$6="","",$AN$6)</f>
      </c>
      <c r="AQ78" s="20"/>
    </row>
    <row r="79" spans="2:43" s="3" customFormat="1" ht="7.5" customHeight="1">
      <c r="B79" s="19"/>
      <c r="AQ79" s="20"/>
    </row>
    <row r="80" spans="2:56" s="3" customFormat="1" ht="18.75" customHeight="1">
      <c r="B80" s="19"/>
      <c r="C80" s="14" t="s">
        <v>17</v>
      </c>
      <c r="L80" s="12" t="str">
        <f>IF($E$9="","",$E$9)</f>
        <v>Mesto Brezno</v>
      </c>
      <c r="AI80" s="14" t="s">
        <v>23</v>
      </c>
      <c r="AM80" s="166">
        <f>IF($E$15="","",$E$15)</f>
      </c>
      <c r="AN80" s="164"/>
      <c r="AO80" s="164"/>
      <c r="AP80" s="164"/>
      <c r="AQ80" s="20"/>
      <c r="AS80" s="180" t="s">
        <v>47</v>
      </c>
      <c r="AT80" s="181"/>
      <c r="AU80" s="33"/>
      <c r="AV80" s="33"/>
      <c r="AW80" s="33"/>
      <c r="AX80" s="33"/>
      <c r="AY80" s="33"/>
      <c r="AZ80" s="33"/>
      <c r="BA80" s="33"/>
      <c r="BB80" s="33"/>
      <c r="BC80" s="33"/>
      <c r="BD80" s="34"/>
    </row>
    <row r="81" spans="2:56" s="3" customFormat="1" ht="15.75" customHeight="1">
      <c r="B81" s="19"/>
      <c r="C81" s="14" t="s">
        <v>21</v>
      </c>
      <c r="L81" s="12">
        <f>IF($E$12="Vyplň údaj","",$E$12)</f>
      </c>
      <c r="AI81" s="14" t="s">
        <v>25</v>
      </c>
      <c r="AM81" s="166">
        <f>IF($E$18="","",$E$18)</f>
      </c>
      <c r="AN81" s="164"/>
      <c r="AO81" s="164"/>
      <c r="AP81" s="164"/>
      <c r="AQ81" s="20"/>
      <c r="AS81" s="182"/>
      <c r="AT81" s="164"/>
      <c r="BD81" s="55"/>
    </row>
    <row r="82" spans="2:56" s="3" customFormat="1" ht="12" customHeight="1">
      <c r="B82" s="19"/>
      <c r="AQ82" s="20"/>
      <c r="AS82" s="182"/>
      <c r="AT82" s="164"/>
      <c r="BD82" s="55"/>
    </row>
    <row r="83" spans="2:57" s="3" customFormat="1" ht="30" customHeight="1">
      <c r="B83" s="19"/>
      <c r="C83" s="183" t="s">
        <v>48</v>
      </c>
      <c r="D83" s="176"/>
      <c r="E83" s="176"/>
      <c r="F83" s="176"/>
      <c r="G83" s="176"/>
      <c r="H83" s="30"/>
      <c r="I83" s="184" t="s">
        <v>49</v>
      </c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84" t="s">
        <v>50</v>
      </c>
      <c r="AH83" s="176"/>
      <c r="AI83" s="176"/>
      <c r="AJ83" s="176"/>
      <c r="AK83" s="176"/>
      <c r="AL83" s="176"/>
      <c r="AM83" s="176"/>
      <c r="AN83" s="184" t="s">
        <v>51</v>
      </c>
      <c r="AO83" s="176"/>
      <c r="AP83" s="178"/>
      <c r="AQ83" s="20"/>
      <c r="AS83" s="56" t="s">
        <v>52</v>
      </c>
      <c r="AT83" s="57" t="s">
        <v>53</v>
      </c>
      <c r="AU83" s="57" t="s">
        <v>54</v>
      </c>
      <c r="AV83" s="57" t="s">
        <v>55</v>
      </c>
      <c r="AW83" s="57" t="s">
        <v>56</v>
      </c>
      <c r="AX83" s="57" t="s">
        <v>57</v>
      </c>
      <c r="AY83" s="57" t="s">
        <v>58</v>
      </c>
      <c r="AZ83" s="57" t="s">
        <v>59</v>
      </c>
      <c r="BA83" s="57" t="s">
        <v>60</v>
      </c>
      <c r="BB83" s="57" t="s">
        <v>61</v>
      </c>
      <c r="BC83" s="57" t="s">
        <v>62</v>
      </c>
      <c r="BD83" s="58" t="s">
        <v>63</v>
      </c>
      <c r="BE83" s="59"/>
    </row>
    <row r="84" spans="2:56" s="3" customFormat="1" ht="12" customHeight="1">
      <c r="B84" s="19"/>
      <c r="AQ84" s="20"/>
      <c r="AS84" s="60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4"/>
    </row>
    <row r="85" spans="2:76" s="49" customFormat="1" ht="33" customHeight="1">
      <c r="B85" s="50"/>
      <c r="C85" s="61" t="s">
        <v>64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194">
        <f>ROUND(SUM($AG$86:$AG$90),2)</f>
        <v>0</v>
      </c>
      <c r="AH85" s="195"/>
      <c r="AI85" s="195"/>
      <c r="AJ85" s="195"/>
      <c r="AK85" s="195"/>
      <c r="AL85" s="195"/>
      <c r="AM85" s="195"/>
      <c r="AN85" s="194">
        <f>SUM($AG$85,$AT$85)</f>
        <v>0</v>
      </c>
      <c r="AO85" s="195"/>
      <c r="AP85" s="195"/>
      <c r="AQ85" s="51"/>
      <c r="AS85" s="62">
        <f>ROUND(SUM($AS$86:$AS$90),2)</f>
        <v>0</v>
      </c>
      <c r="AT85" s="63">
        <f>ROUND(SUM($AV$85:$AW$85),2)</f>
        <v>0</v>
      </c>
      <c r="AU85" s="64">
        <f>ROUND(SUM($AU$86:$AU$90),5)</f>
        <v>0</v>
      </c>
      <c r="AV85" s="63">
        <f>ROUND($AZ$85*$L$29,2)</f>
        <v>0</v>
      </c>
      <c r="AW85" s="63">
        <f>ROUND($BA$85*$L$30,2)</f>
        <v>0</v>
      </c>
      <c r="AX85" s="63">
        <f>ROUND($BB$85*$L$29,2)</f>
        <v>0</v>
      </c>
      <c r="AY85" s="63">
        <f>ROUND($BC$85*$L$30,2)</f>
        <v>0</v>
      </c>
      <c r="AZ85" s="63">
        <f>ROUND(SUM($AZ$86:$AZ$90),2)</f>
        <v>0</v>
      </c>
      <c r="BA85" s="63">
        <f>ROUND(SUM($BA$86:$BA$90),2)</f>
        <v>0</v>
      </c>
      <c r="BB85" s="63">
        <f>ROUND(SUM($BB$86:$BB$90),2)</f>
        <v>0</v>
      </c>
      <c r="BC85" s="63">
        <f>ROUND(SUM($BC$86:$BC$90),2)</f>
        <v>0</v>
      </c>
      <c r="BD85" s="65">
        <f>ROUND(SUM($BD$86:$BD$90),2)</f>
        <v>0</v>
      </c>
      <c r="BS85" s="49" t="s">
        <v>65</v>
      </c>
      <c r="BT85" s="49" t="s">
        <v>66</v>
      </c>
      <c r="BU85" s="66" t="s">
        <v>67</v>
      </c>
      <c r="BV85" s="49" t="s">
        <v>68</v>
      </c>
      <c r="BW85" s="49" t="s">
        <v>69</v>
      </c>
      <c r="BX85" s="49" t="s">
        <v>70</v>
      </c>
    </row>
    <row r="86" spans="1:76" s="67" customFormat="1" ht="28.5" customHeight="1">
      <c r="A86" s="160" t="s">
        <v>715</v>
      </c>
      <c r="B86" s="68"/>
      <c r="C86" s="69"/>
      <c r="D86" s="187" t="s">
        <v>71</v>
      </c>
      <c r="E86" s="188"/>
      <c r="F86" s="188"/>
      <c r="G86" s="188"/>
      <c r="H86" s="188"/>
      <c r="I86" s="69"/>
      <c r="J86" s="187" t="s">
        <v>72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5">
        <f>'2-17-1 - SO.01 Sadové úpr...'!$N$29</f>
        <v>0</v>
      </c>
      <c r="AH86" s="186"/>
      <c r="AI86" s="186"/>
      <c r="AJ86" s="186"/>
      <c r="AK86" s="186"/>
      <c r="AL86" s="186"/>
      <c r="AM86" s="186"/>
      <c r="AN86" s="185">
        <f>SUM($AG$86,$AT$86)</f>
        <v>0</v>
      </c>
      <c r="AO86" s="186"/>
      <c r="AP86" s="186"/>
      <c r="AQ86" s="70"/>
      <c r="AS86" s="71">
        <f>'2-17-1 - SO.01 Sadové úpr...'!$N$27</f>
        <v>0</v>
      </c>
      <c r="AT86" s="72">
        <f>ROUND(SUM($AV$86:$AW$86),2)</f>
        <v>0</v>
      </c>
      <c r="AU86" s="73">
        <f>'2-17-1 - SO.01 Sadové úpr...'!$X$120</f>
        <v>0</v>
      </c>
      <c r="AV86" s="72">
        <f>'2-17-1 - SO.01 Sadové úpr...'!$N$31</f>
        <v>0</v>
      </c>
      <c r="AW86" s="72">
        <f>'2-17-1 - SO.01 Sadové úpr...'!$N$32</f>
        <v>0</v>
      </c>
      <c r="AX86" s="72">
        <f>'2-17-1 - SO.01 Sadové úpr...'!$N$33</f>
        <v>0</v>
      </c>
      <c r="AY86" s="72">
        <f>'2-17-1 - SO.01 Sadové úpr...'!$N$34</f>
        <v>0</v>
      </c>
      <c r="AZ86" s="72">
        <f>'2-17-1 - SO.01 Sadové úpr...'!$H$31</f>
        <v>0</v>
      </c>
      <c r="BA86" s="72">
        <f>'2-17-1 - SO.01 Sadové úpr...'!$H$32</f>
        <v>0</v>
      </c>
      <c r="BB86" s="72">
        <f>'2-17-1 - SO.01 Sadové úpr...'!$H$33</f>
        <v>0</v>
      </c>
      <c r="BC86" s="72">
        <f>'2-17-1 - SO.01 Sadové úpr...'!$H$34</f>
        <v>0</v>
      </c>
      <c r="BD86" s="74">
        <f>'2-17-1 - SO.01 Sadové úpr...'!$H$35</f>
        <v>0</v>
      </c>
      <c r="BT86" s="67" t="s">
        <v>73</v>
      </c>
      <c r="BV86" s="67" t="s">
        <v>68</v>
      </c>
      <c r="BW86" s="67" t="s">
        <v>74</v>
      </c>
      <c r="BX86" s="67" t="s">
        <v>69</v>
      </c>
    </row>
    <row r="87" spans="1:76" s="67" customFormat="1" ht="28.5" customHeight="1">
      <c r="A87" s="160" t="s">
        <v>715</v>
      </c>
      <c r="B87" s="68"/>
      <c r="C87" s="69"/>
      <c r="D87" s="187" t="s">
        <v>75</v>
      </c>
      <c r="E87" s="188"/>
      <c r="F87" s="188"/>
      <c r="G87" s="188"/>
      <c r="H87" s="188"/>
      <c r="I87" s="69"/>
      <c r="J87" s="187" t="s">
        <v>76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5">
        <f>'2-17-2 - SO.02 Spevnené p...'!$N$29</f>
        <v>0</v>
      </c>
      <c r="AH87" s="186"/>
      <c r="AI87" s="186"/>
      <c r="AJ87" s="186"/>
      <c r="AK87" s="186"/>
      <c r="AL87" s="186"/>
      <c r="AM87" s="186"/>
      <c r="AN87" s="185">
        <f>SUM($AG$87,$AT$87)</f>
        <v>0</v>
      </c>
      <c r="AO87" s="186"/>
      <c r="AP87" s="186"/>
      <c r="AQ87" s="70"/>
      <c r="AS87" s="71">
        <f>'2-17-2 - SO.02 Spevnené p...'!$N$27</f>
        <v>0</v>
      </c>
      <c r="AT87" s="72">
        <f>ROUND(SUM($AV$87:$AW$87),2)</f>
        <v>0</v>
      </c>
      <c r="AU87" s="73">
        <f>'2-17-2 - SO.02 Spevnené p...'!$X$122</f>
        <v>0</v>
      </c>
      <c r="AV87" s="72">
        <f>'2-17-2 - SO.02 Spevnené p...'!$N$31</f>
        <v>0</v>
      </c>
      <c r="AW87" s="72">
        <f>'2-17-2 - SO.02 Spevnené p...'!$N$32</f>
        <v>0</v>
      </c>
      <c r="AX87" s="72">
        <f>'2-17-2 - SO.02 Spevnené p...'!$N$33</f>
        <v>0</v>
      </c>
      <c r="AY87" s="72">
        <f>'2-17-2 - SO.02 Spevnené p...'!$N$34</f>
        <v>0</v>
      </c>
      <c r="AZ87" s="72">
        <f>'2-17-2 - SO.02 Spevnené p...'!$H$31</f>
        <v>0</v>
      </c>
      <c r="BA87" s="72">
        <f>'2-17-2 - SO.02 Spevnené p...'!$H$32</f>
        <v>0</v>
      </c>
      <c r="BB87" s="72">
        <f>'2-17-2 - SO.02 Spevnené p...'!$H$33</f>
        <v>0</v>
      </c>
      <c r="BC87" s="72">
        <f>'2-17-2 - SO.02 Spevnené p...'!$H$34</f>
        <v>0</v>
      </c>
      <c r="BD87" s="74">
        <f>'2-17-2 - SO.02 Spevnené p...'!$H$35</f>
        <v>0</v>
      </c>
      <c r="BT87" s="67" t="s">
        <v>73</v>
      </c>
      <c r="BV87" s="67" t="s">
        <v>68</v>
      </c>
      <c r="BW87" s="67" t="s">
        <v>77</v>
      </c>
      <c r="BX87" s="67" t="s">
        <v>69</v>
      </c>
    </row>
    <row r="88" spans="1:76" s="67" customFormat="1" ht="28.5" customHeight="1">
      <c r="A88" s="160" t="s">
        <v>715</v>
      </c>
      <c r="B88" s="68"/>
      <c r="C88" s="69"/>
      <c r="D88" s="187" t="s">
        <v>78</v>
      </c>
      <c r="E88" s="188"/>
      <c r="F88" s="188"/>
      <c r="G88" s="188"/>
      <c r="H88" s="188"/>
      <c r="I88" s="69"/>
      <c r="J88" s="187" t="s">
        <v>79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5">
        <f>'2-17-3 - SO.03 Drevené pó...'!$N$29</f>
        <v>0</v>
      </c>
      <c r="AH88" s="186"/>
      <c r="AI88" s="186"/>
      <c r="AJ88" s="186"/>
      <c r="AK88" s="186"/>
      <c r="AL88" s="186"/>
      <c r="AM88" s="186"/>
      <c r="AN88" s="185">
        <f>SUM($AG$88,$AT$88)</f>
        <v>0</v>
      </c>
      <c r="AO88" s="186"/>
      <c r="AP88" s="186"/>
      <c r="AQ88" s="70"/>
      <c r="AS88" s="71">
        <f>'2-17-3 - SO.03 Drevené pó...'!$N$27</f>
        <v>0</v>
      </c>
      <c r="AT88" s="72">
        <f>ROUND(SUM($AV$88:$AW$88),2)</f>
        <v>0</v>
      </c>
      <c r="AU88" s="73">
        <f>'2-17-3 - SO.03 Drevené pó...'!$X$123</f>
        <v>0</v>
      </c>
      <c r="AV88" s="72">
        <f>'2-17-3 - SO.03 Drevené pó...'!$N$31</f>
        <v>0</v>
      </c>
      <c r="AW88" s="72">
        <f>'2-17-3 - SO.03 Drevené pó...'!$N$32</f>
        <v>0</v>
      </c>
      <c r="AX88" s="72">
        <f>'2-17-3 - SO.03 Drevené pó...'!$N$33</f>
        <v>0</v>
      </c>
      <c r="AY88" s="72">
        <f>'2-17-3 - SO.03 Drevené pó...'!$N$34</f>
        <v>0</v>
      </c>
      <c r="AZ88" s="72">
        <f>'2-17-3 - SO.03 Drevené pó...'!$H$31</f>
        <v>0</v>
      </c>
      <c r="BA88" s="72">
        <f>'2-17-3 - SO.03 Drevené pó...'!$H$32</f>
        <v>0</v>
      </c>
      <c r="BB88" s="72">
        <f>'2-17-3 - SO.03 Drevené pó...'!$H$33</f>
        <v>0</v>
      </c>
      <c r="BC88" s="72">
        <f>'2-17-3 - SO.03 Drevené pó...'!$H$34</f>
        <v>0</v>
      </c>
      <c r="BD88" s="74">
        <f>'2-17-3 - SO.03 Drevené pó...'!$H$35</f>
        <v>0</v>
      </c>
      <c r="BT88" s="67" t="s">
        <v>73</v>
      </c>
      <c r="BV88" s="67" t="s">
        <v>68</v>
      </c>
      <c r="BW88" s="67" t="s">
        <v>80</v>
      </c>
      <c r="BX88" s="67" t="s">
        <v>69</v>
      </c>
    </row>
    <row r="89" spans="1:76" s="67" customFormat="1" ht="28.5" customHeight="1">
      <c r="A89" s="160" t="s">
        <v>715</v>
      </c>
      <c r="B89" s="68"/>
      <c r="C89" s="69"/>
      <c r="D89" s="187" t="s">
        <v>81</v>
      </c>
      <c r="E89" s="188"/>
      <c r="F89" s="188"/>
      <c r="G89" s="188"/>
      <c r="H89" s="188"/>
      <c r="I89" s="69"/>
      <c r="J89" s="187" t="s">
        <v>82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5">
        <f>'2-17-4 - SO.04 Prvky komu...'!$N$29</f>
        <v>0</v>
      </c>
      <c r="AH89" s="186"/>
      <c r="AI89" s="186"/>
      <c r="AJ89" s="186"/>
      <c r="AK89" s="186"/>
      <c r="AL89" s="186"/>
      <c r="AM89" s="186"/>
      <c r="AN89" s="185">
        <f>SUM($AG$89,$AT$89)</f>
        <v>0</v>
      </c>
      <c r="AO89" s="186"/>
      <c r="AP89" s="186"/>
      <c r="AQ89" s="70"/>
      <c r="AS89" s="71">
        <f>'2-17-4 - SO.04 Prvky komu...'!$N$27</f>
        <v>0</v>
      </c>
      <c r="AT89" s="72">
        <f>ROUND(SUM($AV$89:$AW$89),2)</f>
        <v>0</v>
      </c>
      <c r="AU89" s="73">
        <f>'2-17-4 - SO.04 Prvky komu...'!$X$124</f>
        <v>0</v>
      </c>
      <c r="AV89" s="72">
        <f>'2-17-4 - SO.04 Prvky komu...'!$N$31</f>
        <v>0</v>
      </c>
      <c r="AW89" s="72">
        <f>'2-17-4 - SO.04 Prvky komu...'!$N$32</f>
        <v>0</v>
      </c>
      <c r="AX89" s="72">
        <f>'2-17-4 - SO.04 Prvky komu...'!$N$33</f>
        <v>0</v>
      </c>
      <c r="AY89" s="72">
        <f>'2-17-4 - SO.04 Prvky komu...'!$N$34</f>
        <v>0</v>
      </c>
      <c r="AZ89" s="72">
        <f>'2-17-4 - SO.04 Prvky komu...'!$H$31</f>
        <v>0</v>
      </c>
      <c r="BA89" s="72">
        <f>'2-17-4 - SO.04 Prvky komu...'!$H$32</f>
        <v>0</v>
      </c>
      <c r="BB89" s="72">
        <f>'2-17-4 - SO.04 Prvky komu...'!$H$33</f>
        <v>0</v>
      </c>
      <c r="BC89" s="72">
        <f>'2-17-4 - SO.04 Prvky komu...'!$H$34</f>
        <v>0</v>
      </c>
      <c r="BD89" s="74">
        <f>'2-17-4 - SO.04 Prvky komu...'!$H$35</f>
        <v>0</v>
      </c>
      <c r="BT89" s="67" t="s">
        <v>73</v>
      </c>
      <c r="BV89" s="67" t="s">
        <v>68</v>
      </c>
      <c r="BW89" s="67" t="s">
        <v>83</v>
      </c>
      <c r="BX89" s="67" t="s">
        <v>69</v>
      </c>
    </row>
    <row r="90" spans="1:76" s="67" customFormat="1" ht="28.5" customHeight="1">
      <c r="A90" s="160" t="s">
        <v>715</v>
      </c>
      <c r="B90" s="68"/>
      <c r="C90" s="69"/>
      <c r="D90" s="187" t="s">
        <v>84</v>
      </c>
      <c r="E90" s="188"/>
      <c r="F90" s="188"/>
      <c r="G90" s="188"/>
      <c r="H90" s="188"/>
      <c r="I90" s="69"/>
      <c r="J90" s="187" t="s">
        <v>85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5">
        <f>'2-17-5 - SO.05 Vodovodná ...'!$N$29</f>
        <v>0</v>
      </c>
      <c r="AH90" s="186"/>
      <c r="AI90" s="186"/>
      <c r="AJ90" s="186"/>
      <c r="AK90" s="186"/>
      <c r="AL90" s="186"/>
      <c r="AM90" s="186"/>
      <c r="AN90" s="185">
        <f>SUM($AG$90,$AT$90)</f>
        <v>0</v>
      </c>
      <c r="AO90" s="186"/>
      <c r="AP90" s="186"/>
      <c r="AQ90" s="70"/>
      <c r="AS90" s="75">
        <f>'2-17-5 - SO.05 Vodovodná ...'!$N$27</f>
        <v>0</v>
      </c>
      <c r="AT90" s="76">
        <f>ROUND(SUM($AV$90:$AW$90),2)</f>
        <v>0</v>
      </c>
      <c r="AU90" s="77">
        <f>'2-17-5 - SO.05 Vodovodná ...'!$X$120</f>
        <v>0</v>
      </c>
      <c r="AV90" s="76">
        <f>'2-17-5 - SO.05 Vodovodná ...'!$N$31</f>
        <v>0</v>
      </c>
      <c r="AW90" s="76">
        <f>'2-17-5 - SO.05 Vodovodná ...'!$N$32</f>
        <v>0</v>
      </c>
      <c r="AX90" s="76">
        <f>'2-17-5 - SO.05 Vodovodná ...'!$N$33</f>
        <v>0</v>
      </c>
      <c r="AY90" s="76">
        <f>'2-17-5 - SO.05 Vodovodná ...'!$N$34</f>
        <v>0</v>
      </c>
      <c r="AZ90" s="76">
        <f>'2-17-5 - SO.05 Vodovodná ...'!$H$31</f>
        <v>0</v>
      </c>
      <c r="BA90" s="76">
        <f>'2-17-5 - SO.05 Vodovodná ...'!$H$32</f>
        <v>0</v>
      </c>
      <c r="BB90" s="76">
        <f>'2-17-5 - SO.05 Vodovodná ...'!$H$33</f>
        <v>0</v>
      </c>
      <c r="BC90" s="76">
        <f>'2-17-5 - SO.05 Vodovodná ...'!$H$34</f>
        <v>0</v>
      </c>
      <c r="BD90" s="78">
        <f>'2-17-5 - SO.05 Vodovodná ...'!$H$35</f>
        <v>0</v>
      </c>
      <c r="BT90" s="67" t="s">
        <v>73</v>
      </c>
      <c r="BV90" s="67" t="s">
        <v>68</v>
      </c>
      <c r="BW90" s="67" t="s">
        <v>86</v>
      </c>
      <c r="BX90" s="67" t="s">
        <v>69</v>
      </c>
    </row>
    <row r="91" spans="2:43" s="2" customFormat="1" ht="14.25" customHeight="1">
      <c r="B91" s="7"/>
      <c r="AQ91" s="8"/>
    </row>
    <row r="92" spans="2:49" s="3" customFormat="1" ht="30.75" customHeight="1">
      <c r="B92" s="19"/>
      <c r="C92" s="61" t="s">
        <v>87</v>
      </c>
      <c r="AG92" s="194">
        <f>ROUND(SUM($AG$93:$AG$96),2)</f>
        <v>0</v>
      </c>
      <c r="AH92" s="164"/>
      <c r="AI92" s="164"/>
      <c r="AJ92" s="164"/>
      <c r="AK92" s="164"/>
      <c r="AL92" s="164"/>
      <c r="AM92" s="164"/>
      <c r="AN92" s="194">
        <f>ROUND(SUM($AN$93:$AN$96),2)</f>
        <v>0</v>
      </c>
      <c r="AO92" s="164"/>
      <c r="AP92" s="164"/>
      <c r="AQ92" s="20"/>
      <c r="AS92" s="56" t="s">
        <v>88</v>
      </c>
      <c r="AT92" s="57" t="s">
        <v>89</v>
      </c>
      <c r="AU92" s="57" t="s">
        <v>30</v>
      </c>
      <c r="AV92" s="58" t="s">
        <v>53</v>
      </c>
      <c r="AW92" s="59"/>
    </row>
    <row r="93" spans="2:89" s="3" customFormat="1" ht="21" customHeight="1">
      <c r="B93" s="19"/>
      <c r="D93" s="79" t="s">
        <v>90</v>
      </c>
      <c r="AG93" s="189">
        <f>ROUND($AG$85*$AS$93,2)</f>
        <v>0</v>
      </c>
      <c r="AH93" s="164"/>
      <c r="AI93" s="164"/>
      <c r="AJ93" s="164"/>
      <c r="AK93" s="164"/>
      <c r="AL93" s="164"/>
      <c r="AM93" s="164"/>
      <c r="AN93" s="190">
        <f>ROUND($AG$93+$AV$93,2)</f>
        <v>0</v>
      </c>
      <c r="AO93" s="164"/>
      <c r="AP93" s="164"/>
      <c r="AQ93" s="20"/>
      <c r="AS93" s="80">
        <v>0</v>
      </c>
      <c r="AT93" s="81" t="s">
        <v>91</v>
      </c>
      <c r="AU93" s="81" t="s">
        <v>31</v>
      </c>
      <c r="AV93" s="82">
        <f>ROUND(IF($AU$93="základná",$AG$93*$L$29,IF($AU$93="znížená",$AG$93*$L$30,0)),2)</f>
        <v>0</v>
      </c>
      <c r="BV93" s="3" t="s">
        <v>92</v>
      </c>
      <c r="BY93" s="83">
        <f>IF($AU$93="základná",$AV$93,0)</f>
        <v>0</v>
      </c>
      <c r="BZ93" s="83">
        <f>IF($AU$93="znížená",$AV$93,0)</f>
        <v>0</v>
      </c>
      <c r="CA93" s="83">
        <v>0</v>
      </c>
      <c r="CB93" s="83">
        <v>0</v>
      </c>
      <c r="CC93" s="83">
        <v>0</v>
      </c>
      <c r="CD93" s="83">
        <f>IF($AU$93="základná",$AG$93,0)</f>
        <v>0</v>
      </c>
      <c r="CE93" s="83">
        <f>IF($AU$93="znížená",$AG$93,0)</f>
        <v>0</v>
      </c>
      <c r="CF93" s="83">
        <f>IF($AU$93="zákl. prenesená",$AG$93,0)</f>
        <v>0</v>
      </c>
      <c r="CG93" s="83">
        <f>IF($AU$93="zníž. prenesená",$AG$93,0)</f>
        <v>0</v>
      </c>
      <c r="CH93" s="83">
        <f>IF($AU$93="nulová",$AG$93,0)</f>
        <v>0</v>
      </c>
      <c r="CI93" s="3">
        <f>IF($AU$93="základná",1,IF($AU$93="znížená",2,IF($AU$93="zákl. prenesená",4,IF($AU$93="zníž. prenesená",5,3))))</f>
        <v>1</v>
      </c>
      <c r="CJ93" s="3">
        <f>IF($AT$93="stavebná časť",1,IF(8895="investičná časť",2,3))</f>
        <v>1</v>
      </c>
      <c r="CK93" s="3" t="str">
        <f>IF($D$93="Vyplň vlastné","","x")</f>
        <v>x</v>
      </c>
    </row>
    <row r="94" spans="2:89" s="3" customFormat="1" ht="21" customHeight="1">
      <c r="B94" s="19"/>
      <c r="D94" s="191" t="s">
        <v>93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G94" s="189">
        <f>$AG$85*$AS$94</f>
        <v>0</v>
      </c>
      <c r="AH94" s="164"/>
      <c r="AI94" s="164"/>
      <c r="AJ94" s="164"/>
      <c r="AK94" s="164"/>
      <c r="AL94" s="164"/>
      <c r="AM94" s="164"/>
      <c r="AN94" s="190">
        <f>$AG$94+$AV$94</f>
        <v>0</v>
      </c>
      <c r="AO94" s="164"/>
      <c r="AP94" s="164"/>
      <c r="AQ94" s="20"/>
      <c r="AS94" s="84">
        <v>0</v>
      </c>
      <c r="AT94" s="85" t="s">
        <v>91</v>
      </c>
      <c r="AU94" s="85" t="s">
        <v>31</v>
      </c>
      <c r="AV94" s="86">
        <f>ROUND(IF($AU$94="nulová",0,IF(OR($AU$94="základná",$AU$94="zákl. prenesená"),$AG$94*$L$29,$AG$94*$L$30)),2)</f>
        <v>0</v>
      </c>
      <c r="BV94" s="3" t="s">
        <v>94</v>
      </c>
      <c r="BY94" s="83">
        <f>IF($AU$94="základná",$AV$94,0)</f>
        <v>0</v>
      </c>
      <c r="BZ94" s="83">
        <f>IF($AU$94="znížená",$AV$94,0)</f>
        <v>0</v>
      </c>
      <c r="CA94" s="83">
        <f>IF($AU$94="zákl. prenesená",$AV$94,0)</f>
        <v>0</v>
      </c>
      <c r="CB94" s="83">
        <f>IF($AU$94="zníž. prenesená",$AV$94,0)</f>
        <v>0</v>
      </c>
      <c r="CC94" s="83">
        <f>IF($AU$94="nulová",$AV$94,0)</f>
        <v>0</v>
      </c>
      <c r="CD94" s="83">
        <f>IF($AU$94="základná",$AG$94,0)</f>
        <v>0</v>
      </c>
      <c r="CE94" s="83">
        <f>IF($AU$94="znížená",$AG$94,0)</f>
        <v>0</v>
      </c>
      <c r="CF94" s="83">
        <f>IF($AU$94="zákl. prenesená",$AG$94,0)</f>
        <v>0</v>
      </c>
      <c r="CG94" s="83">
        <f>IF($AU$94="zníž. prenesená",$AG$94,0)</f>
        <v>0</v>
      </c>
      <c r="CH94" s="83">
        <f>IF($AU$94="nulová",$AG$94,0)</f>
        <v>0</v>
      </c>
      <c r="CI94" s="3">
        <f>IF($AU$94="základná",1,IF($AU$94="znížená",2,IF($AU$94="zákl. prenesená",4,IF($AU$94="zníž. prenesená",5,3))))</f>
        <v>1</v>
      </c>
      <c r="CJ94" s="3">
        <f>IF($AT$94="stavebná časť",1,IF(8896="investičná časť",2,3))</f>
        <v>1</v>
      </c>
      <c r="CK94" s="3">
        <f>IF($D$94="Vyplň vlastné","","x")</f>
      </c>
    </row>
    <row r="95" spans="2:89" s="3" customFormat="1" ht="21" customHeight="1">
      <c r="B95" s="19"/>
      <c r="D95" s="191" t="s">
        <v>93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G95" s="189">
        <f>$AG$85*$AS$95</f>
        <v>0</v>
      </c>
      <c r="AH95" s="164"/>
      <c r="AI95" s="164"/>
      <c r="AJ95" s="164"/>
      <c r="AK95" s="164"/>
      <c r="AL95" s="164"/>
      <c r="AM95" s="164"/>
      <c r="AN95" s="190">
        <f>$AG$95+$AV$95</f>
        <v>0</v>
      </c>
      <c r="AO95" s="164"/>
      <c r="AP95" s="164"/>
      <c r="AQ95" s="20"/>
      <c r="AS95" s="84">
        <v>0</v>
      </c>
      <c r="AT95" s="85" t="s">
        <v>91</v>
      </c>
      <c r="AU95" s="85" t="s">
        <v>31</v>
      </c>
      <c r="AV95" s="86">
        <f>ROUND(IF($AU$95="nulová",0,IF(OR($AU$95="základná",$AU$95="zákl. prenesená"),$AG$95*$L$29,$AG$95*$L$30)),2)</f>
        <v>0</v>
      </c>
      <c r="BV95" s="3" t="s">
        <v>94</v>
      </c>
      <c r="BY95" s="83">
        <f>IF($AU$95="základná",$AV$95,0)</f>
        <v>0</v>
      </c>
      <c r="BZ95" s="83">
        <f>IF($AU$95="znížená",$AV$95,0)</f>
        <v>0</v>
      </c>
      <c r="CA95" s="83">
        <f>IF($AU$95="zákl. prenesená",$AV$95,0)</f>
        <v>0</v>
      </c>
      <c r="CB95" s="83">
        <f>IF($AU$95="zníž. prenesená",$AV$95,0)</f>
        <v>0</v>
      </c>
      <c r="CC95" s="83">
        <f>IF($AU$95="nulová",$AV$95,0)</f>
        <v>0</v>
      </c>
      <c r="CD95" s="83">
        <f>IF($AU$95="základná",$AG$95,0)</f>
        <v>0</v>
      </c>
      <c r="CE95" s="83">
        <f>IF($AU$95="znížená",$AG$95,0)</f>
        <v>0</v>
      </c>
      <c r="CF95" s="83">
        <f>IF($AU$95="zákl. prenesená",$AG$95,0)</f>
        <v>0</v>
      </c>
      <c r="CG95" s="83">
        <f>IF($AU$95="zníž. prenesená",$AG$95,0)</f>
        <v>0</v>
      </c>
      <c r="CH95" s="83">
        <f>IF($AU$95="nulová",$AG$95,0)</f>
        <v>0</v>
      </c>
      <c r="CI95" s="3">
        <f>IF($AU$95="základná",1,IF($AU$95="znížená",2,IF($AU$95="zákl. prenesená",4,IF($AU$95="zníž. prenesená",5,3))))</f>
        <v>1</v>
      </c>
      <c r="CJ95" s="3">
        <f>IF($AT$95="stavebná časť",1,IF(8897="investičná časť",2,3))</f>
        <v>1</v>
      </c>
      <c r="CK95" s="3">
        <f>IF($D$95="Vyplň vlastné","","x")</f>
      </c>
    </row>
    <row r="96" spans="2:89" s="3" customFormat="1" ht="21" customHeight="1">
      <c r="B96" s="19"/>
      <c r="D96" s="191" t="s">
        <v>93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G96" s="189">
        <f>$AG$85*$AS$96</f>
        <v>0</v>
      </c>
      <c r="AH96" s="164"/>
      <c r="AI96" s="164"/>
      <c r="AJ96" s="164"/>
      <c r="AK96" s="164"/>
      <c r="AL96" s="164"/>
      <c r="AM96" s="164"/>
      <c r="AN96" s="190">
        <f>$AG$96+$AV$96</f>
        <v>0</v>
      </c>
      <c r="AO96" s="164"/>
      <c r="AP96" s="164"/>
      <c r="AQ96" s="20"/>
      <c r="AS96" s="87">
        <v>0</v>
      </c>
      <c r="AT96" s="88" t="s">
        <v>91</v>
      </c>
      <c r="AU96" s="88" t="s">
        <v>31</v>
      </c>
      <c r="AV96" s="89">
        <f>ROUND(IF($AU$96="nulová",0,IF(OR($AU$96="základná",$AU$96="zákl. prenesená"),$AG$96*$L$29,$AG$96*$L$30)),2)</f>
        <v>0</v>
      </c>
      <c r="BV96" s="3" t="s">
        <v>94</v>
      </c>
      <c r="BY96" s="83">
        <f>IF($AU$96="základná",$AV$96,0)</f>
        <v>0</v>
      </c>
      <c r="BZ96" s="83">
        <f>IF($AU$96="znížená",$AV$96,0)</f>
        <v>0</v>
      </c>
      <c r="CA96" s="83">
        <f>IF($AU$96="zákl. prenesená",$AV$96,0)</f>
        <v>0</v>
      </c>
      <c r="CB96" s="83">
        <f>IF($AU$96="zníž. prenesená",$AV$96,0)</f>
        <v>0</v>
      </c>
      <c r="CC96" s="83">
        <f>IF($AU$96="nulová",$AV$96,0)</f>
        <v>0</v>
      </c>
      <c r="CD96" s="83">
        <f>IF($AU$96="základná",$AG$96,0)</f>
        <v>0</v>
      </c>
      <c r="CE96" s="83">
        <f>IF($AU$96="znížená",$AG$96,0)</f>
        <v>0</v>
      </c>
      <c r="CF96" s="83">
        <f>IF($AU$96="zákl. prenesená",$AG$96,0)</f>
        <v>0</v>
      </c>
      <c r="CG96" s="83">
        <f>IF($AU$96="zníž. prenesená",$AG$96,0)</f>
        <v>0</v>
      </c>
      <c r="CH96" s="83">
        <f>IF($AU$96="nulová",$AG$96,0)</f>
        <v>0</v>
      </c>
      <c r="CI96" s="3">
        <f>IF($AU$96="základná",1,IF($AU$96="znížená",2,IF($AU$96="zákl. prenesená",4,IF($AU$96="zníž. prenesená",5,3))))</f>
        <v>1</v>
      </c>
      <c r="CJ96" s="3">
        <f>IF($AT$96="stavebná časť",1,IF(8898="investičná časť",2,3))</f>
        <v>1</v>
      </c>
      <c r="CK96" s="3">
        <f>IF($D$96="Vyplň vlastné","","x")</f>
      </c>
    </row>
    <row r="97" spans="2:43" s="3" customFormat="1" ht="12" customHeight="1">
      <c r="B97" s="19"/>
      <c r="AQ97" s="20"/>
    </row>
    <row r="98" spans="2:43" s="3" customFormat="1" ht="30.75" customHeight="1">
      <c r="B98" s="19"/>
      <c r="C98" s="90" t="s">
        <v>95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92">
        <f>ROUND($AG$85+$AG$92,2)</f>
        <v>0</v>
      </c>
      <c r="AH98" s="193"/>
      <c r="AI98" s="193"/>
      <c r="AJ98" s="193"/>
      <c r="AK98" s="193"/>
      <c r="AL98" s="193"/>
      <c r="AM98" s="193"/>
      <c r="AN98" s="192">
        <f>$AN$85+$AN$92</f>
        <v>0</v>
      </c>
      <c r="AO98" s="193"/>
      <c r="AP98" s="193"/>
      <c r="AQ98" s="20"/>
    </row>
    <row r="99" spans="2:43" s="3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3"/>
    </row>
  </sheetData>
  <sheetProtection/>
  <mergeCells count="72">
    <mergeCell ref="AG98:AM98"/>
    <mergeCell ref="AN98:AP98"/>
    <mergeCell ref="D96:AB96"/>
    <mergeCell ref="AG96:AM96"/>
    <mergeCell ref="AN96:AP96"/>
    <mergeCell ref="AG85:AM85"/>
    <mergeCell ref="AN85:AP85"/>
    <mergeCell ref="AG92:AM92"/>
    <mergeCell ref="AN92:AP92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87:AP87"/>
    <mergeCell ref="AG87:AM87"/>
    <mergeCell ref="D87:H87"/>
    <mergeCell ref="J87:AF87"/>
    <mergeCell ref="AN88:AP88"/>
    <mergeCell ref="AG88:AM88"/>
    <mergeCell ref="D88:H88"/>
    <mergeCell ref="J88:AF88"/>
    <mergeCell ref="C83:G83"/>
    <mergeCell ref="I83:AF83"/>
    <mergeCell ref="AG83:AM83"/>
    <mergeCell ref="AN83:AP83"/>
    <mergeCell ref="AN86:AP86"/>
    <mergeCell ref="AG86:AM86"/>
    <mergeCell ref="D86:H86"/>
    <mergeCell ref="J86:AF86"/>
    <mergeCell ref="X35:AB35"/>
    <mergeCell ref="AK35:AO35"/>
    <mergeCell ref="C74:AP74"/>
    <mergeCell ref="L76:AO76"/>
    <mergeCell ref="AM80:AP80"/>
    <mergeCell ref="AS80:AT82"/>
    <mergeCell ref="AM81:AP81"/>
    <mergeCell ref="L32:O32"/>
    <mergeCell ref="W32:AE32"/>
    <mergeCell ref="AK32:AO32"/>
    <mergeCell ref="L33:O33"/>
    <mergeCell ref="W33:AE33"/>
    <mergeCell ref="AK33:AO33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C2:AP2"/>
    <mergeCell ref="BE3:BE32"/>
    <mergeCell ref="K3:AO3"/>
    <mergeCell ref="K4:AO4"/>
    <mergeCell ref="E12:AJ12"/>
    <mergeCell ref="E21:AN21"/>
    <mergeCell ref="AK24:AO24"/>
    <mergeCell ref="AK25:AO25"/>
    <mergeCell ref="AK27:AO27"/>
    <mergeCell ref="L29:O29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A86" location="'2-17-1 - SO.01 Sadové úpr...'!C2" tooltip="2-17-1 - SO.01 Sadové úpr..." display="/"/>
    <hyperlink ref="A87" location="'2-17-2 - SO.02 Spevnené p...'!C2" tooltip="2-17-2 - SO.02 Spevnené p..." display="/"/>
    <hyperlink ref="A88" location="'2-17-3 - SO.03 Drevené pó...'!C2" tooltip="2-17-3 - SO.03 Drevené pó..." display="/"/>
    <hyperlink ref="A89" location="'2-17-4 - SO.04 Prvky komu...'!C2" tooltip="2-17-4 - SO.04 Prvky komu..." display="/"/>
    <hyperlink ref="A90" location="'2-17-5 - SO.05 Vodovodná ...'!C2" tooltip="2-17-5 - SO.05 Vodovodná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90"/>
  <sheetViews>
    <sheetView showGridLines="0" zoomScalePageLayoutView="0" workbookViewId="0" topLeftCell="A1">
      <pane ySplit="1" topLeftCell="A180" activePane="bottomLeft" state="frozen"/>
      <selection pane="topLeft" activeCell="A1" sqref="A1"/>
      <selection pane="bottomLeft" activeCell="F117" sqref="F11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96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227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66</v>
      </c>
    </row>
    <row r="3" spans="2:47" s="2" customFormat="1" ht="37.5" customHeight="1">
      <c r="B3" s="7"/>
      <c r="C3" s="161" t="s">
        <v>96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7" t="str">
        <f>'Rekapitulácia stavby'!$K$4</f>
        <v>REGENERÁCIA VNÚTROBLOKOV SÍDLISK MESTA BREZNO LOK. 3 VNÚTROBLOK MAZORNÍK - 9. MÁJA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97</v>
      </c>
      <c r="F6" s="167" t="s">
        <v>98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8"/>
      <c r="Q8" s="164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6"/>
      <c r="Q10" s="164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6"/>
      <c r="Q11" s="164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199"/>
      <c r="Q13" s="164"/>
      <c r="S13" s="20"/>
    </row>
    <row r="14" spans="2:19" s="3" customFormat="1" ht="18.75" customHeight="1">
      <c r="B14" s="19"/>
      <c r="E14" s="199"/>
      <c r="F14" s="164"/>
      <c r="G14" s="164"/>
      <c r="H14" s="164"/>
      <c r="I14" s="164"/>
      <c r="J14" s="164"/>
      <c r="K14" s="164"/>
      <c r="L14" s="164"/>
      <c r="M14" s="164"/>
      <c r="N14" s="14" t="s">
        <v>20</v>
      </c>
      <c r="P14" s="199"/>
      <c r="Q14" s="164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23</v>
      </c>
      <c r="N16" s="14" t="s">
        <v>18</v>
      </c>
      <c r="P16" s="166"/>
      <c r="Q16" s="164"/>
      <c r="S16" s="20"/>
    </row>
    <row r="17" spans="2:19" s="3" customFormat="1" ht="18.75" customHeight="1">
      <c r="B17" s="19"/>
      <c r="E17" s="12"/>
      <c r="N17" s="14" t="s">
        <v>20</v>
      </c>
      <c r="P17" s="166"/>
      <c r="Q17" s="164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6"/>
      <c r="Q19" s="164"/>
      <c r="S19" s="20"/>
    </row>
    <row r="20" spans="2:19" s="3" customFormat="1" ht="18.75" customHeight="1">
      <c r="B20" s="19"/>
      <c r="E20" s="12"/>
      <c r="N20" s="14" t="s">
        <v>20</v>
      </c>
      <c r="P20" s="166"/>
      <c r="Q20" s="164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26</v>
      </c>
      <c r="S22" s="20"/>
    </row>
    <row r="23" spans="2:19" s="91" customFormat="1" ht="15.75" customHeight="1">
      <c r="B23" s="92"/>
      <c r="E23" s="169"/>
      <c r="F23" s="200"/>
      <c r="G23" s="200"/>
      <c r="H23" s="200"/>
      <c r="I23" s="200"/>
      <c r="J23" s="200"/>
      <c r="K23" s="200"/>
      <c r="L23" s="200"/>
      <c r="M23" s="200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99</v>
      </c>
      <c r="N26" s="170">
        <f>$O$87</f>
        <v>0</v>
      </c>
      <c r="O26" s="164"/>
      <c r="P26" s="164"/>
      <c r="Q26" s="164"/>
      <c r="S26" s="20"/>
    </row>
    <row r="27" spans="2:19" s="3" customFormat="1" ht="15" customHeight="1">
      <c r="B27" s="19"/>
      <c r="D27" s="18" t="s">
        <v>90</v>
      </c>
      <c r="N27" s="170">
        <f>$O$95</f>
        <v>0</v>
      </c>
      <c r="O27" s="164"/>
      <c r="P27" s="164"/>
      <c r="Q27" s="164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29</v>
      </c>
      <c r="N29" s="201">
        <f>ROUND($N$26+$N$27,2)</f>
        <v>0</v>
      </c>
      <c r="O29" s="164"/>
      <c r="P29" s="164"/>
      <c r="Q29" s="164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30</v>
      </c>
      <c r="E31" s="24" t="s">
        <v>31</v>
      </c>
      <c r="F31" s="25">
        <v>0.2</v>
      </c>
      <c r="G31" s="96" t="s">
        <v>32</v>
      </c>
      <c r="H31" s="202">
        <f>ROUND((((SUM($BF$95:$BF$102)+SUM($BF$120:$BF$183))+SUM($BF$185:$BF$189))),2)</f>
        <v>0</v>
      </c>
      <c r="I31" s="164"/>
      <c r="J31" s="164"/>
      <c r="N31" s="202">
        <f>ROUND(((ROUND((SUM($BF$95:$BF$102)+SUM($BF$120:$BF$183)),2)*$F$31)+SUM($BF$185:$BF$189)*$F$31),2)</f>
        <v>0</v>
      </c>
      <c r="O31" s="164"/>
      <c r="P31" s="164"/>
      <c r="Q31" s="164"/>
      <c r="S31" s="20"/>
    </row>
    <row r="32" spans="2:19" s="3" customFormat="1" ht="15" customHeight="1">
      <c r="B32" s="19"/>
      <c r="E32" s="24" t="s">
        <v>33</v>
      </c>
      <c r="F32" s="25">
        <v>0.2</v>
      </c>
      <c r="G32" s="96" t="s">
        <v>32</v>
      </c>
      <c r="H32" s="202">
        <f>ROUND((((SUM($BG$95:$BG$102)+SUM($BG$120:$BG$183))+SUM($BG$185:$BG$189))),2)</f>
        <v>0</v>
      </c>
      <c r="I32" s="164"/>
      <c r="J32" s="164"/>
      <c r="N32" s="202">
        <f>ROUND(((ROUND((SUM($BG$95:$BG$102)+SUM($BG$120:$BG$183)),2)*$F$32)+SUM($BG$185:$BG$189)*$F$32),2)</f>
        <v>0</v>
      </c>
      <c r="O32" s="164"/>
      <c r="P32" s="164"/>
      <c r="Q32" s="164"/>
      <c r="S32" s="20"/>
    </row>
    <row r="33" spans="2:19" s="3" customFormat="1" ht="15" customHeight="1" hidden="1">
      <c r="B33" s="19"/>
      <c r="E33" s="24" t="s">
        <v>34</v>
      </c>
      <c r="F33" s="25">
        <v>0.2</v>
      </c>
      <c r="G33" s="96" t="s">
        <v>32</v>
      </c>
      <c r="H33" s="202">
        <f>ROUND((((SUM($BH$95:$BH$102)+SUM($BH$120:$BH$183))+SUM($BH$185:$BH$189))),2)</f>
        <v>0</v>
      </c>
      <c r="I33" s="164"/>
      <c r="J33" s="164"/>
      <c r="N33" s="202">
        <v>0</v>
      </c>
      <c r="O33" s="164"/>
      <c r="P33" s="164"/>
      <c r="Q33" s="164"/>
      <c r="S33" s="20"/>
    </row>
    <row r="34" spans="2:19" s="3" customFormat="1" ht="15" customHeight="1" hidden="1">
      <c r="B34" s="19"/>
      <c r="E34" s="24" t="s">
        <v>35</v>
      </c>
      <c r="F34" s="25">
        <v>0.2</v>
      </c>
      <c r="G34" s="96" t="s">
        <v>32</v>
      </c>
      <c r="H34" s="202">
        <f>ROUND((((SUM($BI$95:$BI$102)+SUM($BI$120:$BI$183))+SUM($BI$185:$BI$189))),2)</f>
        <v>0</v>
      </c>
      <c r="I34" s="164"/>
      <c r="J34" s="164"/>
      <c r="N34" s="202">
        <v>0</v>
      </c>
      <c r="O34" s="164"/>
      <c r="P34" s="164"/>
      <c r="Q34" s="164"/>
      <c r="S34" s="20"/>
    </row>
    <row r="35" spans="2:19" s="3" customFormat="1" ht="15" customHeight="1" hidden="1">
      <c r="B35" s="19"/>
      <c r="E35" s="24" t="s">
        <v>36</v>
      </c>
      <c r="F35" s="25">
        <v>0</v>
      </c>
      <c r="G35" s="96" t="s">
        <v>32</v>
      </c>
      <c r="H35" s="202">
        <f>ROUND((((SUM($BJ$95:$BJ$102)+SUM($BJ$120:$BJ$183))+SUM($BJ$185:$BJ$189))),2)</f>
        <v>0</v>
      </c>
      <c r="I35" s="164"/>
      <c r="J35" s="164"/>
      <c r="N35" s="202">
        <v>0</v>
      </c>
      <c r="O35" s="164"/>
      <c r="P35" s="164"/>
      <c r="Q35" s="164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37</v>
      </c>
      <c r="E37" s="30"/>
      <c r="F37" s="30"/>
      <c r="G37" s="97" t="s">
        <v>38</v>
      </c>
      <c r="H37" s="31" t="s">
        <v>39</v>
      </c>
      <c r="I37" s="30"/>
      <c r="J37" s="30"/>
      <c r="K37" s="30"/>
      <c r="L37" s="30"/>
      <c r="M37" s="177">
        <f>SUM($N$29:$N$35)</f>
        <v>0</v>
      </c>
      <c r="N37" s="176"/>
      <c r="O37" s="176"/>
      <c r="P37" s="176"/>
      <c r="Q37" s="178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40</v>
      </c>
      <c r="E49" s="33"/>
      <c r="F49" s="33"/>
      <c r="G49" s="33"/>
      <c r="H49" s="34"/>
      <c r="J49" s="32" t="s">
        <v>41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42</v>
      </c>
      <c r="E58" s="38"/>
      <c r="F58" s="38"/>
      <c r="G58" s="39" t="s">
        <v>43</v>
      </c>
      <c r="H58" s="40"/>
      <c r="J58" s="37" t="s">
        <v>42</v>
      </c>
      <c r="K58" s="38"/>
      <c r="L58" s="38"/>
      <c r="M58" s="38"/>
      <c r="N58" s="38"/>
      <c r="O58" s="39" t="s">
        <v>43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44</v>
      </c>
      <c r="E60" s="33"/>
      <c r="F60" s="33"/>
      <c r="G60" s="33"/>
      <c r="H60" s="34"/>
      <c r="J60" s="32" t="s">
        <v>45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42</v>
      </c>
      <c r="E69" s="38"/>
      <c r="F69" s="38"/>
      <c r="G69" s="39" t="s">
        <v>43</v>
      </c>
      <c r="H69" s="40"/>
      <c r="J69" s="37" t="s">
        <v>42</v>
      </c>
      <c r="K69" s="38"/>
      <c r="L69" s="38"/>
      <c r="M69" s="38"/>
      <c r="N69" s="38"/>
      <c r="O69" s="39" t="s">
        <v>43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1" t="s">
        <v>100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7" t="str">
        <f>$F$5</f>
        <v>REGENERÁCIA VNÚTROBLOKOV SÍDLISK MESTA BREZNO LOK. 3 VNÚTROBLOK MAZORNÍK - 9. MÁJA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S77" s="20"/>
    </row>
    <row r="78" spans="2:19" s="3" customFormat="1" ht="37.5" customHeight="1">
      <c r="B78" s="19"/>
      <c r="C78" s="49" t="s">
        <v>97</v>
      </c>
      <c r="F78" s="179" t="str">
        <f>$F$6</f>
        <v>2-17-1 - SO.01 Sadové úpravy a prvky drobnej architektúry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3858/139, k.ú. Brezno</v>
      </c>
      <c r="K80" s="14" t="s">
        <v>16</v>
      </c>
      <c r="L80" s="14"/>
      <c r="N80" s="203"/>
      <c r="O80" s="164"/>
      <c r="P80" s="164"/>
      <c r="Q80" s="164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23</v>
      </c>
      <c r="L82" s="14"/>
      <c r="N82" s="166"/>
      <c r="O82" s="164"/>
      <c r="P82" s="164"/>
      <c r="Q82" s="164"/>
      <c r="R82" s="164"/>
      <c r="S82" s="20"/>
    </row>
    <row r="83" spans="2:19" s="3" customFormat="1" ht="15" customHeight="1">
      <c r="B83" s="19"/>
      <c r="C83" s="14" t="s">
        <v>21</v>
      </c>
      <c r="F83" s="12"/>
      <c r="K83" s="14" t="s">
        <v>25</v>
      </c>
      <c r="L83" s="14"/>
      <c r="N83" s="166"/>
      <c r="O83" s="164"/>
      <c r="P83" s="164"/>
      <c r="Q83" s="164"/>
      <c r="R83" s="164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4" t="s">
        <v>101</v>
      </c>
      <c r="D85" s="193"/>
      <c r="E85" s="193"/>
      <c r="F85" s="193"/>
      <c r="G85" s="193"/>
      <c r="H85" s="28"/>
      <c r="I85" s="28"/>
      <c r="J85" s="28"/>
      <c r="K85" s="28"/>
      <c r="L85" s="28"/>
      <c r="M85" s="28"/>
      <c r="N85" s="28"/>
      <c r="O85" s="204" t="s">
        <v>102</v>
      </c>
      <c r="P85" s="164"/>
      <c r="Q85" s="164"/>
      <c r="R85" s="164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103</v>
      </c>
      <c r="O87" s="194">
        <f>$O$120</f>
        <v>0</v>
      </c>
      <c r="P87" s="164"/>
      <c r="Q87" s="164"/>
      <c r="R87" s="164"/>
      <c r="S87" s="20"/>
      <c r="AV87" s="3" t="s">
        <v>104</v>
      </c>
    </row>
    <row r="88" spans="2:19" s="66" customFormat="1" ht="25.5" customHeight="1">
      <c r="B88" s="98"/>
      <c r="D88" s="99" t="s">
        <v>105</v>
      </c>
      <c r="O88" s="205">
        <f>$O$121</f>
        <v>0</v>
      </c>
      <c r="P88" s="206"/>
      <c r="Q88" s="206"/>
      <c r="R88" s="206"/>
      <c r="S88" s="100"/>
    </row>
    <row r="89" spans="2:19" s="94" customFormat="1" ht="21" customHeight="1">
      <c r="B89" s="101"/>
      <c r="D89" s="79" t="s">
        <v>106</v>
      </c>
      <c r="O89" s="190">
        <f>$O$122</f>
        <v>0</v>
      </c>
      <c r="P89" s="206"/>
      <c r="Q89" s="206"/>
      <c r="R89" s="206"/>
      <c r="S89" s="102"/>
    </row>
    <row r="90" spans="2:19" s="94" customFormat="1" ht="21" customHeight="1">
      <c r="B90" s="101"/>
      <c r="D90" s="79" t="s">
        <v>107</v>
      </c>
      <c r="O90" s="190">
        <f>$O$167</f>
        <v>0</v>
      </c>
      <c r="P90" s="206"/>
      <c r="Q90" s="206"/>
      <c r="R90" s="206"/>
      <c r="S90" s="102"/>
    </row>
    <row r="91" spans="2:19" s="94" customFormat="1" ht="21" customHeight="1">
      <c r="B91" s="101"/>
      <c r="D91" s="79" t="s">
        <v>108</v>
      </c>
      <c r="O91" s="190">
        <f>$O$172</f>
        <v>0</v>
      </c>
      <c r="P91" s="206"/>
      <c r="Q91" s="206"/>
      <c r="R91" s="206"/>
      <c r="S91" s="102"/>
    </row>
    <row r="92" spans="2:19" s="94" customFormat="1" ht="21" customHeight="1">
      <c r="B92" s="101"/>
      <c r="D92" s="79" t="s">
        <v>109</v>
      </c>
      <c r="O92" s="190">
        <f>$O$182</f>
        <v>0</v>
      </c>
      <c r="P92" s="206"/>
      <c r="Q92" s="206"/>
      <c r="R92" s="206"/>
      <c r="S92" s="102"/>
    </row>
    <row r="93" spans="2:19" s="66" customFormat="1" ht="22.5" customHeight="1">
      <c r="B93" s="98"/>
      <c r="D93" s="99" t="s">
        <v>110</v>
      </c>
      <c r="O93" s="207">
        <f>$O$184</f>
        <v>0</v>
      </c>
      <c r="P93" s="206"/>
      <c r="Q93" s="206"/>
      <c r="R93" s="206"/>
      <c r="S93" s="100"/>
    </row>
    <row r="94" spans="2:19" s="3" customFormat="1" ht="22.5" customHeight="1">
      <c r="B94" s="19"/>
      <c r="S94" s="20"/>
    </row>
    <row r="95" spans="2:22" s="3" customFormat="1" ht="30" customHeight="1">
      <c r="B95" s="19"/>
      <c r="C95" s="61" t="s">
        <v>111</v>
      </c>
      <c r="O95" s="194">
        <f>ROUND($O$96+$O$97+$O$98+$O$99+$O$100+$O$101,2)</f>
        <v>0</v>
      </c>
      <c r="P95" s="164"/>
      <c r="Q95" s="164"/>
      <c r="R95" s="164"/>
      <c r="S95" s="20"/>
      <c r="U95" s="103"/>
      <c r="V95" s="104" t="s">
        <v>30</v>
      </c>
    </row>
    <row r="96" spans="2:63" s="3" customFormat="1" ht="18.75" customHeight="1">
      <c r="B96" s="19"/>
      <c r="D96" s="191" t="s">
        <v>112</v>
      </c>
      <c r="E96" s="164"/>
      <c r="F96" s="164"/>
      <c r="G96" s="164"/>
      <c r="H96" s="164"/>
      <c r="O96" s="189">
        <f>ROUND($O$87*$U$96,2)</f>
        <v>0</v>
      </c>
      <c r="P96" s="164"/>
      <c r="Q96" s="164"/>
      <c r="R96" s="164"/>
      <c r="S96" s="20"/>
      <c r="U96" s="105"/>
      <c r="V96" s="106" t="s">
        <v>33</v>
      </c>
      <c r="AZ96" s="3" t="s">
        <v>113</v>
      </c>
      <c r="BF96" s="83">
        <f>IF($V$96="základná",$O$96,0)</f>
        <v>0</v>
      </c>
      <c r="BG96" s="83">
        <f>IF($V$96="znížená",$O$96,0)</f>
        <v>0</v>
      </c>
      <c r="BH96" s="83">
        <f>IF($V$96="zákl. prenesená",$O$96,0)</f>
        <v>0</v>
      </c>
      <c r="BI96" s="83">
        <f>IF($V$96="zníž. prenesená",$O$96,0)</f>
        <v>0</v>
      </c>
      <c r="BJ96" s="83">
        <f>IF($V$96="nulová",$O$96,0)</f>
        <v>0</v>
      </c>
      <c r="BK96" s="3" t="s">
        <v>114</v>
      </c>
    </row>
    <row r="97" spans="2:63" s="3" customFormat="1" ht="18.75" customHeight="1">
      <c r="B97" s="19"/>
      <c r="D97" s="191" t="s">
        <v>115</v>
      </c>
      <c r="E97" s="164"/>
      <c r="F97" s="164"/>
      <c r="G97" s="164"/>
      <c r="H97" s="164"/>
      <c r="O97" s="189">
        <f>ROUND($O$87*$U$97,2)</f>
        <v>0</v>
      </c>
      <c r="P97" s="164"/>
      <c r="Q97" s="164"/>
      <c r="R97" s="164"/>
      <c r="S97" s="20"/>
      <c r="U97" s="105"/>
      <c r="V97" s="106" t="s">
        <v>33</v>
      </c>
      <c r="AZ97" s="3" t="s">
        <v>113</v>
      </c>
      <c r="BF97" s="83">
        <f>IF($V$97="základná",$O$97,0)</f>
        <v>0</v>
      </c>
      <c r="BG97" s="83">
        <f>IF($V$97="znížená",$O$97,0)</f>
        <v>0</v>
      </c>
      <c r="BH97" s="83">
        <f>IF($V$97="zákl. prenesená",$O$97,0)</f>
        <v>0</v>
      </c>
      <c r="BI97" s="83">
        <f>IF($V$97="zníž. prenesená",$O$97,0)</f>
        <v>0</v>
      </c>
      <c r="BJ97" s="83">
        <f>IF($V$97="nulová",$O$97,0)</f>
        <v>0</v>
      </c>
      <c r="BK97" s="3" t="s">
        <v>114</v>
      </c>
    </row>
    <row r="98" spans="2:63" s="3" customFormat="1" ht="18.75" customHeight="1">
      <c r="B98" s="19"/>
      <c r="D98" s="191" t="s">
        <v>116</v>
      </c>
      <c r="E98" s="164"/>
      <c r="F98" s="164"/>
      <c r="G98" s="164"/>
      <c r="H98" s="164"/>
      <c r="O98" s="189">
        <f>ROUND($O$87*$U$98,2)</f>
        <v>0</v>
      </c>
      <c r="P98" s="164"/>
      <c r="Q98" s="164"/>
      <c r="R98" s="164"/>
      <c r="S98" s="20"/>
      <c r="U98" s="105"/>
      <c r="V98" s="106" t="s">
        <v>33</v>
      </c>
      <c r="AZ98" s="3" t="s">
        <v>113</v>
      </c>
      <c r="BF98" s="83">
        <f>IF($V$98="základná",$O$98,0)</f>
        <v>0</v>
      </c>
      <c r="BG98" s="83">
        <f>IF($V$98="znížená",$O$98,0)</f>
        <v>0</v>
      </c>
      <c r="BH98" s="83">
        <f>IF($V$98="zákl. prenesená",$O$98,0)</f>
        <v>0</v>
      </c>
      <c r="BI98" s="83">
        <f>IF($V$98="zníž. prenesená",$O$98,0)</f>
        <v>0</v>
      </c>
      <c r="BJ98" s="83">
        <f>IF($V$98="nulová",$O$98,0)</f>
        <v>0</v>
      </c>
      <c r="BK98" s="3" t="s">
        <v>114</v>
      </c>
    </row>
    <row r="99" spans="2:63" s="3" customFormat="1" ht="18.75" customHeight="1">
      <c r="B99" s="19"/>
      <c r="D99" s="191" t="s">
        <v>117</v>
      </c>
      <c r="E99" s="164"/>
      <c r="F99" s="164"/>
      <c r="G99" s="164"/>
      <c r="H99" s="164"/>
      <c r="O99" s="189">
        <f>ROUND($O$87*$U$99,2)</f>
        <v>0</v>
      </c>
      <c r="P99" s="164"/>
      <c r="Q99" s="164"/>
      <c r="R99" s="164"/>
      <c r="S99" s="20"/>
      <c r="U99" s="105"/>
      <c r="V99" s="106" t="s">
        <v>33</v>
      </c>
      <c r="AZ99" s="3" t="s">
        <v>113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114</v>
      </c>
    </row>
    <row r="100" spans="2:63" s="3" customFormat="1" ht="18.75" customHeight="1">
      <c r="B100" s="19"/>
      <c r="D100" s="191" t="s">
        <v>118</v>
      </c>
      <c r="E100" s="164"/>
      <c r="F100" s="164"/>
      <c r="G100" s="164"/>
      <c r="H100" s="164"/>
      <c r="O100" s="189">
        <f>ROUND($O$87*$U$100,2)</f>
        <v>0</v>
      </c>
      <c r="P100" s="164"/>
      <c r="Q100" s="164"/>
      <c r="R100" s="164"/>
      <c r="S100" s="20"/>
      <c r="U100" s="105"/>
      <c r="V100" s="106" t="s">
        <v>33</v>
      </c>
      <c r="AZ100" s="3" t="s">
        <v>113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114</v>
      </c>
    </row>
    <row r="101" spans="2:63" s="3" customFormat="1" ht="18.75" customHeight="1">
      <c r="B101" s="19"/>
      <c r="D101" s="79" t="s">
        <v>119</v>
      </c>
      <c r="O101" s="189">
        <f>ROUND($O$87*$U$101,2)</f>
        <v>0</v>
      </c>
      <c r="P101" s="164"/>
      <c r="Q101" s="164"/>
      <c r="R101" s="164"/>
      <c r="S101" s="20"/>
      <c r="U101" s="107"/>
      <c r="V101" s="108" t="s">
        <v>33</v>
      </c>
      <c r="AZ101" s="3" t="s">
        <v>120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114</v>
      </c>
    </row>
    <row r="102" spans="2:19" s="3" customFormat="1" ht="14.25" customHeight="1">
      <c r="B102" s="19"/>
      <c r="S102" s="20"/>
    </row>
    <row r="103" spans="2:19" s="3" customFormat="1" ht="30" customHeight="1">
      <c r="B103" s="19"/>
      <c r="C103" s="90" t="s">
        <v>95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192">
        <f>ROUND(SUM($O$87+$O$95),2)</f>
        <v>0</v>
      </c>
      <c r="N103" s="193"/>
      <c r="O103" s="193"/>
      <c r="P103" s="193"/>
      <c r="Q103" s="193"/>
      <c r="R103" s="193"/>
      <c r="S103" s="20"/>
    </row>
    <row r="104" spans="2:19" s="3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3"/>
    </row>
    <row r="108" spans="2:19" s="3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6"/>
    </row>
    <row r="109" spans="2:19" s="3" customFormat="1" ht="37.5" customHeight="1">
      <c r="B109" s="19"/>
      <c r="C109" s="161" t="s">
        <v>121</v>
      </c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20"/>
    </row>
    <row r="110" spans="2:19" s="3" customFormat="1" ht="7.5" customHeight="1">
      <c r="B110" s="19"/>
      <c r="S110" s="20"/>
    </row>
    <row r="111" spans="2:19" s="3" customFormat="1" ht="30.75" customHeight="1">
      <c r="B111" s="19"/>
      <c r="C111" s="14" t="s">
        <v>10</v>
      </c>
      <c r="F111" s="197" t="str">
        <f>$F$5</f>
        <v>REGENERÁCIA VNÚTROBLOKOV SÍDLISK MESTA BREZNO LOK. 3 VNÚTROBLOK MAZORNÍK - 9. MÁJA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S111" s="20"/>
    </row>
    <row r="112" spans="2:19" s="3" customFormat="1" ht="37.5" customHeight="1">
      <c r="B112" s="19"/>
      <c r="C112" s="49" t="s">
        <v>97</v>
      </c>
      <c r="F112" s="179" t="str">
        <f>$F$6</f>
        <v>2-17-1 - SO.01 Sadové úpravy a prvky drobnej architektúry</v>
      </c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S112" s="20"/>
    </row>
    <row r="113" spans="2:19" s="3" customFormat="1" ht="7.5" customHeight="1">
      <c r="B113" s="19"/>
      <c r="S113" s="20"/>
    </row>
    <row r="114" spans="2:19" s="3" customFormat="1" ht="18.75" customHeight="1">
      <c r="B114" s="19"/>
      <c r="C114" s="14" t="s">
        <v>14</v>
      </c>
      <c r="F114" s="12" t="str">
        <f>$F$8</f>
        <v>KN-C 3858/139, k.ú. Brezno</v>
      </c>
      <c r="K114" s="14" t="s">
        <v>16</v>
      </c>
      <c r="L114" s="14"/>
      <c r="N114" s="203"/>
      <c r="O114" s="164"/>
      <c r="P114" s="164"/>
      <c r="Q114" s="164"/>
      <c r="S114" s="20"/>
    </row>
    <row r="115" spans="2:19" s="3" customFormat="1" ht="7.5" customHeight="1">
      <c r="B115" s="19"/>
      <c r="S115" s="20"/>
    </row>
    <row r="116" spans="2:19" s="3" customFormat="1" ht="15.75" customHeight="1">
      <c r="B116" s="19"/>
      <c r="C116" s="14" t="s">
        <v>17</v>
      </c>
      <c r="F116" s="12" t="str">
        <f>$E$11</f>
        <v>Mesto Brezno</v>
      </c>
      <c r="K116" s="14" t="s">
        <v>23</v>
      </c>
      <c r="L116" s="14"/>
      <c r="N116" s="166"/>
      <c r="O116" s="164"/>
      <c r="P116" s="164"/>
      <c r="Q116" s="164"/>
      <c r="R116" s="164"/>
      <c r="S116" s="20"/>
    </row>
    <row r="117" spans="2:19" s="3" customFormat="1" ht="15" customHeight="1">
      <c r="B117" s="19"/>
      <c r="C117" s="14" t="s">
        <v>21</v>
      </c>
      <c r="F117" s="12"/>
      <c r="K117" s="14" t="s">
        <v>25</v>
      </c>
      <c r="L117" s="14"/>
      <c r="N117" s="166"/>
      <c r="O117" s="164"/>
      <c r="P117" s="164"/>
      <c r="Q117" s="164"/>
      <c r="R117" s="164"/>
      <c r="S117" s="20"/>
    </row>
    <row r="118" spans="2:19" s="3" customFormat="1" ht="11.25" customHeight="1">
      <c r="B118" s="19"/>
      <c r="S118" s="20"/>
    </row>
    <row r="119" spans="2:28" s="109" customFormat="1" ht="30" customHeight="1">
      <c r="B119" s="110"/>
      <c r="C119" s="111" t="s">
        <v>122</v>
      </c>
      <c r="D119" s="112" t="s">
        <v>123</v>
      </c>
      <c r="E119" s="112" t="s">
        <v>48</v>
      </c>
      <c r="F119" s="208" t="s">
        <v>124</v>
      </c>
      <c r="G119" s="209"/>
      <c r="H119" s="209"/>
      <c r="I119" s="209"/>
      <c r="J119" s="112" t="s">
        <v>125</v>
      </c>
      <c r="K119" s="112" t="s">
        <v>126</v>
      </c>
      <c r="L119" s="112" t="s">
        <v>716</v>
      </c>
      <c r="M119" s="208" t="s">
        <v>127</v>
      </c>
      <c r="N119" s="209"/>
      <c r="O119" s="208" t="s">
        <v>128</v>
      </c>
      <c r="P119" s="209"/>
      <c r="Q119" s="209"/>
      <c r="R119" s="210"/>
      <c r="S119" s="113"/>
      <c r="U119" s="56" t="s">
        <v>129</v>
      </c>
      <c r="V119" s="57" t="s">
        <v>30</v>
      </c>
      <c r="W119" s="57" t="s">
        <v>130</v>
      </c>
      <c r="X119" s="57" t="s">
        <v>131</v>
      </c>
      <c r="Y119" s="57" t="s">
        <v>132</v>
      </c>
      <c r="Z119" s="57" t="s">
        <v>133</v>
      </c>
      <c r="AA119" s="57" t="s">
        <v>134</v>
      </c>
      <c r="AB119" s="58" t="s">
        <v>135</v>
      </c>
    </row>
    <row r="120" spans="2:64" s="3" customFormat="1" ht="30" customHeight="1">
      <c r="B120" s="19"/>
      <c r="C120" s="61" t="s">
        <v>99</v>
      </c>
      <c r="O120" s="215">
        <f>$BL$120</f>
        <v>0</v>
      </c>
      <c r="P120" s="164"/>
      <c r="Q120" s="164"/>
      <c r="R120" s="164"/>
      <c r="S120" s="20"/>
      <c r="U120" s="60"/>
      <c r="V120" s="33"/>
      <c r="W120" s="33"/>
      <c r="X120" s="114">
        <f>$X$121+$X$184</f>
        <v>0</v>
      </c>
      <c r="Y120" s="33"/>
      <c r="Z120" s="114">
        <f>$Z$121+$Z$184</f>
        <v>2.5192740000000002</v>
      </c>
      <c r="AA120" s="33"/>
      <c r="AB120" s="115">
        <f>$AB$121+$AB$184</f>
        <v>0</v>
      </c>
      <c r="AU120" s="3" t="s">
        <v>65</v>
      </c>
      <c r="AV120" s="3" t="s">
        <v>104</v>
      </c>
      <c r="BL120" s="116">
        <f>$BL$121+$BL$184</f>
        <v>0</v>
      </c>
    </row>
    <row r="121" spans="2:64" s="117" customFormat="1" ht="37.5" customHeight="1">
      <c r="B121" s="118"/>
      <c r="D121" s="119" t="s">
        <v>105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207">
        <f>$BL$121</f>
        <v>0</v>
      </c>
      <c r="P121" s="216"/>
      <c r="Q121" s="216"/>
      <c r="R121" s="216"/>
      <c r="S121" s="121"/>
      <c r="U121" s="122"/>
      <c r="X121" s="123">
        <f>$X$122+$X$167+$X$172+$X$182</f>
        <v>0</v>
      </c>
      <c r="Z121" s="123">
        <f>$Z$122+$Z$167+$Z$172+$Z$182</f>
        <v>2.5192740000000002</v>
      </c>
      <c r="AB121" s="124">
        <f>$AB$122+$AB$167+$AB$172+$AB$182</f>
        <v>0</v>
      </c>
      <c r="AS121" s="120" t="s">
        <v>73</v>
      </c>
      <c r="AU121" s="120" t="s">
        <v>65</v>
      </c>
      <c r="AV121" s="120" t="s">
        <v>66</v>
      </c>
      <c r="AZ121" s="120" t="s">
        <v>136</v>
      </c>
      <c r="BL121" s="125">
        <f>$BL$122+$BL$167+$BL$172+$BL$182</f>
        <v>0</v>
      </c>
    </row>
    <row r="122" spans="2:64" s="117" customFormat="1" ht="21" customHeight="1">
      <c r="B122" s="118"/>
      <c r="D122" s="126" t="s">
        <v>106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228">
        <f>$BL$122</f>
        <v>0</v>
      </c>
      <c r="P122" s="216"/>
      <c r="Q122" s="216"/>
      <c r="R122" s="216"/>
      <c r="S122" s="121"/>
      <c r="U122" s="122"/>
      <c r="X122" s="123">
        <f>SUM($X$123:$X$166)</f>
        <v>0</v>
      </c>
      <c r="Z122" s="123">
        <f>SUM($Z$123:$Z$166)</f>
        <v>1.852405</v>
      </c>
      <c r="AB122" s="124">
        <f>SUM($AB$123:$AB$166)</f>
        <v>0</v>
      </c>
      <c r="AS122" s="120" t="s">
        <v>73</v>
      </c>
      <c r="AU122" s="120" t="s">
        <v>65</v>
      </c>
      <c r="AV122" s="120" t="s">
        <v>73</v>
      </c>
      <c r="AZ122" s="120" t="s">
        <v>136</v>
      </c>
      <c r="BL122" s="125">
        <f>SUM($BL$123:$BL$166)</f>
        <v>0</v>
      </c>
    </row>
    <row r="123" spans="2:66" s="3" customFormat="1" ht="27" customHeight="1">
      <c r="B123" s="19"/>
      <c r="C123" s="127" t="s">
        <v>73</v>
      </c>
      <c r="D123" s="127" t="s">
        <v>137</v>
      </c>
      <c r="E123" s="128" t="s">
        <v>138</v>
      </c>
      <c r="F123" s="211" t="s">
        <v>139</v>
      </c>
      <c r="G123" s="212"/>
      <c r="H123" s="212"/>
      <c r="I123" s="212"/>
      <c r="J123" s="129" t="s">
        <v>140</v>
      </c>
      <c r="K123" s="130">
        <v>1527.1</v>
      </c>
      <c r="L123" s="130"/>
      <c r="M123" s="213">
        <v>0</v>
      </c>
      <c r="N123" s="212"/>
      <c r="O123" s="214">
        <f>ROUND($M$123*$K$123,2)</f>
        <v>0</v>
      </c>
      <c r="P123" s="212"/>
      <c r="Q123" s="212"/>
      <c r="R123" s="212"/>
      <c r="S123" s="20"/>
      <c r="U123" s="131"/>
      <c r="V123" s="26" t="s">
        <v>33</v>
      </c>
      <c r="X123" s="132">
        <f>$W$123*$K$123</f>
        <v>0</v>
      </c>
      <c r="Y123" s="132">
        <v>0</v>
      </c>
      <c r="Z123" s="132">
        <f>$Y$123*$K$123</f>
        <v>0</v>
      </c>
      <c r="AA123" s="132">
        <v>0</v>
      </c>
      <c r="AB123" s="133">
        <f>$AA$123*$K$123</f>
        <v>0</v>
      </c>
      <c r="AS123" s="3" t="s">
        <v>141</v>
      </c>
      <c r="AU123" s="3" t="s">
        <v>137</v>
      </c>
      <c r="AV123" s="3" t="s">
        <v>114</v>
      </c>
      <c r="AZ123" s="3" t="s">
        <v>136</v>
      </c>
      <c r="BF123" s="83">
        <f>IF($V$123="základná",$O$123,0)</f>
        <v>0</v>
      </c>
      <c r="BG123" s="83">
        <f>IF($V$123="znížená",$O$123,0)</f>
        <v>0</v>
      </c>
      <c r="BH123" s="83">
        <f>IF($V$123="zákl. prenesená",$O$123,0)</f>
        <v>0</v>
      </c>
      <c r="BI123" s="83">
        <f>IF($V$123="zníž. prenesená",$O$123,0)</f>
        <v>0</v>
      </c>
      <c r="BJ123" s="83">
        <f>IF($V$123="nulová",$O$123,0)</f>
        <v>0</v>
      </c>
      <c r="BK123" s="3" t="s">
        <v>114</v>
      </c>
      <c r="BL123" s="83">
        <f>ROUND($M$123*$K$123,2)</f>
        <v>0</v>
      </c>
      <c r="BM123" s="3" t="s">
        <v>141</v>
      </c>
      <c r="BN123" s="3" t="s">
        <v>142</v>
      </c>
    </row>
    <row r="124" spans="2:66" s="3" customFormat="1" ht="15.75" customHeight="1">
      <c r="B124" s="19"/>
      <c r="C124" s="134" t="s">
        <v>114</v>
      </c>
      <c r="D124" s="134" t="s">
        <v>143</v>
      </c>
      <c r="E124" s="135" t="s">
        <v>144</v>
      </c>
      <c r="F124" s="217" t="s">
        <v>145</v>
      </c>
      <c r="G124" s="218"/>
      <c r="H124" s="218"/>
      <c r="I124" s="218"/>
      <c r="J124" s="136" t="s">
        <v>146</v>
      </c>
      <c r="K124" s="137">
        <v>47.187</v>
      </c>
      <c r="L124" s="137"/>
      <c r="M124" s="219">
        <v>0</v>
      </c>
      <c r="N124" s="218"/>
      <c r="O124" s="220">
        <f>ROUND($M$124*$K$124,2)</f>
        <v>0</v>
      </c>
      <c r="P124" s="212"/>
      <c r="Q124" s="212"/>
      <c r="R124" s="212"/>
      <c r="S124" s="20"/>
      <c r="U124" s="131"/>
      <c r="V124" s="26" t="s">
        <v>33</v>
      </c>
      <c r="X124" s="132">
        <f>$W$124*$K$124</f>
        <v>0</v>
      </c>
      <c r="Y124" s="132">
        <v>0.001</v>
      </c>
      <c r="Z124" s="132">
        <f>$Y$124*$K$124</f>
        <v>0.047187</v>
      </c>
      <c r="AA124" s="132">
        <v>0</v>
      </c>
      <c r="AB124" s="133">
        <f>$AA$124*$K$124</f>
        <v>0</v>
      </c>
      <c r="AS124" s="3" t="s">
        <v>147</v>
      </c>
      <c r="AU124" s="3" t="s">
        <v>143</v>
      </c>
      <c r="AV124" s="3" t="s">
        <v>114</v>
      </c>
      <c r="AZ124" s="3" t="s">
        <v>136</v>
      </c>
      <c r="BF124" s="83">
        <f>IF($V$124="základná",$O$124,0)</f>
        <v>0</v>
      </c>
      <c r="BG124" s="83">
        <f>IF($V$124="znížená",$O$124,0)</f>
        <v>0</v>
      </c>
      <c r="BH124" s="83">
        <f>IF($V$124="zákl. prenesená",$O$124,0)</f>
        <v>0</v>
      </c>
      <c r="BI124" s="83">
        <f>IF($V$124="zníž. prenesená",$O$124,0)</f>
        <v>0</v>
      </c>
      <c r="BJ124" s="83">
        <f>IF($V$124="nulová",$O$124,0)</f>
        <v>0</v>
      </c>
      <c r="BK124" s="3" t="s">
        <v>114</v>
      </c>
      <c r="BL124" s="83">
        <f>ROUND($M$124*$K$124,2)</f>
        <v>0</v>
      </c>
      <c r="BM124" s="3" t="s">
        <v>141</v>
      </c>
      <c r="BN124" s="3" t="s">
        <v>148</v>
      </c>
    </row>
    <row r="125" spans="2:66" s="3" customFormat="1" ht="27" customHeight="1">
      <c r="B125" s="19"/>
      <c r="C125" s="127" t="s">
        <v>149</v>
      </c>
      <c r="D125" s="127" t="s">
        <v>137</v>
      </c>
      <c r="E125" s="128" t="s">
        <v>150</v>
      </c>
      <c r="F125" s="211" t="s">
        <v>151</v>
      </c>
      <c r="G125" s="212"/>
      <c r="H125" s="212"/>
      <c r="I125" s="212"/>
      <c r="J125" s="129" t="s">
        <v>140</v>
      </c>
      <c r="K125" s="130">
        <v>1527.1</v>
      </c>
      <c r="L125" s="130"/>
      <c r="M125" s="213">
        <v>0</v>
      </c>
      <c r="N125" s="212"/>
      <c r="O125" s="214">
        <f>ROUND($M$125*$K$125,2)</f>
        <v>0</v>
      </c>
      <c r="P125" s="212"/>
      <c r="Q125" s="212"/>
      <c r="R125" s="212"/>
      <c r="S125" s="20"/>
      <c r="U125" s="131"/>
      <c r="V125" s="26" t="s">
        <v>33</v>
      </c>
      <c r="X125" s="132">
        <f>$W$125*$K$125</f>
        <v>0</v>
      </c>
      <c r="Y125" s="132">
        <v>0</v>
      </c>
      <c r="Z125" s="132">
        <f>$Y$125*$K$125</f>
        <v>0</v>
      </c>
      <c r="AA125" s="132">
        <v>0</v>
      </c>
      <c r="AB125" s="133">
        <f>$AA$125*$K$125</f>
        <v>0</v>
      </c>
      <c r="AS125" s="3" t="s">
        <v>141</v>
      </c>
      <c r="AU125" s="3" t="s">
        <v>137</v>
      </c>
      <c r="AV125" s="3" t="s">
        <v>114</v>
      </c>
      <c r="AZ125" s="3" t="s">
        <v>136</v>
      </c>
      <c r="BF125" s="83">
        <f>IF($V$125="základná",$O$125,0)</f>
        <v>0</v>
      </c>
      <c r="BG125" s="83">
        <f>IF($V$125="znížená",$O$125,0)</f>
        <v>0</v>
      </c>
      <c r="BH125" s="83">
        <f>IF($V$125="zákl. prenesená",$O$125,0)</f>
        <v>0</v>
      </c>
      <c r="BI125" s="83">
        <f>IF($V$125="zníž. prenesená",$O$125,0)</f>
        <v>0</v>
      </c>
      <c r="BJ125" s="83">
        <f>IF($V$125="nulová",$O$125,0)</f>
        <v>0</v>
      </c>
      <c r="BK125" s="3" t="s">
        <v>114</v>
      </c>
      <c r="BL125" s="83">
        <f>ROUND($M$125*$K$125,2)</f>
        <v>0</v>
      </c>
      <c r="BM125" s="3" t="s">
        <v>141</v>
      </c>
      <c r="BN125" s="3" t="s">
        <v>152</v>
      </c>
    </row>
    <row r="126" spans="2:66" s="3" customFormat="1" ht="15.75" customHeight="1">
      <c r="B126" s="19"/>
      <c r="C126" s="134" t="s">
        <v>141</v>
      </c>
      <c r="D126" s="134" t="s">
        <v>143</v>
      </c>
      <c r="E126" s="135" t="s">
        <v>153</v>
      </c>
      <c r="F126" s="217" t="s">
        <v>154</v>
      </c>
      <c r="G126" s="218"/>
      <c r="H126" s="218"/>
      <c r="I126" s="218"/>
      <c r="J126" s="136" t="s">
        <v>155</v>
      </c>
      <c r="K126" s="137">
        <v>152.71</v>
      </c>
      <c r="L126" s="137"/>
      <c r="M126" s="219">
        <v>0</v>
      </c>
      <c r="N126" s="218"/>
      <c r="O126" s="220">
        <f>ROUND($M$126*$K$126,2)</f>
        <v>0</v>
      </c>
      <c r="P126" s="212"/>
      <c r="Q126" s="212"/>
      <c r="R126" s="212"/>
      <c r="S126" s="20"/>
      <c r="U126" s="131"/>
      <c r="V126" s="26" t="s">
        <v>33</v>
      </c>
      <c r="X126" s="132">
        <f>$W$126*$K$126</f>
        <v>0</v>
      </c>
      <c r="Y126" s="132">
        <v>0.001</v>
      </c>
      <c r="Z126" s="132">
        <f>$Y$126*$K$126</f>
        <v>0.15271</v>
      </c>
      <c r="AA126" s="132">
        <v>0</v>
      </c>
      <c r="AB126" s="133">
        <f>$AA$126*$K$126</f>
        <v>0</v>
      </c>
      <c r="AS126" s="3" t="s">
        <v>147</v>
      </c>
      <c r="AU126" s="3" t="s">
        <v>143</v>
      </c>
      <c r="AV126" s="3" t="s">
        <v>114</v>
      </c>
      <c r="AZ126" s="3" t="s">
        <v>136</v>
      </c>
      <c r="BF126" s="83">
        <f>IF($V$126="základná",$O$126,0)</f>
        <v>0</v>
      </c>
      <c r="BG126" s="83">
        <f>IF($V$126="znížená",$O$126,0)</f>
        <v>0</v>
      </c>
      <c r="BH126" s="83">
        <f>IF($V$126="zákl. prenesená",$O$126,0)</f>
        <v>0</v>
      </c>
      <c r="BI126" s="83">
        <f>IF($V$126="zníž. prenesená",$O$126,0)</f>
        <v>0</v>
      </c>
      <c r="BJ126" s="83">
        <f>IF($V$126="nulová",$O$126,0)</f>
        <v>0</v>
      </c>
      <c r="BK126" s="3" t="s">
        <v>114</v>
      </c>
      <c r="BL126" s="83">
        <f>ROUND($M$126*$K$126,2)</f>
        <v>0</v>
      </c>
      <c r="BM126" s="3" t="s">
        <v>141</v>
      </c>
      <c r="BN126" s="3" t="s">
        <v>156</v>
      </c>
    </row>
    <row r="127" spans="2:66" s="3" customFormat="1" ht="39" customHeight="1">
      <c r="B127" s="19"/>
      <c r="C127" s="127" t="s">
        <v>157</v>
      </c>
      <c r="D127" s="127" t="s">
        <v>137</v>
      </c>
      <c r="E127" s="128" t="s">
        <v>158</v>
      </c>
      <c r="F127" s="211" t="s">
        <v>159</v>
      </c>
      <c r="G127" s="212"/>
      <c r="H127" s="212"/>
      <c r="I127" s="212"/>
      <c r="J127" s="129" t="s">
        <v>160</v>
      </c>
      <c r="K127" s="130">
        <v>605</v>
      </c>
      <c r="L127" s="130"/>
      <c r="M127" s="213">
        <v>0</v>
      </c>
      <c r="N127" s="212"/>
      <c r="O127" s="214">
        <f>ROUND($M$127*$K$127,2)</f>
        <v>0</v>
      </c>
      <c r="P127" s="212"/>
      <c r="Q127" s="212"/>
      <c r="R127" s="212"/>
      <c r="S127" s="20"/>
      <c r="U127" s="131"/>
      <c r="V127" s="26" t="s">
        <v>33</v>
      </c>
      <c r="X127" s="132">
        <f>$W$127*$K$127</f>
        <v>0</v>
      </c>
      <c r="Y127" s="132">
        <v>0</v>
      </c>
      <c r="Z127" s="132">
        <f>$Y$127*$K$127</f>
        <v>0</v>
      </c>
      <c r="AA127" s="132">
        <v>0</v>
      </c>
      <c r="AB127" s="133">
        <f>$AA$127*$K$127</f>
        <v>0</v>
      </c>
      <c r="AS127" s="3" t="s">
        <v>141</v>
      </c>
      <c r="AU127" s="3" t="s">
        <v>137</v>
      </c>
      <c r="AV127" s="3" t="s">
        <v>114</v>
      </c>
      <c r="AZ127" s="3" t="s">
        <v>136</v>
      </c>
      <c r="BF127" s="83">
        <f>IF($V$127="základná",$O$127,0)</f>
        <v>0</v>
      </c>
      <c r="BG127" s="83">
        <f>IF($V$127="znížená",$O$127,0)</f>
        <v>0</v>
      </c>
      <c r="BH127" s="83">
        <f>IF($V$127="zákl. prenesená",$O$127,0)</f>
        <v>0</v>
      </c>
      <c r="BI127" s="83">
        <f>IF($V$127="zníž. prenesená",$O$127,0)</f>
        <v>0</v>
      </c>
      <c r="BJ127" s="83">
        <f>IF($V$127="nulová",$O$127,0)</f>
        <v>0</v>
      </c>
      <c r="BK127" s="3" t="s">
        <v>114</v>
      </c>
      <c r="BL127" s="83">
        <f>ROUND($M$127*$K$127,2)</f>
        <v>0</v>
      </c>
      <c r="BM127" s="3" t="s">
        <v>141</v>
      </c>
      <c r="BN127" s="3" t="s">
        <v>161</v>
      </c>
    </row>
    <row r="128" spans="2:66" s="3" customFormat="1" ht="39" customHeight="1">
      <c r="B128" s="19"/>
      <c r="C128" s="127" t="s">
        <v>162</v>
      </c>
      <c r="D128" s="127" t="s">
        <v>137</v>
      </c>
      <c r="E128" s="128" t="s">
        <v>163</v>
      </c>
      <c r="F128" s="211" t="s">
        <v>164</v>
      </c>
      <c r="G128" s="212"/>
      <c r="H128" s="212"/>
      <c r="I128" s="212"/>
      <c r="J128" s="129" t="s">
        <v>160</v>
      </c>
      <c r="K128" s="130">
        <v>205</v>
      </c>
      <c r="L128" s="130"/>
      <c r="M128" s="213">
        <v>0</v>
      </c>
      <c r="N128" s="212"/>
      <c r="O128" s="214">
        <f>ROUND($M$128*$K$128,2)</f>
        <v>0</v>
      </c>
      <c r="P128" s="212"/>
      <c r="Q128" s="212"/>
      <c r="R128" s="212"/>
      <c r="S128" s="20"/>
      <c r="U128" s="131"/>
      <c r="V128" s="26" t="s">
        <v>33</v>
      </c>
      <c r="X128" s="132">
        <f>$W$128*$K$128</f>
        <v>0</v>
      </c>
      <c r="Y128" s="132">
        <v>0</v>
      </c>
      <c r="Z128" s="132">
        <f>$Y$128*$K$128</f>
        <v>0</v>
      </c>
      <c r="AA128" s="132">
        <v>0</v>
      </c>
      <c r="AB128" s="133">
        <f>$AA$128*$K$128</f>
        <v>0</v>
      </c>
      <c r="AS128" s="3" t="s">
        <v>141</v>
      </c>
      <c r="AU128" s="3" t="s">
        <v>137</v>
      </c>
      <c r="AV128" s="3" t="s">
        <v>114</v>
      </c>
      <c r="AZ128" s="3" t="s">
        <v>136</v>
      </c>
      <c r="BF128" s="83">
        <f>IF($V$128="základná",$O$128,0)</f>
        <v>0</v>
      </c>
      <c r="BG128" s="83">
        <f>IF($V$128="znížená",$O$128,0)</f>
        <v>0</v>
      </c>
      <c r="BH128" s="83">
        <f>IF($V$128="zákl. prenesená",$O$128,0)</f>
        <v>0</v>
      </c>
      <c r="BI128" s="83">
        <f>IF($V$128="zníž. prenesená",$O$128,0)</f>
        <v>0</v>
      </c>
      <c r="BJ128" s="83">
        <f>IF($V$128="nulová",$O$128,0)</f>
        <v>0</v>
      </c>
      <c r="BK128" s="3" t="s">
        <v>114</v>
      </c>
      <c r="BL128" s="83">
        <f>ROUND($M$128*$K$128,2)</f>
        <v>0</v>
      </c>
      <c r="BM128" s="3" t="s">
        <v>141</v>
      </c>
      <c r="BN128" s="3" t="s">
        <v>165</v>
      </c>
    </row>
    <row r="129" spans="2:66" s="3" customFormat="1" ht="39" customHeight="1">
      <c r="B129" s="19"/>
      <c r="C129" s="127" t="s">
        <v>166</v>
      </c>
      <c r="D129" s="127" t="s">
        <v>137</v>
      </c>
      <c r="E129" s="128" t="s">
        <v>167</v>
      </c>
      <c r="F129" s="211" t="s">
        <v>168</v>
      </c>
      <c r="G129" s="212"/>
      <c r="H129" s="212"/>
      <c r="I129" s="212"/>
      <c r="J129" s="129" t="s">
        <v>160</v>
      </c>
      <c r="K129" s="130">
        <v>22</v>
      </c>
      <c r="L129" s="130"/>
      <c r="M129" s="213">
        <v>0</v>
      </c>
      <c r="N129" s="212"/>
      <c r="O129" s="214">
        <f>ROUND($M$129*$K$129,2)</f>
        <v>0</v>
      </c>
      <c r="P129" s="212"/>
      <c r="Q129" s="212"/>
      <c r="R129" s="212"/>
      <c r="S129" s="20"/>
      <c r="U129" s="131"/>
      <c r="V129" s="26" t="s">
        <v>33</v>
      </c>
      <c r="X129" s="132">
        <f>$W$129*$K$129</f>
        <v>0</v>
      </c>
      <c r="Y129" s="132">
        <v>0</v>
      </c>
      <c r="Z129" s="132">
        <f>$Y$129*$K$129</f>
        <v>0</v>
      </c>
      <c r="AA129" s="132">
        <v>0</v>
      </c>
      <c r="AB129" s="133">
        <f>$AA$129*$K$129</f>
        <v>0</v>
      </c>
      <c r="AS129" s="3" t="s">
        <v>141</v>
      </c>
      <c r="AU129" s="3" t="s">
        <v>137</v>
      </c>
      <c r="AV129" s="3" t="s">
        <v>114</v>
      </c>
      <c r="AZ129" s="3" t="s">
        <v>136</v>
      </c>
      <c r="BF129" s="83">
        <f>IF($V$129="základná",$O$129,0)</f>
        <v>0</v>
      </c>
      <c r="BG129" s="83">
        <f>IF($V$129="znížená",$O$129,0)</f>
        <v>0</v>
      </c>
      <c r="BH129" s="83">
        <f>IF($V$129="zákl. prenesená",$O$129,0)</f>
        <v>0</v>
      </c>
      <c r="BI129" s="83">
        <f>IF($V$129="zníž. prenesená",$O$129,0)</f>
        <v>0</v>
      </c>
      <c r="BJ129" s="83">
        <f>IF($V$129="nulová",$O$129,0)</f>
        <v>0</v>
      </c>
      <c r="BK129" s="3" t="s">
        <v>114</v>
      </c>
      <c r="BL129" s="83">
        <f>ROUND($M$129*$K$129,2)</f>
        <v>0</v>
      </c>
      <c r="BM129" s="3" t="s">
        <v>141</v>
      </c>
      <c r="BN129" s="3" t="s">
        <v>169</v>
      </c>
    </row>
    <row r="130" spans="2:66" s="3" customFormat="1" ht="27" customHeight="1">
      <c r="B130" s="19"/>
      <c r="C130" s="127" t="s">
        <v>147</v>
      </c>
      <c r="D130" s="127" t="s">
        <v>137</v>
      </c>
      <c r="E130" s="128" t="s">
        <v>170</v>
      </c>
      <c r="F130" s="211" t="s">
        <v>171</v>
      </c>
      <c r="G130" s="212"/>
      <c r="H130" s="212"/>
      <c r="I130" s="212"/>
      <c r="J130" s="129" t="s">
        <v>160</v>
      </c>
      <c r="K130" s="130">
        <v>605</v>
      </c>
      <c r="L130" s="130"/>
      <c r="M130" s="213">
        <v>0</v>
      </c>
      <c r="N130" s="212"/>
      <c r="O130" s="214">
        <f>ROUND($M$130*$K$130,2)</f>
        <v>0</v>
      </c>
      <c r="P130" s="212"/>
      <c r="Q130" s="212"/>
      <c r="R130" s="212"/>
      <c r="S130" s="20"/>
      <c r="U130" s="131"/>
      <c r="V130" s="26" t="s">
        <v>33</v>
      </c>
      <c r="X130" s="132">
        <f>$W$130*$K$130</f>
        <v>0</v>
      </c>
      <c r="Y130" s="132">
        <v>0</v>
      </c>
      <c r="Z130" s="132">
        <f>$Y$130*$K$130</f>
        <v>0</v>
      </c>
      <c r="AA130" s="132">
        <v>0</v>
      </c>
      <c r="AB130" s="133">
        <f>$AA$130*$K$130</f>
        <v>0</v>
      </c>
      <c r="AS130" s="3" t="s">
        <v>141</v>
      </c>
      <c r="AU130" s="3" t="s">
        <v>137</v>
      </c>
      <c r="AV130" s="3" t="s">
        <v>114</v>
      </c>
      <c r="AZ130" s="3" t="s">
        <v>136</v>
      </c>
      <c r="BF130" s="83">
        <f>IF($V$130="základná",$O$130,0)</f>
        <v>0</v>
      </c>
      <c r="BG130" s="83">
        <f>IF($V$130="znížená",$O$130,0)</f>
        <v>0</v>
      </c>
      <c r="BH130" s="83">
        <f>IF($V$130="zákl. prenesená",$O$130,0)</f>
        <v>0</v>
      </c>
      <c r="BI130" s="83">
        <f>IF($V$130="zníž. prenesená",$O$130,0)</f>
        <v>0</v>
      </c>
      <c r="BJ130" s="83">
        <f>IF($V$130="nulová",$O$130,0)</f>
        <v>0</v>
      </c>
      <c r="BK130" s="3" t="s">
        <v>114</v>
      </c>
      <c r="BL130" s="83">
        <f>ROUND($M$130*$K$130,2)</f>
        <v>0</v>
      </c>
      <c r="BM130" s="3" t="s">
        <v>141</v>
      </c>
      <c r="BN130" s="3" t="s">
        <v>172</v>
      </c>
    </row>
    <row r="131" spans="2:66" s="3" customFormat="1" ht="15.75" customHeight="1">
      <c r="B131" s="19"/>
      <c r="C131" s="134" t="s">
        <v>173</v>
      </c>
      <c r="D131" s="134" t="s">
        <v>143</v>
      </c>
      <c r="E131" s="135" t="s">
        <v>174</v>
      </c>
      <c r="F131" s="217" t="s">
        <v>175</v>
      </c>
      <c r="G131" s="218"/>
      <c r="H131" s="218"/>
      <c r="I131" s="218"/>
      <c r="J131" s="136" t="s">
        <v>160</v>
      </c>
      <c r="K131" s="137">
        <v>66</v>
      </c>
      <c r="L131" s="137"/>
      <c r="M131" s="219">
        <v>0</v>
      </c>
      <c r="N131" s="218"/>
      <c r="O131" s="220">
        <f>ROUND($M$131*$K$131,2)</f>
        <v>0</v>
      </c>
      <c r="P131" s="212"/>
      <c r="Q131" s="212"/>
      <c r="R131" s="212"/>
      <c r="S131" s="20"/>
      <c r="U131" s="131"/>
      <c r="V131" s="26" t="s">
        <v>33</v>
      </c>
      <c r="X131" s="132">
        <f>$W$131*$K$131</f>
        <v>0</v>
      </c>
      <c r="Y131" s="132">
        <v>0.0005</v>
      </c>
      <c r="Z131" s="132">
        <f>$Y$131*$K$131</f>
        <v>0.033</v>
      </c>
      <c r="AA131" s="132">
        <v>0</v>
      </c>
      <c r="AB131" s="133">
        <f>$AA$131*$K$131</f>
        <v>0</v>
      </c>
      <c r="AS131" s="3" t="s">
        <v>147</v>
      </c>
      <c r="AU131" s="3" t="s">
        <v>143</v>
      </c>
      <c r="AV131" s="3" t="s">
        <v>114</v>
      </c>
      <c r="AZ131" s="3" t="s">
        <v>136</v>
      </c>
      <c r="BF131" s="83">
        <f>IF($V$131="základná",$O$131,0)</f>
        <v>0</v>
      </c>
      <c r="BG131" s="83">
        <f>IF($V$131="znížená",$O$131,0)</f>
        <v>0</v>
      </c>
      <c r="BH131" s="83">
        <f>IF($V$131="zákl. prenesená",$O$131,0)</f>
        <v>0</v>
      </c>
      <c r="BI131" s="83">
        <f>IF($V$131="zníž. prenesená",$O$131,0)</f>
        <v>0</v>
      </c>
      <c r="BJ131" s="83">
        <f>IF($V$131="nulová",$O$131,0)</f>
        <v>0</v>
      </c>
      <c r="BK131" s="3" t="s">
        <v>114</v>
      </c>
      <c r="BL131" s="83">
        <f>ROUND($M$131*$K$131,2)</f>
        <v>0</v>
      </c>
      <c r="BM131" s="3" t="s">
        <v>141</v>
      </c>
      <c r="BN131" s="3" t="s">
        <v>176</v>
      </c>
    </row>
    <row r="132" spans="2:66" s="3" customFormat="1" ht="15.75" customHeight="1">
      <c r="B132" s="19"/>
      <c r="C132" s="134" t="s">
        <v>177</v>
      </c>
      <c r="D132" s="134" t="s">
        <v>143</v>
      </c>
      <c r="E132" s="135" t="s">
        <v>178</v>
      </c>
      <c r="F132" s="217" t="s">
        <v>179</v>
      </c>
      <c r="G132" s="218"/>
      <c r="H132" s="218"/>
      <c r="I132" s="218"/>
      <c r="J132" s="136" t="s">
        <v>160</v>
      </c>
      <c r="K132" s="137">
        <v>56</v>
      </c>
      <c r="L132" s="137"/>
      <c r="M132" s="219">
        <v>0</v>
      </c>
      <c r="N132" s="218"/>
      <c r="O132" s="220">
        <f>ROUND($M$132*$K$132,2)</f>
        <v>0</v>
      </c>
      <c r="P132" s="212"/>
      <c r="Q132" s="212"/>
      <c r="R132" s="212"/>
      <c r="S132" s="20"/>
      <c r="U132" s="131"/>
      <c r="V132" s="26" t="s">
        <v>33</v>
      </c>
      <c r="X132" s="132">
        <f>$W$132*$K$132</f>
        <v>0</v>
      </c>
      <c r="Y132" s="132">
        <v>0.0003</v>
      </c>
      <c r="Z132" s="132">
        <f>$Y$132*$K$132</f>
        <v>0.0168</v>
      </c>
      <c r="AA132" s="132">
        <v>0</v>
      </c>
      <c r="AB132" s="133">
        <f>$AA$132*$K$132</f>
        <v>0</v>
      </c>
      <c r="AS132" s="3" t="s">
        <v>147</v>
      </c>
      <c r="AU132" s="3" t="s">
        <v>143</v>
      </c>
      <c r="AV132" s="3" t="s">
        <v>114</v>
      </c>
      <c r="AZ132" s="3" t="s">
        <v>136</v>
      </c>
      <c r="BF132" s="83">
        <f>IF($V$132="základná",$O$132,0)</f>
        <v>0</v>
      </c>
      <c r="BG132" s="83">
        <f>IF($V$132="znížená",$O$132,0)</f>
        <v>0</v>
      </c>
      <c r="BH132" s="83">
        <f>IF($V$132="zákl. prenesená",$O$132,0)</f>
        <v>0</v>
      </c>
      <c r="BI132" s="83">
        <f>IF($V$132="zníž. prenesená",$O$132,0)</f>
        <v>0</v>
      </c>
      <c r="BJ132" s="83">
        <f>IF($V$132="nulová",$O$132,0)</f>
        <v>0</v>
      </c>
      <c r="BK132" s="3" t="s">
        <v>114</v>
      </c>
      <c r="BL132" s="83">
        <f>ROUND($M$132*$K$132,2)</f>
        <v>0</v>
      </c>
      <c r="BM132" s="3" t="s">
        <v>141</v>
      </c>
      <c r="BN132" s="3" t="s">
        <v>180</v>
      </c>
    </row>
    <row r="133" spans="2:66" s="3" customFormat="1" ht="15.75" customHeight="1">
      <c r="B133" s="19"/>
      <c r="C133" s="134" t="s">
        <v>181</v>
      </c>
      <c r="D133" s="134" t="s">
        <v>143</v>
      </c>
      <c r="E133" s="135" t="s">
        <v>182</v>
      </c>
      <c r="F133" s="217" t="s">
        <v>183</v>
      </c>
      <c r="G133" s="218"/>
      <c r="H133" s="218"/>
      <c r="I133" s="218"/>
      <c r="J133" s="136" t="s">
        <v>160</v>
      </c>
      <c r="K133" s="137">
        <v>29</v>
      </c>
      <c r="L133" s="137"/>
      <c r="M133" s="219">
        <v>0</v>
      </c>
      <c r="N133" s="218"/>
      <c r="O133" s="220">
        <f>ROUND($M$133*$K$133,2)</f>
        <v>0</v>
      </c>
      <c r="P133" s="212"/>
      <c r="Q133" s="212"/>
      <c r="R133" s="212"/>
      <c r="S133" s="20"/>
      <c r="U133" s="131"/>
      <c r="V133" s="26" t="s">
        <v>33</v>
      </c>
      <c r="X133" s="132">
        <f>$W$133*$K$133</f>
        <v>0</v>
      </c>
      <c r="Y133" s="132">
        <v>0.0003</v>
      </c>
      <c r="Z133" s="132">
        <f>$Y$133*$K$133</f>
        <v>0.0087</v>
      </c>
      <c r="AA133" s="132">
        <v>0</v>
      </c>
      <c r="AB133" s="133">
        <f>$AA$133*$K$133</f>
        <v>0</v>
      </c>
      <c r="AS133" s="3" t="s">
        <v>147</v>
      </c>
      <c r="AU133" s="3" t="s">
        <v>143</v>
      </c>
      <c r="AV133" s="3" t="s">
        <v>114</v>
      </c>
      <c r="AZ133" s="3" t="s">
        <v>136</v>
      </c>
      <c r="BF133" s="83">
        <f>IF($V$133="základná",$O$133,0)</f>
        <v>0</v>
      </c>
      <c r="BG133" s="83">
        <f>IF($V$133="znížená",$O$133,0)</f>
        <v>0</v>
      </c>
      <c r="BH133" s="83">
        <f>IF($V$133="zákl. prenesená",$O$133,0)</f>
        <v>0</v>
      </c>
      <c r="BI133" s="83">
        <f>IF($V$133="zníž. prenesená",$O$133,0)</f>
        <v>0</v>
      </c>
      <c r="BJ133" s="83">
        <f>IF($V$133="nulová",$O$133,0)</f>
        <v>0</v>
      </c>
      <c r="BK133" s="3" t="s">
        <v>114</v>
      </c>
      <c r="BL133" s="83">
        <f>ROUND($M$133*$K$133,2)</f>
        <v>0</v>
      </c>
      <c r="BM133" s="3" t="s">
        <v>141</v>
      </c>
      <c r="BN133" s="3" t="s">
        <v>184</v>
      </c>
    </row>
    <row r="134" spans="2:66" s="3" customFormat="1" ht="15.75" customHeight="1">
      <c r="B134" s="19"/>
      <c r="C134" s="134" t="s">
        <v>185</v>
      </c>
      <c r="D134" s="134" t="s">
        <v>143</v>
      </c>
      <c r="E134" s="135" t="s">
        <v>186</v>
      </c>
      <c r="F134" s="217" t="s">
        <v>187</v>
      </c>
      <c r="G134" s="218"/>
      <c r="H134" s="218"/>
      <c r="I134" s="218"/>
      <c r="J134" s="136" t="s">
        <v>160</v>
      </c>
      <c r="K134" s="137">
        <v>63</v>
      </c>
      <c r="L134" s="137"/>
      <c r="M134" s="219">
        <v>0</v>
      </c>
      <c r="N134" s="218"/>
      <c r="O134" s="220">
        <f>ROUND($M$134*$K$134,2)</f>
        <v>0</v>
      </c>
      <c r="P134" s="212"/>
      <c r="Q134" s="212"/>
      <c r="R134" s="212"/>
      <c r="S134" s="20"/>
      <c r="U134" s="131"/>
      <c r="V134" s="26" t="s">
        <v>33</v>
      </c>
      <c r="X134" s="132">
        <f>$W$134*$K$134</f>
        <v>0</v>
      </c>
      <c r="Y134" s="132">
        <v>0.0003</v>
      </c>
      <c r="Z134" s="132">
        <f>$Y$134*$K$134</f>
        <v>0.018899999999999997</v>
      </c>
      <c r="AA134" s="132">
        <v>0</v>
      </c>
      <c r="AB134" s="133">
        <f>$AA$134*$K$134</f>
        <v>0</v>
      </c>
      <c r="AS134" s="3" t="s">
        <v>147</v>
      </c>
      <c r="AU134" s="3" t="s">
        <v>143</v>
      </c>
      <c r="AV134" s="3" t="s">
        <v>114</v>
      </c>
      <c r="AZ134" s="3" t="s">
        <v>136</v>
      </c>
      <c r="BF134" s="83">
        <f>IF($V$134="základná",$O$134,0)</f>
        <v>0</v>
      </c>
      <c r="BG134" s="83">
        <f>IF($V$134="znížená",$O$134,0)</f>
        <v>0</v>
      </c>
      <c r="BH134" s="83">
        <f>IF($V$134="zákl. prenesená",$O$134,0)</f>
        <v>0</v>
      </c>
      <c r="BI134" s="83">
        <f>IF($V$134="zníž. prenesená",$O$134,0)</f>
        <v>0</v>
      </c>
      <c r="BJ134" s="83">
        <f>IF($V$134="nulová",$O$134,0)</f>
        <v>0</v>
      </c>
      <c r="BK134" s="3" t="s">
        <v>114</v>
      </c>
      <c r="BL134" s="83">
        <f>ROUND($M$134*$K$134,2)</f>
        <v>0</v>
      </c>
      <c r="BM134" s="3" t="s">
        <v>141</v>
      </c>
      <c r="BN134" s="3" t="s">
        <v>188</v>
      </c>
    </row>
    <row r="135" spans="2:66" s="3" customFormat="1" ht="15.75" customHeight="1">
      <c r="B135" s="19"/>
      <c r="C135" s="134" t="s">
        <v>189</v>
      </c>
      <c r="D135" s="134" t="s">
        <v>143</v>
      </c>
      <c r="E135" s="135" t="s">
        <v>190</v>
      </c>
      <c r="F135" s="217" t="s">
        <v>191</v>
      </c>
      <c r="G135" s="218"/>
      <c r="H135" s="218"/>
      <c r="I135" s="218"/>
      <c r="J135" s="136" t="s">
        <v>160</v>
      </c>
      <c r="K135" s="137">
        <v>40</v>
      </c>
      <c r="L135" s="137"/>
      <c r="M135" s="219">
        <v>0</v>
      </c>
      <c r="N135" s="218"/>
      <c r="O135" s="220">
        <f>ROUND($M$135*$K$135,2)</f>
        <v>0</v>
      </c>
      <c r="P135" s="212"/>
      <c r="Q135" s="212"/>
      <c r="R135" s="212"/>
      <c r="S135" s="20"/>
      <c r="U135" s="131"/>
      <c r="V135" s="26" t="s">
        <v>33</v>
      </c>
      <c r="X135" s="132">
        <f>$W$135*$K$135</f>
        <v>0</v>
      </c>
      <c r="Y135" s="132">
        <v>0</v>
      </c>
      <c r="Z135" s="132">
        <f>$Y$135*$K$135</f>
        <v>0</v>
      </c>
      <c r="AA135" s="132">
        <v>0</v>
      </c>
      <c r="AB135" s="133">
        <f>$AA$135*$K$135</f>
        <v>0</v>
      </c>
      <c r="AS135" s="3" t="s">
        <v>147</v>
      </c>
      <c r="AU135" s="3" t="s">
        <v>143</v>
      </c>
      <c r="AV135" s="3" t="s">
        <v>114</v>
      </c>
      <c r="AZ135" s="3" t="s">
        <v>136</v>
      </c>
      <c r="BF135" s="83">
        <f>IF($V$135="základná",$O$135,0)</f>
        <v>0</v>
      </c>
      <c r="BG135" s="83">
        <f>IF($V$135="znížená",$O$135,0)</f>
        <v>0</v>
      </c>
      <c r="BH135" s="83">
        <f>IF($V$135="zákl. prenesená",$O$135,0)</f>
        <v>0</v>
      </c>
      <c r="BI135" s="83">
        <f>IF($V$135="zníž. prenesená",$O$135,0)</f>
        <v>0</v>
      </c>
      <c r="BJ135" s="83">
        <f>IF($V$135="nulová",$O$135,0)</f>
        <v>0</v>
      </c>
      <c r="BK135" s="3" t="s">
        <v>114</v>
      </c>
      <c r="BL135" s="83">
        <f>ROUND($M$135*$K$135,2)</f>
        <v>0</v>
      </c>
      <c r="BM135" s="3" t="s">
        <v>141</v>
      </c>
      <c r="BN135" s="3" t="s">
        <v>192</v>
      </c>
    </row>
    <row r="136" spans="2:66" s="3" customFormat="1" ht="15.75" customHeight="1">
      <c r="B136" s="19"/>
      <c r="C136" s="134" t="s">
        <v>193</v>
      </c>
      <c r="D136" s="134" t="s">
        <v>143</v>
      </c>
      <c r="E136" s="135" t="s">
        <v>194</v>
      </c>
      <c r="F136" s="217" t="s">
        <v>195</v>
      </c>
      <c r="G136" s="218"/>
      <c r="H136" s="218"/>
      <c r="I136" s="218"/>
      <c r="J136" s="136" t="s">
        <v>160</v>
      </c>
      <c r="K136" s="137">
        <v>106</v>
      </c>
      <c r="L136" s="137"/>
      <c r="M136" s="219">
        <v>0</v>
      </c>
      <c r="N136" s="218"/>
      <c r="O136" s="220">
        <f>ROUND($M$136*$K$136,2)</f>
        <v>0</v>
      </c>
      <c r="P136" s="212"/>
      <c r="Q136" s="212"/>
      <c r="R136" s="212"/>
      <c r="S136" s="20"/>
      <c r="U136" s="131"/>
      <c r="V136" s="26" t="s">
        <v>33</v>
      </c>
      <c r="X136" s="132">
        <f>$W$136*$K$136</f>
        <v>0</v>
      </c>
      <c r="Y136" s="132">
        <v>0.0003</v>
      </c>
      <c r="Z136" s="132">
        <f>$Y$136*$K$136</f>
        <v>0.031799999999999995</v>
      </c>
      <c r="AA136" s="132">
        <v>0</v>
      </c>
      <c r="AB136" s="133">
        <f>$AA$136*$K$136</f>
        <v>0</v>
      </c>
      <c r="AS136" s="3" t="s">
        <v>147</v>
      </c>
      <c r="AU136" s="3" t="s">
        <v>143</v>
      </c>
      <c r="AV136" s="3" t="s">
        <v>114</v>
      </c>
      <c r="AZ136" s="3" t="s">
        <v>136</v>
      </c>
      <c r="BF136" s="83">
        <f>IF($V$136="základná",$O$136,0)</f>
        <v>0</v>
      </c>
      <c r="BG136" s="83">
        <f>IF($V$136="znížená",$O$136,0)</f>
        <v>0</v>
      </c>
      <c r="BH136" s="83">
        <f>IF($V$136="zákl. prenesená",$O$136,0)</f>
        <v>0</v>
      </c>
      <c r="BI136" s="83">
        <f>IF($V$136="zníž. prenesená",$O$136,0)</f>
        <v>0</v>
      </c>
      <c r="BJ136" s="83">
        <f>IF($V$136="nulová",$O$136,0)</f>
        <v>0</v>
      </c>
      <c r="BK136" s="3" t="s">
        <v>114</v>
      </c>
      <c r="BL136" s="83">
        <f>ROUND($M$136*$K$136,2)</f>
        <v>0</v>
      </c>
      <c r="BM136" s="3" t="s">
        <v>141</v>
      </c>
      <c r="BN136" s="3" t="s">
        <v>196</v>
      </c>
    </row>
    <row r="137" spans="2:66" s="3" customFormat="1" ht="15.75" customHeight="1">
      <c r="B137" s="19"/>
      <c r="C137" s="134" t="s">
        <v>197</v>
      </c>
      <c r="D137" s="134" t="s">
        <v>143</v>
      </c>
      <c r="E137" s="135" t="s">
        <v>198</v>
      </c>
      <c r="F137" s="217" t="s">
        <v>199</v>
      </c>
      <c r="G137" s="218"/>
      <c r="H137" s="218"/>
      <c r="I137" s="218"/>
      <c r="J137" s="136" t="s">
        <v>160</v>
      </c>
      <c r="K137" s="137">
        <v>59</v>
      </c>
      <c r="L137" s="137"/>
      <c r="M137" s="219">
        <v>0</v>
      </c>
      <c r="N137" s="218"/>
      <c r="O137" s="220">
        <f>ROUND($M$137*$K$137,2)</f>
        <v>0</v>
      </c>
      <c r="P137" s="212"/>
      <c r="Q137" s="212"/>
      <c r="R137" s="212"/>
      <c r="S137" s="20"/>
      <c r="U137" s="131"/>
      <c r="V137" s="26" t="s">
        <v>33</v>
      </c>
      <c r="X137" s="132">
        <f>$W$137*$K$137</f>
        <v>0</v>
      </c>
      <c r="Y137" s="132">
        <v>0.0003</v>
      </c>
      <c r="Z137" s="132">
        <f>$Y$137*$K$137</f>
        <v>0.017699999999999997</v>
      </c>
      <c r="AA137" s="132">
        <v>0</v>
      </c>
      <c r="AB137" s="133">
        <f>$AA$137*$K$137</f>
        <v>0</v>
      </c>
      <c r="AS137" s="3" t="s">
        <v>147</v>
      </c>
      <c r="AU137" s="3" t="s">
        <v>143</v>
      </c>
      <c r="AV137" s="3" t="s">
        <v>114</v>
      </c>
      <c r="AZ137" s="3" t="s">
        <v>136</v>
      </c>
      <c r="BF137" s="83">
        <f>IF($V$137="základná",$O$137,0)</f>
        <v>0</v>
      </c>
      <c r="BG137" s="83">
        <f>IF($V$137="znížená",$O$137,0)</f>
        <v>0</v>
      </c>
      <c r="BH137" s="83">
        <f>IF($V$137="zákl. prenesená",$O$137,0)</f>
        <v>0</v>
      </c>
      <c r="BI137" s="83">
        <f>IF($V$137="zníž. prenesená",$O$137,0)</f>
        <v>0</v>
      </c>
      <c r="BJ137" s="83">
        <f>IF($V$137="nulová",$O$137,0)</f>
        <v>0</v>
      </c>
      <c r="BK137" s="3" t="s">
        <v>114</v>
      </c>
      <c r="BL137" s="83">
        <f>ROUND($M$137*$K$137,2)</f>
        <v>0</v>
      </c>
      <c r="BM137" s="3" t="s">
        <v>141</v>
      </c>
      <c r="BN137" s="3" t="s">
        <v>200</v>
      </c>
    </row>
    <row r="138" spans="2:66" s="3" customFormat="1" ht="15.75" customHeight="1">
      <c r="B138" s="19"/>
      <c r="C138" s="134" t="s">
        <v>201</v>
      </c>
      <c r="D138" s="134" t="s">
        <v>143</v>
      </c>
      <c r="E138" s="135" t="s">
        <v>202</v>
      </c>
      <c r="F138" s="217" t="s">
        <v>203</v>
      </c>
      <c r="G138" s="218"/>
      <c r="H138" s="218"/>
      <c r="I138" s="218"/>
      <c r="J138" s="136" t="s">
        <v>160</v>
      </c>
      <c r="K138" s="137">
        <v>27</v>
      </c>
      <c r="L138" s="137"/>
      <c r="M138" s="219">
        <v>0</v>
      </c>
      <c r="N138" s="218"/>
      <c r="O138" s="220">
        <f>ROUND($M$138*$K$138,2)</f>
        <v>0</v>
      </c>
      <c r="P138" s="212"/>
      <c r="Q138" s="212"/>
      <c r="R138" s="212"/>
      <c r="S138" s="20"/>
      <c r="U138" s="131"/>
      <c r="V138" s="26" t="s">
        <v>33</v>
      </c>
      <c r="X138" s="132">
        <f>$W$138*$K$138</f>
        <v>0</v>
      </c>
      <c r="Y138" s="132">
        <v>0.0003</v>
      </c>
      <c r="Z138" s="132">
        <f>$Y$138*$K$138</f>
        <v>0.0081</v>
      </c>
      <c r="AA138" s="132">
        <v>0</v>
      </c>
      <c r="AB138" s="133">
        <f>$AA$138*$K$138</f>
        <v>0</v>
      </c>
      <c r="AS138" s="3" t="s">
        <v>147</v>
      </c>
      <c r="AU138" s="3" t="s">
        <v>143</v>
      </c>
      <c r="AV138" s="3" t="s">
        <v>114</v>
      </c>
      <c r="AZ138" s="3" t="s">
        <v>136</v>
      </c>
      <c r="BF138" s="83">
        <f>IF($V$138="základná",$O$138,0)</f>
        <v>0</v>
      </c>
      <c r="BG138" s="83">
        <f>IF($V$138="znížená",$O$138,0)</f>
        <v>0</v>
      </c>
      <c r="BH138" s="83">
        <f>IF($V$138="zákl. prenesená",$O$138,0)</f>
        <v>0</v>
      </c>
      <c r="BI138" s="83">
        <f>IF($V$138="zníž. prenesená",$O$138,0)</f>
        <v>0</v>
      </c>
      <c r="BJ138" s="83">
        <f>IF($V$138="nulová",$O$138,0)</f>
        <v>0</v>
      </c>
      <c r="BK138" s="3" t="s">
        <v>114</v>
      </c>
      <c r="BL138" s="83">
        <f>ROUND($M$138*$K$138,2)</f>
        <v>0</v>
      </c>
      <c r="BM138" s="3" t="s">
        <v>141</v>
      </c>
      <c r="BN138" s="3" t="s">
        <v>204</v>
      </c>
    </row>
    <row r="139" spans="2:66" s="3" customFormat="1" ht="15.75" customHeight="1">
      <c r="B139" s="19"/>
      <c r="C139" s="134" t="s">
        <v>205</v>
      </c>
      <c r="D139" s="134" t="s">
        <v>143</v>
      </c>
      <c r="E139" s="135" t="s">
        <v>206</v>
      </c>
      <c r="F139" s="217" t="s">
        <v>207</v>
      </c>
      <c r="G139" s="218"/>
      <c r="H139" s="218"/>
      <c r="I139" s="218"/>
      <c r="J139" s="136" t="s">
        <v>160</v>
      </c>
      <c r="K139" s="137">
        <v>60</v>
      </c>
      <c r="L139" s="137"/>
      <c r="M139" s="219">
        <v>0</v>
      </c>
      <c r="N139" s="218"/>
      <c r="O139" s="220">
        <f>ROUND($M$139*$K$139,2)</f>
        <v>0</v>
      </c>
      <c r="P139" s="212"/>
      <c r="Q139" s="212"/>
      <c r="R139" s="212"/>
      <c r="S139" s="20"/>
      <c r="U139" s="131"/>
      <c r="V139" s="26" t="s">
        <v>33</v>
      </c>
      <c r="X139" s="132">
        <f>$W$139*$K$139</f>
        <v>0</v>
      </c>
      <c r="Y139" s="132">
        <v>0.0003</v>
      </c>
      <c r="Z139" s="132">
        <f>$Y$139*$K$139</f>
        <v>0.018</v>
      </c>
      <c r="AA139" s="132">
        <v>0</v>
      </c>
      <c r="AB139" s="133">
        <f>$AA$139*$K$139</f>
        <v>0</v>
      </c>
      <c r="AS139" s="3" t="s">
        <v>147</v>
      </c>
      <c r="AU139" s="3" t="s">
        <v>143</v>
      </c>
      <c r="AV139" s="3" t="s">
        <v>114</v>
      </c>
      <c r="AZ139" s="3" t="s">
        <v>136</v>
      </c>
      <c r="BF139" s="83">
        <f>IF($V$139="základná",$O$139,0)</f>
        <v>0</v>
      </c>
      <c r="BG139" s="83">
        <f>IF($V$139="znížená",$O$139,0)</f>
        <v>0</v>
      </c>
      <c r="BH139" s="83">
        <f>IF($V$139="zákl. prenesená",$O$139,0)</f>
        <v>0</v>
      </c>
      <c r="BI139" s="83">
        <f>IF($V$139="zníž. prenesená",$O$139,0)</f>
        <v>0</v>
      </c>
      <c r="BJ139" s="83">
        <f>IF($V$139="nulová",$O$139,0)</f>
        <v>0</v>
      </c>
      <c r="BK139" s="3" t="s">
        <v>114</v>
      </c>
      <c r="BL139" s="83">
        <f>ROUND($M$139*$K$139,2)</f>
        <v>0</v>
      </c>
      <c r="BM139" s="3" t="s">
        <v>141</v>
      </c>
      <c r="BN139" s="3" t="s">
        <v>208</v>
      </c>
    </row>
    <row r="140" spans="2:66" s="3" customFormat="1" ht="15.75" customHeight="1">
      <c r="B140" s="19"/>
      <c r="C140" s="134" t="s">
        <v>209</v>
      </c>
      <c r="D140" s="134" t="s">
        <v>143</v>
      </c>
      <c r="E140" s="135" t="s">
        <v>210</v>
      </c>
      <c r="F140" s="217" t="s">
        <v>211</v>
      </c>
      <c r="G140" s="218"/>
      <c r="H140" s="218"/>
      <c r="I140" s="218"/>
      <c r="J140" s="136" t="s">
        <v>160</v>
      </c>
      <c r="K140" s="137">
        <v>65</v>
      </c>
      <c r="L140" s="137"/>
      <c r="M140" s="219">
        <v>0</v>
      </c>
      <c r="N140" s="218"/>
      <c r="O140" s="220">
        <f>ROUND($M$140*$K$140,2)</f>
        <v>0</v>
      </c>
      <c r="P140" s="212"/>
      <c r="Q140" s="212"/>
      <c r="R140" s="212"/>
      <c r="S140" s="20"/>
      <c r="U140" s="131"/>
      <c r="V140" s="26" t="s">
        <v>33</v>
      </c>
      <c r="X140" s="132">
        <f>$W$140*$K$140</f>
        <v>0</v>
      </c>
      <c r="Y140" s="132">
        <v>0.0003</v>
      </c>
      <c r="Z140" s="132">
        <f>$Y$140*$K$140</f>
        <v>0.0195</v>
      </c>
      <c r="AA140" s="132">
        <v>0</v>
      </c>
      <c r="AB140" s="133">
        <f>$AA$140*$K$140</f>
        <v>0</v>
      </c>
      <c r="AS140" s="3" t="s">
        <v>147</v>
      </c>
      <c r="AU140" s="3" t="s">
        <v>143</v>
      </c>
      <c r="AV140" s="3" t="s">
        <v>114</v>
      </c>
      <c r="AZ140" s="3" t="s">
        <v>136</v>
      </c>
      <c r="BF140" s="83">
        <f>IF($V$140="základná",$O$140,0)</f>
        <v>0</v>
      </c>
      <c r="BG140" s="83">
        <f>IF($V$140="znížená",$O$140,0)</f>
        <v>0</v>
      </c>
      <c r="BH140" s="83">
        <f>IF($V$140="zákl. prenesená",$O$140,0)</f>
        <v>0</v>
      </c>
      <c r="BI140" s="83">
        <f>IF($V$140="zníž. prenesená",$O$140,0)</f>
        <v>0</v>
      </c>
      <c r="BJ140" s="83">
        <f>IF($V$140="nulová",$O$140,0)</f>
        <v>0</v>
      </c>
      <c r="BK140" s="3" t="s">
        <v>114</v>
      </c>
      <c r="BL140" s="83">
        <f>ROUND($M$140*$K$140,2)</f>
        <v>0</v>
      </c>
      <c r="BM140" s="3" t="s">
        <v>141</v>
      </c>
      <c r="BN140" s="3" t="s">
        <v>212</v>
      </c>
    </row>
    <row r="141" spans="2:66" s="3" customFormat="1" ht="15.75" customHeight="1">
      <c r="B141" s="19"/>
      <c r="C141" s="134" t="s">
        <v>213</v>
      </c>
      <c r="D141" s="134" t="s">
        <v>143</v>
      </c>
      <c r="E141" s="135" t="s">
        <v>214</v>
      </c>
      <c r="F141" s="217" t="s">
        <v>215</v>
      </c>
      <c r="G141" s="218"/>
      <c r="H141" s="218"/>
      <c r="I141" s="218"/>
      <c r="J141" s="136" t="s">
        <v>160</v>
      </c>
      <c r="K141" s="137">
        <v>34</v>
      </c>
      <c r="L141" s="137"/>
      <c r="M141" s="219">
        <v>0</v>
      </c>
      <c r="N141" s="218"/>
      <c r="O141" s="220">
        <f>ROUND($M$141*$K$141,2)</f>
        <v>0</v>
      </c>
      <c r="P141" s="212"/>
      <c r="Q141" s="212"/>
      <c r="R141" s="212"/>
      <c r="S141" s="20"/>
      <c r="U141" s="131"/>
      <c r="V141" s="26" t="s">
        <v>33</v>
      </c>
      <c r="X141" s="132">
        <f>$W$141*$K$141</f>
        <v>0</v>
      </c>
      <c r="Y141" s="132">
        <v>0.0003</v>
      </c>
      <c r="Z141" s="132">
        <f>$Y$141*$K$141</f>
        <v>0.010199999999999999</v>
      </c>
      <c r="AA141" s="132">
        <v>0</v>
      </c>
      <c r="AB141" s="133">
        <f>$AA$141*$K$141</f>
        <v>0</v>
      </c>
      <c r="AS141" s="3" t="s">
        <v>147</v>
      </c>
      <c r="AU141" s="3" t="s">
        <v>143</v>
      </c>
      <c r="AV141" s="3" t="s">
        <v>114</v>
      </c>
      <c r="AZ141" s="3" t="s">
        <v>136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114</v>
      </c>
      <c r="BL141" s="83">
        <f>ROUND($M$141*$K$141,2)</f>
        <v>0</v>
      </c>
      <c r="BM141" s="3" t="s">
        <v>141</v>
      </c>
      <c r="BN141" s="3" t="s">
        <v>216</v>
      </c>
    </row>
    <row r="142" spans="2:66" s="3" customFormat="1" ht="39" customHeight="1">
      <c r="B142" s="19"/>
      <c r="C142" s="127" t="s">
        <v>217</v>
      </c>
      <c r="D142" s="127" t="s">
        <v>137</v>
      </c>
      <c r="E142" s="128" t="s">
        <v>218</v>
      </c>
      <c r="F142" s="211" t="s">
        <v>219</v>
      </c>
      <c r="G142" s="212"/>
      <c r="H142" s="212"/>
      <c r="I142" s="212"/>
      <c r="J142" s="129" t="s">
        <v>160</v>
      </c>
      <c r="K142" s="130">
        <v>205</v>
      </c>
      <c r="L142" s="130"/>
      <c r="M142" s="213">
        <v>0</v>
      </c>
      <c r="N142" s="212"/>
      <c r="O142" s="214">
        <f>ROUND($M$142*$K$142,2)</f>
        <v>0</v>
      </c>
      <c r="P142" s="212"/>
      <c r="Q142" s="212"/>
      <c r="R142" s="212"/>
      <c r="S142" s="20"/>
      <c r="U142" s="131"/>
      <c r="V142" s="26" t="s">
        <v>33</v>
      </c>
      <c r="X142" s="132">
        <f>$W$142*$K$142</f>
        <v>0</v>
      </c>
      <c r="Y142" s="132">
        <v>0</v>
      </c>
      <c r="Z142" s="132">
        <f>$Y$142*$K$142</f>
        <v>0</v>
      </c>
      <c r="AA142" s="132">
        <v>0</v>
      </c>
      <c r="AB142" s="133">
        <f>$AA$142*$K$142</f>
        <v>0</v>
      </c>
      <c r="AS142" s="3" t="s">
        <v>141</v>
      </c>
      <c r="AU142" s="3" t="s">
        <v>137</v>
      </c>
      <c r="AV142" s="3" t="s">
        <v>114</v>
      </c>
      <c r="AZ142" s="3" t="s">
        <v>136</v>
      </c>
      <c r="BF142" s="83">
        <f>IF($V$142="základná",$O$142,0)</f>
        <v>0</v>
      </c>
      <c r="BG142" s="83">
        <f>IF($V$142="znížená",$O$142,0)</f>
        <v>0</v>
      </c>
      <c r="BH142" s="83">
        <f>IF($V$142="zákl. prenesená",$O$142,0)</f>
        <v>0</v>
      </c>
      <c r="BI142" s="83">
        <f>IF($V$142="zníž. prenesená",$O$142,0)</f>
        <v>0</v>
      </c>
      <c r="BJ142" s="83">
        <f>IF($V$142="nulová",$O$142,0)</f>
        <v>0</v>
      </c>
      <c r="BK142" s="3" t="s">
        <v>114</v>
      </c>
      <c r="BL142" s="83">
        <f>ROUND($M$142*$K$142,2)</f>
        <v>0</v>
      </c>
      <c r="BM142" s="3" t="s">
        <v>141</v>
      </c>
      <c r="BN142" s="3" t="s">
        <v>220</v>
      </c>
    </row>
    <row r="143" spans="2:66" s="3" customFormat="1" ht="27" customHeight="1">
      <c r="B143" s="19"/>
      <c r="C143" s="134" t="s">
        <v>221</v>
      </c>
      <c r="D143" s="134" t="s">
        <v>143</v>
      </c>
      <c r="E143" s="135" t="s">
        <v>222</v>
      </c>
      <c r="F143" s="217" t="s">
        <v>223</v>
      </c>
      <c r="G143" s="218"/>
      <c r="H143" s="218"/>
      <c r="I143" s="218"/>
      <c r="J143" s="136" t="s">
        <v>160</v>
      </c>
      <c r="K143" s="137">
        <v>11</v>
      </c>
      <c r="L143" s="137"/>
      <c r="M143" s="219">
        <v>0</v>
      </c>
      <c r="N143" s="218"/>
      <c r="O143" s="220">
        <f>ROUND($M$143*$K$143,2)</f>
        <v>0</v>
      </c>
      <c r="P143" s="212"/>
      <c r="Q143" s="212"/>
      <c r="R143" s="212"/>
      <c r="S143" s="20"/>
      <c r="U143" s="131"/>
      <c r="V143" s="26" t="s">
        <v>33</v>
      </c>
      <c r="X143" s="132">
        <f>$W$143*$K$143</f>
        <v>0</v>
      </c>
      <c r="Y143" s="132">
        <v>0.003</v>
      </c>
      <c r="Z143" s="132">
        <f>$Y$143*$K$143</f>
        <v>0.033</v>
      </c>
      <c r="AA143" s="132">
        <v>0</v>
      </c>
      <c r="AB143" s="133">
        <f>$AA$143*$K$143</f>
        <v>0</v>
      </c>
      <c r="AS143" s="3" t="s">
        <v>147</v>
      </c>
      <c r="AU143" s="3" t="s">
        <v>143</v>
      </c>
      <c r="AV143" s="3" t="s">
        <v>114</v>
      </c>
      <c r="AZ143" s="3" t="s">
        <v>136</v>
      </c>
      <c r="BF143" s="83">
        <f>IF($V$143="základná",$O$143,0)</f>
        <v>0</v>
      </c>
      <c r="BG143" s="83">
        <f>IF($V$143="znížená",$O$143,0)</f>
        <v>0</v>
      </c>
      <c r="BH143" s="83">
        <f>IF($V$143="zákl. prenesená",$O$143,0)</f>
        <v>0</v>
      </c>
      <c r="BI143" s="83">
        <f>IF($V$143="zníž. prenesená",$O$143,0)</f>
        <v>0</v>
      </c>
      <c r="BJ143" s="83">
        <f>IF($V$143="nulová",$O$143,0)</f>
        <v>0</v>
      </c>
      <c r="BK143" s="3" t="s">
        <v>114</v>
      </c>
      <c r="BL143" s="83">
        <f>ROUND($M$143*$K$143,2)</f>
        <v>0</v>
      </c>
      <c r="BM143" s="3" t="s">
        <v>141</v>
      </c>
      <c r="BN143" s="3" t="s">
        <v>224</v>
      </c>
    </row>
    <row r="144" spans="2:66" s="3" customFormat="1" ht="15.75" customHeight="1">
      <c r="B144" s="19"/>
      <c r="C144" s="134" t="s">
        <v>225</v>
      </c>
      <c r="D144" s="134" t="s">
        <v>143</v>
      </c>
      <c r="E144" s="135" t="s">
        <v>226</v>
      </c>
      <c r="F144" s="217" t="s">
        <v>227</v>
      </c>
      <c r="G144" s="218"/>
      <c r="H144" s="218"/>
      <c r="I144" s="218"/>
      <c r="J144" s="136" t="s">
        <v>160</v>
      </c>
      <c r="K144" s="137">
        <v>14</v>
      </c>
      <c r="L144" s="137"/>
      <c r="M144" s="219">
        <v>0</v>
      </c>
      <c r="N144" s="218"/>
      <c r="O144" s="220">
        <f>ROUND($M$144*$K$144,2)</f>
        <v>0</v>
      </c>
      <c r="P144" s="212"/>
      <c r="Q144" s="212"/>
      <c r="R144" s="212"/>
      <c r="S144" s="20"/>
      <c r="U144" s="131"/>
      <c r="V144" s="26" t="s">
        <v>33</v>
      </c>
      <c r="X144" s="132">
        <f>$W$144*$K$144</f>
        <v>0</v>
      </c>
      <c r="Y144" s="132">
        <v>0.002</v>
      </c>
      <c r="Z144" s="132">
        <f>$Y$144*$K$144</f>
        <v>0.028</v>
      </c>
      <c r="AA144" s="132">
        <v>0</v>
      </c>
      <c r="AB144" s="133">
        <f>$AA$144*$K$144</f>
        <v>0</v>
      </c>
      <c r="AS144" s="3" t="s">
        <v>147</v>
      </c>
      <c r="AU144" s="3" t="s">
        <v>143</v>
      </c>
      <c r="AV144" s="3" t="s">
        <v>114</v>
      </c>
      <c r="AZ144" s="3" t="s">
        <v>136</v>
      </c>
      <c r="BF144" s="83">
        <f>IF($V$144="základná",$O$144,0)</f>
        <v>0</v>
      </c>
      <c r="BG144" s="83">
        <f>IF($V$144="znížená",$O$144,0)</f>
        <v>0</v>
      </c>
      <c r="BH144" s="83">
        <f>IF($V$144="zákl. prenesená",$O$144,0)</f>
        <v>0</v>
      </c>
      <c r="BI144" s="83">
        <f>IF($V$144="zníž. prenesená",$O$144,0)</f>
        <v>0</v>
      </c>
      <c r="BJ144" s="83">
        <f>IF($V$144="nulová",$O$144,0)</f>
        <v>0</v>
      </c>
      <c r="BK144" s="3" t="s">
        <v>114</v>
      </c>
      <c r="BL144" s="83">
        <f>ROUND($M$144*$K$144,2)</f>
        <v>0</v>
      </c>
      <c r="BM144" s="3" t="s">
        <v>141</v>
      </c>
      <c r="BN144" s="3" t="s">
        <v>228</v>
      </c>
    </row>
    <row r="145" spans="2:66" s="3" customFormat="1" ht="27" customHeight="1">
      <c r="B145" s="19"/>
      <c r="C145" s="134" t="s">
        <v>229</v>
      </c>
      <c r="D145" s="134" t="s">
        <v>143</v>
      </c>
      <c r="E145" s="135" t="s">
        <v>230</v>
      </c>
      <c r="F145" s="217" t="s">
        <v>231</v>
      </c>
      <c r="G145" s="218"/>
      <c r="H145" s="218"/>
      <c r="I145" s="218"/>
      <c r="J145" s="136" t="s">
        <v>160</v>
      </c>
      <c r="K145" s="137">
        <v>8</v>
      </c>
      <c r="L145" s="137"/>
      <c r="M145" s="219">
        <v>0</v>
      </c>
      <c r="N145" s="218"/>
      <c r="O145" s="220">
        <f>ROUND($M$145*$K$145,2)</f>
        <v>0</v>
      </c>
      <c r="P145" s="212"/>
      <c r="Q145" s="212"/>
      <c r="R145" s="212"/>
      <c r="S145" s="20"/>
      <c r="U145" s="131"/>
      <c r="V145" s="26" t="s">
        <v>33</v>
      </c>
      <c r="X145" s="132">
        <f>$W$145*$K$145</f>
        <v>0</v>
      </c>
      <c r="Y145" s="132">
        <v>0.005</v>
      </c>
      <c r="Z145" s="132">
        <f>$Y$145*$K$145</f>
        <v>0.04</v>
      </c>
      <c r="AA145" s="132">
        <v>0</v>
      </c>
      <c r="AB145" s="133">
        <f>$AA$145*$K$145</f>
        <v>0</v>
      </c>
      <c r="AS145" s="3" t="s">
        <v>147</v>
      </c>
      <c r="AU145" s="3" t="s">
        <v>143</v>
      </c>
      <c r="AV145" s="3" t="s">
        <v>114</v>
      </c>
      <c r="AZ145" s="3" t="s">
        <v>136</v>
      </c>
      <c r="BF145" s="83">
        <f>IF($V$145="základná",$O$145,0)</f>
        <v>0</v>
      </c>
      <c r="BG145" s="83">
        <f>IF($V$145="znížená",$O$145,0)</f>
        <v>0</v>
      </c>
      <c r="BH145" s="83">
        <f>IF($V$145="zákl. prenesená",$O$145,0)</f>
        <v>0</v>
      </c>
      <c r="BI145" s="83">
        <f>IF($V$145="zníž. prenesená",$O$145,0)</f>
        <v>0</v>
      </c>
      <c r="BJ145" s="83">
        <f>IF($V$145="nulová",$O$145,0)</f>
        <v>0</v>
      </c>
      <c r="BK145" s="3" t="s">
        <v>114</v>
      </c>
      <c r="BL145" s="83">
        <f>ROUND($M$145*$K$145,2)</f>
        <v>0</v>
      </c>
      <c r="BM145" s="3" t="s">
        <v>141</v>
      </c>
      <c r="BN145" s="3" t="s">
        <v>232</v>
      </c>
    </row>
    <row r="146" spans="2:66" s="3" customFormat="1" ht="15.75" customHeight="1">
      <c r="B146" s="19"/>
      <c r="C146" s="134" t="s">
        <v>233</v>
      </c>
      <c r="D146" s="134" t="s">
        <v>143</v>
      </c>
      <c r="E146" s="135" t="s">
        <v>234</v>
      </c>
      <c r="F146" s="217" t="s">
        <v>235</v>
      </c>
      <c r="G146" s="218"/>
      <c r="H146" s="218"/>
      <c r="I146" s="218"/>
      <c r="J146" s="136" t="s">
        <v>160</v>
      </c>
      <c r="K146" s="137">
        <v>14</v>
      </c>
      <c r="L146" s="137"/>
      <c r="M146" s="219">
        <v>0</v>
      </c>
      <c r="N146" s="218"/>
      <c r="O146" s="220">
        <f>ROUND($M$146*$K$146,2)</f>
        <v>0</v>
      </c>
      <c r="P146" s="212"/>
      <c r="Q146" s="212"/>
      <c r="R146" s="212"/>
      <c r="S146" s="20"/>
      <c r="U146" s="131"/>
      <c r="V146" s="26" t="s">
        <v>33</v>
      </c>
      <c r="X146" s="132">
        <f>$W$146*$K$146</f>
        <v>0</v>
      </c>
      <c r="Y146" s="132">
        <v>0.0003</v>
      </c>
      <c r="Z146" s="132">
        <f>$Y$146*$K$146</f>
        <v>0.0042</v>
      </c>
      <c r="AA146" s="132">
        <v>0</v>
      </c>
      <c r="AB146" s="133">
        <f>$AA$146*$K$146</f>
        <v>0</v>
      </c>
      <c r="AS146" s="3" t="s">
        <v>147</v>
      </c>
      <c r="AU146" s="3" t="s">
        <v>143</v>
      </c>
      <c r="AV146" s="3" t="s">
        <v>114</v>
      </c>
      <c r="AZ146" s="3" t="s">
        <v>136</v>
      </c>
      <c r="BF146" s="83">
        <f>IF($V$146="základná",$O$146,0)</f>
        <v>0</v>
      </c>
      <c r="BG146" s="83">
        <f>IF($V$146="znížená",$O$146,0)</f>
        <v>0</v>
      </c>
      <c r="BH146" s="83">
        <f>IF($V$146="zákl. prenesená",$O$146,0)</f>
        <v>0</v>
      </c>
      <c r="BI146" s="83">
        <f>IF($V$146="zníž. prenesená",$O$146,0)</f>
        <v>0</v>
      </c>
      <c r="BJ146" s="83">
        <f>IF($V$146="nulová",$O$146,0)</f>
        <v>0</v>
      </c>
      <c r="BK146" s="3" t="s">
        <v>114</v>
      </c>
      <c r="BL146" s="83">
        <f>ROUND($M$146*$K$146,2)</f>
        <v>0</v>
      </c>
      <c r="BM146" s="3" t="s">
        <v>141</v>
      </c>
      <c r="BN146" s="3" t="s">
        <v>236</v>
      </c>
    </row>
    <row r="147" spans="2:66" s="3" customFormat="1" ht="39" customHeight="1">
      <c r="B147" s="19"/>
      <c r="C147" s="134" t="s">
        <v>237</v>
      </c>
      <c r="D147" s="134" t="s">
        <v>143</v>
      </c>
      <c r="E147" s="135" t="s">
        <v>238</v>
      </c>
      <c r="F147" s="217" t="s">
        <v>239</v>
      </c>
      <c r="G147" s="218"/>
      <c r="H147" s="218"/>
      <c r="I147" s="218"/>
      <c r="J147" s="136" t="s">
        <v>160</v>
      </c>
      <c r="K147" s="137">
        <v>23</v>
      </c>
      <c r="L147" s="137"/>
      <c r="M147" s="219">
        <v>0</v>
      </c>
      <c r="N147" s="218"/>
      <c r="O147" s="220">
        <f>ROUND($M$147*$K$147,2)</f>
        <v>0</v>
      </c>
      <c r="P147" s="212"/>
      <c r="Q147" s="212"/>
      <c r="R147" s="212"/>
      <c r="S147" s="20"/>
      <c r="U147" s="131"/>
      <c r="V147" s="26" t="s">
        <v>33</v>
      </c>
      <c r="X147" s="132">
        <f>$W$147*$K$147</f>
        <v>0</v>
      </c>
      <c r="Y147" s="132">
        <v>0.002</v>
      </c>
      <c r="Z147" s="132">
        <f>$Y$147*$K$147</f>
        <v>0.046</v>
      </c>
      <c r="AA147" s="132">
        <v>0</v>
      </c>
      <c r="AB147" s="133">
        <f>$AA$147*$K$147</f>
        <v>0</v>
      </c>
      <c r="AS147" s="3" t="s">
        <v>147</v>
      </c>
      <c r="AU147" s="3" t="s">
        <v>143</v>
      </c>
      <c r="AV147" s="3" t="s">
        <v>114</v>
      </c>
      <c r="AZ147" s="3" t="s">
        <v>136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114</v>
      </c>
      <c r="BL147" s="83">
        <f>ROUND($M$147*$K$147,2)</f>
        <v>0</v>
      </c>
      <c r="BM147" s="3" t="s">
        <v>141</v>
      </c>
      <c r="BN147" s="3" t="s">
        <v>240</v>
      </c>
    </row>
    <row r="148" spans="2:66" s="3" customFormat="1" ht="15.75" customHeight="1">
      <c r="B148" s="19"/>
      <c r="C148" s="134" t="s">
        <v>241</v>
      </c>
      <c r="D148" s="134" t="s">
        <v>143</v>
      </c>
      <c r="E148" s="135" t="s">
        <v>242</v>
      </c>
      <c r="F148" s="217" t="s">
        <v>243</v>
      </c>
      <c r="G148" s="218"/>
      <c r="H148" s="218"/>
      <c r="I148" s="218"/>
      <c r="J148" s="136" t="s">
        <v>160</v>
      </c>
      <c r="K148" s="137">
        <v>15</v>
      </c>
      <c r="L148" s="137"/>
      <c r="M148" s="219">
        <v>0</v>
      </c>
      <c r="N148" s="218"/>
      <c r="O148" s="220">
        <f>ROUND($M$148*$K$148,2)</f>
        <v>0</v>
      </c>
      <c r="P148" s="212"/>
      <c r="Q148" s="212"/>
      <c r="R148" s="212"/>
      <c r="S148" s="20"/>
      <c r="U148" s="131"/>
      <c r="V148" s="26" t="s">
        <v>33</v>
      </c>
      <c r="X148" s="132">
        <f>$W$148*$K$148</f>
        <v>0</v>
      </c>
      <c r="Y148" s="132">
        <v>0.005</v>
      </c>
      <c r="Z148" s="132">
        <f>$Y$148*$K$148</f>
        <v>0.075</v>
      </c>
      <c r="AA148" s="132">
        <v>0</v>
      </c>
      <c r="AB148" s="133">
        <f>$AA$148*$K$148</f>
        <v>0</v>
      </c>
      <c r="AS148" s="3" t="s">
        <v>147</v>
      </c>
      <c r="AU148" s="3" t="s">
        <v>143</v>
      </c>
      <c r="AV148" s="3" t="s">
        <v>114</v>
      </c>
      <c r="AZ148" s="3" t="s">
        <v>136</v>
      </c>
      <c r="BF148" s="83">
        <f>IF($V$148="základná",$O$148,0)</f>
        <v>0</v>
      </c>
      <c r="BG148" s="83">
        <f>IF($V$148="znížená",$O$148,0)</f>
        <v>0</v>
      </c>
      <c r="BH148" s="83">
        <f>IF($V$148="zákl. prenesená",$O$148,0)</f>
        <v>0</v>
      </c>
      <c r="BI148" s="83">
        <f>IF($V$148="zníž. prenesená",$O$148,0)</f>
        <v>0</v>
      </c>
      <c r="BJ148" s="83">
        <f>IF($V$148="nulová",$O$148,0)</f>
        <v>0</v>
      </c>
      <c r="BK148" s="3" t="s">
        <v>114</v>
      </c>
      <c r="BL148" s="83">
        <f>ROUND($M$148*$K$148,2)</f>
        <v>0</v>
      </c>
      <c r="BM148" s="3" t="s">
        <v>141</v>
      </c>
      <c r="BN148" s="3" t="s">
        <v>244</v>
      </c>
    </row>
    <row r="149" spans="2:66" s="3" customFormat="1" ht="39" customHeight="1">
      <c r="B149" s="19"/>
      <c r="C149" s="134" t="s">
        <v>245</v>
      </c>
      <c r="D149" s="134" t="s">
        <v>143</v>
      </c>
      <c r="E149" s="135" t="s">
        <v>246</v>
      </c>
      <c r="F149" s="217" t="s">
        <v>247</v>
      </c>
      <c r="G149" s="218"/>
      <c r="H149" s="218"/>
      <c r="I149" s="218"/>
      <c r="J149" s="136" t="s">
        <v>160</v>
      </c>
      <c r="K149" s="137">
        <v>18</v>
      </c>
      <c r="L149" s="137"/>
      <c r="M149" s="219">
        <v>0</v>
      </c>
      <c r="N149" s="218"/>
      <c r="O149" s="220">
        <f>ROUND($M$149*$K$149,2)</f>
        <v>0</v>
      </c>
      <c r="P149" s="212"/>
      <c r="Q149" s="212"/>
      <c r="R149" s="212"/>
      <c r="S149" s="20"/>
      <c r="U149" s="131"/>
      <c r="V149" s="26" t="s">
        <v>33</v>
      </c>
      <c r="X149" s="132">
        <f>$W$149*$K$149</f>
        <v>0</v>
      </c>
      <c r="Y149" s="132">
        <v>0.0002</v>
      </c>
      <c r="Z149" s="132">
        <f>$Y$149*$K$149</f>
        <v>0.0036000000000000003</v>
      </c>
      <c r="AA149" s="132">
        <v>0</v>
      </c>
      <c r="AB149" s="133">
        <f>$AA$149*$K$149</f>
        <v>0</v>
      </c>
      <c r="AS149" s="3" t="s">
        <v>147</v>
      </c>
      <c r="AU149" s="3" t="s">
        <v>143</v>
      </c>
      <c r="AV149" s="3" t="s">
        <v>114</v>
      </c>
      <c r="AZ149" s="3" t="s">
        <v>136</v>
      </c>
      <c r="BF149" s="83">
        <f>IF($V$149="základná",$O$149,0)</f>
        <v>0</v>
      </c>
      <c r="BG149" s="83">
        <f>IF($V$149="znížená",$O$149,0)</f>
        <v>0</v>
      </c>
      <c r="BH149" s="83">
        <f>IF($V$149="zákl. prenesená",$O$149,0)</f>
        <v>0</v>
      </c>
      <c r="BI149" s="83">
        <f>IF($V$149="zníž. prenesená",$O$149,0)</f>
        <v>0</v>
      </c>
      <c r="BJ149" s="83">
        <f>IF($V$149="nulová",$O$149,0)</f>
        <v>0</v>
      </c>
      <c r="BK149" s="3" t="s">
        <v>114</v>
      </c>
      <c r="BL149" s="83">
        <f>ROUND($M$149*$K$149,2)</f>
        <v>0</v>
      </c>
      <c r="BM149" s="3" t="s">
        <v>141</v>
      </c>
      <c r="BN149" s="3" t="s">
        <v>248</v>
      </c>
    </row>
    <row r="150" spans="2:66" s="3" customFormat="1" ht="15.75" customHeight="1">
      <c r="B150" s="19"/>
      <c r="C150" s="134" t="s">
        <v>249</v>
      </c>
      <c r="D150" s="134" t="s">
        <v>143</v>
      </c>
      <c r="E150" s="135" t="s">
        <v>250</v>
      </c>
      <c r="F150" s="217" t="s">
        <v>251</v>
      </c>
      <c r="G150" s="218"/>
      <c r="H150" s="218"/>
      <c r="I150" s="218"/>
      <c r="J150" s="136" t="s">
        <v>160</v>
      </c>
      <c r="K150" s="137">
        <v>28</v>
      </c>
      <c r="L150" s="137"/>
      <c r="M150" s="219">
        <v>0</v>
      </c>
      <c r="N150" s="218"/>
      <c r="O150" s="220">
        <f>ROUND($M$150*$K$150,2)</f>
        <v>0</v>
      </c>
      <c r="P150" s="212"/>
      <c r="Q150" s="212"/>
      <c r="R150" s="212"/>
      <c r="S150" s="20"/>
      <c r="U150" s="131"/>
      <c r="V150" s="26" t="s">
        <v>33</v>
      </c>
      <c r="X150" s="132">
        <f>$W$150*$K$150</f>
        <v>0</v>
      </c>
      <c r="Y150" s="132">
        <v>0.002</v>
      </c>
      <c r="Z150" s="132">
        <f>$Y$150*$K$150</f>
        <v>0.056</v>
      </c>
      <c r="AA150" s="132">
        <v>0</v>
      </c>
      <c r="AB150" s="133">
        <f>$AA$150*$K$150</f>
        <v>0</v>
      </c>
      <c r="AS150" s="3" t="s">
        <v>147</v>
      </c>
      <c r="AU150" s="3" t="s">
        <v>143</v>
      </c>
      <c r="AV150" s="3" t="s">
        <v>114</v>
      </c>
      <c r="AZ150" s="3" t="s">
        <v>136</v>
      </c>
      <c r="BF150" s="83">
        <f>IF($V$150="základná",$O$150,0)</f>
        <v>0</v>
      </c>
      <c r="BG150" s="83">
        <f>IF($V$150="znížená",$O$150,0)</f>
        <v>0</v>
      </c>
      <c r="BH150" s="83">
        <f>IF($V$150="zákl. prenesená",$O$150,0)</f>
        <v>0</v>
      </c>
      <c r="BI150" s="83">
        <f>IF($V$150="zníž. prenesená",$O$150,0)</f>
        <v>0</v>
      </c>
      <c r="BJ150" s="83">
        <f>IF($V$150="nulová",$O$150,0)</f>
        <v>0</v>
      </c>
      <c r="BK150" s="3" t="s">
        <v>114</v>
      </c>
      <c r="BL150" s="83">
        <f>ROUND($M$150*$K$150,2)</f>
        <v>0</v>
      </c>
      <c r="BM150" s="3" t="s">
        <v>141</v>
      </c>
      <c r="BN150" s="3" t="s">
        <v>252</v>
      </c>
    </row>
    <row r="151" spans="2:66" s="3" customFormat="1" ht="15.75" customHeight="1">
      <c r="B151" s="19"/>
      <c r="C151" s="134" t="s">
        <v>253</v>
      </c>
      <c r="D151" s="134" t="s">
        <v>143</v>
      </c>
      <c r="E151" s="135" t="s">
        <v>254</v>
      </c>
      <c r="F151" s="217" t="s">
        <v>255</v>
      </c>
      <c r="G151" s="218"/>
      <c r="H151" s="218"/>
      <c r="I151" s="218"/>
      <c r="J151" s="136" t="s">
        <v>160</v>
      </c>
      <c r="K151" s="137">
        <v>24</v>
      </c>
      <c r="L151" s="137"/>
      <c r="M151" s="219">
        <v>0</v>
      </c>
      <c r="N151" s="218"/>
      <c r="O151" s="220">
        <f>ROUND($M$151*$K$151,2)</f>
        <v>0</v>
      </c>
      <c r="P151" s="212"/>
      <c r="Q151" s="212"/>
      <c r="R151" s="212"/>
      <c r="S151" s="20"/>
      <c r="U151" s="131"/>
      <c r="V151" s="26" t="s">
        <v>33</v>
      </c>
      <c r="X151" s="132">
        <f>$W$151*$K$151</f>
        <v>0</v>
      </c>
      <c r="Y151" s="132">
        <v>0.002</v>
      </c>
      <c r="Z151" s="132">
        <f>$Y$151*$K$151</f>
        <v>0.048</v>
      </c>
      <c r="AA151" s="132">
        <v>0</v>
      </c>
      <c r="AB151" s="133">
        <f>$AA$151*$K$151</f>
        <v>0</v>
      </c>
      <c r="AS151" s="3" t="s">
        <v>147</v>
      </c>
      <c r="AU151" s="3" t="s">
        <v>143</v>
      </c>
      <c r="AV151" s="3" t="s">
        <v>114</v>
      </c>
      <c r="AZ151" s="3" t="s">
        <v>136</v>
      </c>
      <c r="BF151" s="83">
        <f>IF($V$151="základná",$O$151,0)</f>
        <v>0</v>
      </c>
      <c r="BG151" s="83">
        <f>IF($V$151="znížená",$O$151,0)</f>
        <v>0</v>
      </c>
      <c r="BH151" s="83">
        <f>IF($V$151="zákl. prenesená",$O$151,0)</f>
        <v>0</v>
      </c>
      <c r="BI151" s="83">
        <f>IF($V$151="zníž. prenesená",$O$151,0)</f>
        <v>0</v>
      </c>
      <c r="BJ151" s="83">
        <f>IF($V$151="nulová",$O$151,0)</f>
        <v>0</v>
      </c>
      <c r="BK151" s="3" t="s">
        <v>114</v>
      </c>
      <c r="BL151" s="83">
        <f>ROUND($M$151*$K$151,2)</f>
        <v>0</v>
      </c>
      <c r="BM151" s="3" t="s">
        <v>141</v>
      </c>
      <c r="BN151" s="3" t="s">
        <v>256</v>
      </c>
    </row>
    <row r="152" spans="2:66" s="3" customFormat="1" ht="15.75" customHeight="1">
      <c r="B152" s="19"/>
      <c r="C152" s="134" t="s">
        <v>257</v>
      </c>
      <c r="D152" s="134" t="s">
        <v>143</v>
      </c>
      <c r="E152" s="135" t="s">
        <v>258</v>
      </c>
      <c r="F152" s="217" t="s">
        <v>259</v>
      </c>
      <c r="G152" s="218"/>
      <c r="H152" s="218"/>
      <c r="I152" s="218"/>
      <c r="J152" s="136" t="s">
        <v>160</v>
      </c>
      <c r="K152" s="137">
        <v>32</v>
      </c>
      <c r="L152" s="137"/>
      <c r="M152" s="219">
        <v>0</v>
      </c>
      <c r="N152" s="218"/>
      <c r="O152" s="220">
        <f>ROUND($M$152*$K$152,2)</f>
        <v>0</v>
      </c>
      <c r="P152" s="212"/>
      <c r="Q152" s="212"/>
      <c r="R152" s="212"/>
      <c r="S152" s="20"/>
      <c r="U152" s="131"/>
      <c r="V152" s="26" t="s">
        <v>33</v>
      </c>
      <c r="X152" s="132">
        <f>$W$152*$K$152</f>
        <v>0</v>
      </c>
      <c r="Y152" s="132">
        <v>0.002</v>
      </c>
      <c r="Z152" s="132">
        <f>$Y$152*$K$152</f>
        <v>0.064</v>
      </c>
      <c r="AA152" s="132">
        <v>0</v>
      </c>
      <c r="AB152" s="133">
        <f>$AA$152*$K$152</f>
        <v>0</v>
      </c>
      <c r="AS152" s="3" t="s">
        <v>147</v>
      </c>
      <c r="AU152" s="3" t="s">
        <v>143</v>
      </c>
      <c r="AV152" s="3" t="s">
        <v>114</v>
      </c>
      <c r="AZ152" s="3" t="s">
        <v>136</v>
      </c>
      <c r="BF152" s="83">
        <f>IF($V$152="základná",$O$152,0)</f>
        <v>0</v>
      </c>
      <c r="BG152" s="83">
        <f>IF($V$152="znížená",$O$152,0)</f>
        <v>0</v>
      </c>
      <c r="BH152" s="83">
        <f>IF($V$152="zákl. prenesená",$O$152,0)</f>
        <v>0</v>
      </c>
      <c r="BI152" s="83">
        <f>IF($V$152="zníž. prenesená",$O$152,0)</f>
        <v>0</v>
      </c>
      <c r="BJ152" s="83">
        <f>IF($V$152="nulová",$O$152,0)</f>
        <v>0</v>
      </c>
      <c r="BK152" s="3" t="s">
        <v>114</v>
      </c>
      <c r="BL152" s="83">
        <f>ROUND($M$152*$K$152,2)</f>
        <v>0</v>
      </c>
      <c r="BM152" s="3" t="s">
        <v>141</v>
      </c>
      <c r="BN152" s="3" t="s">
        <v>260</v>
      </c>
    </row>
    <row r="153" spans="2:66" s="3" customFormat="1" ht="15.75" customHeight="1">
      <c r="B153" s="19"/>
      <c r="C153" s="134" t="s">
        <v>261</v>
      </c>
      <c r="D153" s="134" t="s">
        <v>143</v>
      </c>
      <c r="E153" s="135" t="s">
        <v>262</v>
      </c>
      <c r="F153" s="217" t="s">
        <v>263</v>
      </c>
      <c r="G153" s="218"/>
      <c r="H153" s="218"/>
      <c r="I153" s="218"/>
      <c r="J153" s="136" t="s">
        <v>160</v>
      </c>
      <c r="K153" s="137">
        <v>18</v>
      </c>
      <c r="L153" s="137"/>
      <c r="M153" s="219">
        <v>0</v>
      </c>
      <c r="N153" s="218"/>
      <c r="O153" s="220">
        <f>ROUND($M$153*$K$153,2)</f>
        <v>0</v>
      </c>
      <c r="P153" s="212"/>
      <c r="Q153" s="212"/>
      <c r="R153" s="212"/>
      <c r="S153" s="20"/>
      <c r="U153" s="131"/>
      <c r="V153" s="26" t="s">
        <v>33</v>
      </c>
      <c r="X153" s="132">
        <f>$W$153*$K$153</f>
        <v>0</v>
      </c>
      <c r="Y153" s="132">
        <v>0.002</v>
      </c>
      <c r="Z153" s="132">
        <f>$Y$153*$K$153</f>
        <v>0.036000000000000004</v>
      </c>
      <c r="AA153" s="132">
        <v>0</v>
      </c>
      <c r="AB153" s="133">
        <f>$AA$153*$K$153</f>
        <v>0</v>
      </c>
      <c r="AS153" s="3" t="s">
        <v>147</v>
      </c>
      <c r="AU153" s="3" t="s">
        <v>143</v>
      </c>
      <c r="AV153" s="3" t="s">
        <v>114</v>
      </c>
      <c r="AZ153" s="3" t="s">
        <v>136</v>
      </c>
      <c r="BF153" s="83">
        <f>IF($V$153="základná",$O$153,0)</f>
        <v>0</v>
      </c>
      <c r="BG153" s="83">
        <f>IF($V$153="znížená",$O$153,0)</f>
        <v>0</v>
      </c>
      <c r="BH153" s="83">
        <f>IF($V$153="zákl. prenesená",$O$153,0)</f>
        <v>0</v>
      </c>
      <c r="BI153" s="83">
        <f>IF($V$153="zníž. prenesená",$O$153,0)</f>
        <v>0</v>
      </c>
      <c r="BJ153" s="83">
        <f>IF($V$153="nulová",$O$153,0)</f>
        <v>0</v>
      </c>
      <c r="BK153" s="3" t="s">
        <v>114</v>
      </c>
      <c r="BL153" s="83">
        <f>ROUND($M$153*$K$153,2)</f>
        <v>0</v>
      </c>
      <c r="BM153" s="3" t="s">
        <v>141</v>
      </c>
      <c r="BN153" s="3" t="s">
        <v>264</v>
      </c>
    </row>
    <row r="154" spans="2:66" s="3" customFormat="1" ht="39" customHeight="1">
      <c r="B154" s="19"/>
      <c r="C154" s="127" t="s">
        <v>265</v>
      </c>
      <c r="D154" s="127" t="s">
        <v>137</v>
      </c>
      <c r="E154" s="128" t="s">
        <v>266</v>
      </c>
      <c r="F154" s="211" t="s">
        <v>267</v>
      </c>
      <c r="G154" s="212"/>
      <c r="H154" s="212"/>
      <c r="I154" s="212"/>
      <c r="J154" s="129" t="s">
        <v>160</v>
      </c>
      <c r="K154" s="130">
        <v>22</v>
      </c>
      <c r="L154" s="130"/>
      <c r="M154" s="213">
        <v>0</v>
      </c>
      <c r="N154" s="212"/>
      <c r="O154" s="214">
        <f>ROUND($M$154*$K$154,2)</f>
        <v>0</v>
      </c>
      <c r="P154" s="212"/>
      <c r="Q154" s="212"/>
      <c r="R154" s="212"/>
      <c r="S154" s="20"/>
      <c r="U154" s="131"/>
      <c r="V154" s="26" t="s">
        <v>33</v>
      </c>
      <c r="X154" s="132">
        <f>$W$154*$K$154</f>
        <v>0</v>
      </c>
      <c r="Y154" s="132">
        <v>0</v>
      </c>
      <c r="Z154" s="132">
        <f>$Y$154*$K$154</f>
        <v>0</v>
      </c>
      <c r="AA154" s="132">
        <v>0</v>
      </c>
      <c r="AB154" s="133">
        <f>$AA$154*$K$154</f>
        <v>0</v>
      </c>
      <c r="AS154" s="3" t="s">
        <v>141</v>
      </c>
      <c r="AU154" s="3" t="s">
        <v>137</v>
      </c>
      <c r="AV154" s="3" t="s">
        <v>114</v>
      </c>
      <c r="AZ154" s="3" t="s">
        <v>136</v>
      </c>
      <c r="BF154" s="83">
        <f>IF($V$154="základná",$O$154,0)</f>
        <v>0</v>
      </c>
      <c r="BG154" s="83">
        <f>IF($V$154="znížená",$O$154,0)</f>
        <v>0</v>
      </c>
      <c r="BH154" s="83">
        <f>IF($V$154="zákl. prenesená",$O$154,0)</f>
        <v>0</v>
      </c>
      <c r="BI154" s="83">
        <f>IF($V$154="zníž. prenesená",$O$154,0)</f>
        <v>0</v>
      </c>
      <c r="BJ154" s="83">
        <f>IF($V$154="nulová",$O$154,0)</f>
        <v>0</v>
      </c>
      <c r="BK154" s="3" t="s">
        <v>114</v>
      </c>
      <c r="BL154" s="83">
        <f>ROUND($M$154*$K$154,2)</f>
        <v>0</v>
      </c>
      <c r="BM154" s="3" t="s">
        <v>141</v>
      </c>
      <c r="BN154" s="3" t="s">
        <v>268</v>
      </c>
    </row>
    <row r="155" spans="2:66" s="3" customFormat="1" ht="15.75" customHeight="1">
      <c r="B155" s="19"/>
      <c r="C155" s="134" t="s">
        <v>269</v>
      </c>
      <c r="D155" s="134" t="s">
        <v>143</v>
      </c>
      <c r="E155" s="135" t="s">
        <v>270</v>
      </c>
      <c r="F155" s="217" t="s">
        <v>271</v>
      </c>
      <c r="G155" s="218"/>
      <c r="H155" s="218"/>
      <c r="I155" s="218"/>
      <c r="J155" s="136" t="s">
        <v>160</v>
      </c>
      <c r="K155" s="137">
        <v>5</v>
      </c>
      <c r="L155" s="137"/>
      <c r="M155" s="219">
        <v>0</v>
      </c>
      <c r="N155" s="218"/>
      <c r="O155" s="220">
        <f>ROUND($M$155*$K$155,2)</f>
        <v>0</v>
      </c>
      <c r="P155" s="212"/>
      <c r="Q155" s="212"/>
      <c r="R155" s="212"/>
      <c r="S155" s="20"/>
      <c r="U155" s="131"/>
      <c r="V155" s="26" t="s">
        <v>33</v>
      </c>
      <c r="X155" s="132">
        <f>$W$155*$K$155</f>
        <v>0</v>
      </c>
      <c r="Y155" s="132">
        <v>0.005</v>
      </c>
      <c r="Z155" s="132">
        <f>$Y$155*$K$155</f>
        <v>0.025</v>
      </c>
      <c r="AA155" s="132">
        <v>0</v>
      </c>
      <c r="AB155" s="133">
        <f>$AA$155*$K$155</f>
        <v>0</v>
      </c>
      <c r="AS155" s="3" t="s">
        <v>147</v>
      </c>
      <c r="AU155" s="3" t="s">
        <v>143</v>
      </c>
      <c r="AV155" s="3" t="s">
        <v>114</v>
      </c>
      <c r="AZ155" s="3" t="s">
        <v>136</v>
      </c>
      <c r="BF155" s="83">
        <f>IF($V$155="základná",$O$155,0)</f>
        <v>0</v>
      </c>
      <c r="BG155" s="83">
        <f>IF($V$155="znížená",$O$155,0)</f>
        <v>0</v>
      </c>
      <c r="BH155" s="83">
        <f>IF($V$155="zákl. prenesená",$O$155,0)</f>
        <v>0</v>
      </c>
      <c r="BI155" s="83">
        <f>IF($V$155="zníž. prenesená",$O$155,0)</f>
        <v>0</v>
      </c>
      <c r="BJ155" s="83">
        <f>IF($V$155="nulová",$O$155,0)</f>
        <v>0</v>
      </c>
      <c r="BK155" s="3" t="s">
        <v>114</v>
      </c>
      <c r="BL155" s="83">
        <f>ROUND($M$155*$K$155,2)</f>
        <v>0</v>
      </c>
      <c r="BM155" s="3" t="s">
        <v>141</v>
      </c>
      <c r="BN155" s="3" t="s">
        <v>272</v>
      </c>
    </row>
    <row r="156" spans="2:66" s="3" customFormat="1" ht="15.75" customHeight="1">
      <c r="B156" s="19"/>
      <c r="C156" s="134" t="s">
        <v>273</v>
      </c>
      <c r="D156" s="134" t="s">
        <v>143</v>
      </c>
      <c r="E156" s="135" t="s">
        <v>274</v>
      </c>
      <c r="F156" s="217" t="s">
        <v>275</v>
      </c>
      <c r="G156" s="218"/>
      <c r="H156" s="218"/>
      <c r="I156" s="218"/>
      <c r="J156" s="136" t="s">
        <v>160</v>
      </c>
      <c r="K156" s="137">
        <v>3</v>
      </c>
      <c r="L156" s="137"/>
      <c r="M156" s="219">
        <v>0</v>
      </c>
      <c r="N156" s="218"/>
      <c r="O156" s="220">
        <f>ROUND($M$156*$K$156,2)</f>
        <v>0</v>
      </c>
      <c r="P156" s="212"/>
      <c r="Q156" s="212"/>
      <c r="R156" s="212"/>
      <c r="S156" s="20"/>
      <c r="U156" s="131"/>
      <c r="V156" s="26" t="s">
        <v>33</v>
      </c>
      <c r="X156" s="132">
        <f>$W$156*$K$156</f>
        <v>0</v>
      </c>
      <c r="Y156" s="132">
        <v>0.0004</v>
      </c>
      <c r="Z156" s="132">
        <f>$Y$156*$K$156</f>
        <v>0.0012000000000000001</v>
      </c>
      <c r="AA156" s="132">
        <v>0</v>
      </c>
      <c r="AB156" s="133">
        <f>$AA$156*$K$156</f>
        <v>0</v>
      </c>
      <c r="AS156" s="3" t="s">
        <v>147</v>
      </c>
      <c r="AU156" s="3" t="s">
        <v>143</v>
      </c>
      <c r="AV156" s="3" t="s">
        <v>114</v>
      </c>
      <c r="AZ156" s="3" t="s">
        <v>136</v>
      </c>
      <c r="BF156" s="83">
        <f>IF($V$156="základná",$O$156,0)</f>
        <v>0</v>
      </c>
      <c r="BG156" s="83">
        <f>IF($V$156="znížená",$O$156,0)</f>
        <v>0</v>
      </c>
      <c r="BH156" s="83">
        <f>IF($V$156="zákl. prenesená",$O$156,0)</f>
        <v>0</v>
      </c>
      <c r="BI156" s="83">
        <f>IF($V$156="zníž. prenesená",$O$156,0)</f>
        <v>0</v>
      </c>
      <c r="BJ156" s="83">
        <f>IF($V$156="nulová",$O$156,0)</f>
        <v>0</v>
      </c>
      <c r="BK156" s="3" t="s">
        <v>114</v>
      </c>
      <c r="BL156" s="83">
        <f>ROUND($M$156*$K$156,2)</f>
        <v>0</v>
      </c>
      <c r="BM156" s="3" t="s">
        <v>141</v>
      </c>
      <c r="BN156" s="3" t="s">
        <v>276</v>
      </c>
    </row>
    <row r="157" spans="2:66" s="3" customFormat="1" ht="15.75" customHeight="1">
      <c r="B157" s="19"/>
      <c r="C157" s="134" t="s">
        <v>277</v>
      </c>
      <c r="D157" s="134" t="s">
        <v>143</v>
      </c>
      <c r="E157" s="135" t="s">
        <v>278</v>
      </c>
      <c r="F157" s="217" t="s">
        <v>279</v>
      </c>
      <c r="G157" s="218"/>
      <c r="H157" s="218"/>
      <c r="I157" s="218"/>
      <c r="J157" s="136" t="s">
        <v>160</v>
      </c>
      <c r="K157" s="137">
        <v>5</v>
      </c>
      <c r="L157" s="137"/>
      <c r="M157" s="219">
        <v>0</v>
      </c>
      <c r="N157" s="218"/>
      <c r="O157" s="220">
        <f>ROUND($M$157*$K$157,2)</f>
        <v>0</v>
      </c>
      <c r="P157" s="212"/>
      <c r="Q157" s="212"/>
      <c r="R157" s="212"/>
      <c r="S157" s="20"/>
      <c r="U157" s="131"/>
      <c r="V157" s="26" t="s">
        <v>33</v>
      </c>
      <c r="X157" s="132">
        <f>$W$157*$K$157</f>
        <v>0</v>
      </c>
      <c r="Y157" s="132">
        <v>0.0004</v>
      </c>
      <c r="Z157" s="132">
        <f>$Y$157*$K$157</f>
        <v>0.002</v>
      </c>
      <c r="AA157" s="132">
        <v>0</v>
      </c>
      <c r="AB157" s="133">
        <f>$AA$157*$K$157</f>
        <v>0</v>
      </c>
      <c r="AS157" s="3" t="s">
        <v>147</v>
      </c>
      <c r="AU157" s="3" t="s">
        <v>143</v>
      </c>
      <c r="AV157" s="3" t="s">
        <v>114</v>
      </c>
      <c r="AZ157" s="3" t="s">
        <v>136</v>
      </c>
      <c r="BF157" s="83">
        <f>IF($V$157="základná",$O$157,0)</f>
        <v>0</v>
      </c>
      <c r="BG157" s="83">
        <f>IF($V$157="znížená",$O$157,0)</f>
        <v>0</v>
      </c>
      <c r="BH157" s="83">
        <f>IF($V$157="zákl. prenesená",$O$157,0)</f>
        <v>0</v>
      </c>
      <c r="BI157" s="83">
        <f>IF($V$157="zníž. prenesená",$O$157,0)</f>
        <v>0</v>
      </c>
      <c r="BJ157" s="83">
        <f>IF($V$157="nulová",$O$157,0)</f>
        <v>0</v>
      </c>
      <c r="BK157" s="3" t="s">
        <v>114</v>
      </c>
      <c r="BL157" s="83">
        <f>ROUND($M$157*$K$157,2)</f>
        <v>0</v>
      </c>
      <c r="BM157" s="3" t="s">
        <v>141</v>
      </c>
      <c r="BN157" s="3" t="s">
        <v>280</v>
      </c>
    </row>
    <row r="158" spans="2:66" s="3" customFormat="1" ht="15.75" customHeight="1">
      <c r="B158" s="19"/>
      <c r="C158" s="134" t="s">
        <v>281</v>
      </c>
      <c r="D158" s="134" t="s">
        <v>143</v>
      </c>
      <c r="E158" s="135" t="s">
        <v>282</v>
      </c>
      <c r="F158" s="217" t="s">
        <v>283</v>
      </c>
      <c r="G158" s="218"/>
      <c r="H158" s="218"/>
      <c r="I158" s="218"/>
      <c r="J158" s="136" t="s">
        <v>160</v>
      </c>
      <c r="K158" s="137">
        <v>2</v>
      </c>
      <c r="L158" s="137"/>
      <c r="M158" s="219">
        <v>0</v>
      </c>
      <c r="N158" s="218"/>
      <c r="O158" s="220">
        <f>ROUND($M$158*$K$158,2)</f>
        <v>0</v>
      </c>
      <c r="P158" s="212"/>
      <c r="Q158" s="212"/>
      <c r="R158" s="212"/>
      <c r="S158" s="20"/>
      <c r="U158" s="131"/>
      <c r="V158" s="26" t="s">
        <v>33</v>
      </c>
      <c r="X158" s="132">
        <f>$W$158*$K$158</f>
        <v>0</v>
      </c>
      <c r="Y158" s="132">
        <v>0.0004</v>
      </c>
      <c r="Z158" s="132">
        <f>$Y$158*$K$158</f>
        <v>0.0008</v>
      </c>
      <c r="AA158" s="132">
        <v>0</v>
      </c>
      <c r="AB158" s="133">
        <f>$AA$158*$K$158</f>
        <v>0</v>
      </c>
      <c r="AS158" s="3" t="s">
        <v>147</v>
      </c>
      <c r="AU158" s="3" t="s">
        <v>143</v>
      </c>
      <c r="AV158" s="3" t="s">
        <v>114</v>
      </c>
      <c r="AZ158" s="3" t="s">
        <v>136</v>
      </c>
      <c r="BF158" s="83">
        <f>IF($V$158="základná",$O$158,0)</f>
        <v>0</v>
      </c>
      <c r="BG158" s="83">
        <f>IF($V$158="znížená",$O$158,0)</f>
        <v>0</v>
      </c>
      <c r="BH158" s="83">
        <f>IF($V$158="zákl. prenesená",$O$158,0)</f>
        <v>0</v>
      </c>
      <c r="BI158" s="83">
        <f>IF($V$158="zníž. prenesená",$O$158,0)</f>
        <v>0</v>
      </c>
      <c r="BJ158" s="83">
        <f>IF($V$158="nulová",$O$158,0)</f>
        <v>0</v>
      </c>
      <c r="BK158" s="3" t="s">
        <v>114</v>
      </c>
      <c r="BL158" s="83">
        <f>ROUND($M$158*$K$158,2)</f>
        <v>0</v>
      </c>
      <c r="BM158" s="3" t="s">
        <v>141</v>
      </c>
      <c r="BN158" s="3" t="s">
        <v>284</v>
      </c>
    </row>
    <row r="159" spans="2:66" s="3" customFormat="1" ht="15.75" customHeight="1">
      <c r="B159" s="19"/>
      <c r="C159" s="134" t="s">
        <v>285</v>
      </c>
      <c r="D159" s="134" t="s">
        <v>143</v>
      </c>
      <c r="E159" s="135" t="s">
        <v>286</v>
      </c>
      <c r="F159" s="217" t="s">
        <v>287</v>
      </c>
      <c r="G159" s="218"/>
      <c r="H159" s="218"/>
      <c r="I159" s="218"/>
      <c r="J159" s="136" t="s">
        <v>160</v>
      </c>
      <c r="K159" s="137">
        <v>5</v>
      </c>
      <c r="L159" s="137"/>
      <c r="M159" s="219">
        <v>0</v>
      </c>
      <c r="N159" s="218"/>
      <c r="O159" s="220">
        <f>ROUND($M$159*$K$159,2)</f>
        <v>0</v>
      </c>
      <c r="P159" s="212"/>
      <c r="Q159" s="212"/>
      <c r="R159" s="212"/>
      <c r="S159" s="20"/>
      <c r="U159" s="131"/>
      <c r="V159" s="26" t="s">
        <v>33</v>
      </c>
      <c r="X159" s="132">
        <f>$W$159*$K$159</f>
        <v>0</v>
      </c>
      <c r="Y159" s="132">
        <v>0.001</v>
      </c>
      <c r="Z159" s="132">
        <f>$Y$159*$K$159</f>
        <v>0.005</v>
      </c>
      <c r="AA159" s="132">
        <v>0</v>
      </c>
      <c r="AB159" s="133">
        <f>$AA$159*$K$159</f>
        <v>0</v>
      </c>
      <c r="AS159" s="3" t="s">
        <v>147</v>
      </c>
      <c r="AU159" s="3" t="s">
        <v>143</v>
      </c>
      <c r="AV159" s="3" t="s">
        <v>114</v>
      </c>
      <c r="AZ159" s="3" t="s">
        <v>136</v>
      </c>
      <c r="BF159" s="83">
        <f>IF($V$159="základná",$O$159,0)</f>
        <v>0</v>
      </c>
      <c r="BG159" s="83">
        <f>IF($V$159="znížená",$O$159,0)</f>
        <v>0</v>
      </c>
      <c r="BH159" s="83">
        <f>IF($V$159="zákl. prenesená",$O$159,0)</f>
        <v>0</v>
      </c>
      <c r="BI159" s="83">
        <f>IF($V$159="zníž. prenesená",$O$159,0)</f>
        <v>0</v>
      </c>
      <c r="BJ159" s="83">
        <f>IF($V$159="nulová",$O$159,0)</f>
        <v>0</v>
      </c>
      <c r="BK159" s="3" t="s">
        <v>114</v>
      </c>
      <c r="BL159" s="83">
        <f>ROUND($M$159*$K$159,2)</f>
        <v>0</v>
      </c>
      <c r="BM159" s="3" t="s">
        <v>141</v>
      </c>
      <c r="BN159" s="3" t="s">
        <v>288</v>
      </c>
    </row>
    <row r="160" spans="2:66" s="3" customFormat="1" ht="15.75" customHeight="1">
      <c r="B160" s="19"/>
      <c r="C160" s="134" t="s">
        <v>289</v>
      </c>
      <c r="D160" s="134" t="s">
        <v>143</v>
      </c>
      <c r="E160" s="135" t="s">
        <v>290</v>
      </c>
      <c r="F160" s="217" t="s">
        <v>291</v>
      </c>
      <c r="G160" s="218"/>
      <c r="H160" s="218"/>
      <c r="I160" s="218"/>
      <c r="J160" s="136" t="s">
        <v>160</v>
      </c>
      <c r="K160" s="137">
        <v>2</v>
      </c>
      <c r="L160" s="137"/>
      <c r="M160" s="219">
        <v>0</v>
      </c>
      <c r="N160" s="218"/>
      <c r="O160" s="220">
        <f>ROUND($M$160*$K$160,2)</f>
        <v>0</v>
      </c>
      <c r="P160" s="212"/>
      <c r="Q160" s="212"/>
      <c r="R160" s="212"/>
      <c r="S160" s="20"/>
      <c r="U160" s="131"/>
      <c r="V160" s="26" t="s">
        <v>33</v>
      </c>
      <c r="X160" s="132">
        <f>$W$160*$K$160</f>
        <v>0</v>
      </c>
      <c r="Y160" s="132">
        <v>0.001</v>
      </c>
      <c r="Z160" s="132">
        <f>$Y$160*$K$160</f>
        <v>0.002</v>
      </c>
      <c r="AA160" s="132">
        <v>0</v>
      </c>
      <c r="AB160" s="133">
        <f>$AA$160*$K$160</f>
        <v>0</v>
      </c>
      <c r="AS160" s="3" t="s">
        <v>147</v>
      </c>
      <c r="AU160" s="3" t="s">
        <v>143</v>
      </c>
      <c r="AV160" s="3" t="s">
        <v>114</v>
      </c>
      <c r="AZ160" s="3" t="s">
        <v>136</v>
      </c>
      <c r="BF160" s="83">
        <f>IF($V$160="základná",$O$160,0)</f>
        <v>0</v>
      </c>
      <c r="BG160" s="83">
        <f>IF($V$160="znížená",$O$160,0)</f>
        <v>0</v>
      </c>
      <c r="BH160" s="83">
        <f>IF($V$160="zákl. prenesená",$O$160,0)</f>
        <v>0</v>
      </c>
      <c r="BI160" s="83">
        <f>IF($V$160="zníž. prenesená",$O$160,0)</f>
        <v>0</v>
      </c>
      <c r="BJ160" s="83">
        <f>IF($V$160="nulová",$O$160,0)</f>
        <v>0</v>
      </c>
      <c r="BK160" s="3" t="s">
        <v>114</v>
      </c>
      <c r="BL160" s="83">
        <f>ROUND($M$160*$K$160,2)</f>
        <v>0</v>
      </c>
      <c r="BM160" s="3" t="s">
        <v>141</v>
      </c>
      <c r="BN160" s="3" t="s">
        <v>292</v>
      </c>
    </row>
    <row r="161" spans="2:66" s="3" customFormat="1" ht="39" customHeight="1">
      <c r="B161" s="19"/>
      <c r="C161" s="127" t="s">
        <v>293</v>
      </c>
      <c r="D161" s="127" t="s">
        <v>137</v>
      </c>
      <c r="E161" s="128" t="s">
        <v>294</v>
      </c>
      <c r="F161" s="211" t="s">
        <v>295</v>
      </c>
      <c r="G161" s="212"/>
      <c r="H161" s="212"/>
      <c r="I161" s="212"/>
      <c r="J161" s="129" t="s">
        <v>160</v>
      </c>
      <c r="K161" s="130">
        <v>66</v>
      </c>
      <c r="L161" s="130"/>
      <c r="M161" s="213">
        <v>0</v>
      </c>
      <c r="N161" s="212"/>
      <c r="O161" s="214">
        <f>ROUND($M$161*$K$161,2)</f>
        <v>0</v>
      </c>
      <c r="P161" s="212"/>
      <c r="Q161" s="212"/>
      <c r="R161" s="212"/>
      <c r="S161" s="20"/>
      <c r="U161" s="131"/>
      <c r="V161" s="26" t="s">
        <v>33</v>
      </c>
      <c r="X161" s="132">
        <f>$W$161*$K$161</f>
        <v>0</v>
      </c>
      <c r="Y161" s="132">
        <v>0.00048</v>
      </c>
      <c r="Z161" s="132">
        <f>$Y$161*$K$161</f>
        <v>0.03168</v>
      </c>
      <c r="AA161" s="132">
        <v>0</v>
      </c>
      <c r="AB161" s="133">
        <f>$AA$161*$K$161</f>
        <v>0</v>
      </c>
      <c r="AS161" s="3" t="s">
        <v>141</v>
      </c>
      <c r="AU161" s="3" t="s">
        <v>137</v>
      </c>
      <c r="AV161" s="3" t="s">
        <v>114</v>
      </c>
      <c r="AZ161" s="3" t="s">
        <v>136</v>
      </c>
      <c r="BF161" s="83">
        <f>IF($V$161="základná",$O$161,0)</f>
        <v>0</v>
      </c>
      <c r="BG161" s="83">
        <f>IF($V$161="znížená",$O$161,0)</f>
        <v>0</v>
      </c>
      <c r="BH161" s="83">
        <f>IF($V$161="zákl. prenesená",$O$161,0)</f>
        <v>0</v>
      </c>
      <c r="BI161" s="83">
        <f>IF($V$161="zníž. prenesená",$O$161,0)</f>
        <v>0</v>
      </c>
      <c r="BJ161" s="83">
        <f>IF($V$161="nulová",$O$161,0)</f>
        <v>0</v>
      </c>
      <c r="BK161" s="3" t="s">
        <v>114</v>
      </c>
      <c r="BL161" s="83">
        <f>ROUND($M$161*$K$161,2)</f>
        <v>0</v>
      </c>
      <c r="BM161" s="3" t="s">
        <v>141</v>
      </c>
      <c r="BN161" s="3" t="s">
        <v>296</v>
      </c>
    </row>
    <row r="162" spans="2:66" s="3" customFormat="1" ht="27" customHeight="1">
      <c r="B162" s="19"/>
      <c r="C162" s="134" t="s">
        <v>297</v>
      </c>
      <c r="D162" s="134" t="s">
        <v>143</v>
      </c>
      <c r="E162" s="135" t="s">
        <v>298</v>
      </c>
      <c r="F162" s="217" t="s">
        <v>299</v>
      </c>
      <c r="G162" s="218"/>
      <c r="H162" s="218"/>
      <c r="I162" s="218"/>
      <c r="J162" s="136" t="s">
        <v>160</v>
      </c>
      <c r="K162" s="137">
        <v>66.66</v>
      </c>
      <c r="L162" s="137"/>
      <c r="M162" s="219">
        <v>0</v>
      </c>
      <c r="N162" s="218"/>
      <c r="O162" s="220">
        <f>ROUND($M$162*$K$162,2)</f>
        <v>0</v>
      </c>
      <c r="P162" s="212"/>
      <c r="Q162" s="212"/>
      <c r="R162" s="212"/>
      <c r="S162" s="20"/>
      <c r="U162" s="131"/>
      <c r="V162" s="26" t="s">
        <v>33</v>
      </c>
      <c r="X162" s="132">
        <f>$W$162*$K$162</f>
        <v>0</v>
      </c>
      <c r="Y162" s="132">
        <v>0.012</v>
      </c>
      <c r="Z162" s="132">
        <f>$Y$162*$K$162</f>
        <v>0.79992</v>
      </c>
      <c r="AA162" s="132">
        <v>0</v>
      </c>
      <c r="AB162" s="133">
        <f>$AA$162*$K$162</f>
        <v>0</v>
      </c>
      <c r="AS162" s="3" t="s">
        <v>147</v>
      </c>
      <c r="AU162" s="3" t="s">
        <v>143</v>
      </c>
      <c r="AV162" s="3" t="s">
        <v>114</v>
      </c>
      <c r="AZ162" s="3" t="s">
        <v>136</v>
      </c>
      <c r="BF162" s="83">
        <f>IF($V$162="základná",$O$162,0)</f>
        <v>0</v>
      </c>
      <c r="BG162" s="83">
        <f>IF($V$162="znížená",$O$162,0)</f>
        <v>0</v>
      </c>
      <c r="BH162" s="83">
        <f>IF($V$162="zákl. prenesená",$O$162,0)</f>
        <v>0</v>
      </c>
      <c r="BI162" s="83">
        <f>IF($V$162="zníž. prenesená",$O$162,0)</f>
        <v>0</v>
      </c>
      <c r="BJ162" s="83">
        <f>IF($V$162="nulová",$O$162,0)</f>
        <v>0</v>
      </c>
      <c r="BK162" s="3" t="s">
        <v>114</v>
      </c>
      <c r="BL162" s="83">
        <f>ROUND($M$162*$K$162,2)</f>
        <v>0</v>
      </c>
      <c r="BM162" s="3" t="s">
        <v>141</v>
      </c>
      <c r="BN162" s="3" t="s">
        <v>300</v>
      </c>
    </row>
    <row r="163" spans="2:66" s="3" customFormat="1" ht="27" customHeight="1">
      <c r="B163" s="19"/>
      <c r="C163" s="127" t="s">
        <v>301</v>
      </c>
      <c r="D163" s="127" t="s">
        <v>137</v>
      </c>
      <c r="E163" s="128" t="s">
        <v>302</v>
      </c>
      <c r="F163" s="211" t="s">
        <v>303</v>
      </c>
      <c r="G163" s="212"/>
      <c r="H163" s="212"/>
      <c r="I163" s="212"/>
      <c r="J163" s="129" t="s">
        <v>160</v>
      </c>
      <c r="K163" s="130">
        <v>227</v>
      </c>
      <c r="L163" s="130"/>
      <c r="M163" s="213">
        <v>0</v>
      </c>
      <c r="N163" s="212"/>
      <c r="O163" s="214">
        <f>ROUND($M$163*$K$163,2)</f>
        <v>0</v>
      </c>
      <c r="P163" s="212"/>
      <c r="Q163" s="212"/>
      <c r="R163" s="212"/>
      <c r="S163" s="20"/>
      <c r="U163" s="131"/>
      <c r="V163" s="26" t="s">
        <v>33</v>
      </c>
      <c r="X163" s="132">
        <f>$W$163*$K$163</f>
        <v>0</v>
      </c>
      <c r="Y163" s="132">
        <v>0</v>
      </c>
      <c r="Z163" s="132">
        <f>$Y$163*$K$163</f>
        <v>0</v>
      </c>
      <c r="AA163" s="132">
        <v>0</v>
      </c>
      <c r="AB163" s="133">
        <f>$AA$163*$K$163</f>
        <v>0</v>
      </c>
      <c r="AS163" s="3" t="s">
        <v>141</v>
      </c>
      <c r="AU163" s="3" t="s">
        <v>137</v>
      </c>
      <c r="AV163" s="3" t="s">
        <v>114</v>
      </c>
      <c r="AZ163" s="3" t="s">
        <v>136</v>
      </c>
      <c r="BF163" s="83">
        <f>IF($V$163="základná",$O$163,0)</f>
        <v>0</v>
      </c>
      <c r="BG163" s="83">
        <f>IF($V$163="znížená",$O$163,0)</f>
        <v>0</v>
      </c>
      <c r="BH163" s="83">
        <f>IF($V$163="zákl. prenesená",$O$163,0)</f>
        <v>0</v>
      </c>
      <c r="BI163" s="83">
        <f>IF($V$163="zníž. prenesená",$O$163,0)</f>
        <v>0</v>
      </c>
      <c r="BJ163" s="83">
        <f>IF($V$163="nulová",$O$163,0)</f>
        <v>0</v>
      </c>
      <c r="BK163" s="3" t="s">
        <v>114</v>
      </c>
      <c r="BL163" s="83">
        <f>ROUND($M$163*$K$163,2)</f>
        <v>0</v>
      </c>
      <c r="BM163" s="3" t="s">
        <v>141</v>
      </c>
      <c r="BN163" s="3" t="s">
        <v>304</v>
      </c>
    </row>
    <row r="164" spans="2:66" s="3" customFormat="1" ht="27" customHeight="1">
      <c r="B164" s="19"/>
      <c r="C164" s="127" t="s">
        <v>305</v>
      </c>
      <c r="D164" s="127" t="s">
        <v>137</v>
      </c>
      <c r="E164" s="128" t="s">
        <v>306</v>
      </c>
      <c r="F164" s="211" t="s">
        <v>307</v>
      </c>
      <c r="G164" s="212"/>
      <c r="H164" s="212"/>
      <c r="I164" s="212"/>
      <c r="J164" s="129" t="s">
        <v>140</v>
      </c>
      <c r="K164" s="130">
        <v>140.34</v>
      </c>
      <c r="L164" s="130"/>
      <c r="M164" s="213">
        <v>0</v>
      </c>
      <c r="N164" s="212"/>
      <c r="O164" s="214">
        <f>ROUND($M$164*$K$164,2)</f>
        <v>0</v>
      </c>
      <c r="P164" s="212"/>
      <c r="Q164" s="212"/>
      <c r="R164" s="212"/>
      <c r="S164" s="20"/>
      <c r="U164" s="131"/>
      <c r="V164" s="26" t="s">
        <v>33</v>
      </c>
      <c r="X164" s="132">
        <f>$W$164*$K$164</f>
        <v>0</v>
      </c>
      <c r="Y164" s="132">
        <v>0</v>
      </c>
      <c r="Z164" s="132">
        <f>$Y$164*$K$164</f>
        <v>0</v>
      </c>
      <c r="AA164" s="132">
        <v>0</v>
      </c>
      <c r="AB164" s="133">
        <f>$AA$164*$K$164</f>
        <v>0</v>
      </c>
      <c r="AS164" s="3" t="s">
        <v>141</v>
      </c>
      <c r="AU164" s="3" t="s">
        <v>137</v>
      </c>
      <c r="AV164" s="3" t="s">
        <v>114</v>
      </c>
      <c r="AZ164" s="3" t="s">
        <v>136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114</v>
      </c>
      <c r="BL164" s="83">
        <f>ROUND($M$164*$K$164,2)</f>
        <v>0</v>
      </c>
      <c r="BM164" s="3" t="s">
        <v>141</v>
      </c>
      <c r="BN164" s="3" t="s">
        <v>308</v>
      </c>
    </row>
    <row r="165" spans="2:66" s="3" customFormat="1" ht="15.75" customHeight="1">
      <c r="B165" s="19"/>
      <c r="C165" s="134" t="s">
        <v>309</v>
      </c>
      <c r="D165" s="134" t="s">
        <v>143</v>
      </c>
      <c r="E165" s="135" t="s">
        <v>310</v>
      </c>
      <c r="F165" s="217" t="s">
        <v>311</v>
      </c>
      <c r="G165" s="218"/>
      <c r="H165" s="218"/>
      <c r="I165" s="218"/>
      <c r="J165" s="136" t="s">
        <v>312</v>
      </c>
      <c r="K165" s="137">
        <v>561.36</v>
      </c>
      <c r="L165" s="137"/>
      <c r="M165" s="219">
        <v>0</v>
      </c>
      <c r="N165" s="218"/>
      <c r="O165" s="220">
        <f>ROUND($M$165*$K$165,2)</f>
        <v>0</v>
      </c>
      <c r="P165" s="212"/>
      <c r="Q165" s="212"/>
      <c r="R165" s="212"/>
      <c r="S165" s="20"/>
      <c r="U165" s="131"/>
      <c r="V165" s="26" t="s">
        <v>33</v>
      </c>
      <c r="X165" s="132">
        <f>$W$165*$K$165</f>
        <v>0</v>
      </c>
      <c r="Y165" s="132">
        <v>0.0003</v>
      </c>
      <c r="Z165" s="132">
        <f>$Y$165*$K$165</f>
        <v>0.168408</v>
      </c>
      <c r="AA165" s="132">
        <v>0</v>
      </c>
      <c r="AB165" s="133">
        <f>$AA$165*$K$165</f>
        <v>0</v>
      </c>
      <c r="AS165" s="3" t="s">
        <v>147</v>
      </c>
      <c r="AU165" s="3" t="s">
        <v>143</v>
      </c>
      <c r="AV165" s="3" t="s">
        <v>114</v>
      </c>
      <c r="AZ165" s="3" t="s">
        <v>136</v>
      </c>
      <c r="BF165" s="83">
        <f>IF($V$165="základná",$O$165,0)</f>
        <v>0</v>
      </c>
      <c r="BG165" s="83">
        <f>IF($V$165="znížená",$O$165,0)</f>
        <v>0</v>
      </c>
      <c r="BH165" s="83">
        <f>IF($V$165="zákl. prenesená",$O$165,0)</f>
        <v>0</v>
      </c>
      <c r="BI165" s="83">
        <f>IF($V$165="zníž. prenesená",$O$165,0)</f>
        <v>0</v>
      </c>
      <c r="BJ165" s="83">
        <f>IF($V$165="nulová",$O$165,0)</f>
        <v>0</v>
      </c>
      <c r="BK165" s="3" t="s">
        <v>114</v>
      </c>
      <c r="BL165" s="83">
        <f>ROUND($M$165*$K$165,2)</f>
        <v>0</v>
      </c>
      <c r="BM165" s="3" t="s">
        <v>141</v>
      </c>
      <c r="BN165" s="3" t="s">
        <v>313</v>
      </c>
    </row>
    <row r="166" spans="2:66" s="3" customFormat="1" ht="27" customHeight="1">
      <c r="B166" s="19"/>
      <c r="C166" s="127" t="s">
        <v>314</v>
      </c>
      <c r="D166" s="127" t="s">
        <v>137</v>
      </c>
      <c r="E166" s="128" t="s">
        <v>315</v>
      </c>
      <c r="F166" s="211" t="s">
        <v>316</v>
      </c>
      <c r="G166" s="212"/>
      <c r="H166" s="212"/>
      <c r="I166" s="212"/>
      <c r="J166" s="129" t="s">
        <v>140</v>
      </c>
      <c r="K166" s="130">
        <v>1527.1</v>
      </c>
      <c r="L166" s="130"/>
      <c r="M166" s="213">
        <v>0</v>
      </c>
      <c r="N166" s="212"/>
      <c r="O166" s="214">
        <f>ROUND($M$166*$K$166,2)</f>
        <v>0</v>
      </c>
      <c r="P166" s="212"/>
      <c r="Q166" s="212"/>
      <c r="R166" s="212"/>
      <c r="S166" s="20"/>
      <c r="U166" s="131"/>
      <c r="V166" s="26" t="s">
        <v>33</v>
      </c>
      <c r="X166" s="132">
        <f>$W$166*$K$166</f>
        <v>0</v>
      </c>
      <c r="Y166" s="132">
        <v>0</v>
      </c>
      <c r="Z166" s="132">
        <f>$Y$166*$K$166</f>
        <v>0</v>
      </c>
      <c r="AA166" s="132">
        <v>0</v>
      </c>
      <c r="AB166" s="133">
        <f>$AA$166*$K$166</f>
        <v>0</v>
      </c>
      <c r="AS166" s="3" t="s">
        <v>141</v>
      </c>
      <c r="AU166" s="3" t="s">
        <v>137</v>
      </c>
      <c r="AV166" s="3" t="s">
        <v>114</v>
      </c>
      <c r="AZ166" s="3" t="s">
        <v>136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114</v>
      </c>
      <c r="BL166" s="83">
        <f>ROUND($M$166*$K$166,2)</f>
        <v>0</v>
      </c>
      <c r="BM166" s="3" t="s">
        <v>141</v>
      </c>
      <c r="BN166" s="3" t="s">
        <v>317</v>
      </c>
    </row>
    <row r="167" spans="2:64" s="117" customFormat="1" ht="30.75" customHeight="1">
      <c r="B167" s="118"/>
      <c r="D167" s="126" t="s">
        <v>107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228">
        <f>$BL$167</f>
        <v>0</v>
      </c>
      <c r="P167" s="216"/>
      <c r="Q167" s="216"/>
      <c r="R167" s="216"/>
      <c r="S167" s="121"/>
      <c r="U167" s="122"/>
      <c r="X167" s="123">
        <f>SUM($X$168:$X$171)</f>
        <v>0</v>
      </c>
      <c r="Z167" s="123">
        <f>SUM($Z$168:$Z$171)</f>
        <v>0.061468999999999996</v>
      </c>
      <c r="AB167" s="124">
        <f>SUM($AB$168:$AB$171)</f>
        <v>0</v>
      </c>
      <c r="AS167" s="120" t="s">
        <v>73</v>
      </c>
      <c r="AU167" s="120" t="s">
        <v>65</v>
      </c>
      <c r="AV167" s="120" t="s">
        <v>73</v>
      </c>
      <c r="AZ167" s="120" t="s">
        <v>136</v>
      </c>
      <c r="BL167" s="125">
        <f>SUM($BL$168:$BL$171)</f>
        <v>0</v>
      </c>
    </row>
    <row r="168" spans="2:66" s="3" customFormat="1" ht="27" customHeight="1">
      <c r="B168" s="19"/>
      <c r="C168" s="127" t="s">
        <v>318</v>
      </c>
      <c r="D168" s="127" t="s">
        <v>137</v>
      </c>
      <c r="E168" s="128" t="s">
        <v>319</v>
      </c>
      <c r="F168" s="211" t="s">
        <v>320</v>
      </c>
      <c r="G168" s="212"/>
      <c r="H168" s="212"/>
      <c r="I168" s="212"/>
      <c r="J168" s="129" t="s">
        <v>140</v>
      </c>
      <c r="K168" s="130">
        <v>140.34</v>
      </c>
      <c r="L168" s="130"/>
      <c r="M168" s="213">
        <v>0</v>
      </c>
      <c r="N168" s="212"/>
      <c r="O168" s="214">
        <f>ROUND($M$168*$K$168,2)</f>
        <v>0</v>
      </c>
      <c r="P168" s="212"/>
      <c r="Q168" s="212"/>
      <c r="R168" s="212"/>
      <c r="S168" s="20"/>
      <c r="U168" s="131"/>
      <c r="V168" s="26" t="s">
        <v>33</v>
      </c>
      <c r="X168" s="132">
        <f>$W$168*$K$168</f>
        <v>0</v>
      </c>
      <c r="Y168" s="132">
        <v>3E-05</v>
      </c>
      <c r="Z168" s="132">
        <f>$Y$168*$K$168</f>
        <v>0.0042102</v>
      </c>
      <c r="AA168" s="132">
        <v>0</v>
      </c>
      <c r="AB168" s="133">
        <f>$AA$168*$K$168</f>
        <v>0</v>
      </c>
      <c r="AS168" s="3" t="s">
        <v>141</v>
      </c>
      <c r="AU168" s="3" t="s">
        <v>137</v>
      </c>
      <c r="AV168" s="3" t="s">
        <v>114</v>
      </c>
      <c r="AZ168" s="3" t="s">
        <v>136</v>
      </c>
      <c r="BF168" s="83">
        <f>IF($V$168="základná",$O$168,0)</f>
        <v>0</v>
      </c>
      <c r="BG168" s="83">
        <f>IF($V$168="znížená",$O$168,0)</f>
        <v>0</v>
      </c>
      <c r="BH168" s="83">
        <f>IF($V$168="zákl. prenesená",$O$168,0)</f>
        <v>0</v>
      </c>
      <c r="BI168" s="83">
        <f>IF($V$168="zníž. prenesená",$O$168,0)</f>
        <v>0</v>
      </c>
      <c r="BJ168" s="83">
        <f>IF($V$168="nulová",$O$168,0)</f>
        <v>0</v>
      </c>
      <c r="BK168" s="3" t="s">
        <v>114</v>
      </c>
      <c r="BL168" s="83">
        <f>ROUND($M$168*$K$168,2)</f>
        <v>0</v>
      </c>
      <c r="BM168" s="3" t="s">
        <v>141</v>
      </c>
      <c r="BN168" s="3" t="s">
        <v>321</v>
      </c>
    </row>
    <row r="169" spans="2:52" s="3" customFormat="1" ht="18.75" customHeight="1">
      <c r="B169" s="138"/>
      <c r="E169" s="139"/>
      <c r="F169" s="221" t="s">
        <v>322</v>
      </c>
      <c r="G169" s="222"/>
      <c r="H169" s="222"/>
      <c r="I169" s="222"/>
      <c r="K169" s="140">
        <v>140.34</v>
      </c>
      <c r="L169" s="140"/>
      <c r="S169" s="141"/>
      <c r="U169" s="142"/>
      <c r="AB169" s="143"/>
      <c r="AU169" s="139" t="s">
        <v>323</v>
      </c>
      <c r="AV169" s="139" t="s">
        <v>114</v>
      </c>
      <c r="AW169" s="139" t="s">
        <v>114</v>
      </c>
      <c r="AX169" s="139" t="s">
        <v>104</v>
      </c>
      <c r="AY169" s="139" t="s">
        <v>66</v>
      </c>
      <c r="AZ169" s="139" t="s">
        <v>136</v>
      </c>
    </row>
    <row r="170" spans="2:52" s="3" customFormat="1" ht="18.75" customHeight="1">
      <c r="B170" s="144"/>
      <c r="E170" s="145"/>
      <c r="F170" s="223" t="s">
        <v>324</v>
      </c>
      <c r="G170" s="224"/>
      <c r="H170" s="224"/>
      <c r="I170" s="224"/>
      <c r="K170" s="146">
        <v>140.34</v>
      </c>
      <c r="L170" s="146"/>
      <c r="S170" s="147"/>
      <c r="U170" s="148"/>
      <c r="AB170" s="149"/>
      <c r="AU170" s="145" t="s">
        <v>323</v>
      </c>
      <c r="AV170" s="145" t="s">
        <v>114</v>
      </c>
      <c r="AW170" s="145" t="s">
        <v>141</v>
      </c>
      <c r="AX170" s="145" t="s">
        <v>104</v>
      </c>
      <c r="AY170" s="145" t="s">
        <v>73</v>
      </c>
      <c r="AZ170" s="145" t="s">
        <v>136</v>
      </c>
    </row>
    <row r="171" spans="2:66" s="3" customFormat="1" ht="15.75" customHeight="1">
      <c r="B171" s="19"/>
      <c r="C171" s="134" t="s">
        <v>325</v>
      </c>
      <c r="D171" s="134" t="s">
        <v>143</v>
      </c>
      <c r="E171" s="135" t="s">
        <v>326</v>
      </c>
      <c r="F171" s="217" t="s">
        <v>327</v>
      </c>
      <c r="G171" s="218"/>
      <c r="H171" s="218"/>
      <c r="I171" s="218"/>
      <c r="J171" s="136" t="s">
        <v>140</v>
      </c>
      <c r="K171" s="137">
        <v>143.147</v>
      </c>
      <c r="L171" s="137"/>
      <c r="M171" s="219">
        <v>0</v>
      </c>
      <c r="N171" s="218"/>
      <c r="O171" s="220">
        <f>ROUND($M$171*$K$171,2)</f>
        <v>0</v>
      </c>
      <c r="P171" s="212"/>
      <c r="Q171" s="212"/>
      <c r="R171" s="212"/>
      <c r="S171" s="20"/>
      <c r="U171" s="131"/>
      <c r="V171" s="26" t="s">
        <v>33</v>
      </c>
      <c r="X171" s="132">
        <f>$W$171*$K$171</f>
        <v>0</v>
      </c>
      <c r="Y171" s="132">
        <v>0.0004</v>
      </c>
      <c r="Z171" s="132">
        <f>$Y$171*$K$171</f>
        <v>0.0572588</v>
      </c>
      <c r="AA171" s="132">
        <v>0</v>
      </c>
      <c r="AB171" s="133">
        <f>$AA$171*$K$171</f>
        <v>0</v>
      </c>
      <c r="AS171" s="3" t="s">
        <v>147</v>
      </c>
      <c r="AU171" s="3" t="s">
        <v>143</v>
      </c>
      <c r="AV171" s="3" t="s">
        <v>114</v>
      </c>
      <c r="AZ171" s="3" t="s">
        <v>136</v>
      </c>
      <c r="BF171" s="83">
        <f>IF($V$171="základná",$O$171,0)</f>
        <v>0</v>
      </c>
      <c r="BG171" s="83">
        <f>IF($V$171="znížená",$O$171,0)</f>
        <v>0</v>
      </c>
      <c r="BH171" s="83">
        <f>IF($V$171="zákl. prenesená",$O$171,0)</f>
        <v>0</v>
      </c>
      <c r="BI171" s="83">
        <f>IF($V$171="zníž. prenesená",$O$171,0)</f>
        <v>0</v>
      </c>
      <c r="BJ171" s="83">
        <f>IF($V$171="nulová",$O$171,0)</f>
        <v>0</v>
      </c>
      <c r="BK171" s="3" t="s">
        <v>114</v>
      </c>
      <c r="BL171" s="83">
        <f>ROUND($M$171*$K$171,2)</f>
        <v>0</v>
      </c>
      <c r="BM171" s="3" t="s">
        <v>141</v>
      </c>
      <c r="BN171" s="3" t="s">
        <v>328</v>
      </c>
    </row>
    <row r="172" spans="2:64" s="117" customFormat="1" ht="30.75" customHeight="1">
      <c r="B172" s="118"/>
      <c r="D172" s="126" t="s">
        <v>108</v>
      </c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228">
        <f>$BL$172</f>
        <v>0</v>
      </c>
      <c r="P172" s="216"/>
      <c r="Q172" s="216"/>
      <c r="R172" s="216"/>
      <c r="S172" s="121"/>
      <c r="U172" s="122"/>
      <c r="X172" s="123">
        <f>SUM($X$173:$X$181)</f>
        <v>0</v>
      </c>
      <c r="Z172" s="123">
        <f>SUM($Z$173:$Z$181)</f>
        <v>0.6054</v>
      </c>
      <c r="AB172" s="124">
        <f>SUM($AB$173:$AB$181)</f>
        <v>0</v>
      </c>
      <c r="AS172" s="120" t="s">
        <v>73</v>
      </c>
      <c r="AU172" s="120" t="s">
        <v>65</v>
      </c>
      <c r="AV172" s="120" t="s">
        <v>73</v>
      </c>
      <c r="AZ172" s="120" t="s">
        <v>136</v>
      </c>
      <c r="BL172" s="125">
        <f>SUM($BL$173:$BL$181)</f>
        <v>0</v>
      </c>
    </row>
    <row r="173" spans="2:66" s="3" customFormat="1" ht="27" customHeight="1">
      <c r="B173" s="19"/>
      <c r="C173" s="127" t="s">
        <v>329</v>
      </c>
      <c r="D173" s="127" t="s">
        <v>137</v>
      </c>
      <c r="E173" s="128" t="s">
        <v>330</v>
      </c>
      <c r="F173" s="211" t="s">
        <v>331</v>
      </c>
      <c r="G173" s="212"/>
      <c r="H173" s="212"/>
      <c r="I173" s="212"/>
      <c r="J173" s="129" t="s">
        <v>160</v>
      </c>
      <c r="K173" s="130">
        <v>8</v>
      </c>
      <c r="L173" s="130"/>
      <c r="M173" s="213">
        <v>0</v>
      </c>
      <c r="N173" s="212"/>
      <c r="O173" s="214">
        <f>ROUND($M$173*$K$173,2)</f>
        <v>0</v>
      </c>
      <c r="P173" s="212"/>
      <c r="Q173" s="212"/>
      <c r="R173" s="212"/>
      <c r="S173" s="20"/>
      <c r="U173" s="131"/>
      <c r="V173" s="26" t="s">
        <v>33</v>
      </c>
      <c r="X173" s="132">
        <f>$W$173*$K$173</f>
        <v>0</v>
      </c>
      <c r="Y173" s="132">
        <v>0.0014</v>
      </c>
      <c r="Z173" s="132">
        <f>$Y$173*$K$173</f>
        <v>0.0112</v>
      </c>
      <c r="AA173" s="132">
        <v>0</v>
      </c>
      <c r="AB173" s="133">
        <f>$AA$173*$K$173</f>
        <v>0</v>
      </c>
      <c r="AS173" s="3" t="s">
        <v>141</v>
      </c>
      <c r="AU173" s="3" t="s">
        <v>137</v>
      </c>
      <c r="AV173" s="3" t="s">
        <v>114</v>
      </c>
      <c r="AZ173" s="3" t="s">
        <v>136</v>
      </c>
      <c r="BF173" s="83">
        <f>IF($V$173="základná",$O$173,0)</f>
        <v>0</v>
      </c>
      <c r="BG173" s="83">
        <f>IF($V$173="znížená",$O$173,0)</f>
        <v>0</v>
      </c>
      <c r="BH173" s="83">
        <f>IF($V$173="zákl. prenesená",$O$173,0)</f>
        <v>0</v>
      </c>
      <c r="BI173" s="83">
        <f>IF($V$173="zníž. prenesená",$O$173,0)</f>
        <v>0</v>
      </c>
      <c r="BJ173" s="83">
        <f>IF($V$173="nulová",$O$173,0)</f>
        <v>0</v>
      </c>
      <c r="BK173" s="3" t="s">
        <v>114</v>
      </c>
      <c r="BL173" s="83">
        <f>ROUND($M$173*$K$173,2)</f>
        <v>0</v>
      </c>
      <c r="BM173" s="3" t="s">
        <v>141</v>
      </c>
      <c r="BN173" s="3" t="s">
        <v>332</v>
      </c>
    </row>
    <row r="174" spans="2:66" s="3" customFormat="1" ht="15.75" customHeight="1">
      <c r="B174" s="19"/>
      <c r="C174" s="134" t="s">
        <v>333</v>
      </c>
      <c r="D174" s="134" t="s">
        <v>143</v>
      </c>
      <c r="E174" s="135" t="s">
        <v>334</v>
      </c>
      <c r="F174" s="217" t="s">
        <v>335</v>
      </c>
      <c r="G174" s="218"/>
      <c r="H174" s="218"/>
      <c r="I174" s="218"/>
      <c r="J174" s="136" t="s">
        <v>160</v>
      </c>
      <c r="K174" s="137">
        <v>8</v>
      </c>
      <c r="L174" s="137"/>
      <c r="M174" s="219">
        <v>0</v>
      </c>
      <c r="N174" s="218"/>
      <c r="O174" s="220">
        <f>ROUND($M$174*$K$174,2)</f>
        <v>0</v>
      </c>
      <c r="P174" s="212"/>
      <c r="Q174" s="212"/>
      <c r="R174" s="212"/>
      <c r="S174" s="20"/>
      <c r="U174" s="131"/>
      <c r="V174" s="26" t="s">
        <v>33</v>
      </c>
      <c r="X174" s="132">
        <f>$W$174*$K$174</f>
        <v>0</v>
      </c>
      <c r="Y174" s="132">
        <v>0.039</v>
      </c>
      <c r="Z174" s="132">
        <f>$Y$174*$K$174</f>
        <v>0.312</v>
      </c>
      <c r="AA174" s="132">
        <v>0</v>
      </c>
      <c r="AB174" s="133">
        <f>$AA$174*$K$174</f>
        <v>0</v>
      </c>
      <c r="AS174" s="3" t="s">
        <v>147</v>
      </c>
      <c r="AU174" s="3" t="s">
        <v>143</v>
      </c>
      <c r="AV174" s="3" t="s">
        <v>114</v>
      </c>
      <c r="AZ174" s="3" t="s">
        <v>136</v>
      </c>
      <c r="BF174" s="83">
        <f>IF($V$174="základná",$O$174,0)</f>
        <v>0</v>
      </c>
      <c r="BG174" s="83">
        <f>IF($V$174="znížená",$O$174,0)</f>
        <v>0</v>
      </c>
      <c r="BH174" s="83">
        <f>IF($V$174="zákl. prenesená",$O$174,0)</f>
        <v>0</v>
      </c>
      <c r="BI174" s="83">
        <f>IF($V$174="zníž. prenesená",$O$174,0)</f>
        <v>0</v>
      </c>
      <c r="BJ174" s="83">
        <f>IF($V$174="nulová",$O$174,0)</f>
        <v>0</v>
      </c>
      <c r="BK174" s="3" t="s">
        <v>114</v>
      </c>
      <c r="BL174" s="83">
        <f>ROUND($M$174*$K$174,2)</f>
        <v>0</v>
      </c>
      <c r="BM174" s="3" t="s">
        <v>141</v>
      </c>
      <c r="BN174" s="3" t="s">
        <v>336</v>
      </c>
    </row>
    <row r="175" spans="2:66" s="3" customFormat="1" ht="27" customHeight="1">
      <c r="B175" s="19"/>
      <c r="C175" s="127" t="s">
        <v>337</v>
      </c>
      <c r="D175" s="127" t="s">
        <v>137</v>
      </c>
      <c r="E175" s="128" t="s">
        <v>338</v>
      </c>
      <c r="F175" s="211" t="s">
        <v>339</v>
      </c>
      <c r="G175" s="212"/>
      <c r="H175" s="212"/>
      <c r="I175" s="212"/>
      <c r="J175" s="129" t="s">
        <v>160</v>
      </c>
      <c r="K175" s="130">
        <v>8</v>
      </c>
      <c r="L175" s="130"/>
      <c r="M175" s="213">
        <v>0</v>
      </c>
      <c r="N175" s="212"/>
      <c r="O175" s="214">
        <f>ROUND($M$175*$K$175,2)</f>
        <v>0</v>
      </c>
      <c r="P175" s="212"/>
      <c r="Q175" s="212"/>
      <c r="R175" s="212"/>
      <c r="S175" s="20"/>
      <c r="U175" s="131"/>
      <c r="V175" s="26" t="s">
        <v>33</v>
      </c>
      <c r="X175" s="132">
        <f>$W$175*$K$175</f>
        <v>0</v>
      </c>
      <c r="Y175" s="132">
        <v>0.0014</v>
      </c>
      <c r="Z175" s="132">
        <f>$Y$175*$K$175</f>
        <v>0.0112</v>
      </c>
      <c r="AA175" s="132">
        <v>0</v>
      </c>
      <c r="AB175" s="133">
        <f>$AA$175*$K$175</f>
        <v>0</v>
      </c>
      <c r="AS175" s="3" t="s">
        <v>141</v>
      </c>
      <c r="AU175" s="3" t="s">
        <v>137</v>
      </c>
      <c r="AV175" s="3" t="s">
        <v>114</v>
      </c>
      <c r="AZ175" s="3" t="s">
        <v>136</v>
      </c>
      <c r="BF175" s="83">
        <f>IF($V$175="základná",$O$175,0)</f>
        <v>0</v>
      </c>
      <c r="BG175" s="83">
        <f>IF($V$175="znížená",$O$175,0)</f>
        <v>0</v>
      </c>
      <c r="BH175" s="83">
        <f>IF($V$175="zákl. prenesená",$O$175,0)</f>
        <v>0</v>
      </c>
      <c r="BI175" s="83">
        <f>IF($V$175="zníž. prenesená",$O$175,0)</f>
        <v>0</v>
      </c>
      <c r="BJ175" s="83">
        <f>IF($V$175="nulová",$O$175,0)</f>
        <v>0</v>
      </c>
      <c r="BK175" s="3" t="s">
        <v>114</v>
      </c>
      <c r="BL175" s="83">
        <f>ROUND($M$175*$K$175,2)</f>
        <v>0</v>
      </c>
      <c r="BM175" s="3" t="s">
        <v>141</v>
      </c>
      <c r="BN175" s="3" t="s">
        <v>340</v>
      </c>
    </row>
    <row r="176" spans="2:66" s="3" customFormat="1" ht="15.75" customHeight="1">
      <c r="B176" s="19"/>
      <c r="C176" s="134" t="s">
        <v>341</v>
      </c>
      <c r="D176" s="134" t="s">
        <v>143</v>
      </c>
      <c r="E176" s="135" t="s">
        <v>342</v>
      </c>
      <c r="F176" s="217" t="s">
        <v>343</v>
      </c>
      <c r="G176" s="218"/>
      <c r="H176" s="218"/>
      <c r="I176" s="218"/>
      <c r="J176" s="136" t="s">
        <v>160</v>
      </c>
      <c r="K176" s="137">
        <v>8</v>
      </c>
      <c r="L176" s="137"/>
      <c r="M176" s="219">
        <v>0</v>
      </c>
      <c r="N176" s="218"/>
      <c r="O176" s="220">
        <f>ROUND($M$176*$K$176,2)</f>
        <v>0</v>
      </c>
      <c r="P176" s="212"/>
      <c r="Q176" s="212"/>
      <c r="R176" s="212"/>
      <c r="S176" s="20"/>
      <c r="U176" s="131"/>
      <c r="V176" s="26" t="s">
        <v>33</v>
      </c>
      <c r="X176" s="132">
        <f>$W$176*$K$176</f>
        <v>0</v>
      </c>
      <c r="Y176" s="132">
        <v>0.022</v>
      </c>
      <c r="Z176" s="132">
        <f>$Y$176*$K$176</f>
        <v>0.176</v>
      </c>
      <c r="AA176" s="132">
        <v>0</v>
      </c>
      <c r="AB176" s="133">
        <f>$AA$176*$K$176</f>
        <v>0</v>
      </c>
      <c r="AS176" s="3" t="s">
        <v>147</v>
      </c>
      <c r="AU176" s="3" t="s">
        <v>143</v>
      </c>
      <c r="AV176" s="3" t="s">
        <v>114</v>
      </c>
      <c r="AZ176" s="3" t="s">
        <v>136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114</v>
      </c>
      <c r="BL176" s="83">
        <f>ROUND($M$176*$K$176,2)</f>
        <v>0</v>
      </c>
      <c r="BM176" s="3" t="s">
        <v>141</v>
      </c>
      <c r="BN176" s="3" t="s">
        <v>344</v>
      </c>
    </row>
    <row r="177" spans="2:66" s="3" customFormat="1" ht="27" customHeight="1">
      <c r="B177" s="19"/>
      <c r="C177" s="127" t="s">
        <v>345</v>
      </c>
      <c r="D177" s="127" t="s">
        <v>137</v>
      </c>
      <c r="E177" s="128" t="s">
        <v>346</v>
      </c>
      <c r="F177" s="211" t="s">
        <v>339</v>
      </c>
      <c r="G177" s="212"/>
      <c r="H177" s="212"/>
      <c r="I177" s="212"/>
      <c r="J177" s="129" t="s">
        <v>160</v>
      </c>
      <c r="K177" s="130">
        <v>2</v>
      </c>
      <c r="L177" s="130"/>
      <c r="M177" s="213">
        <v>0</v>
      </c>
      <c r="N177" s="212"/>
      <c r="O177" s="214">
        <f>ROUND($M$177*$K$177,2)</f>
        <v>0</v>
      </c>
      <c r="P177" s="212"/>
      <c r="Q177" s="212"/>
      <c r="R177" s="212"/>
      <c r="S177" s="20"/>
      <c r="U177" s="131"/>
      <c r="V177" s="26" t="s">
        <v>33</v>
      </c>
      <c r="X177" s="132">
        <f>$W$177*$K$177</f>
        <v>0</v>
      </c>
      <c r="Y177" s="132">
        <v>0.0014</v>
      </c>
      <c r="Z177" s="132">
        <f>$Y$177*$K$177</f>
        <v>0.0028</v>
      </c>
      <c r="AA177" s="132">
        <v>0</v>
      </c>
      <c r="AB177" s="133">
        <f>$AA$177*$K$177</f>
        <v>0</v>
      </c>
      <c r="AS177" s="3" t="s">
        <v>141</v>
      </c>
      <c r="AU177" s="3" t="s">
        <v>137</v>
      </c>
      <c r="AV177" s="3" t="s">
        <v>114</v>
      </c>
      <c r="AZ177" s="3" t="s">
        <v>136</v>
      </c>
      <c r="BF177" s="83">
        <f>IF($V$177="základná",$O$177,0)</f>
        <v>0</v>
      </c>
      <c r="BG177" s="83">
        <f>IF($V$177="znížená",$O$177,0)</f>
        <v>0</v>
      </c>
      <c r="BH177" s="83">
        <f>IF($V$177="zákl. prenesená",$O$177,0)</f>
        <v>0</v>
      </c>
      <c r="BI177" s="83">
        <f>IF($V$177="zníž. prenesená",$O$177,0)</f>
        <v>0</v>
      </c>
      <c r="BJ177" s="83">
        <f>IF($V$177="nulová",$O$177,0)</f>
        <v>0</v>
      </c>
      <c r="BK177" s="3" t="s">
        <v>114</v>
      </c>
      <c r="BL177" s="83">
        <f>ROUND($M$177*$K$177,2)</f>
        <v>0</v>
      </c>
      <c r="BM177" s="3" t="s">
        <v>141</v>
      </c>
      <c r="BN177" s="3" t="s">
        <v>347</v>
      </c>
    </row>
    <row r="178" spans="2:66" s="3" customFormat="1" ht="27" customHeight="1">
      <c r="B178" s="19"/>
      <c r="C178" s="134" t="s">
        <v>348</v>
      </c>
      <c r="D178" s="134" t="s">
        <v>143</v>
      </c>
      <c r="E178" s="135" t="s">
        <v>349</v>
      </c>
      <c r="F178" s="217" t="s">
        <v>350</v>
      </c>
      <c r="G178" s="218"/>
      <c r="H178" s="218"/>
      <c r="I178" s="218"/>
      <c r="J178" s="136" t="s">
        <v>160</v>
      </c>
      <c r="K178" s="137">
        <v>2</v>
      </c>
      <c r="L178" s="137"/>
      <c r="M178" s="219">
        <v>0</v>
      </c>
      <c r="N178" s="218"/>
      <c r="O178" s="220">
        <f>ROUND($M$178*$K$178,2)</f>
        <v>0</v>
      </c>
      <c r="P178" s="212"/>
      <c r="Q178" s="212"/>
      <c r="R178" s="212"/>
      <c r="S178" s="20"/>
      <c r="U178" s="131"/>
      <c r="V178" s="26" t="s">
        <v>33</v>
      </c>
      <c r="X178" s="132">
        <f>$W$178*$K$178</f>
        <v>0</v>
      </c>
      <c r="Y178" s="132">
        <v>0.022</v>
      </c>
      <c r="Z178" s="132">
        <f>$Y$178*$K$178</f>
        <v>0.044</v>
      </c>
      <c r="AA178" s="132">
        <v>0</v>
      </c>
      <c r="AB178" s="133">
        <f>$AA$178*$K$178</f>
        <v>0</v>
      </c>
      <c r="AS178" s="3" t="s">
        <v>147</v>
      </c>
      <c r="AU178" s="3" t="s">
        <v>143</v>
      </c>
      <c r="AV178" s="3" t="s">
        <v>114</v>
      </c>
      <c r="AZ178" s="3" t="s">
        <v>136</v>
      </c>
      <c r="BF178" s="83">
        <f>IF($V$178="základná",$O$178,0)</f>
        <v>0</v>
      </c>
      <c r="BG178" s="83">
        <f>IF($V$178="znížená",$O$178,0)</f>
        <v>0</v>
      </c>
      <c r="BH178" s="83">
        <f>IF($V$178="zákl. prenesená",$O$178,0)</f>
        <v>0</v>
      </c>
      <c r="BI178" s="83">
        <f>IF($V$178="zníž. prenesená",$O$178,0)</f>
        <v>0</v>
      </c>
      <c r="BJ178" s="83">
        <f>IF($V$178="nulová",$O$178,0)</f>
        <v>0</v>
      </c>
      <c r="BK178" s="3" t="s">
        <v>114</v>
      </c>
      <c r="BL178" s="83">
        <f>ROUND($M$178*$K$178,2)</f>
        <v>0</v>
      </c>
      <c r="BM178" s="3" t="s">
        <v>141</v>
      </c>
      <c r="BN178" s="3" t="s">
        <v>351</v>
      </c>
    </row>
    <row r="179" spans="2:66" s="3" customFormat="1" ht="15.75" customHeight="1">
      <c r="B179" s="19"/>
      <c r="C179" s="127" t="s">
        <v>352</v>
      </c>
      <c r="D179" s="127" t="s">
        <v>137</v>
      </c>
      <c r="E179" s="128" t="s">
        <v>353</v>
      </c>
      <c r="F179" s="211" t="s">
        <v>354</v>
      </c>
      <c r="G179" s="212"/>
      <c r="H179" s="212"/>
      <c r="I179" s="212"/>
      <c r="J179" s="129" t="s">
        <v>160</v>
      </c>
      <c r="K179" s="130">
        <v>2</v>
      </c>
      <c r="L179" s="130"/>
      <c r="M179" s="213">
        <v>0</v>
      </c>
      <c r="N179" s="212"/>
      <c r="O179" s="214">
        <f>ROUND($M$179*$K$179,2)</f>
        <v>0</v>
      </c>
      <c r="P179" s="212"/>
      <c r="Q179" s="212"/>
      <c r="R179" s="212"/>
      <c r="S179" s="20"/>
      <c r="U179" s="131"/>
      <c r="V179" s="26" t="s">
        <v>33</v>
      </c>
      <c r="X179" s="132">
        <f>$W$179*$K$179</f>
        <v>0</v>
      </c>
      <c r="Y179" s="132">
        <v>0.0014</v>
      </c>
      <c r="Z179" s="132">
        <f>$Y$179*$K$179</f>
        <v>0.0028</v>
      </c>
      <c r="AA179" s="132">
        <v>0</v>
      </c>
      <c r="AB179" s="133">
        <f>$AA$179*$K$179</f>
        <v>0</v>
      </c>
      <c r="AS179" s="3" t="s">
        <v>141</v>
      </c>
      <c r="AU179" s="3" t="s">
        <v>137</v>
      </c>
      <c r="AV179" s="3" t="s">
        <v>114</v>
      </c>
      <c r="AZ179" s="3" t="s">
        <v>136</v>
      </c>
      <c r="BF179" s="83">
        <f>IF($V$179="základná",$O$179,0)</f>
        <v>0</v>
      </c>
      <c r="BG179" s="83">
        <f>IF($V$179="znížená",$O$179,0)</f>
        <v>0</v>
      </c>
      <c r="BH179" s="83">
        <f>IF($V$179="zákl. prenesená",$O$179,0)</f>
        <v>0</v>
      </c>
      <c r="BI179" s="83">
        <f>IF($V$179="zníž. prenesená",$O$179,0)</f>
        <v>0</v>
      </c>
      <c r="BJ179" s="83">
        <f>IF($V$179="nulová",$O$179,0)</f>
        <v>0</v>
      </c>
      <c r="BK179" s="3" t="s">
        <v>114</v>
      </c>
      <c r="BL179" s="83">
        <f>ROUND($M$179*$K$179,2)</f>
        <v>0</v>
      </c>
      <c r="BM179" s="3" t="s">
        <v>141</v>
      </c>
      <c r="BN179" s="3" t="s">
        <v>355</v>
      </c>
    </row>
    <row r="180" spans="2:66" s="3" customFormat="1" ht="15.75" customHeight="1">
      <c r="B180" s="19"/>
      <c r="C180" s="134" t="s">
        <v>356</v>
      </c>
      <c r="D180" s="134" t="s">
        <v>143</v>
      </c>
      <c r="E180" s="135" t="s">
        <v>357</v>
      </c>
      <c r="F180" s="217" t="s">
        <v>358</v>
      </c>
      <c r="G180" s="218"/>
      <c r="H180" s="218"/>
      <c r="I180" s="218"/>
      <c r="J180" s="136" t="s">
        <v>160</v>
      </c>
      <c r="K180" s="137">
        <v>2</v>
      </c>
      <c r="L180" s="137"/>
      <c r="M180" s="219">
        <v>0</v>
      </c>
      <c r="N180" s="218"/>
      <c r="O180" s="220">
        <f>ROUND($M$180*$K$180,2)</f>
        <v>0</v>
      </c>
      <c r="P180" s="212"/>
      <c r="Q180" s="212"/>
      <c r="R180" s="212"/>
      <c r="S180" s="20"/>
      <c r="U180" s="131"/>
      <c r="V180" s="26" t="s">
        <v>33</v>
      </c>
      <c r="X180" s="132">
        <f>$W$180*$K$180</f>
        <v>0</v>
      </c>
      <c r="Y180" s="132">
        <v>0.022</v>
      </c>
      <c r="Z180" s="132">
        <f>$Y$180*$K$180</f>
        <v>0.044</v>
      </c>
      <c r="AA180" s="132">
        <v>0</v>
      </c>
      <c r="AB180" s="133">
        <f>$AA$180*$K$180</f>
        <v>0</v>
      </c>
      <c r="AS180" s="3" t="s">
        <v>147</v>
      </c>
      <c r="AU180" s="3" t="s">
        <v>143</v>
      </c>
      <c r="AV180" s="3" t="s">
        <v>114</v>
      </c>
      <c r="AZ180" s="3" t="s">
        <v>136</v>
      </c>
      <c r="BF180" s="83">
        <f>IF($V$180="základná",$O$180,0)</f>
        <v>0</v>
      </c>
      <c r="BG180" s="83">
        <f>IF($V$180="znížená",$O$180,0)</f>
        <v>0</v>
      </c>
      <c r="BH180" s="83">
        <f>IF($V$180="zákl. prenesená",$O$180,0)</f>
        <v>0</v>
      </c>
      <c r="BI180" s="83">
        <f>IF($V$180="zníž. prenesená",$O$180,0)</f>
        <v>0</v>
      </c>
      <c r="BJ180" s="83">
        <f>IF($V$180="nulová",$O$180,0)</f>
        <v>0</v>
      </c>
      <c r="BK180" s="3" t="s">
        <v>114</v>
      </c>
      <c r="BL180" s="83">
        <f>ROUND($M$180*$K$180,2)</f>
        <v>0</v>
      </c>
      <c r="BM180" s="3" t="s">
        <v>141</v>
      </c>
      <c r="BN180" s="3" t="s">
        <v>359</v>
      </c>
    </row>
    <row r="181" spans="2:66" s="3" customFormat="1" ht="15.75" customHeight="1">
      <c r="B181" s="19"/>
      <c r="C181" s="127" t="s">
        <v>360</v>
      </c>
      <c r="D181" s="127" t="s">
        <v>137</v>
      </c>
      <c r="E181" s="128" t="s">
        <v>361</v>
      </c>
      <c r="F181" s="211" t="s">
        <v>362</v>
      </c>
      <c r="G181" s="212"/>
      <c r="H181" s="212"/>
      <c r="I181" s="212"/>
      <c r="J181" s="129" t="s">
        <v>160</v>
      </c>
      <c r="K181" s="130">
        <v>1</v>
      </c>
      <c r="L181" s="130"/>
      <c r="M181" s="213">
        <v>0</v>
      </c>
      <c r="N181" s="212"/>
      <c r="O181" s="214">
        <f>ROUND($M$181*$K$181,2)</f>
        <v>0</v>
      </c>
      <c r="P181" s="212"/>
      <c r="Q181" s="212"/>
      <c r="R181" s="212"/>
      <c r="S181" s="20"/>
      <c r="U181" s="131"/>
      <c r="V181" s="26" t="s">
        <v>33</v>
      </c>
      <c r="X181" s="132">
        <f>$W$181*$K$181</f>
        <v>0</v>
      </c>
      <c r="Y181" s="132">
        <v>0.0014</v>
      </c>
      <c r="Z181" s="132">
        <f>$Y$181*$K$181</f>
        <v>0.0014</v>
      </c>
      <c r="AA181" s="132">
        <v>0</v>
      </c>
      <c r="AB181" s="133">
        <f>$AA$181*$K$181</f>
        <v>0</v>
      </c>
      <c r="AS181" s="3" t="s">
        <v>141</v>
      </c>
      <c r="AU181" s="3" t="s">
        <v>137</v>
      </c>
      <c r="AV181" s="3" t="s">
        <v>114</v>
      </c>
      <c r="AZ181" s="3" t="s">
        <v>136</v>
      </c>
      <c r="BF181" s="83">
        <f>IF($V$181="základná",$O$181,0)</f>
        <v>0</v>
      </c>
      <c r="BG181" s="83">
        <f>IF($V$181="znížená",$O$181,0)</f>
        <v>0</v>
      </c>
      <c r="BH181" s="83">
        <f>IF($V$181="zákl. prenesená",$O$181,0)</f>
        <v>0</v>
      </c>
      <c r="BI181" s="83">
        <f>IF($V$181="zníž. prenesená",$O$181,0)</f>
        <v>0</v>
      </c>
      <c r="BJ181" s="83">
        <f>IF($V$181="nulová",$O$181,0)</f>
        <v>0</v>
      </c>
      <c r="BK181" s="3" t="s">
        <v>114</v>
      </c>
      <c r="BL181" s="83">
        <f>ROUND($M$181*$K$181,2)</f>
        <v>0</v>
      </c>
      <c r="BM181" s="3" t="s">
        <v>141</v>
      </c>
      <c r="BN181" s="3" t="s">
        <v>363</v>
      </c>
    </row>
    <row r="182" spans="2:64" s="117" customFormat="1" ht="30.75" customHeight="1">
      <c r="B182" s="118"/>
      <c r="D182" s="126" t="s">
        <v>109</v>
      </c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228">
        <f>$BL$182</f>
        <v>0</v>
      </c>
      <c r="P182" s="216"/>
      <c r="Q182" s="216"/>
      <c r="R182" s="216"/>
      <c r="S182" s="121"/>
      <c r="U182" s="122"/>
      <c r="X182" s="123">
        <f>$X$183</f>
        <v>0</v>
      </c>
      <c r="Z182" s="123">
        <f>$Z$183</f>
        <v>0</v>
      </c>
      <c r="AB182" s="124">
        <f>$AB$183</f>
        <v>0</v>
      </c>
      <c r="AS182" s="120" t="s">
        <v>73</v>
      </c>
      <c r="AU182" s="120" t="s">
        <v>65</v>
      </c>
      <c r="AV182" s="120" t="s">
        <v>73</v>
      </c>
      <c r="AZ182" s="120" t="s">
        <v>136</v>
      </c>
      <c r="BL182" s="125">
        <f>$BL$183</f>
        <v>0</v>
      </c>
    </row>
    <row r="183" spans="2:66" s="3" customFormat="1" ht="27" customHeight="1">
      <c r="B183" s="19"/>
      <c r="C183" s="127" t="s">
        <v>364</v>
      </c>
      <c r="D183" s="127" t="s">
        <v>137</v>
      </c>
      <c r="E183" s="128" t="s">
        <v>365</v>
      </c>
      <c r="F183" s="211" t="s">
        <v>366</v>
      </c>
      <c r="G183" s="212"/>
      <c r="H183" s="212"/>
      <c r="I183" s="212"/>
      <c r="J183" s="129" t="s">
        <v>367</v>
      </c>
      <c r="K183" s="130">
        <v>2.519</v>
      </c>
      <c r="L183" s="130"/>
      <c r="M183" s="213">
        <v>0</v>
      </c>
      <c r="N183" s="212"/>
      <c r="O183" s="214">
        <f>ROUND($M$183*$K$183,2)</f>
        <v>0</v>
      </c>
      <c r="P183" s="212"/>
      <c r="Q183" s="212"/>
      <c r="R183" s="212"/>
      <c r="S183" s="20"/>
      <c r="U183" s="131"/>
      <c r="V183" s="26" t="s">
        <v>33</v>
      </c>
      <c r="X183" s="132">
        <f>$W$183*$K$183</f>
        <v>0</v>
      </c>
      <c r="Y183" s="132">
        <v>0</v>
      </c>
      <c r="Z183" s="132">
        <f>$Y$183*$K$183</f>
        <v>0</v>
      </c>
      <c r="AA183" s="132">
        <v>0</v>
      </c>
      <c r="AB183" s="133">
        <f>$AA$183*$K$183</f>
        <v>0</v>
      </c>
      <c r="AS183" s="3" t="s">
        <v>141</v>
      </c>
      <c r="AU183" s="3" t="s">
        <v>137</v>
      </c>
      <c r="AV183" s="3" t="s">
        <v>114</v>
      </c>
      <c r="AZ183" s="3" t="s">
        <v>136</v>
      </c>
      <c r="BF183" s="83">
        <f>IF($V$183="základná",$O$183,0)</f>
        <v>0</v>
      </c>
      <c r="BG183" s="83">
        <f>IF($V$183="znížená",$O$183,0)</f>
        <v>0</v>
      </c>
      <c r="BH183" s="83">
        <f>IF($V$183="zákl. prenesená",$O$183,0)</f>
        <v>0</v>
      </c>
      <c r="BI183" s="83">
        <f>IF($V$183="zníž. prenesená",$O$183,0)</f>
        <v>0</v>
      </c>
      <c r="BJ183" s="83">
        <f>IF($V$183="nulová",$O$183,0)</f>
        <v>0</v>
      </c>
      <c r="BK183" s="3" t="s">
        <v>114</v>
      </c>
      <c r="BL183" s="83">
        <f>ROUND($M$183*$K$183,2)</f>
        <v>0</v>
      </c>
      <c r="BM183" s="3" t="s">
        <v>141</v>
      </c>
      <c r="BN183" s="3" t="s">
        <v>368</v>
      </c>
    </row>
    <row r="184" spans="2:64" s="3" customFormat="1" ht="51" customHeight="1">
      <c r="B184" s="19"/>
      <c r="D184" s="119" t="s">
        <v>369</v>
      </c>
      <c r="O184" s="207">
        <f>$BL$184</f>
        <v>0</v>
      </c>
      <c r="P184" s="164"/>
      <c r="Q184" s="164"/>
      <c r="R184" s="164"/>
      <c r="S184" s="20"/>
      <c r="U184" s="54"/>
      <c r="AB184" s="55"/>
      <c r="AU184" s="3" t="s">
        <v>65</v>
      </c>
      <c r="AV184" s="3" t="s">
        <v>66</v>
      </c>
      <c r="AZ184" s="3" t="s">
        <v>370</v>
      </c>
      <c r="BL184" s="83">
        <f>SUM($BL$185:$BL$189)</f>
        <v>0</v>
      </c>
    </row>
    <row r="185" spans="2:64" s="3" customFormat="1" ht="23.25" customHeight="1">
      <c r="B185" s="19"/>
      <c r="C185" s="150"/>
      <c r="D185" s="150" t="s">
        <v>137</v>
      </c>
      <c r="E185" s="151"/>
      <c r="F185" s="225"/>
      <c r="G185" s="226"/>
      <c r="H185" s="226"/>
      <c r="I185" s="226"/>
      <c r="J185" s="152"/>
      <c r="K185" s="153"/>
      <c r="L185" s="153"/>
      <c r="M185" s="213"/>
      <c r="N185" s="212"/>
      <c r="O185" s="214">
        <f>$BL$185</f>
        <v>0</v>
      </c>
      <c r="P185" s="212"/>
      <c r="Q185" s="212"/>
      <c r="R185" s="212"/>
      <c r="S185" s="20"/>
      <c r="U185" s="131"/>
      <c r="V185" s="154" t="s">
        <v>33</v>
      </c>
      <c r="AB185" s="55"/>
      <c r="AU185" s="3" t="s">
        <v>370</v>
      </c>
      <c r="AV185" s="3" t="s">
        <v>73</v>
      </c>
      <c r="AZ185" s="3" t="s">
        <v>370</v>
      </c>
      <c r="BF185" s="83">
        <f>IF($V$185="základná",$O$185,0)</f>
        <v>0</v>
      </c>
      <c r="BG185" s="83">
        <f>IF($V$185="znížená",$O$185,0)</f>
        <v>0</v>
      </c>
      <c r="BH185" s="83">
        <f>IF($V$185="zákl. prenesená",$O$185,0)</f>
        <v>0</v>
      </c>
      <c r="BI185" s="83">
        <f>IF($V$185="zníž. prenesená",$O$185,0)</f>
        <v>0</v>
      </c>
      <c r="BJ185" s="83">
        <f>IF($V$185="nulová",$O$185,0)</f>
        <v>0</v>
      </c>
      <c r="BK185" s="3" t="s">
        <v>114</v>
      </c>
      <c r="BL185" s="83">
        <f>$M$185*$K$185</f>
        <v>0</v>
      </c>
    </row>
    <row r="186" spans="2:64" s="3" customFormat="1" ht="23.25" customHeight="1">
      <c r="B186" s="19"/>
      <c r="C186" s="150"/>
      <c r="D186" s="150" t="s">
        <v>137</v>
      </c>
      <c r="E186" s="151"/>
      <c r="F186" s="225"/>
      <c r="G186" s="226"/>
      <c r="H186" s="226"/>
      <c r="I186" s="226"/>
      <c r="J186" s="152"/>
      <c r="K186" s="153"/>
      <c r="L186" s="153"/>
      <c r="M186" s="213"/>
      <c r="N186" s="212"/>
      <c r="O186" s="214">
        <f>$BL$186</f>
        <v>0</v>
      </c>
      <c r="P186" s="212"/>
      <c r="Q186" s="212"/>
      <c r="R186" s="212"/>
      <c r="S186" s="20"/>
      <c r="U186" s="131"/>
      <c r="V186" s="154" t="s">
        <v>33</v>
      </c>
      <c r="AB186" s="55"/>
      <c r="AU186" s="3" t="s">
        <v>370</v>
      </c>
      <c r="AV186" s="3" t="s">
        <v>73</v>
      </c>
      <c r="AZ186" s="3" t="s">
        <v>370</v>
      </c>
      <c r="BF186" s="83">
        <f>IF($V$186="základná",$O$186,0)</f>
        <v>0</v>
      </c>
      <c r="BG186" s="83">
        <f>IF($V$186="znížená",$O$186,0)</f>
        <v>0</v>
      </c>
      <c r="BH186" s="83">
        <f>IF($V$186="zákl. prenesená",$O$186,0)</f>
        <v>0</v>
      </c>
      <c r="BI186" s="83">
        <f>IF($V$186="zníž. prenesená",$O$186,0)</f>
        <v>0</v>
      </c>
      <c r="BJ186" s="83">
        <f>IF($V$186="nulová",$O$186,0)</f>
        <v>0</v>
      </c>
      <c r="BK186" s="3" t="s">
        <v>114</v>
      </c>
      <c r="BL186" s="83">
        <f>$M$186*$K$186</f>
        <v>0</v>
      </c>
    </row>
    <row r="187" spans="2:64" s="3" customFormat="1" ht="23.25" customHeight="1">
      <c r="B187" s="19"/>
      <c r="C187" s="150"/>
      <c r="D187" s="150" t="s">
        <v>137</v>
      </c>
      <c r="E187" s="151"/>
      <c r="F187" s="225"/>
      <c r="G187" s="226"/>
      <c r="H187" s="226"/>
      <c r="I187" s="226"/>
      <c r="J187" s="152"/>
      <c r="K187" s="153"/>
      <c r="L187" s="153"/>
      <c r="M187" s="213"/>
      <c r="N187" s="212"/>
      <c r="O187" s="214">
        <f>$BL$187</f>
        <v>0</v>
      </c>
      <c r="P187" s="212"/>
      <c r="Q187" s="212"/>
      <c r="R187" s="212"/>
      <c r="S187" s="20"/>
      <c r="U187" s="131"/>
      <c r="V187" s="154" t="s">
        <v>33</v>
      </c>
      <c r="AB187" s="55"/>
      <c r="AU187" s="3" t="s">
        <v>370</v>
      </c>
      <c r="AV187" s="3" t="s">
        <v>73</v>
      </c>
      <c r="AZ187" s="3" t="s">
        <v>370</v>
      </c>
      <c r="BF187" s="83">
        <f>IF($V$187="základná",$O$187,0)</f>
        <v>0</v>
      </c>
      <c r="BG187" s="83">
        <f>IF($V$187="znížená",$O$187,0)</f>
        <v>0</v>
      </c>
      <c r="BH187" s="83">
        <f>IF($V$187="zákl. prenesená",$O$187,0)</f>
        <v>0</v>
      </c>
      <c r="BI187" s="83">
        <f>IF($V$187="zníž. prenesená",$O$187,0)</f>
        <v>0</v>
      </c>
      <c r="BJ187" s="83">
        <f>IF($V$187="nulová",$O$187,0)</f>
        <v>0</v>
      </c>
      <c r="BK187" s="3" t="s">
        <v>114</v>
      </c>
      <c r="BL187" s="83">
        <f>$M$187*$K$187</f>
        <v>0</v>
      </c>
    </row>
    <row r="188" spans="2:64" s="3" customFormat="1" ht="23.25" customHeight="1">
      <c r="B188" s="19"/>
      <c r="C188" s="150"/>
      <c r="D188" s="150" t="s">
        <v>137</v>
      </c>
      <c r="E188" s="151"/>
      <c r="F188" s="225"/>
      <c r="G188" s="226"/>
      <c r="H188" s="226"/>
      <c r="I188" s="226"/>
      <c r="J188" s="152"/>
      <c r="K188" s="153"/>
      <c r="L188" s="153"/>
      <c r="M188" s="213"/>
      <c r="N188" s="212"/>
      <c r="O188" s="214">
        <f>$BL$188</f>
        <v>0</v>
      </c>
      <c r="P188" s="212"/>
      <c r="Q188" s="212"/>
      <c r="R188" s="212"/>
      <c r="S188" s="20"/>
      <c r="U188" s="131"/>
      <c r="V188" s="154" t="s">
        <v>33</v>
      </c>
      <c r="AB188" s="55"/>
      <c r="AU188" s="3" t="s">
        <v>370</v>
      </c>
      <c r="AV188" s="3" t="s">
        <v>73</v>
      </c>
      <c r="AZ188" s="3" t="s">
        <v>370</v>
      </c>
      <c r="BF188" s="83">
        <f>IF($V$188="základná",$O$188,0)</f>
        <v>0</v>
      </c>
      <c r="BG188" s="83">
        <f>IF($V$188="znížená",$O$188,0)</f>
        <v>0</v>
      </c>
      <c r="BH188" s="83">
        <f>IF($V$188="zákl. prenesená",$O$188,0)</f>
        <v>0</v>
      </c>
      <c r="BI188" s="83">
        <f>IF($V$188="zníž. prenesená",$O$188,0)</f>
        <v>0</v>
      </c>
      <c r="BJ188" s="83">
        <f>IF($V$188="nulová",$O$188,0)</f>
        <v>0</v>
      </c>
      <c r="BK188" s="3" t="s">
        <v>114</v>
      </c>
      <c r="BL188" s="83">
        <f>$M$188*$K$188</f>
        <v>0</v>
      </c>
    </row>
    <row r="189" spans="2:64" s="3" customFormat="1" ht="23.25" customHeight="1">
      <c r="B189" s="19"/>
      <c r="C189" s="150"/>
      <c r="D189" s="150" t="s">
        <v>137</v>
      </c>
      <c r="E189" s="151"/>
      <c r="F189" s="225"/>
      <c r="G189" s="226"/>
      <c r="H189" s="226"/>
      <c r="I189" s="226"/>
      <c r="J189" s="152"/>
      <c r="K189" s="153"/>
      <c r="L189" s="153"/>
      <c r="M189" s="213"/>
      <c r="N189" s="212"/>
      <c r="O189" s="214">
        <f>$BL$189</f>
        <v>0</v>
      </c>
      <c r="P189" s="212"/>
      <c r="Q189" s="212"/>
      <c r="R189" s="212"/>
      <c r="S189" s="20"/>
      <c r="U189" s="131"/>
      <c r="V189" s="154" t="s">
        <v>33</v>
      </c>
      <c r="W189" s="38"/>
      <c r="X189" s="38"/>
      <c r="Y189" s="38"/>
      <c r="Z189" s="38"/>
      <c r="AA189" s="38"/>
      <c r="AB189" s="40"/>
      <c r="AU189" s="3" t="s">
        <v>370</v>
      </c>
      <c r="AV189" s="3" t="s">
        <v>73</v>
      </c>
      <c r="AZ189" s="3" t="s">
        <v>370</v>
      </c>
      <c r="BF189" s="83">
        <f>IF($V$189="základná",$O$189,0)</f>
        <v>0</v>
      </c>
      <c r="BG189" s="83">
        <f>IF($V$189="znížená",$O$189,0)</f>
        <v>0</v>
      </c>
      <c r="BH189" s="83">
        <f>IF($V$189="zákl. prenesená",$O$189,0)</f>
        <v>0</v>
      </c>
      <c r="BI189" s="83">
        <f>IF($V$189="zníž. prenesená",$O$189,0)</f>
        <v>0</v>
      </c>
      <c r="BJ189" s="83">
        <f>IF($V$189="nulová",$O$189,0)</f>
        <v>0</v>
      </c>
      <c r="BK189" s="3" t="s">
        <v>114</v>
      </c>
      <c r="BL189" s="83">
        <f>$M$189*$K$189</f>
        <v>0</v>
      </c>
    </row>
    <row r="190" spans="2:19" s="3" customFormat="1" ht="7.5" customHeight="1"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3"/>
    </row>
    <row r="191" s="2" customFormat="1" ht="14.25" customHeight="1"/>
  </sheetData>
  <sheetProtection/>
  <mergeCells count="259">
    <mergeCell ref="O101:R101"/>
    <mergeCell ref="M103:R103"/>
    <mergeCell ref="M186:N186"/>
    <mergeCell ref="O186:R186"/>
    <mergeCell ref="T1:AD1"/>
    <mergeCell ref="O122:R122"/>
    <mergeCell ref="O167:R167"/>
    <mergeCell ref="O172:R172"/>
    <mergeCell ref="O182:R182"/>
    <mergeCell ref="O184:R184"/>
    <mergeCell ref="N116:R116"/>
    <mergeCell ref="N117:R117"/>
    <mergeCell ref="F188:I188"/>
    <mergeCell ref="M188:N188"/>
    <mergeCell ref="O188:R188"/>
    <mergeCell ref="F189:I189"/>
    <mergeCell ref="M189:N189"/>
    <mergeCell ref="O189:R189"/>
    <mergeCell ref="F187:I187"/>
    <mergeCell ref="M187:N187"/>
    <mergeCell ref="O187:R187"/>
    <mergeCell ref="F183:I183"/>
    <mergeCell ref="M183:N183"/>
    <mergeCell ref="O183:R183"/>
    <mergeCell ref="F185:I185"/>
    <mergeCell ref="M185:N185"/>
    <mergeCell ref="O185:R185"/>
    <mergeCell ref="F186:I186"/>
    <mergeCell ref="F180:I180"/>
    <mergeCell ref="M180:N180"/>
    <mergeCell ref="O180:R180"/>
    <mergeCell ref="F181:I181"/>
    <mergeCell ref="M181:N181"/>
    <mergeCell ref="O181:R181"/>
    <mergeCell ref="F178:I178"/>
    <mergeCell ref="M178:N178"/>
    <mergeCell ref="O178:R178"/>
    <mergeCell ref="F179:I179"/>
    <mergeCell ref="M179:N179"/>
    <mergeCell ref="O179:R179"/>
    <mergeCell ref="F176:I176"/>
    <mergeCell ref="M176:N176"/>
    <mergeCell ref="O176:R176"/>
    <mergeCell ref="F177:I177"/>
    <mergeCell ref="M177:N177"/>
    <mergeCell ref="O177:R177"/>
    <mergeCell ref="F174:I174"/>
    <mergeCell ref="M174:N174"/>
    <mergeCell ref="O174:R174"/>
    <mergeCell ref="F175:I175"/>
    <mergeCell ref="M175:N175"/>
    <mergeCell ref="O175:R175"/>
    <mergeCell ref="F169:I169"/>
    <mergeCell ref="F170:I170"/>
    <mergeCell ref="F171:I171"/>
    <mergeCell ref="M171:N171"/>
    <mergeCell ref="O171:R171"/>
    <mergeCell ref="F173:I173"/>
    <mergeCell ref="M173:N173"/>
    <mergeCell ref="O173:R173"/>
    <mergeCell ref="F166:I166"/>
    <mergeCell ref="M166:N166"/>
    <mergeCell ref="O166:R166"/>
    <mergeCell ref="F168:I168"/>
    <mergeCell ref="M168:N168"/>
    <mergeCell ref="O168:R168"/>
    <mergeCell ref="F164:I164"/>
    <mergeCell ref="M164:N164"/>
    <mergeCell ref="O164:R164"/>
    <mergeCell ref="F165:I165"/>
    <mergeCell ref="M165:N165"/>
    <mergeCell ref="O165:R165"/>
    <mergeCell ref="F162:I162"/>
    <mergeCell ref="M162:N162"/>
    <mergeCell ref="O162:R162"/>
    <mergeCell ref="F163:I163"/>
    <mergeCell ref="M163:N163"/>
    <mergeCell ref="O163:R163"/>
    <mergeCell ref="F160:I160"/>
    <mergeCell ref="M160:N160"/>
    <mergeCell ref="O160:R160"/>
    <mergeCell ref="F161:I161"/>
    <mergeCell ref="M161:N161"/>
    <mergeCell ref="O161:R161"/>
    <mergeCell ref="F158:I158"/>
    <mergeCell ref="M158:N158"/>
    <mergeCell ref="O158:R158"/>
    <mergeCell ref="F159:I159"/>
    <mergeCell ref="M159:N159"/>
    <mergeCell ref="O159:R159"/>
    <mergeCell ref="F156:I156"/>
    <mergeCell ref="M156:N156"/>
    <mergeCell ref="O156:R156"/>
    <mergeCell ref="F157:I157"/>
    <mergeCell ref="M157:N157"/>
    <mergeCell ref="O157:R157"/>
    <mergeCell ref="F154:I154"/>
    <mergeCell ref="M154:N154"/>
    <mergeCell ref="O154:R154"/>
    <mergeCell ref="F155:I155"/>
    <mergeCell ref="M155:N155"/>
    <mergeCell ref="O155:R155"/>
    <mergeCell ref="F152:I152"/>
    <mergeCell ref="M152:N152"/>
    <mergeCell ref="O152:R152"/>
    <mergeCell ref="F153:I153"/>
    <mergeCell ref="M153:N153"/>
    <mergeCell ref="O153:R153"/>
    <mergeCell ref="F150:I150"/>
    <mergeCell ref="M150:N150"/>
    <mergeCell ref="O150:R150"/>
    <mergeCell ref="F151:I151"/>
    <mergeCell ref="M151:N151"/>
    <mergeCell ref="O151:R151"/>
    <mergeCell ref="F148:I148"/>
    <mergeCell ref="M148:N148"/>
    <mergeCell ref="O148:R148"/>
    <mergeCell ref="F149:I149"/>
    <mergeCell ref="M149:N149"/>
    <mergeCell ref="O149:R149"/>
    <mergeCell ref="F146:I146"/>
    <mergeCell ref="M146:N146"/>
    <mergeCell ref="O146:R146"/>
    <mergeCell ref="F147:I147"/>
    <mergeCell ref="M147:N147"/>
    <mergeCell ref="O147:R147"/>
    <mergeCell ref="F144:I144"/>
    <mergeCell ref="M144:N144"/>
    <mergeCell ref="O144:R144"/>
    <mergeCell ref="F145:I145"/>
    <mergeCell ref="M145:N145"/>
    <mergeCell ref="O145:R145"/>
    <mergeCell ref="F142:I142"/>
    <mergeCell ref="M142:N142"/>
    <mergeCell ref="O142:R142"/>
    <mergeCell ref="F143:I143"/>
    <mergeCell ref="M143:N143"/>
    <mergeCell ref="O143:R143"/>
    <mergeCell ref="F140:I140"/>
    <mergeCell ref="M140:N140"/>
    <mergeCell ref="O140:R140"/>
    <mergeCell ref="F141:I141"/>
    <mergeCell ref="M141:N141"/>
    <mergeCell ref="O141:R141"/>
    <mergeCell ref="F138:I138"/>
    <mergeCell ref="M138:N138"/>
    <mergeCell ref="O138:R138"/>
    <mergeCell ref="F139:I139"/>
    <mergeCell ref="M139:N139"/>
    <mergeCell ref="O139:R139"/>
    <mergeCell ref="F136:I136"/>
    <mergeCell ref="M136:N136"/>
    <mergeCell ref="O136:R136"/>
    <mergeCell ref="F137:I137"/>
    <mergeCell ref="M137:N137"/>
    <mergeCell ref="O137:R137"/>
    <mergeCell ref="F134:I134"/>
    <mergeCell ref="M134:N134"/>
    <mergeCell ref="O134:R134"/>
    <mergeCell ref="F135:I135"/>
    <mergeCell ref="M135:N135"/>
    <mergeCell ref="O135:R135"/>
    <mergeCell ref="F132:I132"/>
    <mergeCell ref="M132:N132"/>
    <mergeCell ref="O132:R132"/>
    <mergeCell ref="F133:I133"/>
    <mergeCell ref="M133:N133"/>
    <mergeCell ref="O133:R133"/>
    <mergeCell ref="F130:I130"/>
    <mergeCell ref="M130:N130"/>
    <mergeCell ref="O130:R130"/>
    <mergeCell ref="F131:I131"/>
    <mergeCell ref="M131:N131"/>
    <mergeCell ref="O131:R131"/>
    <mergeCell ref="F128:I128"/>
    <mergeCell ref="M128:N128"/>
    <mergeCell ref="O128:R128"/>
    <mergeCell ref="F129:I129"/>
    <mergeCell ref="M129:N129"/>
    <mergeCell ref="O129:R129"/>
    <mergeCell ref="F126:I126"/>
    <mergeCell ref="M126:N126"/>
    <mergeCell ref="O126:R126"/>
    <mergeCell ref="F127:I127"/>
    <mergeCell ref="M127:N127"/>
    <mergeCell ref="O127:R127"/>
    <mergeCell ref="F124:I124"/>
    <mergeCell ref="M124:N124"/>
    <mergeCell ref="O124:R124"/>
    <mergeCell ref="F125:I125"/>
    <mergeCell ref="M125:N125"/>
    <mergeCell ref="O125:R125"/>
    <mergeCell ref="F119:I119"/>
    <mergeCell ref="M119:N119"/>
    <mergeCell ref="O119:R119"/>
    <mergeCell ref="F123:I123"/>
    <mergeCell ref="M123:N123"/>
    <mergeCell ref="O123:R123"/>
    <mergeCell ref="O120:R120"/>
    <mergeCell ref="O121:R121"/>
    <mergeCell ref="C109:R109"/>
    <mergeCell ref="F111:Q111"/>
    <mergeCell ref="F112:Q112"/>
    <mergeCell ref="N114:Q114"/>
    <mergeCell ref="D98:H98"/>
    <mergeCell ref="O98:R98"/>
    <mergeCell ref="D99:H99"/>
    <mergeCell ref="O99:R99"/>
    <mergeCell ref="D100:H100"/>
    <mergeCell ref="O100:R100"/>
    <mergeCell ref="O93:R93"/>
    <mergeCell ref="O95:R95"/>
    <mergeCell ref="D96:H96"/>
    <mergeCell ref="O96:R96"/>
    <mergeCell ref="D97:H97"/>
    <mergeCell ref="O97:R97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85:D190">
      <formula1>"K,M"</formula1>
    </dataValidation>
    <dataValidation type="list" allowBlank="1" showInputMessage="1" showErrorMessage="1" error="Povolené sú hodnoty základná, znížená, nulová." sqref="V185:V190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96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227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66</v>
      </c>
    </row>
    <row r="3" spans="2:47" s="2" customFormat="1" ht="37.5" customHeight="1">
      <c r="B3" s="7"/>
      <c r="C3" s="161" t="s">
        <v>96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7" t="str">
        <f>'Rekapitulácia stavby'!$K$4</f>
        <v>REGENERÁCIA VNÚTROBLOKOV SÍDLISK MESTA BREZNO LOK. 3 VNÚTROBLOK MAZORNÍK - 9. MÁJA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97</v>
      </c>
      <c r="F6" s="167" t="s">
        <v>371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8"/>
      <c r="Q8" s="164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6"/>
      <c r="Q10" s="164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6"/>
      <c r="Q11" s="164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199"/>
      <c r="Q13" s="164"/>
      <c r="S13" s="20"/>
    </row>
    <row r="14" spans="2:19" s="3" customFormat="1" ht="18.75" customHeight="1">
      <c r="B14" s="19"/>
      <c r="E14" s="199" t="str">
        <f>IF('Rekapitulácia stavby'!$E$12="","",'Rekapitulácia stavby'!$E$12)</f>
        <v>Vyplň údaj</v>
      </c>
      <c r="F14" s="164"/>
      <c r="G14" s="164"/>
      <c r="H14" s="164"/>
      <c r="I14" s="164"/>
      <c r="J14" s="164"/>
      <c r="K14" s="164"/>
      <c r="L14" s="164"/>
      <c r="M14" s="164"/>
      <c r="N14" s="14" t="s">
        <v>20</v>
      </c>
      <c r="P14" s="199"/>
      <c r="Q14" s="164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23</v>
      </c>
      <c r="N16" s="14" t="s">
        <v>18</v>
      </c>
      <c r="P16" s="166"/>
      <c r="Q16" s="164"/>
      <c r="S16" s="20"/>
    </row>
    <row r="17" spans="2:19" s="3" customFormat="1" ht="18.75" customHeight="1">
      <c r="B17" s="19"/>
      <c r="E17" s="12"/>
      <c r="N17" s="14" t="s">
        <v>20</v>
      </c>
      <c r="P17" s="166"/>
      <c r="Q17" s="164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6"/>
      <c r="Q19" s="164"/>
      <c r="S19" s="20"/>
    </row>
    <row r="20" spans="2:19" s="3" customFormat="1" ht="18.75" customHeight="1">
      <c r="B20" s="19"/>
      <c r="E20" s="12"/>
      <c r="N20" s="14" t="s">
        <v>20</v>
      </c>
      <c r="P20" s="166"/>
      <c r="Q20" s="164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26</v>
      </c>
      <c r="S22" s="20"/>
    </row>
    <row r="23" spans="2:19" s="91" customFormat="1" ht="15.75" customHeight="1">
      <c r="B23" s="92"/>
      <c r="E23" s="169"/>
      <c r="F23" s="200"/>
      <c r="G23" s="200"/>
      <c r="H23" s="200"/>
      <c r="I23" s="200"/>
      <c r="J23" s="200"/>
      <c r="K23" s="200"/>
      <c r="L23" s="200"/>
      <c r="M23" s="200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99</v>
      </c>
      <c r="N26" s="170">
        <f>$O$87</f>
        <v>0</v>
      </c>
      <c r="O26" s="164"/>
      <c r="P26" s="164"/>
      <c r="Q26" s="164"/>
      <c r="S26" s="20"/>
    </row>
    <row r="27" spans="2:19" s="3" customFormat="1" ht="15" customHeight="1">
      <c r="B27" s="19"/>
      <c r="D27" s="18" t="s">
        <v>90</v>
      </c>
      <c r="N27" s="170">
        <f>$O$97</f>
        <v>0</v>
      </c>
      <c r="O27" s="164"/>
      <c r="P27" s="164"/>
      <c r="Q27" s="164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29</v>
      </c>
      <c r="N29" s="201">
        <f>ROUND($N$26+$N$27,2)</f>
        <v>0</v>
      </c>
      <c r="O29" s="164"/>
      <c r="P29" s="164"/>
      <c r="Q29" s="164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30</v>
      </c>
      <c r="E31" s="24" t="s">
        <v>31</v>
      </c>
      <c r="F31" s="25">
        <v>0.2</v>
      </c>
      <c r="G31" s="96" t="s">
        <v>32</v>
      </c>
      <c r="H31" s="202">
        <f>ROUND((((SUM($BF$97:$BF$104)+SUM($BF$122:$BF$170))+SUM($BF$172:$BF$176))),2)</f>
        <v>0</v>
      </c>
      <c r="I31" s="164"/>
      <c r="J31" s="164"/>
      <c r="N31" s="202">
        <f>ROUND(((ROUND((SUM($BF$97:$BF$104)+SUM($BF$122:$BF$170)),2)*$F$31)+SUM($BF$172:$BF$176)*$F$31),2)</f>
        <v>0</v>
      </c>
      <c r="O31" s="164"/>
      <c r="P31" s="164"/>
      <c r="Q31" s="164"/>
      <c r="S31" s="20"/>
    </row>
    <row r="32" spans="2:19" s="3" customFormat="1" ht="15" customHeight="1">
      <c r="B32" s="19"/>
      <c r="E32" s="24" t="s">
        <v>33</v>
      </c>
      <c r="F32" s="25">
        <v>0.2</v>
      </c>
      <c r="G32" s="96" t="s">
        <v>32</v>
      </c>
      <c r="H32" s="202">
        <f>ROUND((((SUM($BG$97:$BG$104)+SUM($BG$122:$BG$170))+SUM($BG$172:$BG$176))),2)</f>
        <v>0</v>
      </c>
      <c r="I32" s="164"/>
      <c r="J32" s="164"/>
      <c r="N32" s="202">
        <f>ROUND(((ROUND((SUM($BG$97:$BG$104)+SUM($BG$122:$BG$170)),2)*$F$32)+SUM($BG$172:$BG$176)*$F$32),2)</f>
        <v>0</v>
      </c>
      <c r="O32" s="164"/>
      <c r="P32" s="164"/>
      <c r="Q32" s="164"/>
      <c r="S32" s="20"/>
    </row>
    <row r="33" spans="2:19" s="3" customFormat="1" ht="15" customHeight="1" hidden="1">
      <c r="B33" s="19"/>
      <c r="E33" s="24" t="s">
        <v>34</v>
      </c>
      <c r="F33" s="25">
        <v>0.2</v>
      </c>
      <c r="G33" s="96" t="s">
        <v>32</v>
      </c>
      <c r="H33" s="202">
        <f>ROUND((((SUM($BH$97:$BH$104)+SUM($BH$122:$BH$170))+SUM($BH$172:$BH$176))),2)</f>
        <v>0</v>
      </c>
      <c r="I33" s="164"/>
      <c r="J33" s="164"/>
      <c r="N33" s="202">
        <v>0</v>
      </c>
      <c r="O33" s="164"/>
      <c r="P33" s="164"/>
      <c r="Q33" s="164"/>
      <c r="S33" s="20"/>
    </row>
    <row r="34" spans="2:19" s="3" customFormat="1" ht="15" customHeight="1" hidden="1">
      <c r="B34" s="19"/>
      <c r="E34" s="24" t="s">
        <v>35</v>
      </c>
      <c r="F34" s="25">
        <v>0.2</v>
      </c>
      <c r="G34" s="96" t="s">
        <v>32</v>
      </c>
      <c r="H34" s="202">
        <f>ROUND((((SUM($BI$97:$BI$104)+SUM($BI$122:$BI$170))+SUM($BI$172:$BI$176))),2)</f>
        <v>0</v>
      </c>
      <c r="I34" s="164"/>
      <c r="J34" s="164"/>
      <c r="N34" s="202">
        <v>0</v>
      </c>
      <c r="O34" s="164"/>
      <c r="P34" s="164"/>
      <c r="Q34" s="164"/>
      <c r="S34" s="20"/>
    </row>
    <row r="35" spans="2:19" s="3" customFormat="1" ht="15" customHeight="1" hidden="1">
      <c r="B35" s="19"/>
      <c r="E35" s="24" t="s">
        <v>36</v>
      </c>
      <c r="F35" s="25">
        <v>0</v>
      </c>
      <c r="G35" s="96" t="s">
        <v>32</v>
      </c>
      <c r="H35" s="202">
        <f>ROUND((((SUM($BJ$97:$BJ$104)+SUM($BJ$122:$BJ$170))+SUM($BJ$172:$BJ$176))),2)</f>
        <v>0</v>
      </c>
      <c r="I35" s="164"/>
      <c r="J35" s="164"/>
      <c r="N35" s="202">
        <v>0</v>
      </c>
      <c r="O35" s="164"/>
      <c r="P35" s="164"/>
      <c r="Q35" s="164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37</v>
      </c>
      <c r="E37" s="30"/>
      <c r="F37" s="30"/>
      <c r="G37" s="97" t="s">
        <v>38</v>
      </c>
      <c r="H37" s="31" t="s">
        <v>39</v>
      </c>
      <c r="I37" s="30"/>
      <c r="J37" s="30"/>
      <c r="K37" s="30"/>
      <c r="L37" s="30"/>
      <c r="M37" s="177">
        <f>SUM($N$29:$N$35)</f>
        <v>0</v>
      </c>
      <c r="N37" s="176"/>
      <c r="O37" s="176"/>
      <c r="P37" s="176"/>
      <c r="Q37" s="178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40</v>
      </c>
      <c r="E49" s="33"/>
      <c r="F49" s="33"/>
      <c r="G49" s="33"/>
      <c r="H49" s="34"/>
      <c r="J49" s="32" t="s">
        <v>41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42</v>
      </c>
      <c r="E58" s="38"/>
      <c r="F58" s="38"/>
      <c r="G58" s="39" t="s">
        <v>43</v>
      </c>
      <c r="H58" s="40"/>
      <c r="J58" s="37" t="s">
        <v>42</v>
      </c>
      <c r="K58" s="38"/>
      <c r="L58" s="38"/>
      <c r="M58" s="38"/>
      <c r="N58" s="38"/>
      <c r="O58" s="39" t="s">
        <v>43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44</v>
      </c>
      <c r="E60" s="33"/>
      <c r="F60" s="33"/>
      <c r="G60" s="33"/>
      <c r="H60" s="34"/>
      <c r="J60" s="32" t="s">
        <v>45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42</v>
      </c>
      <c r="E69" s="38"/>
      <c r="F69" s="38"/>
      <c r="G69" s="39" t="s">
        <v>43</v>
      </c>
      <c r="H69" s="40"/>
      <c r="J69" s="37" t="s">
        <v>42</v>
      </c>
      <c r="K69" s="38"/>
      <c r="L69" s="38"/>
      <c r="M69" s="38"/>
      <c r="N69" s="38"/>
      <c r="O69" s="39" t="s">
        <v>43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1" t="s">
        <v>100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7" t="str">
        <f>$F$5</f>
        <v>REGENERÁCIA VNÚTROBLOKOV SÍDLISK MESTA BREZNO LOK. 3 VNÚTROBLOK MAZORNÍK - 9. MÁJA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S77" s="20"/>
    </row>
    <row r="78" spans="2:19" s="3" customFormat="1" ht="37.5" customHeight="1">
      <c r="B78" s="19"/>
      <c r="C78" s="49" t="s">
        <v>97</v>
      </c>
      <c r="F78" s="179" t="str">
        <f>$F$6</f>
        <v>2-17-2 - SO.02 Spevnené plochy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3858/139, k.ú. Brezno</v>
      </c>
      <c r="K80" s="14" t="s">
        <v>16</v>
      </c>
      <c r="L80" s="14"/>
      <c r="N80" s="203">
        <f>IF($P$8="","",$P$8)</f>
      </c>
      <c r="O80" s="164"/>
      <c r="P80" s="164"/>
      <c r="Q80" s="164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23</v>
      </c>
      <c r="L82" s="14"/>
      <c r="N82" s="166">
        <f>$E$17</f>
        <v>0</v>
      </c>
      <c r="O82" s="164"/>
      <c r="P82" s="164"/>
      <c r="Q82" s="164"/>
      <c r="R82" s="164"/>
      <c r="S82" s="20"/>
    </row>
    <row r="83" spans="2:19" s="3" customFormat="1" ht="15" customHeight="1">
      <c r="B83" s="19"/>
      <c r="C83" s="14" t="s">
        <v>21</v>
      </c>
      <c r="F83" s="12" t="str">
        <f>IF($E$14="","",$E$14)</f>
        <v>Vyplň údaj</v>
      </c>
      <c r="K83" s="14" t="s">
        <v>25</v>
      </c>
      <c r="L83" s="14"/>
      <c r="N83" s="166">
        <f>$E$20</f>
        <v>0</v>
      </c>
      <c r="O83" s="164"/>
      <c r="P83" s="164"/>
      <c r="Q83" s="164"/>
      <c r="R83" s="164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4" t="s">
        <v>101</v>
      </c>
      <c r="D85" s="193"/>
      <c r="E85" s="193"/>
      <c r="F85" s="193"/>
      <c r="G85" s="193"/>
      <c r="H85" s="28"/>
      <c r="I85" s="28"/>
      <c r="J85" s="28"/>
      <c r="K85" s="28"/>
      <c r="L85" s="28"/>
      <c r="M85" s="28"/>
      <c r="N85" s="28"/>
      <c r="O85" s="204" t="s">
        <v>102</v>
      </c>
      <c r="P85" s="164"/>
      <c r="Q85" s="164"/>
      <c r="R85" s="164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103</v>
      </c>
      <c r="O87" s="194">
        <f>$O$122</f>
        <v>0</v>
      </c>
      <c r="P87" s="164"/>
      <c r="Q87" s="164"/>
      <c r="R87" s="164"/>
      <c r="S87" s="20"/>
      <c r="AV87" s="3" t="s">
        <v>104</v>
      </c>
    </row>
    <row r="88" spans="2:19" s="66" customFormat="1" ht="25.5" customHeight="1">
      <c r="B88" s="98"/>
      <c r="D88" s="99" t="s">
        <v>105</v>
      </c>
      <c r="O88" s="205">
        <f>$O$123</f>
        <v>0</v>
      </c>
      <c r="P88" s="206"/>
      <c r="Q88" s="206"/>
      <c r="R88" s="206"/>
      <c r="S88" s="100"/>
    </row>
    <row r="89" spans="2:19" s="94" customFormat="1" ht="21" customHeight="1">
      <c r="B89" s="101"/>
      <c r="D89" s="79" t="s">
        <v>106</v>
      </c>
      <c r="O89" s="190">
        <f>$O$124</f>
        <v>0</v>
      </c>
      <c r="P89" s="206"/>
      <c r="Q89" s="206"/>
      <c r="R89" s="206"/>
      <c r="S89" s="102"/>
    </row>
    <row r="90" spans="2:19" s="94" customFormat="1" ht="21" customHeight="1">
      <c r="B90" s="101"/>
      <c r="D90" s="79" t="s">
        <v>107</v>
      </c>
      <c r="O90" s="190">
        <f>$O$136</f>
        <v>0</v>
      </c>
      <c r="P90" s="206"/>
      <c r="Q90" s="206"/>
      <c r="R90" s="206"/>
      <c r="S90" s="102"/>
    </row>
    <row r="91" spans="2:19" s="94" customFormat="1" ht="21" customHeight="1">
      <c r="B91" s="101"/>
      <c r="D91" s="79" t="s">
        <v>372</v>
      </c>
      <c r="O91" s="190">
        <f>$O$141</f>
        <v>0</v>
      </c>
      <c r="P91" s="206"/>
      <c r="Q91" s="206"/>
      <c r="R91" s="206"/>
      <c r="S91" s="102"/>
    </row>
    <row r="92" spans="2:19" s="94" customFormat="1" ht="21" customHeight="1">
      <c r="B92" s="101"/>
      <c r="D92" s="79" t="s">
        <v>373</v>
      </c>
      <c r="O92" s="190">
        <f>$O$143</f>
        <v>0</v>
      </c>
      <c r="P92" s="206"/>
      <c r="Q92" s="206"/>
      <c r="R92" s="206"/>
      <c r="S92" s="102"/>
    </row>
    <row r="93" spans="2:19" s="94" customFormat="1" ht="21" customHeight="1">
      <c r="B93" s="101"/>
      <c r="D93" s="79" t="s">
        <v>108</v>
      </c>
      <c r="O93" s="190">
        <f>$O$161</f>
        <v>0</v>
      </c>
      <c r="P93" s="206"/>
      <c r="Q93" s="206"/>
      <c r="R93" s="206"/>
      <c r="S93" s="102"/>
    </row>
    <row r="94" spans="2:19" s="94" customFormat="1" ht="21" customHeight="1">
      <c r="B94" s="101"/>
      <c r="D94" s="79" t="s">
        <v>109</v>
      </c>
      <c r="O94" s="190">
        <f>$O$169</f>
        <v>0</v>
      </c>
      <c r="P94" s="206"/>
      <c r="Q94" s="206"/>
      <c r="R94" s="206"/>
      <c r="S94" s="102"/>
    </row>
    <row r="95" spans="2:19" s="66" customFormat="1" ht="22.5" customHeight="1">
      <c r="B95" s="98"/>
      <c r="D95" s="99" t="s">
        <v>110</v>
      </c>
      <c r="O95" s="207">
        <f>$O$171</f>
        <v>0</v>
      </c>
      <c r="P95" s="206"/>
      <c r="Q95" s="206"/>
      <c r="R95" s="206"/>
      <c r="S95" s="100"/>
    </row>
    <row r="96" spans="2:19" s="3" customFormat="1" ht="22.5" customHeight="1">
      <c r="B96" s="19"/>
      <c r="S96" s="20"/>
    </row>
    <row r="97" spans="2:22" s="3" customFormat="1" ht="30" customHeight="1">
      <c r="B97" s="19"/>
      <c r="C97" s="61" t="s">
        <v>111</v>
      </c>
      <c r="O97" s="194">
        <f>ROUND($O$98+$O$99+$O$100+$O$101+$O$102+$O$103,2)</f>
        <v>0</v>
      </c>
      <c r="P97" s="164"/>
      <c r="Q97" s="164"/>
      <c r="R97" s="164"/>
      <c r="S97" s="20"/>
      <c r="U97" s="103"/>
      <c r="V97" s="104" t="s">
        <v>30</v>
      </c>
    </row>
    <row r="98" spans="2:63" s="3" customFormat="1" ht="18.75" customHeight="1">
      <c r="B98" s="19"/>
      <c r="D98" s="191" t="s">
        <v>112</v>
      </c>
      <c r="E98" s="164"/>
      <c r="F98" s="164"/>
      <c r="G98" s="164"/>
      <c r="H98" s="164"/>
      <c r="O98" s="189">
        <f>ROUND($O$87*$U$98,2)</f>
        <v>0</v>
      </c>
      <c r="P98" s="164"/>
      <c r="Q98" s="164"/>
      <c r="R98" s="164"/>
      <c r="S98" s="20"/>
      <c r="U98" s="105"/>
      <c r="V98" s="106" t="s">
        <v>33</v>
      </c>
      <c r="AZ98" s="3" t="s">
        <v>113</v>
      </c>
      <c r="BF98" s="83">
        <f>IF($V$98="základná",$O$98,0)</f>
        <v>0</v>
      </c>
      <c r="BG98" s="83">
        <f>IF($V$98="znížená",$O$98,0)</f>
        <v>0</v>
      </c>
      <c r="BH98" s="83">
        <f>IF($V$98="zákl. prenesená",$O$98,0)</f>
        <v>0</v>
      </c>
      <c r="BI98" s="83">
        <f>IF($V$98="zníž. prenesená",$O$98,0)</f>
        <v>0</v>
      </c>
      <c r="BJ98" s="83">
        <f>IF($V$98="nulová",$O$98,0)</f>
        <v>0</v>
      </c>
      <c r="BK98" s="3" t="s">
        <v>114</v>
      </c>
    </row>
    <row r="99" spans="2:63" s="3" customFormat="1" ht="18.75" customHeight="1">
      <c r="B99" s="19"/>
      <c r="D99" s="191" t="s">
        <v>115</v>
      </c>
      <c r="E99" s="164"/>
      <c r="F99" s="164"/>
      <c r="G99" s="164"/>
      <c r="H99" s="164"/>
      <c r="O99" s="189">
        <f>ROUND($O$87*$U$99,2)</f>
        <v>0</v>
      </c>
      <c r="P99" s="164"/>
      <c r="Q99" s="164"/>
      <c r="R99" s="164"/>
      <c r="S99" s="20"/>
      <c r="U99" s="105"/>
      <c r="V99" s="106" t="s">
        <v>33</v>
      </c>
      <c r="AZ99" s="3" t="s">
        <v>113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114</v>
      </c>
    </row>
    <row r="100" spans="2:63" s="3" customFormat="1" ht="18.75" customHeight="1">
      <c r="B100" s="19"/>
      <c r="D100" s="191" t="s">
        <v>116</v>
      </c>
      <c r="E100" s="164"/>
      <c r="F100" s="164"/>
      <c r="G100" s="164"/>
      <c r="H100" s="164"/>
      <c r="O100" s="189">
        <f>ROUND($O$87*$U$100,2)</f>
        <v>0</v>
      </c>
      <c r="P100" s="164"/>
      <c r="Q100" s="164"/>
      <c r="R100" s="164"/>
      <c r="S100" s="20"/>
      <c r="U100" s="105"/>
      <c r="V100" s="106" t="s">
        <v>33</v>
      </c>
      <c r="AZ100" s="3" t="s">
        <v>113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114</v>
      </c>
    </row>
    <row r="101" spans="2:63" s="3" customFormat="1" ht="18.75" customHeight="1">
      <c r="B101" s="19"/>
      <c r="D101" s="191" t="s">
        <v>117</v>
      </c>
      <c r="E101" s="164"/>
      <c r="F101" s="164"/>
      <c r="G101" s="164"/>
      <c r="H101" s="164"/>
      <c r="O101" s="189">
        <f>ROUND($O$87*$U$101,2)</f>
        <v>0</v>
      </c>
      <c r="P101" s="164"/>
      <c r="Q101" s="164"/>
      <c r="R101" s="164"/>
      <c r="S101" s="20"/>
      <c r="U101" s="105"/>
      <c r="V101" s="106" t="s">
        <v>33</v>
      </c>
      <c r="AZ101" s="3" t="s">
        <v>113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114</v>
      </c>
    </row>
    <row r="102" spans="2:63" s="3" customFormat="1" ht="18.75" customHeight="1">
      <c r="B102" s="19"/>
      <c r="D102" s="191" t="s">
        <v>118</v>
      </c>
      <c r="E102" s="164"/>
      <c r="F102" s="164"/>
      <c r="G102" s="164"/>
      <c r="H102" s="164"/>
      <c r="O102" s="189">
        <f>ROUND($O$87*$U$102,2)</f>
        <v>0</v>
      </c>
      <c r="P102" s="164"/>
      <c r="Q102" s="164"/>
      <c r="R102" s="164"/>
      <c r="S102" s="20"/>
      <c r="U102" s="105"/>
      <c r="V102" s="106" t="s">
        <v>33</v>
      </c>
      <c r="AZ102" s="3" t="s">
        <v>113</v>
      </c>
      <c r="BF102" s="83">
        <f>IF($V$102="základná",$O$102,0)</f>
        <v>0</v>
      </c>
      <c r="BG102" s="83">
        <f>IF($V$102="znížená",$O$102,0)</f>
        <v>0</v>
      </c>
      <c r="BH102" s="83">
        <f>IF($V$102="zákl. prenesená",$O$102,0)</f>
        <v>0</v>
      </c>
      <c r="BI102" s="83">
        <f>IF($V$102="zníž. prenesená",$O$102,0)</f>
        <v>0</v>
      </c>
      <c r="BJ102" s="83">
        <f>IF($V$102="nulová",$O$102,0)</f>
        <v>0</v>
      </c>
      <c r="BK102" s="3" t="s">
        <v>114</v>
      </c>
    </row>
    <row r="103" spans="2:63" s="3" customFormat="1" ht="18.75" customHeight="1">
      <c r="B103" s="19"/>
      <c r="D103" s="79" t="s">
        <v>119</v>
      </c>
      <c r="O103" s="189">
        <f>ROUND($O$87*$U$103,2)</f>
        <v>0</v>
      </c>
      <c r="P103" s="164"/>
      <c r="Q103" s="164"/>
      <c r="R103" s="164"/>
      <c r="S103" s="20"/>
      <c r="U103" s="107"/>
      <c r="V103" s="108" t="s">
        <v>33</v>
      </c>
      <c r="AZ103" s="3" t="s">
        <v>120</v>
      </c>
      <c r="BF103" s="83">
        <f>IF($V$103="základná",$O$103,0)</f>
        <v>0</v>
      </c>
      <c r="BG103" s="83">
        <f>IF($V$103="znížená",$O$103,0)</f>
        <v>0</v>
      </c>
      <c r="BH103" s="83">
        <f>IF($V$103="zákl. prenesená",$O$103,0)</f>
        <v>0</v>
      </c>
      <c r="BI103" s="83">
        <f>IF($V$103="zníž. prenesená",$O$103,0)</f>
        <v>0</v>
      </c>
      <c r="BJ103" s="83">
        <f>IF($V$103="nulová",$O$103,0)</f>
        <v>0</v>
      </c>
      <c r="BK103" s="3" t="s">
        <v>114</v>
      </c>
    </row>
    <row r="104" spans="2:19" s="3" customFormat="1" ht="14.25" customHeight="1">
      <c r="B104" s="19"/>
      <c r="S104" s="20"/>
    </row>
    <row r="105" spans="2:19" s="3" customFormat="1" ht="30" customHeight="1">
      <c r="B105" s="19"/>
      <c r="C105" s="90" t="s">
        <v>95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192">
        <f>ROUND(SUM($O$87+$O$97),2)</f>
        <v>0</v>
      </c>
      <c r="N105" s="193"/>
      <c r="O105" s="193"/>
      <c r="P105" s="193"/>
      <c r="Q105" s="193"/>
      <c r="R105" s="193"/>
      <c r="S105" s="20"/>
    </row>
    <row r="106" spans="2:19" s="3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3"/>
    </row>
    <row r="110" spans="2:19" s="3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6"/>
    </row>
    <row r="111" spans="2:19" s="3" customFormat="1" ht="37.5" customHeight="1">
      <c r="B111" s="19"/>
      <c r="C111" s="161" t="s">
        <v>121</v>
      </c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20"/>
    </row>
    <row r="112" spans="2:19" s="3" customFormat="1" ht="7.5" customHeight="1">
      <c r="B112" s="19"/>
      <c r="S112" s="20"/>
    </row>
    <row r="113" spans="2:19" s="3" customFormat="1" ht="30.75" customHeight="1">
      <c r="B113" s="19"/>
      <c r="C113" s="14" t="s">
        <v>10</v>
      </c>
      <c r="F113" s="197" t="str">
        <f>$F$5</f>
        <v>REGENERÁCIA VNÚTROBLOKOV SÍDLISK MESTA BREZNO LOK. 3 VNÚTROBLOK MAZORNÍK - 9. MÁJA</v>
      </c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S113" s="20"/>
    </row>
    <row r="114" spans="2:19" s="3" customFormat="1" ht="37.5" customHeight="1">
      <c r="B114" s="19"/>
      <c r="C114" s="49" t="s">
        <v>97</v>
      </c>
      <c r="F114" s="179" t="str">
        <f>$F$6</f>
        <v>2-17-2 - SO.02 Spevnené plochy</v>
      </c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S114" s="20"/>
    </row>
    <row r="115" spans="2:19" s="3" customFormat="1" ht="7.5" customHeight="1">
      <c r="B115" s="19"/>
      <c r="S115" s="20"/>
    </row>
    <row r="116" spans="2:19" s="3" customFormat="1" ht="18.75" customHeight="1">
      <c r="B116" s="19"/>
      <c r="C116" s="14" t="s">
        <v>14</v>
      </c>
      <c r="F116" s="12" t="str">
        <f>$F$8</f>
        <v>KN-C 3858/139, k.ú. Brezno</v>
      </c>
      <c r="K116" s="14" t="s">
        <v>16</v>
      </c>
      <c r="L116" s="14"/>
      <c r="N116" s="203"/>
      <c r="O116" s="164"/>
      <c r="P116" s="164"/>
      <c r="Q116" s="164"/>
      <c r="S116" s="20"/>
    </row>
    <row r="117" spans="2:19" s="3" customFormat="1" ht="7.5" customHeight="1">
      <c r="B117" s="19"/>
      <c r="S117" s="20"/>
    </row>
    <row r="118" spans="2:19" s="3" customFormat="1" ht="15.75" customHeight="1">
      <c r="B118" s="19"/>
      <c r="C118" s="14" t="s">
        <v>17</v>
      </c>
      <c r="F118" s="12" t="str">
        <f>$E$11</f>
        <v>Mesto Brezno</v>
      </c>
      <c r="K118" s="14" t="s">
        <v>23</v>
      </c>
      <c r="L118" s="14"/>
      <c r="N118" s="166"/>
      <c r="O118" s="164"/>
      <c r="P118" s="164"/>
      <c r="Q118" s="164"/>
      <c r="R118" s="164"/>
      <c r="S118" s="20"/>
    </row>
    <row r="119" spans="2:19" s="3" customFormat="1" ht="15" customHeight="1">
      <c r="B119" s="19"/>
      <c r="C119" s="14" t="s">
        <v>21</v>
      </c>
      <c r="F119" s="12"/>
      <c r="K119" s="14" t="s">
        <v>25</v>
      </c>
      <c r="L119" s="14"/>
      <c r="N119" s="166"/>
      <c r="O119" s="164"/>
      <c r="P119" s="164"/>
      <c r="Q119" s="164"/>
      <c r="R119" s="164"/>
      <c r="S119" s="20"/>
    </row>
    <row r="120" spans="2:19" s="3" customFormat="1" ht="11.25" customHeight="1">
      <c r="B120" s="19"/>
      <c r="S120" s="20"/>
    </row>
    <row r="121" spans="2:28" s="109" customFormat="1" ht="30" customHeight="1">
      <c r="B121" s="110"/>
      <c r="C121" s="111" t="s">
        <v>122</v>
      </c>
      <c r="D121" s="112" t="s">
        <v>123</v>
      </c>
      <c r="E121" s="112" t="s">
        <v>48</v>
      </c>
      <c r="F121" s="208" t="s">
        <v>124</v>
      </c>
      <c r="G121" s="209"/>
      <c r="H121" s="209"/>
      <c r="I121" s="209"/>
      <c r="J121" s="112" t="s">
        <v>125</v>
      </c>
      <c r="K121" s="112" t="s">
        <v>126</v>
      </c>
      <c r="L121" s="112" t="s">
        <v>716</v>
      </c>
      <c r="M121" s="208" t="s">
        <v>127</v>
      </c>
      <c r="N121" s="209"/>
      <c r="O121" s="208" t="s">
        <v>128</v>
      </c>
      <c r="P121" s="209"/>
      <c r="Q121" s="209"/>
      <c r="R121" s="210"/>
      <c r="S121" s="113"/>
      <c r="U121" s="56" t="s">
        <v>129</v>
      </c>
      <c r="V121" s="57" t="s">
        <v>30</v>
      </c>
      <c r="W121" s="57" t="s">
        <v>130</v>
      </c>
      <c r="X121" s="57" t="s">
        <v>131</v>
      </c>
      <c r="Y121" s="57" t="s">
        <v>132</v>
      </c>
      <c r="Z121" s="57" t="s">
        <v>133</v>
      </c>
      <c r="AA121" s="57" t="s">
        <v>134</v>
      </c>
      <c r="AB121" s="58" t="s">
        <v>135</v>
      </c>
    </row>
    <row r="122" spans="2:64" s="3" customFormat="1" ht="30" customHeight="1">
      <c r="B122" s="19"/>
      <c r="C122" s="61" t="s">
        <v>99</v>
      </c>
      <c r="O122" s="215">
        <f>$BL$122</f>
        <v>0</v>
      </c>
      <c r="P122" s="164"/>
      <c r="Q122" s="164"/>
      <c r="R122" s="164"/>
      <c r="S122" s="20"/>
      <c r="U122" s="60"/>
      <c r="V122" s="33"/>
      <c r="W122" s="33"/>
      <c r="X122" s="114">
        <f>$X$123+$X$171</f>
        <v>0</v>
      </c>
      <c r="Y122" s="33"/>
      <c r="Z122" s="114">
        <f>$Z$123+$Z$171</f>
        <v>444.17573314</v>
      </c>
      <c r="AA122" s="33"/>
      <c r="AB122" s="115">
        <f>$AB$123+$AB$171</f>
        <v>0</v>
      </c>
      <c r="AU122" s="3" t="s">
        <v>65</v>
      </c>
      <c r="AV122" s="3" t="s">
        <v>104</v>
      </c>
      <c r="BL122" s="116">
        <f>$BL$123+$BL$171</f>
        <v>0</v>
      </c>
    </row>
    <row r="123" spans="2:64" s="117" customFormat="1" ht="37.5" customHeight="1">
      <c r="B123" s="118"/>
      <c r="D123" s="119" t="s">
        <v>105</v>
      </c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207">
        <f>$BL$123</f>
        <v>0</v>
      </c>
      <c r="P123" s="216"/>
      <c r="Q123" s="216"/>
      <c r="R123" s="216"/>
      <c r="S123" s="121"/>
      <c r="U123" s="122"/>
      <c r="X123" s="123">
        <f>$X$124+$X$136+$X$141+$X$143+$X$161+$X$169</f>
        <v>0</v>
      </c>
      <c r="Z123" s="123">
        <f>$Z$124+$Z$136+$Z$141+$Z$143+$Z$161+$Z$169</f>
        <v>444.17573314</v>
      </c>
      <c r="AB123" s="124">
        <f>$AB$124+$AB$136+$AB$141+$AB$143+$AB$161+$AB$169</f>
        <v>0</v>
      </c>
      <c r="AS123" s="120" t="s">
        <v>73</v>
      </c>
      <c r="AU123" s="120" t="s">
        <v>65</v>
      </c>
      <c r="AV123" s="120" t="s">
        <v>66</v>
      </c>
      <c r="AZ123" s="120" t="s">
        <v>136</v>
      </c>
      <c r="BL123" s="125">
        <f>$BL$124+$BL$136+$BL$141+$BL$143+$BL$161+$BL$169</f>
        <v>0</v>
      </c>
    </row>
    <row r="124" spans="2:64" s="117" customFormat="1" ht="21" customHeight="1">
      <c r="B124" s="118"/>
      <c r="D124" s="126" t="s">
        <v>106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228">
        <f>$BL$124</f>
        <v>0</v>
      </c>
      <c r="P124" s="216"/>
      <c r="Q124" s="216"/>
      <c r="R124" s="216"/>
      <c r="S124" s="121"/>
      <c r="U124" s="122"/>
      <c r="X124" s="123">
        <f>SUM($X$125:$X$135)</f>
        <v>0</v>
      </c>
      <c r="Z124" s="123">
        <f>SUM($Z$125:$Z$135)</f>
        <v>0</v>
      </c>
      <c r="AB124" s="124">
        <f>SUM($AB$125:$AB$135)</f>
        <v>0</v>
      </c>
      <c r="AS124" s="120" t="s">
        <v>73</v>
      </c>
      <c r="AU124" s="120" t="s">
        <v>65</v>
      </c>
      <c r="AV124" s="120" t="s">
        <v>73</v>
      </c>
      <c r="AZ124" s="120" t="s">
        <v>136</v>
      </c>
      <c r="BL124" s="125">
        <f>SUM($BL$125:$BL$135)</f>
        <v>0</v>
      </c>
    </row>
    <row r="125" spans="2:66" s="3" customFormat="1" ht="27" customHeight="1">
      <c r="B125" s="19"/>
      <c r="C125" s="127" t="s">
        <v>149</v>
      </c>
      <c r="D125" s="127" t="s">
        <v>137</v>
      </c>
      <c r="E125" s="128" t="s">
        <v>374</v>
      </c>
      <c r="F125" s="211" t="s">
        <v>375</v>
      </c>
      <c r="G125" s="212"/>
      <c r="H125" s="212"/>
      <c r="I125" s="212"/>
      <c r="J125" s="129" t="s">
        <v>155</v>
      </c>
      <c r="K125" s="130">
        <v>130.31</v>
      </c>
      <c r="L125" s="130"/>
      <c r="M125" s="213">
        <v>0</v>
      </c>
      <c r="N125" s="212"/>
      <c r="O125" s="214">
        <f>ROUND($M$125*$K$125,2)</f>
        <v>0</v>
      </c>
      <c r="P125" s="212"/>
      <c r="Q125" s="212"/>
      <c r="R125" s="212"/>
      <c r="S125" s="20"/>
      <c r="U125" s="131"/>
      <c r="V125" s="26" t="s">
        <v>33</v>
      </c>
      <c r="X125" s="132">
        <f>$W$125*$K$125</f>
        <v>0</v>
      </c>
      <c r="Y125" s="132">
        <v>0</v>
      </c>
      <c r="Z125" s="132">
        <f>$Y$125*$K$125</f>
        <v>0</v>
      </c>
      <c r="AA125" s="132">
        <v>0</v>
      </c>
      <c r="AB125" s="133">
        <f>$AA$125*$K$125</f>
        <v>0</v>
      </c>
      <c r="AS125" s="3" t="s">
        <v>141</v>
      </c>
      <c r="AU125" s="3" t="s">
        <v>137</v>
      </c>
      <c r="AV125" s="3" t="s">
        <v>114</v>
      </c>
      <c r="AZ125" s="3" t="s">
        <v>136</v>
      </c>
      <c r="BF125" s="83">
        <f>IF($V$125="základná",$O$125,0)</f>
        <v>0</v>
      </c>
      <c r="BG125" s="83">
        <f>IF($V$125="znížená",$O$125,0)</f>
        <v>0</v>
      </c>
      <c r="BH125" s="83">
        <f>IF($V$125="zákl. prenesená",$O$125,0)</f>
        <v>0</v>
      </c>
      <c r="BI125" s="83">
        <f>IF($V$125="zníž. prenesená",$O$125,0)</f>
        <v>0</v>
      </c>
      <c r="BJ125" s="83">
        <f>IF($V$125="nulová",$O$125,0)</f>
        <v>0</v>
      </c>
      <c r="BK125" s="3" t="s">
        <v>114</v>
      </c>
      <c r="BL125" s="83">
        <f>ROUND($M$125*$K$125,2)</f>
        <v>0</v>
      </c>
      <c r="BM125" s="3" t="s">
        <v>141</v>
      </c>
      <c r="BN125" s="3" t="s">
        <v>376</v>
      </c>
    </row>
    <row r="126" spans="2:52" s="3" customFormat="1" ht="18.75" customHeight="1">
      <c r="B126" s="138"/>
      <c r="E126" s="139"/>
      <c r="F126" s="221" t="s">
        <v>377</v>
      </c>
      <c r="G126" s="222"/>
      <c r="H126" s="222"/>
      <c r="I126" s="222"/>
      <c r="K126" s="140">
        <v>130.31</v>
      </c>
      <c r="L126" s="140"/>
      <c r="S126" s="141"/>
      <c r="U126" s="142"/>
      <c r="AB126" s="143"/>
      <c r="AU126" s="139" t="s">
        <v>323</v>
      </c>
      <c r="AV126" s="139" t="s">
        <v>114</v>
      </c>
      <c r="AW126" s="139" t="s">
        <v>114</v>
      </c>
      <c r="AX126" s="139" t="s">
        <v>104</v>
      </c>
      <c r="AY126" s="139" t="s">
        <v>66</v>
      </c>
      <c r="AZ126" s="139" t="s">
        <v>136</v>
      </c>
    </row>
    <row r="127" spans="2:52" s="3" customFormat="1" ht="18.75" customHeight="1">
      <c r="B127" s="144"/>
      <c r="E127" s="145"/>
      <c r="F127" s="223" t="s">
        <v>324</v>
      </c>
      <c r="G127" s="224"/>
      <c r="H127" s="224"/>
      <c r="I127" s="224"/>
      <c r="K127" s="146">
        <v>130.31</v>
      </c>
      <c r="L127" s="146"/>
      <c r="S127" s="147"/>
      <c r="U127" s="148"/>
      <c r="AB127" s="149"/>
      <c r="AU127" s="145" t="s">
        <v>323</v>
      </c>
      <c r="AV127" s="145" t="s">
        <v>114</v>
      </c>
      <c r="AW127" s="145" t="s">
        <v>141</v>
      </c>
      <c r="AX127" s="145" t="s">
        <v>104</v>
      </c>
      <c r="AY127" s="145" t="s">
        <v>73</v>
      </c>
      <c r="AZ127" s="145" t="s">
        <v>136</v>
      </c>
    </row>
    <row r="128" spans="2:66" s="3" customFormat="1" ht="27" customHeight="1">
      <c r="B128" s="19"/>
      <c r="C128" s="127" t="s">
        <v>141</v>
      </c>
      <c r="D128" s="127" t="s">
        <v>137</v>
      </c>
      <c r="E128" s="128" t="s">
        <v>378</v>
      </c>
      <c r="F128" s="211" t="s">
        <v>379</v>
      </c>
      <c r="G128" s="212"/>
      <c r="H128" s="212"/>
      <c r="I128" s="212"/>
      <c r="J128" s="129" t="s">
        <v>155</v>
      </c>
      <c r="K128" s="130">
        <v>130.31</v>
      </c>
      <c r="L128" s="130"/>
      <c r="M128" s="213">
        <v>0</v>
      </c>
      <c r="N128" s="212"/>
      <c r="O128" s="214">
        <f>ROUND($M$128*$K$128,2)</f>
        <v>0</v>
      </c>
      <c r="P128" s="212"/>
      <c r="Q128" s="212"/>
      <c r="R128" s="212"/>
      <c r="S128" s="20"/>
      <c r="U128" s="131"/>
      <c r="V128" s="26" t="s">
        <v>33</v>
      </c>
      <c r="X128" s="132">
        <f>$W$128*$K$128</f>
        <v>0</v>
      </c>
      <c r="Y128" s="132">
        <v>0</v>
      </c>
      <c r="Z128" s="132">
        <f>$Y$128*$K$128</f>
        <v>0</v>
      </c>
      <c r="AA128" s="132">
        <v>0</v>
      </c>
      <c r="AB128" s="133">
        <f>$AA$128*$K$128</f>
        <v>0</v>
      </c>
      <c r="AS128" s="3" t="s">
        <v>141</v>
      </c>
      <c r="AU128" s="3" t="s">
        <v>137</v>
      </c>
      <c r="AV128" s="3" t="s">
        <v>114</v>
      </c>
      <c r="AZ128" s="3" t="s">
        <v>136</v>
      </c>
      <c r="BF128" s="83">
        <f>IF($V$128="základná",$O$128,0)</f>
        <v>0</v>
      </c>
      <c r="BG128" s="83">
        <f>IF($V$128="znížená",$O$128,0)</f>
        <v>0</v>
      </c>
      <c r="BH128" s="83">
        <f>IF($V$128="zákl. prenesená",$O$128,0)</f>
        <v>0</v>
      </c>
      <c r="BI128" s="83">
        <f>IF($V$128="zníž. prenesená",$O$128,0)</f>
        <v>0</v>
      </c>
      <c r="BJ128" s="83">
        <f>IF($V$128="nulová",$O$128,0)</f>
        <v>0</v>
      </c>
      <c r="BK128" s="3" t="s">
        <v>114</v>
      </c>
      <c r="BL128" s="83">
        <f>ROUND($M$128*$K$128,2)</f>
        <v>0</v>
      </c>
      <c r="BM128" s="3" t="s">
        <v>141</v>
      </c>
      <c r="BN128" s="3" t="s">
        <v>380</v>
      </c>
    </row>
    <row r="129" spans="2:66" s="3" customFormat="1" ht="39" customHeight="1">
      <c r="B129" s="19"/>
      <c r="C129" s="127" t="s">
        <v>157</v>
      </c>
      <c r="D129" s="127" t="s">
        <v>137</v>
      </c>
      <c r="E129" s="128" t="s">
        <v>381</v>
      </c>
      <c r="F129" s="211" t="s">
        <v>382</v>
      </c>
      <c r="G129" s="212"/>
      <c r="H129" s="212"/>
      <c r="I129" s="212"/>
      <c r="J129" s="129" t="s">
        <v>155</v>
      </c>
      <c r="K129" s="130">
        <v>130.31</v>
      </c>
      <c r="L129" s="130"/>
      <c r="M129" s="213">
        <v>0</v>
      </c>
      <c r="N129" s="212"/>
      <c r="O129" s="214">
        <f>ROUND($M$129*$K$129,2)</f>
        <v>0</v>
      </c>
      <c r="P129" s="212"/>
      <c r="Q129" s="212"/>
      <c r="R129" s="212"/>
      <c r="S129" s="20"/>
      <c r="U129" s="131"/>
      <c r="V129" s="26" t="s">
        <v>33</v>
      </c>
      <c r="X129" s="132">
        <f>$W$129*$K$129</f>
        <v>0</v>
      </c>
      <c r="Y129" s="132">
        <v>0</v>
      </c>
      <c r="Z129" s="132">
        <f>$Y$129*$K$129</f>
        <v>0</v>
      </c>
      <c r="AA129" s="132">
        <v>0</v>
      </c>
      <c r="AB129" s="133">
        <f>$AA$129*$K$129</f>
        <v>0</v>
      </c>
      <c r="AS129" s="3" t="s">
        <v>141</v>
      </c>
      <c r="AU129" s="3" t="s">
        <v>137</v>
      </c>
      <c r="AV129" s="3" t="s">
        <v>114</v>
      </c>
      <c r="AZ129" s="3" t="s">
        <v>136</v>
      </c>
      <c r="BF129" s="83">
        <f>IF($V$129="základná",$O$129,0)</f>
        <v>0</v>
      </c>
      <c r="BG129" s="83">
        <f>IF($V$129="znížená",$O$129,0)</f>
        <v>0</v>
      </c>
      <c r="BH129" s="83">
        <f>IF($V$129="zákl. prenesená",$O$129,0)</f>
        <v>0</v>
      </c>
      <c r="BI129" s="83">
        <f>IF($V$129="zníž. prenesená",$O$129,0)</f>
        <v>0</v>
      </c>
      <c r="BJ129" s="83">
        <f>IF($V$129="nulová",$O$129,0)</f>
        <v>0</v>
      </c>
      <c r="BK129" s="3" t="s">
        <v>114</v>
      </c>
      <c r="BL129" s="83">
        <f>ROUND($M$129*$K$129,2)</f>
        <v>0</v>
      </c>
      <c r="BM129" s="3" t="s">
        <v>141</v>
      </c>
      <c r="BN129" s="3" t="s">
        <v>383</v>
      </c>
    </row>
    <row r="130" spans="2:66" s="3" customFormat="1" ht="51" customHeight="1">
      <c r="B130" s="19"/>
      <c r="C130" s="127" t="s">
        <v>162</v>
      </c>
      <c r="D130" s="127" t="s">
        <v>137</v>
      </c>
      <c r="E130" s="128" t="s">
        <v>384</v>
      </c>
      <c r="F130" s="211" t="s">
        <v>385</v>
      </c>
      <c r="G130" s="212"/>
      <c r="H130" s="212"/>
      <c r="I130" s="212"/>
      <c r="J130" s="129" t="s">
        <v>155</v>
      </c>
      <c r="K130" s="130">
        <v>2215.27</v>
      </c>
      <c r="L130" s="130"/>
      <c r="M130" s="213">
        <v>0</v>
      </c>
      <c r="N130" s="212"/>
      <c r="O130" s="214">
        <f>ROUND($M$130*$K$130,2)</f>
        <v>0</v>
      </c>
      <c r="P130" s="212"/>
      <c r="Q130" s="212"/>
      <c r="R130" s="212"/>
      <c r="S130" s="20"/>
      <c r="U130" s="131"/>
      <c r="V130" s="26" t="s">
        <v>33</v>
      </c>
      <c r="X130" s="132">
        <f>$W$130*$K$130</f>
        <v>0</v>
      </c>
      <c r="Y130" s="132">
        <v>0</v>
      </c>
      <c r="Z130" s="132">
        <f>$Y$130*$K$130</f>
        <v>0</v>
      </c>
      <c r="AA130" s="132">
        <v>0</v>
      </c>
      <c r="AB130" s="133">
        <f>$AA$130*$K$130</f>
        <v>0</v>
      </c>
      <c r="AS130" s="3" t="s">
        <v>141</v>
      </c>
      <c r="AU130" s="3" t="s">
        <v>137</v>
      </c>
      <c r="AV130" s="3" t="s">
        <v>114</v>
      </c>
      <c r="AZ130" s="3" t="s">
        <v>136</v>
      </c>
      <c r="BF130" s="83">
        <f>IF($V$130="základná",$O$130,0)</f>
        <v>0</v>
      </c>
      <c r="BG130" s="83">
        <f>IF($V$130="znížená",$O$130,0)</f>
        <v>0</v>
      </c>
      <c r="BH130" s="83">
        <f>IF($V$130="zákl. prenesená",$O$130,0)</f>
        <v>0</v>
      </c>
      <c r="BI130" s="83">
        <f>IF($V$130="zníž. prenesená",$O$130,0)</f>
        <v>0</v>
      </c>
      <c r="BJ130" s="83">
        <f>IF($V$130="nulová",$O$130,0)</f>
        <v>0</v>
      </c>
      <c r="BK130" s="3" t="s">
        <v>114</v>
      </c>
      <c r="BL130" s="83">
        <f>ROUND($M$130*$K$130,2)</f>
        <v>0</v>
      </c>
      <c r="BM130" s="3" t="s">
        <v>141</v>
      </c>
      <c r="BN130" s="3" t="s">
        <v>386</v>
      </c>
    </row>
    <row r="131" spans="2:52" s="3" customFormat="1" ht="18.75" customHeight="1">
      <c r="B131" s="138"/>
      <c r="E131" s="139"/>
      <c r="F131" s="221" t="s">
        <v>387</v>
      </c>
      <c r="G131" s="222"/>
      <c r="H131" s="222"/>
      <c r="I131" s="222"/>
      <c r="K131" s="140">
        <v>2215.27</v>
      </c>
      <c r="L131" s="140"/>
      <c r="S131" s="141"/>
      <c r="U131" s="142"/>
      <c r="AB131" s="143"/>
      <c r="AU131" s="139" t="s">
        <v>323</v>
      </c>
      <c r="AV131" s="139" t="s">
        <v>114</v>
      </c>
      <c r="AW131" s="139" t="s">
        <v>114</v>
      </c>
      <c r="AX131" s="139" t="s">
        <v>104</v>
      </c>
      <c r="AY131" s="139" t="s">
        <v>73</v>
      </c>
      <c r="AZ131" s="139" t="s">
        <v>136</v>
      </c>
    </row>
    <row r="132" spans="2:66" s="3" customFormat="1" ht="27" customHeight="1">
      <c r="B132" s="19"/>
      <c r="C132" s="127" t="s">
        <v>166</v>
      </c>
      <c r="D132" s="127" t="s">
        <v>137</v>
      </c>
      <c r="E132" s="128" t="s">
        <v>388</v>
      </c>
      <c r="F132" s="211" t="s">
        <v>389</v>
      </c>
      <c r="G132" s="212"/>
      <c r="H132" s="212"/>
      <c r="I132" s="212"/>
      <c r="J132" s="129" t="s">
        <v>155</v>
      </c>
      <c r="K132" s="130">
        <v>130.31</v>
      </c>
      <c r="L132" s="130"/>
      <c r="M132" s="213">
        <v>0</v>
      </c>
      <c r="N132" s="212"/>
      <c r="O132" s="214">
        <f>ROUND($M$132*$K$132,2)</f>
        <v>0</v>
      </c>
      <c r="P132" s="212"/>
      <c r="Q132" s="212"/>
      <c r="R132" s="212"/>
      <c r="S132" s="20"/>
      <c r="U132" s="131"/>
      <c r="V132" s="26" t="s">
        <v>33</v>
      </c>
      <c r="X132" s="132">
        <f>$W$132*$K$132</f>
        <v>0</v>
      </c>
      <c r="Y132" s="132">
        <v>0</v>
      </c>
      <c r="Z132" s="132">
        <f>$Y$132*$K$132</f>
        <v>0</v>
      </c>
      <c r="AA132" s="132">
        <v>0</v>
      </c>
      <c r="AB132" s="133">
        <f>$AA$132*$K$132</f>
        <v>0</v>
      </c>
      <c r="AS132" s="3" t="s">
        <v>141</v>
      </c>
      <c r="AU132" s="3" t="s">
        <v>137</v>
      </c>
      <c r="AV132" s="3" t="s">
        <v>114</v>
      </c>
      <c r="AZ132" s="3" t="s">
        <v>136</v>
      </c>
      <c r="BF132" s="83">
        <f>IF($V$132="základná",$O$132,0)</f>
        <v>0</v>
      </c>
      <c r="BG132" s="83">
        <f>IF($V$132="znížená",$O$132,0)</f>
        <v>0</v>
      </c>
      <c r="BH132" s="83">
        <f>IF($V$132="zákl. prenesená",$O$132,0)</f>
        <v>0</v>
      </c>
      <c r="BI132" s="83">
        <f>IF($V$132="zníž. prenesená",$O$132,0)</f>
        <v>0</v>
      </c>
      <c r="BJ132" s="83">
        <f>IF($V$132="nulová",$O$132,0)</f>
        <v>0</v>
      </c>
      <c r="BK132" s="3" t="s">
        <v>114</v>
      </c>
      <c r="BL132" s="83">
        <f>ROUND($M$132*$K$132,2)</f>
        <v>0</v>
      </c>
      <c r="BM132" s="3" t="s">
        <v>141</v>
      </c>
      <c r="BN132" s="3" t="s">
        <v>390</v>
      </c>
    </row>
    <row r="133" spans="2:66" s="3" customFormat="1" ht="27" customHeight="1">
      <c r="B133" s="19"/>
      <c r="C133" s="127" t="s">
        <v>147</v>
      </c>
      <c r="D133" s="127" t="s">
        <v>137</v>
      </c>
      <c r="E133" s="128" t="s">
        <v>391</v>
      </c>
      <c r="F133" s="211" t="s">
        <v>392</v>
      </c>
      <c r="G133" s="212"/>
      <c r="H133" s="212"/>
      <c r="I133" s="212"/>
      <c r="J133" s="129" t="s">
        <v>140</v>
      </c>
      <c r="K133" s="130">
        <v>317.83</v>
      </c>
      <c r="L133" s="130"/>
      <c r="M133" s="213">
        <v>0</v>
      </c>
      <c r="N133" s="212"/>
      <c r="O133" s="214">
        <f>ROUND($M$133*$K$133,2)</f>
        <v>0</v>
      </c>
      <c r="P133" s="212"/>
      <c r="Q133" s="212"/>
      <c r="R133" s="212"/>
      <c r="S133" s="20"/>
      <c r="U133" s="131"/>
      <c r="V133" s="26" t="s">
        <v>33</v>
      </c>
      <c r="X133" s="132">
        <f>$W$133*$K$133</f>
        <v>0</v>
      </c>
      <c r="Y133" s="132">
        <v>0</v>
      </c>
      <c r="Z133" s="132">
        <f>$Y$133*$K$133</f>
        <v>0</v>
      </c>
      <c r="AA133" s="132">
        <v>0</v>
      </c>
      <c r="AB133" s="133">
        <f>$AA$133*$K$133</f>
        <v>0</v>
      </c>
      <c r="AS133" s="3" t="s">
        <v>141</v>
      </c>
      <c r="AU133" s="3" t="s">
        <v>137</v>
      </c>
      <c r="AV133" s="3" t="s">
        <v>114</v>
      </c>
      <c r="AZ133" s="3" t="s">
        <v>136</v>
      </c>
      <c r="BF133" s="83">
        <f>IF($V$133="základná",$O$133,0)</f>
        <v>0</v>
      </c>
      <c r="BG133" s="83">
        <f>IF($V$133="znížená",$O$133,0)</f>
        <v>0</v>
      </c>
      <c r="BH133" s="83">
        <f>IF($V$133="zákl. prenesená",$O$133,0)</f>
        <v>0</v>
      </c>
      <c r="BI133" s="83">
        <f>IF($V$133="zníž. prenesená",$O$133,0)</f>
        <v>0</v>
      </c>
      <c r="BJ133" s="83">
        <f>IF($V$133="nulová",$O$133,0)</f>
        <v>0</v>
      </c>
      <c r="BK133" s="3" t="s">
        <v>114</v>
      </c>
      <c r="BL133" s="83">
        <f>ROUND($M$133*$K$133,2)</f>
        <v>0</v>
      </c>
      <c r="BM133" s="3" t="s">
        <v>141</v>
      </c>
      <c r="BN133" s="3" t="s">
        <v>393</v>
      </c>
    </row>
    <row r="134" spans="2:52" s="3" customFormat="1" ht="18.75" customHeight="1">
      <c r="B134" s="138"/>
      <c r="E134" s="139"/>
      <c r="F134" s="221" t="s">
        <v>394</v>
      </c>
      <c r="G134" s="222"/>
      <c r="H134" s="222"/>
      <c r="I134" s="222"/>
      <c r="K134" s="140">
        <v>317.83</v>
      </c>
      <c r="L134" s="140"/>
      <c r="S134" s="141"/>
      <c r="U134" s="142"/>
      <c r="AB134" s="143"/>
      <c r="AU134" s="139" t="s">
        <v>323</v>
      </c>
      <c r="AV134" s="139" t="s">
        <v>114</v>
      </c>
      <c r="AW134" s="139" t="s">
        <v>114</v>
      </c>
      <c r="AX134" s="139" t="s">
        <v>104</v>
      </c>
      <c r="AY134" s="139" t="s">
        <v>66</v>
      </c>
      <c r="AZ134" s="139" t="s">
        <v>136</v>
      </c>
    </row>
    <row r="135" spans="2:52" s="3" customFormat="1" ht="18.75" customHeight="1">
      <c r="B135" s="144"/>
      <c r="E135" s="145"/>
      <c r="F135" s="223" t="s">
        <v>324</v>
      </c>
      <c r="G135" s="224"/>
      <c r="H135" s="224"/>
      <c r="I135" s="224"/>
      <c r="K135" s="146">
        <v>317.83</v>
      </c>
      <c r="L135" s="146"/>
      <c r="S135" s="147"/>
      <c r="U135" s="148"/>
      <c r="AB135" s="149"/>
      <c r="AU135" s="145" t="s">
        <v>323</v>
      </c>
      <c r="AV135" s="145" t="s">
        <v>114</v>
      </c>
      <c r="AW135" s="145" t="s">
        <v>141</v>
      </c>
      <c r="AX135" s="145" t="s">
        <v>104</v>
      </c>
      <c r="AY135" s="145" t="s">
        <v>73</v>
      </c>
      <c r="AZ135" s="145" t="s">
        <v>136</v>
      </c>
    </row>
    <row r="136" spans="2:64" s="117" customFormat="1" ht="30.75" customHeight="1">
      <c r="B136" s="118"/>
      <c r="D136" s="126" t="s">
        <v>107</v>
      </c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228">
        <f>$BL$136</f>
        <v>0</v>
      </c>
      <c r="P136" s="216"/>
      <c r="Q136" s="216"/>
      <c r="R136" s="216"/>
      <c r="S136" s="121"/>
      <c r="U136" s="122"/>
      <c r="X136" s="123">
        <f>SUM($X$137:$X$140)</f>
        <v>0</v>
      </c>
      <c r="Z136" s="123">
        <f>SUM($Z$137:$Z$140)</f>
        <v>0.0744514</v>
      </c>
      <c r="AB136" s="124">
        <f>SUM($AB$137:$AB$140)</f>
        <v>0</v>
      </c>
      <c r="AS136" s="120" t="s">
        <v>73</v>
      </c>
      <c r="AU136" s="120" t="s">
        <v>65</v>
      </c>
      <c r="AV136" s="120" t="s">
        <v>73</v>
      </c>
      <c r="AZ136" s="120" t="s">
        <v>136</v>
      </c>
      <c r="BL136" s="125">
        <f>SUM($BL$137:$BL$140)</f>
        <v>0</v>
      </c>
    </row>
    <row r="137" spans="2:66" s="3" customFormat="1" ht="27" customHeight="1">
      <c r="B137" s="19"/>
      <c r="C137" s="127" t="s">
        <v>173</v>
      </c>
      <c r="D137" s="127" t="s">
        <v>137</v>
      </c>
      <c r="E137" s="128" t="s">
        <v>319</v>
      </c>
      <c r="F137" s="211" t="s">
        <v>320</v>
      </c>
      <c r="G137" s="212"/>
      <c r="H137" s="212"/>
      <c r="I137" s="212"/>
      <c r="J137" s="129" t="s">
        <v>140</v>
      </c>
      <c r="K137" s="130">
        <v>169.98</v>
      </c>
      <c r="L137" s="130"/>
      <c r="M137" s="213">
        <v>0</v>
      </c>
      <c r="N137" s="212"/>
      <c r="O137" s="214">
        <f>ROUND($M$137*$K$137,2)</f>
        <v>0</v>
      </c>
      <c r="P137" s="212"/>
      <c r="Q137" s="212"/>
      <c r="R137" s="212"/>
      <c r="S137" s="20"/>
      <c r="U137" s="131"/>
      <c r="V137" s="26" t="s">
        <v>33</v>
      </c>
      <c r="X137" s="132">
        <f>$W$137*$K$137</f>
        <v>0</v>
      </c>
      <c r="Y137" s="132">
        <v>3E-05</v>
      </c>
      <c r="Z137" s="132">
        <f>$Y$137*$K$137</f>
        <v>0.0050994</v>
      </c>
      <c r="AA137" s="132">
        <v>0</v>
      </c>
      <c r="AB137" s="133">
        <f>$AA$137*$K$137</f>
        <v>0</v>
      </c>
      <c r="AS137" s="3" t="s">
        <v>141</v>
      </c>
      <c r="AU137" s="3" t="s">
        <v>137</v>
      </c>
      <c r="AV137" s="3" t="s">
        <v>114</v>
      </c>
      <c r="AZ137" s="3" t="s">
        <v>136</v>
      </c>
      <c r="BF137" s="83">
        <f>IF($V$137="základná",$O$137,0)</f>
        <v>0</v>
      </c>
      <c r="BG137" s="83">
        <f>IF($V$137="znížená",$O$137,0)</f>
        <v>0</v>
      </c>
      <c r="BH137" s="83">
        <f>IF($V$137="zákl. prenesená",$O$137,0)</f>
        <v>0</v>
      </c>
      <c r="BI137" s="83">
        <f>IF($V$137="zníž. prenesená",$O$137,0)</f>
        <v>0</v>
      </c>
      <c r="BJ137" s="83">
        <f>IF($V$137="nulová",$O$137,0)</f>
        <v>0</v>
      </c>
      <c r="BK137" s="3" t="s">
        <v>114</v>
      </c>
      <c r="BL137" s="83">
        <f>ROUND($M$137*$K$137,2)</f>
        <v>0</v>
      </c>
      <c r="BM137" s="3" t="s">
        <v>141</v>
      </c>
      <c r="BN137" s="3" t="s">
        <v>395</v>
      </c>
    </row>
    <row r="138" spans="2:52" s="3" customFormat="1" ht="18.75" customHeight="1">
      <c r="B138" s="138"/>
      <c r="E138" s="139"/>
      <c r="F138" s="221" t="s">
        <v>396</v>
      </c>
      <c r="G138" s="222"/>
      <c r="H138" s="222"/>
      <c r="I138" s="222"/>
      <c r="K138" s="140">
        <v>169.98</v>
      </c>
      <c r="L138" s="140"/>
      <c r="S138" s="141"/>
      <c r="U138" s="142"/>
      <c r="AB138" s="143"/>
      <c r="AU138" s="139" t="s">
        <v>323</v>
      </c>
      <c r="AV138" s="139" t="s">
        <v>114</v>
      </c>
      <c r="AW138" s="139" t="s">
        <v>114</v>
      </c>
      <c r="AX138" s="139" t="s">
        <v>104</v>
      </c>
      <c r="AY138" s="139" t="s">
        <v>66</v>
      </c>
      <c r="AZ138" s="139" t="s">
        <v>136</v>
      </c>
    </row>
    <row r="139" spans="2:52" s="3" customFormat="1" ht="18.75" customHeight="1">
      <c r="B139" s="144"/>
      <c r="E139" s="145"/>
      <c r="F139" s="223" t="s">
        <v>324</v>
      </c>
      <c r="G139" s="224"/>
      <c r="H139" s="224"/>
      <c r="I139" s="224"/>
      <c r="K139" s="146">
        <v>169.98</v>
      </c>
      <c r="L139" s="146"/>
      <c r="S139" s="147"/>
      <c r="U139" s="148"/>
      <c r="AB139" s="149"/>
      <c r="AU139" s="145" t="s">
        <v>323</v>
      </c>
      <c r="AV139" s="145" t="s">
        <v>114</v>
      </c>
      <c r="AW139" s="145" t="s">
        <v>141</v>
      </c>
      <c r="AX139" s="145" t="s">
        <v>104</v>
      </c>
      <c r="AY139" s="145" t="s">
        <v>73</v>
      </c>
      <c r="AZ139" s="145" t="s">
        <v>136</v>
      </c>
    </row>
    <row r="140" spans="2:66" s="3" customFormat="1" ht="15.75" customHeight="1">
      <c r="B140" s="19"/>
      <c r="C140" s="134" t="s">
        <v>177</v>
      </c>
      <c r="D140" s="134" t="s">
        <v>143</v>
      </c>
      <c r="E140" s="135" t="s">
        <v>326</v>
      </c>
      <c r="F140" s="217" t="s">
        <v>327</v>
      </c>
      <c r="G140" s="218"/>
      <c r="H140" s="218"/>
      <c r="I140" s="218"/>
      <c r="J140" s="136" t="s">
        <v>140</v>
      </c>
      <c r="K140" s="137">
        <v>173.38</v>
      </c>
      <c r="L140" s="137"/>
      <c r="M140" s="219">
        <v>0</v>
      </c>
      <c r="N140" s="218"/>
      <c r="O140" s="220">
        <f>ROUND($M$140*$K$140,2)</f>
        <v>0</v>
      </c>
      <c r="P140" s="212"/>
      <c r="Q140" s="212"/>
      <c r="R140" s="212"/>
      <c r="S140" s="20"/>
      <c r="U140" s="131"/>
      <c r="V140" s="26" t="s">
        <v>33</v>
      </c>
      <c r="X140" s="132">
        <f>$W$140*$K$140</f>
        <v>0</v>
      </c>
      <c r="Y140" s="132">
        <v>0.0004</v>
      </c>
      <c r="Z140" s="132">
        <f>$Y$140*$K$140</f>
        <v>0.069352</v>
      </c>
      <c r="AA140" s="132">
        <v>0</v>
      </c>
      <c r="AB140" s="133">
        <f>$AA$140*$K$140</f>
        <v>0</v>
      </c>
      <c r="AS140" s="3" t="s">
        <v>147</v>
      </c>
      <c r="AU140" s="3" t="s">
        <v>143</v>
      </c>
      <c r="AV140" s="3" t="s">
        <v>114</v>
      </c>
      <c r="AZ140" s="3" t="s">
        <v>136</v>
      </c>
      <c r="BF140" s="83">
        <f>IF($V$140="základná",$O$140,0)</f>
        <v>0</v>
      </c>
      <c r="BG140" s="83">
        <f>IF($V$140="znížená",$O$140,0)</f>
        <v>0</v>
      </c>
      <c r="BH140" s="83">
        <f>IF($V$140="zákl. prenesená",$O$140,0)</f>
        <v>0</v>
      </c>
      <c r="BI140" s="83">
        <f>IF($V$140="zníž. prenesená",$O$140,0)</f>
        <v>0</v>
      </c>
      <c r="BJ140" s="83">
        <f>IF($V$140="nulová",$O$140,0)</f>
        <v>0</v>
      </c>
      <c r="BK140" s="3" t="s">
        <v>114</v>
      </c>
      <c r="BL140" s="83">
        <f>ROUND($M$140*$K$140,2)</f>
        <v>0</v>
      </c>
      <c r="BM140" s="3" t="s">
        <v>141</v>
      </c>
      <c r="BN140" s="3" t="s">
        <v>397</v>
      </c>
    </row>
    <row r="141" spans="2:64" s="117" customFormat="1" ht="30.75" customHeight="1">
      <c r="B141" s="118"/>
      <c r="D141" s="126" t="s">
        <v>372</v>
      </c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228">
        <f>$BL$141</f>
        <v>0</v>
      </c>
      <c r="P141" s="216"/>
      <c r="Q141" s="216"/>
      <c r="R141" s="216"/>
      <c r="S141" s="121"/>
      <c r="U141" s="122"/>
      <c r="X141" s="123">
        <f>$X$142</f>
        <v>0</v>
      </c>
      <c r="Z141" s="123">
        <f>$Z$142</f>
        <v>183.23919999999998</v>
      </c>
      <c r="AB141" s="124">
        <f>$AB$142</f>
        <v>0</v>
      </c>
      <c r="AS141" s="120" t="s">
        <v>73</v>
      </c>
      <c r="AU141" s="120" t="s">
        <v>65</v>
      </c>
      <c r="AV141" s="120" t="s">
        <v>73</v>
      </c>
      <c r="AZ141" s="120" t="s">
        <v>136</v>
      </c>
      <c r="BL141" s="125">
        <f>$BL$142</f>
        <v>0</v>
      </c>
    </row>
    <row r="142" spans="2:66" s="3" customFormat="1" ht="15.75" customHeight="1">
      <c r="B142" s="19"/>
      <c r="C142" s="127" t="s">
        <v>257</v>
      </c>
      <c r="D142" s="127" t="s">
        <v>137</v>
      </c>
      <c r="E142" s="128" t="s">
        <v>398</v>
      </c>
      <c r="F142" s="211" t="s">
        <v>399</v>
      </c>
      <c r="G142" s="212"/>
      <c r="H142" s="212"/>
      <c r="I142" s="212"/>
      <c r="J142" s="129" t="s">
        <v>140</v>
      </c>
      <c r="K142" s="130">
        <v>79.6</v>
      </c>
      <c r="L142" s="130"/>
      <c r="M142" s="213">
        <v>0</v>
      </c>
      <c r="N142" s="212"/>
      <c r="O142" s="214">
        <f>ROUND($M$142*$K$142,2)</f>
        <v>0</v>
      </c>
      <c r="P142" s="212"/>
      <c r="Q142" s="212"/>
      <c r="R142" s="212"/>
      <c r="S142" s="20"/>
      <c r="U142" s="131"/>
      <c r="V142" s="26" t="s">
        <v>33</v>
      </c>
      <c r="X142" s="132">
        <f>$W$142*$K$142</f>
        <v>0</v>
      </c>
      <c r="Y142" s="132">
        <v>2.302</v>
      </c>
      <c r="Z142" s="132">
        <f>$Y$142*$K$142</f>
        <v>183.23919999999998</v>
      </c>
      <c r="AA142" s="132">
        <v>0</v>
      </c>
      <c r="AB142" s="133">
        <f>$AA$142*$K$142</f>
        <v>0</v>
      </c>
      <c r="AS142" s="3" t="s">
        <v>141</v>
      </c>
      <c r="AU142" s="3" t="s">
        <v>137</v>
      </c>
      <c r="AV142" s="3" t="s">
        <v>114</v>
      </c>
      <c r="AZ142" s="3" t="s">
        <v>136</v>
      </c>
      <c r="BF142" s="83">
        <f>IF($V$142="základná",$O$142,0)</f>
        <v>0</v>
      </c>
      <c r="BG142" s="83">
        <f>IF($V$142="znížená",$O$142,0)</f>
        <v>0</v>
      </c>
      <c r="BH142" s="83">
        <f>IF($V$142="zákl. prenesená",$O$142,0)</f>
        <v>0</v>
      </c>
      <c r="BI142" s="83">
        <f>IF($V$142="zníž. prenesená",$O$142,0)</f>
        <v>0</v>
      </c>
      <c r="BJ142" s="83">
        <f>IF($V$142="nulová",$O$142,0)</f>
        <v>0</v>
      </c>
      <c r="BK142" s="3" t="s">
        <v>114</v>
      </c>
      <c r="BL142" s="83">
        <f>ROUND($M$142*$K$142,2)</f>
        <v>0</v>
      </c>
      <c r="BM142" s="3" t="s">
        <v>141</v>
      </c>
      <c r="BN142" s="3" t="s">
        <v>400</v>
      </c>
    </row>
    <row r="143" spans="2:64" s="117" customFormat="1" ht="30.75" customHeight="1">
      <c r="B143" s="118"/>
      <c r="D143" s="126" t="s">
        <v>373</v>
      </c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228">
        <f>$BL$143</f>
        <v>0</v>
      </c>
      <c r="P143" s="216"/>
      <c r="Q143" s="216"/>
      <c r="R143" s="216"/>
      <c r="S143" s="121"/>
      <c r="U143" s="122"/>
      <c r="X143" s="123">
        <f>SUM($X$144:$X$160)</f>
        <v>0</v>
      </c>
      <c r="Z143" s="123">
        <f>SUM($Z$144:$Z$160)</f>
        <v>224.0885938</v>
      </c>
      <c r="AB143" s="124">
        <f>SUM($AB$144:$AB$160)</f>
        <v>0</v>
      </c>
      <c r="AS143" s="120" t="s">
        <v>73</v>
      </c>
      <c r="AU143" s="120" t="s">
        <v>65</v>
      </c>
      <c r="AV143" s="120" t="s">
        <v>73</v>
      </c>
      <c r="AZ143" s="120" t="s">
        <v>136</v>
      </c>
      <c r="BL143" s="125">
        <f>SUM($BL$144:$BL$160)</f>
        <v>0</v>
      </c>
    </row>
    <row r="144" spans="2:66" s="3" customFormat="1" ht="27" customHeight="1">
      <c r="B144" s="19"/>
      <c r="C144" s="127" t="s">
        <v>181</v>
      </c>
      <c r="D144" s="127" t="s">
        <v>137</v>
      </c>
      <c r="E144" s="128" t="s">
        <v>401</v>
      </c>
      <c r="F144" s="211" t="s">
        <v>402</v>
      </c>
      <c r="G144" s="212"/>
      <c r="H144" s="212"/>
      <c r="I144" s="212"/>
      <c r="J144" s="129" t="s">
        <v>140</v>
      </c>
      <c r="K144" s="130">
        <v>317.83</v>
      </c>
      <c r="L144" s="130"/>
      <c r="M144" s="213">
        <v>0</v>
      </c>
      <c r="N144" s="212"/>
      <c r="O144" s="214">
        <f>ROUND($M$144*$K$144,2)</f>
        <v>0</v>
      </c>
      <c r="P144" s="212"/>
      <c r="Q144" s="212"/>
      <c r="R144" s="212"/>
      <c r="S144" s="20"/>
      <c r="U144" s="131"/>
      <c r="V144" s="26" t="s">
        <v>33</v>
      </c>
      <c r="X144" s="132">
        <f>$W$144*$K$144</f>
        <v>0</v>
      </c>
      <c r="Y144" s="132">
        <v>0.02218</v>
      </c>
      <c r="Z144" s="132">
        <f>$Y$144*$K$144</f>
        <v>7.0494693999999996</v>
      </c>
      <c r="AA144" s="132">
        <v>0</v>
      </c>
      <c r="AB144" s="133">
        <f>$AA$144*$K$144</f>
        <v>0</v>
      </c>
      <c r="AS144" s="3" t="s">
        <v>141</v>
      </c>
      <c r="AU144" s="3" t="s">
        <v>137</v>
      </c>
      <c r="AV144" s="3" t="s">
        <v>114</v>
      </c>
      <c r="AZ144" s="3" t="s">
        <v>136</v>
      </c>
      <c r="BF144" s="83">
        <f>IF($V$144="základná",$O$144,0)</f>
        <v>0</v>
      </c>
      <c r="BG144" s="83">
        <f>IF($V$144="znížená",$O$144,0)</f>
        <v>0</v>
      </c>
      <c r="BH144" s="83">
        <f>IF($V$144="zákl. prenesená",$O$144,0)</f>
        <v>0</v>
      </c>
      <c r="BI144" s="83">
        <f>IF($V$144="zníž. prenesená",$O$144,0)</f>
        <v>0</v>
      </c>
      <c r="BJ144" s="83">
        <f>IF($V$144="nulová",$O$144,0)</f>
        <v>0</v>
      </c>
      <c r="BK144" s="3" t="s">
        <v>114</v>
      </c>
      <c r="BL144" s="83">
        <f>ROUND($M$144*$K$144,2)</f>
        <v>0</v>
      </c>
      <c r="BM144" s="3" t="s">
        <v>141</v>
      </c>
      <c r="BN144" s="3" t="s">
        <v>403</v>
      </c>
    </row>
    <row r="145" spans="2:52" s="3" customFormat="1" ht="18.75" customHeight="1">
      <c r="B145" s="138"/>
      <c r="E145" s="139"/>
      <c r="F145" s="221" t="s">
        <v>404</v>
      </c>
      <c r="G145" s="222"/>
      <c r="H145" s="222"/>
      <c r="I145" s="222"/>
      <c r="K145" s="140">
        <v>317.83</v>
      </c>
      <c r="L145" s="140"/>
      <c r="S145" s="141"/>
      <c r="U145" s="142"/>
      <c r="AB145" s="143"/>
      <c r="AU145" s="139" t="s">
        <v>323</v>
      </c>
      <c r="AV145" s="139" t="s">
        <v>114</v>
      </c>
      <c r="AW145" s="139" t="s">
        <v>114</v>
      </c>
      <c r="AX145" s="139" t="s">
        <v>104</v>
      </c>
      <c r="AY145" s="139" t="s">
        <v>66</v>
      </c>
      <c r="AZ145" s="139" t="s">
        <v>136</v>
      </c>
    </row>
    <row r="146" spans="2:52" s="3" customFormat="1" ht="18.75" customHeight="1">
      <c r="B146" s="144"/>
      <c r="E146" s="145"/>
      <c r="F146" s="223" t="s">
        <v>324</v>
      </c>
      <c r="G146" s="224"/>
      <c r="H146" s="224"/>
      <c r="I146" s="224"/>
      <c r="K146" s="146">
        <v>317.83</v>
      </c>
      <c r="L146" s="146"/>
      <c r="S146" s="147"/>
      <c r="U146" s="148"/>
      <c r="AB146" s="149"/>
      <c r="AU146" s="145" t="s">
        <v>323</v>
      </c>
      <c r="AV146" s="145" t="s">
        <v>114</v>
      </c>
      <c r="AW146" s="145" t="s">
        <v>141</v>
      </c>
      <c r="AX146" s="145" t="s">
        <v>104</v>
      </c>
      <c r="AY146" s="145" t="s">
        <v>73</v>
      </c>
      <c r="AZ146" s="145" t="s">
        <v>136</v>
      </c>
    </row>
    <row r="147" spans="2:66" s="3" customFormat="1" ht="15.75" customHeight="1">
      <c r="B147" s="19"/>
      <c r="C147" s="127" t="s">
        <v>185</v>
      </c>
      <c r="D147" s="127" t="s">
        <v>137</v>
      </c>
      <c r="E147" s="128" t="s">
        <v>405</v>
      </c>
      <c r="F147" s="211" t="s">
        <v>406</v>
      </c>
      <c r="G147" s="212"/>
      <c r="H147" s="212"/>
      <c r="I147" s="212"/>
      <c r="J147" s="129" t="s">
        <v>140</v>
      </c>
      <c r="K147" s="130">
        <v>169.98</v>
      </c>
      <c r="L147" s="130"/>
      <c r="M147" s="213">
        <v>0</v>
      </c>
      <c r="N147" s="212"/>
      <c r="O147" s="214">
        <f>ROUND($M$147*$K$147,2)</f>
        <v>0</v>
      </c>
      <c r="P147" s="212"/>
      <c r="Q147" s="212"/>
      <c r="R147" s="212"/>
      <c r="S147" s="20"/>
      <c r="U147" s="131"/>
      <c r="V147" s="26" t="s">
        <v>33</v>
      </c>
      <c r="X147" s="132">
        <f>$W$147*$K$147</f>
        <v>0</v>
      </c>
      <c r="Y147" s="132">
        <v>0.2024</v>
      </c>
      <c r="Z147" s="132">
        <f>$Y$147*$K$147</f>
        <v>34.403952</v>
      </c>
      <c r="AA147" s="132">
        <v>0</v>
      </c>
      <c r="AB147" s="133">
        <f>$AA$147*$K$147</f>
        <v>0</v>
      </c>
      <c r="AS147" s="3" t="s">
        <v>141</v>
      </c>
      <c r="AU147" s="3" t="s">
        <v>137</v>
      </c>
      <c r="AV147" s="3" t="s">
        <v>114</v>
      </c>
      <c r="AZ147" s="3" t="s">
        <v>136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114</v>
      </c>
      <c r="BL147" s="83">
        <f>ROUND($M$147*$K$147,2)</f>
        <v>0</v>
      </c>
      <c r="BM147" s="3" t="s">
        <v>141</v>
      </c>
      <c r="BN147" s="3" t="s">
        <v>407</v>
      </c>
    </row>
    <row r="148" spans="2:66" s="3" customFormat="1" ht="27" customHeight="1">
      <c r="B148" s="19"/>
      <c r="C148" s="127" t="s">
        <v>205</v>
      </c>
      <c r="D148" s="127" t="s">
        <v>137</v>
      </c>
      <c r="E148" s="128" t="s">
        <v>408</v>
      </c>
      <c r="F148" s="211" t="s">
        <v>409</v>
      </c>
      <c r="G148" s="212"/>
      <c r="H148" s="212"/>
      <c r="I148" s="212"/>
      <c r="J148" s="129" t="s">
        <v>140</v>
      </c>
      <c r="K148" s="130">
        <v>317.83</v>
      </c>
      <c r="L148" s="130"/>
      <c r="M148" s="213">
        <v>0</v>
      </c>
      <c r="N148" s="212"/>
      <c r="O148" s="214">
        <f>ROUND($M$148*$K$148,2)</f>
        <v>0</v>
      </c>
      <c r="P148" s="212"/>
      <c r="Q148" s="212"/>
      <c r="R148" s="212"/>
      <c r="S148" s="20"/>
      <c r="U148" s="131"/>
      <c r="V148" s="26" t="s">
        <v>33</v>
      </c>
      <c r="X148" s="132">
        <f>$W$148*$K$148</f>
        <v>0</v>
      </c>
      <c r="Y148" s="132">
        <v>0.31628</v>
      </c>
      <c r="Z148" s="132">
        <f>$Y$148*$K$148</f>
        <v>100.5232724</v>
      </c>
      <c r="AA148" s="132">
        <v>0</v>
      </c>
      <c r="AB148" s="133">
        <f>$AA$148*$K$148</f>
        <v>0</v>
      </c>
      <c r="AS148" s="3" t="s">
        <v>141</v>
      </c>
      <c r="AU148" s="3" t="s">
        <v>137</v>
      </c>
      <c r="AV148" s="3" t="s">
        <v>114</v>
      </c>
      <c r="AZ148" s="3" t="s">
        <v>136</v>
      </c>
      <c r="BF148" s="83">
        <f>IF($V$148="základná",$O$148,0)</f>
        <v>0</v>
      </c>
      <c r="BG148" s="83">
        <f>IF($V$148="znížená",$O$148,0)</f>
        <v>0</v>
      </c>
      <c r="BH148" s="83">
        <f>IF($V$148="zákl. prenesená",$O$148,0)</f>
        <v>0</v>
      </c>
      <c r="BI148" s="83">
        <f>IF($V$148="zníž. prenesená",$O$148,0)</f>
        <v>0</v>
      </c>
      <c r="BJ148" s="83">
        <f>IF($V$148="nulová",$O$148,0)</f>
        <v>0</v>
      </c>
      <c r="BK148" s="3" t="s">
        <v>114</v>
      </c>
      <c r="BL148" s="83">
        <f>ROUND($M$148*$K$148,2)</f>
        <v>0</v>
      </c>
      <c r="BM148" s="3" t="s">
        <v>141</v>
      </c>
      <c r="BN148" s="3" t="s">
        <v>410</v>
      </c>
    </row>
    <row r="149" spans="2:52" s="3" customFormat="1" ht="18.75" customHeight="1">
      <c r="B149" s="138"/>
      <c r="E149" s="139"/>
      <c r="F149" s="221" t="s">
        <v>404</v>
      </c>
      <c r="G149" s="222"/>
      <c r="H149" s="222"/>
      <c r="I149" s="222"/>
      <c r="K149" s="140">
        <v>317.83</v>
      </c>
      <c r="L149" s="140"/>
      <c r="S149" s="141"/>
      <c r="U149" s="142"/>
      <c r="AB149" s="143"/>
      <c r="AU149" s="139" t="s">
        <v>323</v>
      </c>
      <c r="AV149" s="139" t="s">
        <v>114</v>
      </c>
      <c r="AW149" s="139" t="s">
        <v>114</v>
      </c>
      <c r="AX149" s="139" t="s">
        <v>104</v>
      </c>
      <c r="AY149" s="139" t="s">
        <v>66</v>
      </c>
      <c r="AZ149" s="139" t="s">
        <v>136</v>
      </c>
    </row>
    <row r="150" spans="2:52" s="3" customFormat="1" ht="18.75" customHeight="1">
      <c r="B150" s="144"/>
      <c r="E150" s="145"/>
      <c r="F150" s="223" t="s">
        <v>324</v>
      </c>
      <c r="G150" s="224"/>
      <c r="H150" s="224"/>
      <c r="I150" s="224"/>
      <c r="K150" s="146">
        <v>317.83</v>
      </c>
      <c r="L150" s="146"/>
      <c r="S150" s="147"/>
      <c r="U150" s="148"/>
      <c r="AB150" s="149"/>
      <c r="AU150" s="145" t="s">
        <v>323</v>
      </c>
      <c r="AV150" s="145" t="s">
        <v>114</v>
      </c>
      <c r="AW150" s="145" t="s">
        <v>141</v>
      </c>
      <c r="AX150" s="145" t="s">
        <v>104</v>
      </c>
      <c r="AY150" s="145" t="s">
        <v>73</v>
      </c>
      <c r="AZ150" s="145" t="s">
        <v>136</v>
      </c>
    </row>
    <row r="151" spans="2:66" s="3" customFormat="1" ht="27" customHeight="1">
      <c r="B151" s="19"/>
      <c r="C151" s="127" t="s">
        <v>411</v>
      </c>
      <c r="D151" s="127" t="s">
        <v>137</v>
      </c>
      <c r="E151" s="128" t="s">
        <v>412</v>
      </c>
      <c r="F151" s="211" t="s">
        <v>413</v>
      </c>
      <c r="G151" s="212"/>
      <c r="H151" s="212"/>
      <c r="I151" s="212"/>
      <c r="J151" s="129" t="s">
        <v>140</v>
      </c>
      <c r="K151" s="130">
        <v>38.35</v>
      </c>
      <c r="L151" s="130"/>
      <c r="M151" s="213">
        <v>0</v>
      </c>
      <c r="N151" s="212"/>
      <c r="O151" s="214">
        <f>ROUND($M$151*$K$151,2)</f>
        <v>0</v>
      </c>
      <c r="P151" s="212"/>
      <c r="Q151" s="212"/>
      <c r="R151" s="212"/>
      <c r="S151" s="20"/>
      <c r="U151" s="131"/>
      <c r="V151" s="26" t="s">
        <v>33</v>
      </c>
      <c r="X151" s="132">
        <f>$W$151*$K$151</f>
        <v>0</v>
      </c>
      <c r="Y151" s="132">
        <v>0.1837</v>
      </c>
      <c r="Z151" s="132">
        <f>$Y$151*$K$151</f>
        <v>7.044895</v>
      </c>
      <c r="AA151" s="132">
        <v>0</v>
      </c>
      <c r="AB151" s="133">
        <f>$AA$151*$K$151</f>
        <v>0</v>
      </c>
      <c r="AS151" s="3" t="s">
        <v>141</v>
      </c>
      <c r="AU151" s="3" t="s">
        <v>137</v>
      </c>
      <c r="AV151" s="3" t="s">
        <v>114</v>
      </c>
      <c r="AZ151" s="3" t="s">
        <v>136</v>
      </c>
      <c r="BF151" s="83">
        <f>IF($V$151="základná",$O$151,0)</f>
        <v>0</v>
      </c>
      <c r="BG151" s="83">
        <f>IF($V$151="znížená",$O$151,0)</f>
        <v>0</v>
      </c>
      <c r="BH151" s="83">
        <f>IF($V$151="zákl. prenesená",$O$151,0)</f>
        <v>0</v>
      </c>
      <c r="BI151" s="83">
        <f>IF($V$151="zníž. prenesená",$O$151,0)</f>
        <v>0</v>
      </c>
      <c r="BJ151" s="83">
        <f>IF($V$151="nulová",$O$151,0)</f>
        <v>0</v>
      </c>
      <c r="BK151" s="3" t="s">
        <v>114</v>
      </c>
      <c r="BL151" s="83">
        <f>ROUND($M$151*$K$151,2)</f>
        <v>0</v>
      </c>
      <c r="BM151" s="3" t="s">
        <v>141</v>
      </c>
      <c r="BN151" s="3" t="s">
        <v>414</v>
      </c>
    </row>
    <row r="152" spans="2:52" s="3" customFormat="1" ht="18.75" customHeight="1">
      <c r="B152" s="138"/>
      <c r="E152" s="139"/>
      <c r="F152" s="221" t="s">
        <v>415</v>
      </c>
      <c r="G152" s="222"/>
      <c r="H152" s="222"/>
      <c r="I152" s="222"/>
      <c r="K152" s="140">
        <v>38.35</v>
      </c>
      <c r="L152" s="140"/>
      <c r="S152" s="141"/>
      <c r="U152" s="142"/>
      <c r="AB152" s="143"/>
      <c r="AU152" s="139" t="s">
        <v>323</v>
      </c>
      <c r="AV152" s="139" t="s">
        <v>114</v>
      </c>
      <c r="AW152" s="139" t="s">
        <v>114</v>
      </c>
      <c r="AX152" s="139" t="s">
        <v>104</v>
      </c>
      <c r="AY152" s="139" t="s">
        <v>66</v>
      </c>
      <c r="AZ152" s="139" t="s">
        <v>136</v>
      </c>
    </row>
    <row r="153" spans="2:52" s="3" customFormat="1" ht="18.75" customHeight="1">
      <c r="B153" s="144"/>
      <c r="E153" s="145"/>
      <c r="F153" s="223" t="s">
        <v>324</v>
      </c>
      <c r="G153" s="224"/>
      <c r="H153" s="224"/>
      <c r="I153" s="224"/>
      <c r="K153" s="146">
        <v>38.35</v>
      </c>
      <c r="L153" s="146"/>
      <c r="S153" s="147"/>
      <c r="U153" s="148"/>
      <c r="AB153" s="149"/>
      <c r="AU153" s="145" t="s">
        <v>323</v>
      </c>
      <c r="AV153" s="145" t="s">
        <v>114</v>
      </c>
      <c r="AW153" s="145" t="s">
        <v>141</v>
      </c>
      <c r="AX153" s="145" t="s">
        <v>104</v>
      </c>
      <c r="AY153" s="145" t="s">
        <v>73</v>
      </c>
      <c r="AZ153" s="145" t="s">
        <v>136</v>
      </c>
    </row>
    <row r="154" spans="2:66" s="3" customFormat="1" ht="15.75" customHeight="1">
      <c r="B154" s="19"/>
      <c r="C154" s="134" t="s">
        <v>416</v>
      </c>
      <c r="D154" s="134" t="s">
        <v>143</v>
      </c>
      <c r="E154" s="135" t="s">
        <v>417</v>
      </c>
      <c r="F154" s="217" t="s">
        <v>418</v>
      </c>
      <c r="G154" s="218"/>
      <c r="H154" s="218"/>
      <c r="I154" s="218"/>
      <c r="J154" s="136" t="s">
        <v>140</v>
      </c>
      <c r="K154" s="137">
        <v>39.117</v>
      </c>
      <c r="L154" s="137"/>
      <c r="M154" s="219">
        <v>0</v>
      </c>
      <c r="N154" s="218"/>
      <c r="O154" s="220">
        <f>ROUND($M$154*$K$154,2)</f>
        <v>0</v>
      </c>
      <c r="P154" s="212"/>
      <c r="Q154" s="212"/>
      <c r="R154" s="212"/>
      <c r="S154" s="20"/>
      <c r="U154" s="131"/>
      <c r="V154" s="26" t="s">
        <v>33</v>
      </c>
      <c r="X154" s="132">
        <f>$W$154*$K$154</f>
        <v>0</v>
      </c>
      <c r="Y154" s="132">
        <v>0.135</v>
      </c>
      <c r="Z154" s="132">
        <f>$Y$154*$K$154</f>
        <v>5.280795</v>
      </c>
      <c r="AA154" s="132">
        <v>0</v>
      </c>
      <c r="AB154" s="133">
        <f>$AA$154*$K$154</f>
        <v>0</v>
      </c>
      <c r="AS154" s="3" t="s">
        <v>147</v>
      </c>
      <c r="AU154" s="3" t="s">
        <v>143</v>
      </c>
      <c r="AV154" s="3" t="s">
        <v>114</v>
      </c>
      <c r="AZ154" s="3" t="s">
        <v>136</v>
      </c>
      <c r="BF154" s="83">
        <f>IF($V$154="základná",$O$154,0)</f>
        <v>0</v>
      </c>
      <c r="BG154" s="83">
        <f>IF($V$154="znížená",$O$154,0)</f>
        <v>0</v>
      </c>
      <c r="BH154" s="83">
        <f>IF($V$154="zákl. prenesená",$O$154,0)</f>
        <v>0</v>
      </c>
      <c r="BI154" s="83">
        <f>IF($V$154="zníž. prenesená",$O$154,0)</f>
        <v>0</v>
      </c>
      <c r="BJ154" s="83">
        <f>IF($V$154="nulová",$O$154,0)</f>
        <v>0</v>
      </c>
      <c r="BK154" s="3" t="s">
        <v>114</v>
      </c>
      <c r="BL154" s="83">
        <f>ROUND($M$154*$K$154,2)</f>
        <v>0</v>
      </c>
      <c r="BM154" s="3" t="s">
        <v>141</v>
      </c>
      <c r="BN154" s="3" t="s">
        <v>419</v>
      </c>
    </row>
    <row r="155" spans="2:66" s="3" customFormat="1" ht="27" customHeight="1">
      <c r="B155" s="19"/>
      <c r="C155" s="127" t="s">
        <v>420</v>
      </c>
      <c r="D155" s="127" t="s">
        <v>137</v>
      </c>
      <c r="E155" s="128" t="s">
        <v>421</v>
      </c>
      <c r="F155" s="211" t="s">
        <v>422</v>
      </c>
      <c r="G155" s="212"/>
      <c r="H155" s="212"/>
      <c r="I155" s="212"/>
      <c r="J155" s="129" t="s">
        <v>140</v>
      </c>
      <c r="K155" s="130">
        <v>279.48</v>
      </c>
      <c r="L155" s="130"/>
      <c r="M155" s="213">
        <v>0</v>
      </c>
      <c r="N155" s="212"/>
      <c r="O155" s="214">
        <f>ROUND($M$155*$K$155,2)</f>
        <v>0</v>
      </c>
      <c r="P155" s="212"/>
      <c r="Q155" s="212"/>
      <c r="R155" s="212"/>
      <c r="S155" s="20"/>
      <c r="U155" s="131"/>
      <c r="V155" s="26" t="s">
        <v>33</v>
      </c>
      <c r="X155" s="132">
        <f>$W$155*$K$155</f>
        <v>0</v>
      </c>
      <c r="Y155" s="132">
        <v>0.112</v>
      </c>
      <c r="Z155" s="132">
        <f>$Y$155*$K$155</f>
        <v>31.30176</v>
      </c>
      <c r="AA155" s="132">
        <v>0</v>
      </c>
      <c r="AB155" s="133">
        <f>$AA$155*$K$155</f>
        <v>0</v>
      </c>
      <c r="AS155" s="3" t="s">
        <v>141</v>
      </c>
      <c r="AU155" s="3" t="s">
        <v>137</v>
      </c>
      <c r="AV155" s="3" t="s">
        <v>114</v>
      </c>
      <c r="AZ155" s="3" t="s">
        <v>136</v>
      </c>
      <c r="BF155" s="83">
        <f>IF($V$155="základná",$O$155,0)</f>
        <v>0</v>
      </c>
      <c r="BG155" s="83">
        <f>IF($V$155="znížená",$O$155,0)</f>
        <v>0</v>
      </c>
      <c r="BH155" s="83">
        <f>IF($V$155="zákl. prenesená",$O$155,0)</f>
        <v>0</v>
      </c>
      <c r="BI155" s="83">
        <f>IF($V$155="zníž. prenesená",$O$155,0)</f>
        <v>0</v>
      </c>
      <c r="BJ155" s="83">
        <f>IF($V$155="nulová",$O$155,0)</f>
        <v>0</v>
      </c>
      <c r="BK155" s="3" t="s">
        <v>114</v>
      </c>
      <c r="BL155" s="83">
        <f>ROUND($M$155*$K$155,2)</f>
        <v>0</v>
      </c>
      <c r="BM155" s="3" t="s">
        <v>141</v>
      </c>
      <c r="BN155" s="3" t="s">
        <v>423</v>
      </c>
    </row>
    <row r="156" spans="2:52" s="3" customFormat="1" ht="18.75" customHeight="1">
      <c r="B156" s="138"/>
      <c r="E156" s="139"/>
      <c r="F156" s="221" t="s">
        <v>424</v>
      </c>
      <c r="G156" s="222"/>
      <c r="H156" s="222"/>
      <c r="I156" s="222"/>
      <c r="K156" s="140">
        <v>279.48</v>
      </c>
      <c r="L156" s="140"/>
      <c r="S156" s="141"/>
      <c r="U156" s="142"/>
      <c r="AB156" s="143"/>
      <c r="AU156" s="139" t="s">
        <v>323</v>
      </c>
      <c r="AV156" s="139" t="s">
        <v>114</v>
      </c>
      <c r="AW156" s="139" t="s">
        <v>114</v>
      </c>
      <c r="AX156" s="139" t="s">
        <v>104</v>
      </c>
      <c r="AY156" s="139" t="s">
        <v>66</v>
      </c>
      <c r="AZ156" s="139" t="s">
        <v>136</v>
      </c>
    </row>
    <row r="157" spans="2:52" s="3" customFormat="1" ht="18.75" customHeight="1">
      <c r="B157" s="144"/>
      <c r="E157" s="145"/>
      <c r="F157" s="223" t="s">
        <v>324</v>
      </c>
      <c r="G157" s="224"/>
      <c r="H157" s="224"/>
      <c r="I157" s="224"/>
      <c r="K157" s="146">
        <v>279.48</v>
      </c>
      <c r="L157" s="146"/>
      <c r="S157" s="147"/>
      <c r="U157" s="148"/>
      <c r="AB157" s="149"/>
      <c r="AU157" s="145" t="s">
        <v>323</v>
      </c>
      <c r="AV157" s="145" t="s">
        <v>114</v>
      </c>
      <c r="AW157" s="145" t="s">
        <v>141</v>
      </c>
      <c r="AX157" s="145" t="s">
        <v>104</v>
      </c>
      <c r="AY157" s="145" t="s">
        <v>73</v>
      </c>
      <c r="AZ157" s="145" t="s">
        <v>136</v>
      </c>
    </row>
    <row r="158" spans="2:66" s="3" customFormat="1" ht="27" customHeight="1">
      <c r="B158" s="19"/>
      <c r="C158" s="134" t="s">
        <v>213</v>
      </c>
      <c r="D158" s="134" t="s">
        <v>143</v>
      </c>
      <c r="E158" s="135" t="s">
        <v>425</v>
      </c>
      <c r="F158" s="217" t="s">
        <v>426</v>
      </c>
      <c r="G158" s="218"/>
      <c r="H158" s="218"/>
      <c r="I158" s="218"/>
      <c r="J158" s="136" t="s">
        <v>140</v>
      </c>
      <c r="K158" s="137">
        <v>285.07</v>
      </c>
      <c r="L158" s="137"/>
      <c r="M158" s="219">
        <v>0</v>
      </c>
      <c r="N158" s="218"/>
      <c r="O158" s="220">
        <f>ROUND($M$158*$K$158,2)</f>
        <v>0</v>
      </c>
      <c r="P158" s="212"/>
      <c r="Q158" s="212"/>
      <c r="R158" s="212"/>
      <c r="S158" s="20"/>
      <c r="U158" s="131"/>
      <c r="V158" s="26" t="s">
        <v>33</v>
      </c>
      <c r="X158" s="132">
        <f>$W$158*$K$158</f>
        <v>0</v>
      </c>
      <c r="Y158" s="132">
        <v>0.135</v>
      </c>
      <c r="Z158" s="132">
        <f>$Y$158*$K$158</f>
        <v>38.48445</v>
      </c>
      <c r="AA158" s="132">
        <v>0</v>
      </c>
      <c r="AB158" s="133">
        <f>$AA$158*$K$158</f>
        <v>0</v>
      </c>
      <c r="AS158" s="3" t="s">
        <v>147</v>
      </c>
      <c r="AU158" s="3" t="s">
        <v>143</v>
      </c>
      <c r="AV158" s="3" t="s">
        <v>114</v>
      </c>
      <c r="AZ158" s="3" t="s">
        <v>136</v>
      </c>
      <c r="BF158" s="83">
        <f>IF($V$158="základná",$O$158,0)</f>
        <v>0</v>
      </c>
      <c r="BG158" s="83">
        <f>IF($V$158="znížená",$O$158,0)</f>
        <v>0</v>
      </c>
      <c r="BH158" s="83">
        <f>IF($V$158="zákl. prenesená",$O$158,0)</f>
        <v>0</v>
      </c>
      <c r="BI158" s="83">
        <f>IF($V$158="zníž. prenesená",$O$158,0)</f>
        <v>0</v>
      </c>
      <c r="BJ158" s="83">
        <f>IF($V$158="nulová",$O$158,0)</f>
        <v>0</v>
      </c>
      <c r="BK158" s="3" t="s">
        <v>114</v>
      </c>
      <c r="BL158" s="83">
        <f>ROUND($M$158*$K$158,2)</f>
        <v>0</v>
      </c>
      <c r="BM158" s="3" t="s">
        <v>141</v>
      </c>
      <c r="BN158" s="3" t="s">
        <v>427</v>
      </c>
    </row>
    <row r="159" spans="2:52" s="3" customFormat="1" ht="18.75" customHeight="1">
      <c r="B159" s="138"/>
      <c r="E159" s="139"/>
      <c r="F159" s="221" t="s">
        <v>428</v>
      </c>
      <c r="G159" s="222"/>
      <c r="H159" s="222"/>
      <c r="I159" s="222"/>
      <c r="K159" s="140">
        <v>285.07</v>
      </c>
      <c r="L159" s="140"/>
      <c r="S159" s="141"/>
      <c r="U159" s="142"/>
      <c r="AB159" s="143"/>
      <c r="AU159" s="139" t="s">
        <v>323</v>
      </c>
      <c r="AV159" s="139" t="s">
        <v>114</v>
      </c>
      <c r="AW159" s="139" t="s">
        <v>114</v>
      </c>
      <c r="AX159" s="139" t="s">
        <v>104</v>
      </c>
      <c r="AY159" s="139" t="s">
        <v>66</v>
      </c>
      <c r="AZ159" s="139" t="s">
        <v>136</v>
      </c>
    </row>
    <row r="160" spans="2:52" s="3" customFormat="1" ht="18.75" customHeight="1">
      <c r="B160" s="144"/>
      <c r="E160" s="145"/>
      <c r="F160" s="223" t="s">
        <v>324</v>
      </c>
      <c r="G160" s="224"/>
      <c r="H160" s="224"/>
      <c r="I160" s="224"/>
      <c r="K160" s="146">
        <v>285.07</v>
      </c>
      <c r="L160" s="146"/>
      <c r="S160" s="147"/>
      <c r="U160" s="148"/>
      <c r="AB160" s="149"/>
      <c r="AU160" s="145" t="s">
        <v>323</v>
      </c>
      <c r="AV160" s="145" t="s">
        <v>114</v>
      </c>
      <c r="AW160" s="145" t="s">
        <v>141</v>
      </c>
      <c r="AX160" s="145" t="s">
        <v>104</v>
      </c>
      <c r="AY160" s="145" t="s">
        <v>73</v>
      </c>
      <c r="AZ160" s="145" t="s">
        <v>136</v>
      </c>
    </row>
    <row r="161" spans="2:64" s="117" customFormat="1" ht="30.75" customHeight="1">
      <c r="B161" s="118"/>
      <c r="D161" s="126" t="s">
        <v>108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228">
        <f>$BL$161</f>
        <v>0</v>
      </c>
      <c r="P161" s="216"/>
      <c r="Q161" s="216"/>
      <c r="R161" s="216"/>
      <c r="S161" s="121"/>
      <c r="U161" s="122"/>
      <c r="X161" s="123">
        <f>SUM($X$162:$X$168)</f>
        <v>0</v>
      </c>
      <c r="Z161" s="123">
        <f>SUM($Z$162:$Z$168)</f>
        <v>36.773487939999995</v>
      </c>
      <c r="AB161" s="124">
        <f>SUM($AB$162:$AB$168)</f>
        <v>0</v>
      </c>
      <c r="AS161" s="120" t="s">
        <v>73</v>
      </c>
      <c r="AU161" s="120" t="s">
        <v>65</v>
      </c>
      <c r="AV161" s="120" t="s">
        <v>73</v>
      </c>
      <c r="AZ161" s="120" t="s">
        <v>136</v>
      </c>
      <c r="BL161" s="125">
        <f>SUM($BL$162:$BL$168)</f>
        <v>0</v>
      </c>
    </row>
    <row r="162" spans="2:66" s="3" customFormat="1" ht="15.75" customHeight="1">
      <c r="B162" s="19"/>
      <c r="C162" s="127" t="s">
        <v>249</v>
      </c>
      <c r="D162" s="127" t="s">
        <v>137</v>
      </c>
      <c r="E162" s="128" t="s">
        <v>429</v>
      </c>
      <c r="F162" s="211" t="s">
        <v>430</v>
      </c>
      <c r="G162" s="212"/>
      <c r="H162" s="212"/>
      <c r="I162" s="212"/>
      <c r="J162" s="129" t="s">
        <v>431</v>
      </c>
      <c r="K162" s="130">
        <v>182.1</v>
      </c>
      <c r="L162" s="130"/>
      <c r="M162" s="213">
        <v>0</v>
      </c>
      <c r="N162" s="212"/>
      <c r="O162" s="214">
        <f>ROUND($M$162*$K$162,2)</f>
        <v>0</v>
      </c>
      <c r="P162" s="212"/>
      <c r="Q162" s="212"/>
      <c r="R162" s="212"/>
      <c r="S162" s="20"/>
      <c r="U162" s="131"/>
      <c r="V162" s="26" t="s">
        <v>33</v>
      </c>
      <c r="X162" s="132">
        <f>$W$162*$K$162</f>
        <v>0</v>
      </c>
      <c r="Y162" s="132">
        <v>0</v>
      </c>
      <c r="Z162" s="132">
        <f>$Y$162*$K$162</f>
        <v>0</v>
      </c>
      <c r="AA162" s="132">
        <v>0</v>
      </c>
      <c r="AB162" s="133">
        <f>$AA$162*$K$162</f>
        <v>0</v>
      </c>
      <c r="AS162" s="3" t="s">
        <v>141</v>
      </c>
      <c r="AU162" s="3" t="s">
        <v>137</v>
      </c>
      <c r="AV162" s="3" t="s">
        <v>114</v>
      </c>
      <c r="AZ162" s="3" t="s">
        <v>136</v>
      </c>
      <c r="BF162" s="83">
        <f>IF($V$162="základná",$O$162,0)</f>
        <v>0</v>
      </c>
      <c r="BG162" s="83">
        <f>IF($V$162="znížená",$O$162,0)</f>
        <v>0</v>
      </c>
      <c r="BH162" s="83">
        <f>IF($V$162="zákl. prenesená",$O$162,0)</f>
        <v>0</v>
      </c>
      <c r="BI162" s="83">
        <f>IF($V$162="zníž. prenesená",$O$162,0)</f>
        <v>0</v>
      </c>
      <c r="BJ162" s="83">
        <f>IF($V$162="nulová",$O$162,0)</f>
        <v>0</v>
      </c>
      <c r="BK162" s="3" t="s">
        <v>114</v>
      </c>
      <c r="BL162" s="83">
        <f>ROUND($M$162*$K$162,2)</f>
        <v>0</v>
      </c>
      <c r="BM162" s="3" t="s">
        <v>141</v>
      </c>
      <c r="BN162" s="3" t="s">
        <v>432</v>
      </c>
    </row>
    <row r="163" spans="2:66" s="3" customFormat="1" ht="15.75" customHeight="1">
      <c r="B163" s="19"/>
      <c r="C163" s="134" t="s">
        <v>253</v>
      </c>
      <c r="D163" s="134" t="s">
        <v>143</v>
      </c>
      <c r="E163" s="135" t="s">
        <v>433</v>
      </c>
      <c r="F163" s="217" t="s">
        <v>434</v>
      </c>
      <c r="G163" s="218"/>
      <c r="H163" s="218"/>
      <c r="I163" s="218"/>
      <c r="J163" s="136" t="s">
        <v>431</v>
      </c>
      <c r="K163" s="137">
        <v>182.1</v>
      </c>
      <c r="L163" s="137"/>
      <c r="M163" s="219">
        <v>0</v>
      </c>
      <c r="N163" s="218"/>
      <c r="O163" s="220">
        <f>ROUND($M$163*$K$163,2)</f>
        <v>0</v>
      </c>
      <c r="P163" s="212"/>
      <c r="Q163" s="212"/>
      <c r="R163" s="212"/>
      <c r="S163" s="20"/>
      <c r="U163" s="131"/>
      <c r="V163" s="26" t="s">
        <v>33</v>
      </c>
      <c r="X163" s="132">
        <f>$W$163*$K$163</f>
        <v>0</v>
      </c>
      <c r="Y163" s="132">
        <v>0.011</v>
      </c>
      <c r="Z163" s="132">
        <f>$Y$163*$K$163</f>
        <v>2.0031</v>
      </c>
      <c r="AA163" s="132">
        <v>0</v>
      </c>
      <c r="AB163" s="133">
        <f>$AA$163*$K$163</f>
        <v>0</v>
      </c>
      <c r="AS163" s="3" t="s">
        <v>147</v>
      </c>
      <c r="AU163" s="3" t="s">
        <v>143</v>
      </c>
      <c r="AV163" s="3" t="s">
        <v>114</v>
      </c>
      <c r="AZ163" s="3" t="s">
        <v>136</v>
      </c>
      <c r="BF163" s="83">
        <f>IF($V$163="základná",$O$163,0)</f>
        <v>0</v>
      </c>
      <c r="BG163" s="83">
        <f>IF($V$163="znížená",$O$163,0)</f>
        <v>0</v>
      </c>
      <c r="BH163" s="83">
        <f>IF($V$163="zákl. prenesená",$O$163,0)</f>
        <v>0</v>
      </c>
      <c r="BI163" s="83">
        <f>IF($V$163="zníž. prenesená",$O$163,0)</f>
        <v>0</v>
      </c>
      <c r="BJ163" s="83">
        <f>IF($V$163="nulová",$O$163,0)</f>
        <v>0</v>
      </c>
      <c r="BK163" s="3" t="s">
        <v>114</v>
      </c>
      <c r="BL163" s="83">
        <f>ROUND($M$163*$K$163,2)</f>
        <v>0</v>
      </c>
      <c r="BM163" s="3" t="s">
        <v>141</v>
      </c>
      <c r="BN163" s="3" t="s">
        <v>435</v>
      </c>
    </row>
    <row r="164" spans="2:66" s="3" customFormat="1" ht="27" customHeight="1">
      <c r="B164" s="19"/>
      <c r="C164" s="127" t="s">
        <v>217</v>
      </c>
      <c r="D164" s="127" t="s">
        <v>137</v>
      </c>
      <c r="E164" s="128" t="s">
        <v>436</v>
      </c>
      <c r="F164" s="211" t="s">
        <v>437</v>
      </c>
      <c r="G164" s="212"/>
      <c r="H164" s="212"/>
      <c r="I164" s="212"/>
      <c r="J164" s="129" t="s">
        <v>431</v>
      </c>
      <c r="K164" s="130">
        <v>211.79</v>
      </c>
      <c r="L164" s="130"/>
      <c r="M164" s="213">
        <v>0</v>
      </c>
      <c r="N164" s="212"/>
      <c r="O164" s="214">
        <f>ROUND($M$164*$K$164,2)</f>
        <v>0</v>
      </c>
      <c r="P164" s="212"/>
      <c r="Q164" s="212"/>
      <c r="R164" s="212"/>
      <c r="S164" s="20"/>
      <c r="U164" s="131"/>
      <c r="V164" s="26" t="s">
        <v>33</v>
      </c>
      <c r="X164" s="132">
        <f>$W$164*$K$164</f>
        <v>0</v>
      </c>
      <c r="Y164" s="132">
        <v>0.09793</v>
      </c>
      <c r="Z164" s="132">
        <f>$Y$164*$K$164</f>
        <v>20.7405947</v>
      </c>
      <c r="AA164" s="132">
        <v>0</v>
      </c>
      <c r="AB164" s="133">
        <f>$AA$164*$K$164</f>
        <v>0</v>
      </c>
      <c r="AS164" s="3" t="s">
        <v>141</v>
      </c>
      <c r="AU164" s="3" t="s">
        <v>137</v>
      </c>
      <c r="AV164" s="3" t="s">
        <v>114</v>
      </c>
      <c r="AZ164" s="3" t="s">
        <v>136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114</v>
      </c>
      <c r="BL164" s="83">
        <f>ROUND($M$164*$K$164,2)</f>
        <v>0</v>
      </c>
      <c r="BM164" s="3" t="s">
        <v>141</v>
      </c>
      <c r="BN164" s="3" t="s">
        <v>438</v>
      </c>
    </row>
    <row r="165" spans="2:66" s="3" customFormat="1" ht="15.75" customHeight="1">
      <c r="B165" s="19"/>
      <c r="C165" s="134" t="s">
        <v>221</v>
      </c>
      <c r="D165" s="134" t="s">
        <v>143</v>
      </c>
      <c r="E165" s="135" t="s">
        <v>439</v>
      </c>
      <c r="F165" s="217" t="s">
        <v>440</v>
      </c>
      <c r="G165" s="218"/>
      <c r="H165" s="218"/>
      <c r="I165" s="218"/>
      <c r="J165" s="136" t="s">
        <v>160</v>
      </c>
      <c r="K165" s="137">
        <v>213.908</v>
      </c>
      <c r="L165" s="137"/>
      <c r="M165" s="219">
        <v>0</v>
      </c>
      <c r="N165" s="218"/>
      <c r="O165" s="220">
        <f>ROUND($M$165*$K$165,2)</f>
        <v>0</v>
      </c>
      <c r="P165" s="212"/>
      <c r="Q165" s="212"/>
      <c r="R165" s="212"/>
      <c r="S165" s="20"/>
      <c r="U165" s="131"/>
      <c r="V165" s="26" t="s">
        <v>33</v>
      </c>
      <c r="X165" s="132">
        <f>$W$165*$K$165</f>
        <v>0</v>
      </c>
      <c r="Y165" s="132">
        <v>0.022</v>
      </c>
      <c r="Z165" s="132">
        <f>$Y$165*$K$165</f>
        <v>4.705976</v>
      </c>
      <c r="AA165" s="132">
        <v>0</v>
      </c>
      <c r="AB165" s="133">
        <f>$AA$165*$K$165</f>
        <v>0</v>
      </c>
      <c r="AS165" s="3" t="s">
        <v>147</v>
      </c>
      <c r="AU165" s="3" t="s">
        <v>143</v>
      </c>
      <c r="AV165" s="3" t="s">
        <v>114</v>
      </c>
      <c r="AZ165" s="3" t="s">
        <v>136</v>
      </c>
      <c r="BF165" s="83">
        <f>IF($V$165="základná",$O$165,0)</f>
        <v>0</v>
      </c>
      <c r="BG165" s="83">
        <f>IF($V$165="znížená",$O$165,0)</f>
        <v>0</v>
      </c>
      <c r="BH165" s="83">
        <f>IF($V$165="zákl. prenesená",$O$165,0)</f>
        <v>0</v>
      </c>
      <c r="BI165" s="83">
        <f>IF($V$165="zníž. prenesená",$O$165,0)</f>
        <v>0</v>
      </c>
      <c r="BJ165" s="83">
        <f>IF($V$165="nulová",$O$165,0)</f>
        <v>0</v>
      </c>
      <c r="BK165" s="3" t="s">
        <v>114</v>
      </c>
      <c r="BL165" s="83">
        <f>ROUND($M$165*$K$165,2)</f>
        <v>0</v>
      </c>
      <c r="BM165" s="3" t="s">
        <v>141</v>
      </c>
      <c r="BN165" s="3" t="s">
        <v>441</v>
      </c>
    </row>
    <row r="166" spans="2:66" s="3" customFormat="1" ht="27" customHeight="1">
      <c r="B166" s="19"/>
      <c r="C166" s="127" t="s">
        <v>225</v>
      </c>
      <c r="D166" s="127" t="s">
        <v>137</v>
      </c>
      <c r="E166" s="128" t="s">
        <v>442</v>
      </c>
      <c r="F166" s="211" t="s">
        <v>443</v>
      </c>
      <c r="G166" s="212"/>
      <c r="H166" s="212"/>
      <c r="I166" s="212"/>
      <c r="J166" s="129" t="s">
        <v>155</v>
      </c>
      <c r="K166" s="130">
        <v>4.236</v>
      </c>
      <c r="L166" s="130"/>
      <c r="M166" s="213">
        <v>0</v>
      </c>
      <c r="N166" s="212"/>
      <c r="O166" s="214">
        <f>ROUND($M$166*$K$166,2)</f>
        <v>0</v>
      </c>
      <c r="P166" s="212"/>
      <c r="Q166" s="212"/>
      <c r="R166" s="212"/>
      <c r="S166" s="20"/>
      <c r="U166" s="131"/>
      <c r="V166" s="26" t="s">
        <v>33</v>
      </c>
      <c r="X166" s="132">
        <f>$W$166*$K$166</f>
        <v>0</v>
      </c>
      <c r="Y166" s="132">
        <v>2.20109</v>
      </c>
      <c r="Z166" s="132">
        <f>$Y$166*$K$166</f>
        <v>9.32381724</v>
      </c>
      <c r="AA166" s="132">
        <v>0</v>
      </c>
      <c r="AB166" s="133">
        <f>$AA$166*$K$166</f>
        <v>0</v>
      </c>
      <c r="AS166" s="3" t="s">
        <v>141</v>
      </c>
      <c r="AU166" s="3" t="s">
        <v>137</v>
      </c>
      <c r="AV166" s="3" t="s">
        <v>114</v>
      </c>
      <c r="AZ166" s="3" t="s">
        <v>136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114</v>
      </c>
      <c r="BL166" s="83">
        <f>ROUND($M$166*$K$166,2)</f>
        <v>0</v>
      </c>
      <c r="BM166" s="3" t="s">
        <v>141</v>
      </c>
      <c r="BN166" s="3" t="s">
        <v>444</v>
      </c>
    </row>
    <row r="167" spans="2:52" s="3" customFormat="1" ht="18.75" customHeight="1">
      <c r="B167" s="138"/>
      <c r="E167" s="139"/>
      <c r="F167" s="221" t="s">
        <v>445</v>
      </c>
      <c r="G167" s="222"/>
      <c r="H167" s="222"/>
      <c r="I167" s="222"/>
      <c r="K167" s="140">
        <v>4.236</v>
      </c>
      <c r="L167" s="140"/>
      <c r="S167" s="141"/>
      <c r="U167" s="142"/>
      <c r="AB167" s="143"/>
      <c r="AU167" s="139" t="s">
        <v>323</v>
      </c>
      <c r="AV167" s="139" t="s">
        <v>114</v>
      </c>
      <c r="AW167" s="139" t="s">
        <v>114</v>
      </c>
      <c r="AX167" s="139" t="s">
        <v>104</v>
      </c>
      <c r="AY167" s="139" t="s">
        <v>66</v>
      </c>
      <c r="AZ167" s="139" t="s">
        <v>136</v>
      </c>
    </row>
    <row r="168" spans="2:52" s="3" customFormat="1" ht="18.75" customHeight="1">
      <c r="B168" s="144"/>
      <c r="E168" s="145"/>
      <c r="F168" s="223" t="s">
        <v>324</v>
      </c>
      <c r="G168" s="224"/>
      <c r="H168" s="224"/>
      <c r="I168" s="224"/>
      <c r="K168" s="146">
        <v>4.236</v>
      </c>
      <c r="L168" s="146"/>
      <c r="S168" s="147"/>
      <c r="U168" s="148"/>
      <c r="AB168" s="149"/>
      <c r="AU168" s="145" t="s">
        <v>323</v>
      </c>
      <c r="AV168" s="145" t="s">
        <v>114</v>
      </c>
      <c r="AW168" s="145" t="s">
        <v>141</v>
      </c>
      <c r="AX168" s="145" t="s">
        <v>104</v>
      </c>
      <c r="AY168" s="145" t="s">
        <v>73</v>
      </c>
      <c r="AZ168" s="145" t="s">
        <v>136</v>
      </c>
    </row>
    <row r="169" spans="2:64" s="117" customFormat="1" ht="30.75" customHeight="1">
      <c r="B169" s="118"/>
      <c r="D169" s="126" t="s">
        <v>109</v>
      </c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228">
        <f>$BL$169</f>
        <v>0</v>
      </c>
      <c r="P169" s="216"/>
      <c r="Q169" s="216"/>
      <c r="R169" s="216"/>
      <c r="S169" s="121"/>
      <c r="U169" s="122"/>
      <c r="X169" s="123">
        <f>$X$170</f>
        <v>0</v>
      </c>
      <c r="Z169" s="123">
        <f>$Z$170</f>
        <v>0</v>
      </c>
      <c r="AB169" s="124">
        <f>$AB$170</f>
        <v>0</v>
      </c>
      <c r="AS169" s="120" t="s">
        <v>73</v>
      </c>
      <c r="AU169" s="120" t="s">
        <v>65</v>
      </c>
      <c r="AV169" s="120" t="s">
        <v>73</v>
      </c>
      <c r="AZ169" s="120" t="s">
        <v>136</v>
      </c>
      <c r="BL169" s="125">
        <f>$BL$170</f>
        <v>0</v>
      </c>
    </row>
    <row r="170" spans="2:66" s="3" customFormat="1" ht="39" customHeight="1">
      <c r="B170" s="19"/>
      <c r="C170" s="127" t="s">
        <v>245</v>
      </c>
      <c r="D170" s="127" t="s">
        <v>137</v>
      </c>
      <c r="E170" s="128" t="s">
        <v>446</v>
      </c>
      <c r="F170" s="211" t="s">
        <v>447</v>
      </c>
      <c r="G170" s="212"/>
      <c r="H170" s="212"/>
      <c r="I170" s="212"/>
      <c r="J170" s="129" t="s">
        <v>367</v>
      </c>
      <c r="K170" s="130">
        <v>444.176</v>
      </c>
      <c r="L170" s="130"/>
      <c r="M170" s="213">
        <v>0</v>
      </c>
      <c r="N170" s="212"/>
      <c r="O170" s="214">
        <f>ROUND($M$170*$K$170,2)</f>
        <v>0</v>
      </c>
      <c r="P170" s="212"/>
      <c r="Q170" s="212"/>
      <c r="R170" s="212"/>
      <c r="S170" s="20"/>
      <c r="U170" s="131"/>
      <c r="V170" s="26" t="s">
        <v>33</v>
      </c>
      <c r="X170" s="132">
        <f>$W$170*$K$170</f>
        <v>0</v>
      </c>
      <c r="Y170" s="132">
        <v>0</v>
      </c>
      <c r="Z170" s="132">
        <f>$Y$170*$K$170</f>
        <v>0</v>
      </c>
      <c r="AA170" s="132">
        <v>0</v>
      </c>
      <c r="AB170" s="133">
        <f>$AA$170*$K$170</f>
        <v>0</v>
      </c>
      <c r="AS170" s="3" t="s">
        <v>141</v>
      </c>
      <c r="AU170" s="3" t="s">
        <v>137</v>
      </c>
      <c r="AV170" s="3" t="s">
        <v>114</v>
      </c>
      <c r="AZ170" s="3" t="s">
        <v>136</v>
      </c>
      <c r="BF170" s="83">
        <f>IF($V$170="základná",$O$170,0)</f>
        <v>0</v>
      </c>
      <c r="BG170" s="83">
        <f>IF($V$170="znížená",$O$170,0)</f>
        <v>0</v>
      </c>
      <c r="BH170" s="83">
        <f>IF($V$170="zákl. prenesená",$O$170,0)</f>
        <v>0</v>
      </c>
      <c r="BI170" s="83">
        <f>IF($V$170="zníž. prenesená",$O$170,0)</f>
        <v>0</v>
      </c>
      <c r="BJ170" s="83">
        <f>IF($V$170="nulová",$O$170,0)</f>
        <v>0</v>
      </c>
      <c r="BK170" s="3" t="s">
        <v>114</v>
      </c>
      <c r="BL170" s="83">
        <f>ROUND($M$170*$K$170,2)</f>
        <v>0</v>
      </c>
      <c r="BM170" s="3" t="s">
        <v>141</v>
      </c>
      <c r="BN170" s="3" t="s">
        <v>448</v>
      </c>
    </row>
    <row r="171" spans="2:64" s="3" customFormat="1" ht="51" customHeight="1">
      <c r="B171" s="19"/>
      <c r="D171" s="119" t="s">
        <v>369</v>
      </c>
      <c r="O171" s="207">
        <f>$BL$171</f>
        <v>0</v>
      </c>
      <c r="P171" s="164"/>
      <c r="Q171" s="164"/>
      <c r="R171" s="164"/>
      <c r="S171" s="20"/>
      <c r="U171" s="54"/>
      <c r="AB171" s="55"/>
      <c r="AU171" s="3" t="s">
        <v>65</v>
      </c>
      <c r="AV171" s="3" t="s">
        <v>66</v>
      </c>
      <c r="AZ171" s="3" t="s">
        <v>370</v>
      </c>
      <c r="BL171" s="83">
        <f>SUM($BL$172:$BL$176)</f>
        <v>0</v>
      </c>
    </row>
    <row r="172" spans="2:64" s="3" customFormat="1" ht="23.25" customHeight="1">
      <c r="B172" s="19"/>
      <c r="C172" s="150"/>
      <c r="D172" s="150" t="s">
        <v>137</v>
      </c>
      <c r="E172" s="151"/>
      <c r="F172" s="225"/>
      <c r="G172" s="226"/>
      <c r="H172" s="226"/>
      <c r="I172" s="226"/>
      <c r="J172" s="152"/>
      <c r="K172" s="153"/>
      <c r="L172" s="153"/>
      <c r="M172" s="213"/>
      <c r="N172" s="212"/>
      <c r="O172" s="214">
        <f>$BL$172</f>
        <v>0</v>
      </c>
      <c r="P172" s="212"/>
      <c r="Q172" s="212"/>
      <c r="R172" s="212"/>
      <c r="S172" s="20"/>
      <c r="U172" s="131"/>
      <c r="V172" s="154" t="s">
        <v>33</v>
      </c>
      <c r="AB172" s="55"/>
      <c r="AU172" s="3" t="s">
        <v>370</v>
      </c>
      <c r="AV172" s="3" t="s">
        <v>73</v>
      </c>
      <c r="AZ172" s="3" t="s">
        <v>370</v>
      </c>
      <c r="BF172" s="83">
        <f>IF($V$172="základná",$O$172,0)</f>
        <v>0</v>
      </c>
      <c r="BG172" s="83">
        <f>IF($V$172="znížená",$O$172,0)</f>
        <v>0</v>
      </c>
      <c r="BH172" s="83">
        <f>IF($V$172="zákl. prenesená",$O$172,0)</f>
        <v>0</v>
      </c>
      <c r="BI172" s="83">
        <f>IF($V$172="zníž. prenesená",$O$172,0)</f>
        <v>0</v>
      </c>
      <c r="BJ172" s="83">
        <f>IF($V$172="nulová",$O$172,0)</f>
        <v>0</v>
      </c>
      <c r="BK172" s="3" t="s">
        <v>114</v>
      </c>
      <c r="BL172" s="83">
        <f>$M$172*$K$172</f>
        <v>0</v>
      </c>
    </row>
    <row r="173" spans="2:64" s="3" customFormat="1" ht="23.25" customHeight="1">
      <c r="B173" s="19"/>
      <c r="C173" s="150"/>
      <c r="D173" s="150" t="s">
        <v>137</v>
      </c>
      <c r="E173" s="151"/>
      <c r="F173" s="225"/>
      <c r="G173" s="226"/>
      <c r="H173" s="226"/>
      <c r="I173" s="226"/>
      <c r="J173" s="152"/>
      <c r="K173" s="153"/>
      <c r="L173" s="153"/>
      <c r="M173" s="213"/>
      <c r="N173" s="212"/>
      <c r="O173" s="214">
        <f>$BL$173</f>
        <v>0</v>
      </c>
      <c r="P173" s="212"/>
      <c r="Q173" s="212"/>
      <c r="R173" s="212"/>
      <c r="S173" s="20"/>
      <c r="U173" s="131"/>
      <c r="V173" s="154" t="s">
        <v>33</v>
      </c>
      <c r="AB173" s="55"/>
      <c r="AU173" s="3" t="s">
        <v>370</v>
      </c>
      <c r="AV173" s="3" t="s">
        <v>73</v>
      </c>
      <c r="AZ173" s="3" t="s">
        <v>370</v>
      </c>
      <c r="BF173" s="83">
        <f>IF($V$173="základná",$O$173,0)</f>
        <v>0</v>
      </c>
      <c r="BG173" s="83">
        <f>IF($V$173="znížená",$O$173,0)</f>
        <v>0</v>
      </c>
      <c r="BH173" s="83">
        <f>IF($V$173="zákl. prenesená",$O$173,0)</f>
        <v>0</v>
      </c>
      <c r="BI173" s="83">
        <f>IF($V$173="zníž. prenesená",$O$173,0)</f>
        <v>0</v>
      </c>
      <c r="BJ173" s="83">
        <f>IF($V$173="nulová",$O$173,0)</f>
        <v>0</v>
      </c>
      <c r="BK173" s="3" t="s">
        <v>114</v>
      </c>
      <c r="BL173" s="83">
        <f>$M$173*$K$173</f>
        <v>0</v>
      </c>
    </row>
    <row r="174" spans="2:64" s="3" customFormat="1" ht="23.25" customHeight="1">
      <c r="B174" s="19"/>
      <c r="C174" s="150"/>
      <c r="D174" s="150" t="s">
        <v>137</v>
      </c>
      <c r="E174" s="151"/>
      <c r="F174" s="225"/>
      <c r="G174" s="226"/>
      <c r="H174" s="226"/>
      <c r="I174" s="226"/>
      <c r="J174" s="152"/>
      <c r="K174" s="153"/>
      <c r="L174" s="153"/>
      <c r="M174" s="213"/>
      <c r="N174" s="212"/>
      <c r="O174" s="214">
        <f>$BL$174</f>
        <v>0</v>
      </c>
      <c r="P174" s="212"/>
      <c r="Q174" s="212"/>
      <c r="R174" s="212"/>
      <c r="S174" s="20"/>
      <c r="U174" s="131"/>
      <c r="V174" s="154" t="s">
        <v>33</v>
      </c>
      <c r="AB174" s="55"/>
      <c r="AU174" s="3" t="s">
        <v>370</v>
      </c>
      <c r="AV174" s="3" t="s">
        <v>73</v>
      </c>
      <c r="AZ174" s="3" t="s">
        <v>370</v>
      </c>
      <c r="BF174" s="83">
        <f>IF($V$174="základná",$O$174,0)</f>
        <v>0</v>
      </c>
      <c r="BG174" s="83">
        <f>IF($V$174="znížená",$O$174,0)</f>
        <v>0</v>
      </c>
      <c r="BH174" s="83">
        <f>IF($V$174="zákl. prenesená",$O$174,0)</f>
        <v>0</v>
      </c>
      <c r="BI174" s="83">
        <f>IF($V$174="zníž. prenesená",$O$174,0)</f>
        <v>0</v>
      </c>
      <c r="BJ174" s="83">
        <f>IF($V$174="nulová",$O$174,0)</f>
        <v>0</v>
      </c>
      <c r="BK174" s="3" t="s">
        <v>114</v>
      </c>
      <c r="BL174" s="83">
        <f>$M$174*$K$174</f>
        <v>0</v>
      </c>
    </row>
    <row r="175" spans="2:64" s="3" customFormat="1" ht="23.25" customHeight="1">
      <c r="B175" s="19"/>
      <c r="C175" s="150"/>
      <c r="D175" s="150" t="s">
        <v>137</v>
      </c>
      <c r="E175" s="151"/>
      <c r="F175" s="225"/>
      <c r="G175" s="226"/>
      <c r="H175" s="226"/>
      <c r="I175" s="226"/>
      <c r="J175" s="152"/>
      <c r="K175" s="153"/>
      <c r="L175" s="153"/>
      <c r="M175" s="213"/>
      <c r="N175" s="212"/>
      <c r="O175" s="214">
        <f>$BL$175</f>
        <v>0</v>
      </c>
      <c r="P175" s="212"/>
      <c r="Q175" s="212"/>
      <c r="R175" s="212"/>
      <c r="S175" s="20"/>
      <c r="U175" s="131"/>
      <c r="V175" s="154" t="s">
        <v>33</v>
      </c>
      <c r="AB175" s="55"/>
      <c r="AU175" s="3" t="s">
        <v>370</v>
      </c>
      <c r="AV175" s="3" t="s">
        <v>73</v>
      </c>
      <c r="AZ175" s="3" t="s">
        <v>370</v>
      </c>
      <c r="BF175" s="83">
        <f>IF($V$175="základná",$O$175,0)</f>
        <v>0</v>
      </c>
      <c r="BG175" s="83">
        <f>IF($V$175="znížená",$O$175,0)</f>
        <v>0</v>
      </c>
      <c r="BH175" s="83">
        <f>IF($V$175="zákl. prenesená",$O$175,0)</f>
        <v>0</v>
      </c>
      <c r="BI175" s="83">
        <f>IF($V$175="zníž. prenesená",$O$175,0)</f>
        <v>0</v>
      </c>
      <c r="BJ175" s="83">
        <f>IF($V$175="nulová",$O$175,0)</f>
        <v>0</v>
      </c>
      <c r="BK175" s="3" t="s">
        <v>114</v>
      </c>
      <c r="BL175" s="83">
        <f>$M$175*$K$175</f>
        <v>0</v>
      </c>
    </row>
    <row r="176" spans="2:64" s="3" customFormat="1" ht="23.25" customHeight="1">
      <c r="B176" s="19"/>
      <c r="C176" s="150"/>
      <c r="D176" s="150" t="s">
        <v>137</v>
      </c>
      <c r="E176" s="151"/>
      <c r="F176" s="225"/>
      <c r="G176" s="226"/>
      <c r="H176" s="226"/>
      <c r="I176" s="226"/>
      <c r="J176" s="152"/>
      <c r="K176" s="153"/>
      <c r="L176" s="153"/>
      <c r="M176" s="213"/>
      <c r="N176" s="212"/>
      <c r="O176" s="214">
        <f>$BL$176</f>
        <v>0</v>
      </c>
      <c r="P176" s="212"/>
      <c r="Q176" s="212"/>
      <c r="R176" s="212"/>
      <c r="S176" s="20"/>
      <c r="U176" s="131"/>
      <c r="V176" s="154" t="s">
        <v>33</v>
      </c>
      <c r="W176" s="38"/>
      <c r="X176" s="38"/>
      <c r="Y176" s="38"/>
      <c r="Z176" s="38"/>
      <c r="AA176" s="38"/>
      <c r="AB176" s="40"/>
      <c r="AU176" s="3" t="s">
        <v>370</v>
      </c>
      <c r="AV176" s="3" t="s">
        <v>73</v>
      </c>
      <c r="AZ176" s="3" t="s">
        <v>370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114</v>
      </c>
      <c r="BL176" s="83">
        <f>$M$176*$K$176</f>
        <v>0</v>
      </c>
    </row>
    <row r="177" spans="2:19" s="3" customFormat="1" ht="7.5" customHeight="1"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3"/>
    </row>
    <row r="191" s="2" customFormat="1" ht="14.25" customHeight="1"/>
  </sheetData>
  <sheetProtection/>
  <mergeCells count="178">
    <mergeCell ref="T1:AD1"/>
    <mergeCell ref="F176:I176"/>
    <mergeCell ref="M176:N176"/>
    <mergeCell ref="O176:R176"/>
    <mergeCell ref="O122:R122"/>
    <mergeCell ref="O123:R123"/>
    <mergeCell ref="O124:R124"/>
    <mergeCell ref="O136:R136"/>
    <mergeCell ref="O143:R143"/>
    <mergeCell ref="O161:R161"/>
    <mergeCell ref="F174:I174"/>
    <mergeCell ref="M174:N174"/>
    <mergeCell ref="O174:R174"/>
    <mergeCell ref="F166:I166"/>
    <mergeCell ref="M166:N166"/>
    <mergeCell ref="O166:R166"/>
    <mergeCell ref="F167:I167"/>
    <mergeCell ref="O171:R171"/>
    <mergeCell ref="F175:I175"/>
    <mergeCell ref="M175:N175"/>
    <mergeCell ref="O175:R175"/>
    <mergeCell ref="F172:I172"/>
    <mergeCell ref="M172:N172"/>
    <mergeCell ref="O172:R172"/>
    <mergeCell ref="F173:I173"/>
    <mergeCell ref="M173:N173"/>
    <mergeCell ref="O173:R173"/>
    <mergeCell ref="F168:I168"/>
    <mergeCell ref="F170:I170"/>
    <mergeCell ref="M170:N170"/>
    <mergeCell ref="O170:R170"/>
    <mergeCell ref="O169:R169"/>
    <mergeCell ref="F164:I164"/>
    <mergeCell ref="M164:N164"/>
    <mergeCell ref="O164:R164"/>
    <mergeCell ref="F165:I165"/>
    <mergeCell ref="M165:N165"/>
    <mergeCell ref="O165:R165"/>
    <mergeCell ref="F160:I160"/>
    <mergeCell ref="F162:I162"/>
    <mergeCell ref="M162:N162"/>
    <mergeCell ref="O162:R162"/>
    <mergeCell ref="F163:I163"/>
    <mergeCell ref="M163:N163"/>
    <mergeCell ref="O163:R163"/>
    <mergeCell ref="F156:I156"/>
    <mergeCell ref="F157:I157"/>
    <mergeCell ref="F158:I158"/>
    <mergeCell ref="M158:N158"/>
    <mergeCell ref="O158:R158"/>
    <mergeCell ref="F159:I159"/>
    <mergeCell ref="F152:I152"/>
    <mergeCell ref="F153:I153"/>
    <mergeCell ref="F154:I154"/>
    <mergeCell ref="M154:N154"/>
    <mergeCell ref="O154:R154"/>
    <mergeCell ref="F155:I155"/>
    <mergeCell ref="M155:N155"/>
    <mergeCell ref="O155:R155"/>
    <mergeCell ref="F148:I148"/>
    <mergeCell ref="M148:N148"/>
    <mergeCell ref="O148:R148"/>
    <mergeCell ref="F149:I149"/>
    <mergeCell ref="F150:I150"/>
    <mergeCell ref="F151:I151"/>
    <mergeCell ref="M151:N151"/>
    <mergeCell ref="O151:R151"/>
    <mergeCell ref="F144:I144"/>
    <mergeCell ref="M144:N144"/>
    <mergeCell ref="O144:R144"/>
    <mergeCell ref="F145:I145"/>
    <mergeCell ref="F146:I146"/>
    <mergeCell ref="F147:I147"/>
    <mergeCell ref="M147:N147"/>
    <mergeCell ref="O147:R147"/>
    <mergeCell ref="F139:I139"/>
    <mergeCell ref="F140:I140"/>
    <mergeCell ref="M140:N140"/>
    <mergeCell ref="O140:R140"/>
    <mergeCell ref="F142:I142"/>
    <mergeCell ref="M142:N142"/>
    <mergeCell ref="O142:R142"/>
    <mergeCell ref="O141:R141"/>
    <mergeCell ref="F134:I134"/>
    <mergeCell ref="F135:I135"/>
    <mergeCell ref="F137:I137"/>
    <mergeCell ref="M137:N137"/>
    <mergeCell ref="O137:R137"/>
    <mergeCell ref="F138:I138"/>
    <mergeCell ref="F131:I131"/>
    <mergeCell ref="F132:I132"/>
    <mergeCell ref="M132:N132"/>
    <mergeCell ref="O132:R132"/>
    <mergeCell ref="F133:I133"/>
    <mergeCell ref="M133:N133"/>
    <mergeCell ref="O133:R133"/>
    <mergeCell ref="F129:I129"/>
    <mergeCell ref="M129:N129"/>
    <mergeCell ref="O129:R129"/>
    <mergeCell ref="F130:I130"/>
    <mergeCell ref="M130:N130"/>
    <mergeCell ref="O130:R130"/>
    <mergeCell ref="F125:I125"/>
    <mergeCell ref="M125:N125"/>
    <mergeCell ref="O125:R125"/>
    <mergeCell ref="F126:I126"/>
    <mergeCell ref="F127:I127"/>
    <mergeCell ref="F128:I128"/>
    <mergeCell ref="M128:N128"/>
    <mergeCell ref="O128:R128"/>
    <mergeCell ref="F114:Q114"/>
    <mergeCell ref="N116:Q116"/>
    <mergeCell ref="N118:R118"/>
    <mergeCell ref="N119:R119"/>
    <mergeCell ref="F121:I121"/>
    <mergeCell ref="M121:N121"/>
    <mergeCell ref="O121:R121"/>
    <mergeCell ref="D102:H102"/>
    <mergeCell ref="O102:R102"/>
    <mergeCell ref="O103:R103"/>
    <mergeCell ref="M105:R105"/>
    <mergeCell ref="C111:R111"/>
    <mergeCell ref="F113:Q113"/>
    <mergeCell ref="D99:H99"/>
    <mergeCell ref="O99:R99"/>
    <mergeCell ref="D100:H100"/>
    <mergeCell ref="O100:R100"/>
    <mergeCell ref="D101:H101"/>
    <mergeCell ref="O101:R101"/>
    <mergeCell ref="O93:R93"/>
    <mergeCell ref="O94:R94"/>
    <mergeCell ref="O95:R95"/>
    <mergeCell ref="O97:R97"/>
    <mergeCell ref="D98:H98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72:D177">
      <formula1>"K,M"</formula1>
    </dataValidation>
    <dataValidation type="list" allowBlank="1" showInputMessage="1" showErrorMessage="1" error="Povolené sú hodnoty základná, znížená, nulová." sqref="V172:V177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18"/>
  <sheetViews>
    <sheetView showGridLines="0" zoomScalePageLayoutView="0" workbookViewId="0" topLeftCell="A1">
      <pane ySplit="1" topLeftCell="A246" activePane="bottomLeft" state="frozen"/>
      <selection pane="topLeft" activeCell="A1" sqref="A1"/>
      <selection pane="bottomLeft" activeCell="E14" sqref="E14:M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96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227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66</v>
      </c>
    </row>
    <row r="3" spans="2:47" s="2" customFormat="1" ht="37.5" customHeight="1">
      <c r="B3" s="7"/>
      <c r="C3" s="161" t="s">
        <v>96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7" t="str">
        <f>'Rekapitulácia stavby'!$K$4</f>
        <v>REGENERÁCIA VNÚTROBLOKOV SÍDLISK MESTA BREZNO LOK. 3 VNÚTROBLOK MAZORNÍK - 9. MÁJA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97</v>
      </c>
      <c r="F6" s="167" t="s">
        <v>449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8"/>
      <c r="Q8" s="164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6"/>
      <c r="Q10" s="164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6"/>
      <c r="Q11" s="164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199"/>
      <c r="Q13" s="164"/>
      <c r="S13" s="20"/>
    </row>
    <row r="14" spans="2:19" s="3" customFormat="1" ht="18.75" customHeight="1">
      <c r="B14" s="19"/>
      <c r="E14" s="199"/>
      <c r="F14" s="164"/>
      <c r="G14" s="164"/>
      <c r="H14" s="164"/>
      <c r="I14" s="164"/>
      <c r="J14" s="164"/>
      <c r="K14" s="164"/>
      <c r="L14" s="164"/>
      <c r="M14" s="164"/>
      <c r="N14" s="14" t="s">
        <v>20</v>
      </c>
      <c r="P14" s="199"/>
      <c r="Q14" s="164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23</v>
      </c>
      <c r="N16" s="14" t="s">
        <v>18</v>
      </c>
      <c r="P16" s="166"/>
      <c r="Q16" s="164"/>
      <c r="S16" s="20"/>
    </row>
    <row r="17" spans="2:19" s="3" customFormat="1" ht="18.75" customHeight="1">
      <c r="B17" s="19"/>
      <c r="E17" s="12"/>
      <c r="N17" s="14" t="s">
        <v>20</v>
      </c>
      <c r="P17" s="166"/>
      <c r="Q17" s="164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6"/>
      <c r="Q19" s="164"/>
      <c r="S19" s="20"/>
    </row>
    <row r="20" spans="2:19" s="3" customFormat="1" ht="18.75" customHeight="1">
      <c r="B20" s="19"/>
      <c r="E20" s="12"/>
      <c r="N20" s="14" t="s">
        <v>20</v>
      </c>
      <c r="P20" s="166"/>
      <c r="Q20" s="164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26</v>
      </c>
      <c r="S22" s="20"/>
    </row>
    <row r="23" spans="2:19" s="91" customFormat="1" ht="15.75" customHeight="1">
      <c r="B23" s="92"/>
      <c r="E23" s="169"/>
      <c r="F23" s="200"/>
      <c r="G23" s="200"/>
      <c r="H23" s="200"/>
      <c r="I23" s="200"/>
      <c r="J23" s="200"/>
      <c r="K23" s="200"/>
      <c r="L23" s="200"/>
      <c r="M23" s="200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99</v>
      </c>
      <c r="N26" s="170">
        <f>$O$87</f>
        <v>0</v>
      </c>
      <c r="O26" s="164"/>
      <c r="P26" s="164"/>
      <c r="Q26" s="164"/>
      <c r="S26" s="20"/>
    </row>
    <row r="27" spans="2:19" s="3" customFormat="1" ht="15" customHeight="1">
      <c r="B27" s="19"/>
      <c r="D27" s="18" t="s">
        <v>90</v>
      </c>
      <c r="N27" s="170">
        <f>$O$98</f>
        <v>0</v>
      </c>
      <c r="O27" s="164"/>
      <c r="P27" s="164"/>
      <c r="Q27" s="164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29</v>
      </c>
      <c r="N29" s="201">
        <f>ROUND($N$26+$N$27,2)</f>
        <v>0</v>
      </c>
      <c r="O29" s="164"/>
      <c r="P29" s="164"/>
      <c r="Q29" s="164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30</v>
      </c>
      <c r="E31" s="24" t="s">
        <v>31</v>
      </c>
      <c r="F31" s="25">
        <v>0.2</v>
      </c>
      <c r="G31" s="96" t="s">
        <v>32</v>
      </c>
      <c r="H31" s="202">
        <f>ROUND((((SUM($BF$98:$BF$105)+SUM($BF$123:$BF$211))+SUM($BF$213:$BF$217))),2)</f>
        <v>0</v>
      </c>
      <c r="I31" s="164"/>
      <c r="J31" s="164"/>
      <c r="N31" s="202">
        <f>ROUND(((ROUND((SUM($BF$98:$BF$105)+SUM($BF$123:$BF$211)),2)*$F$31)+SUM($BF$213:$BF$217)*$F$31),2)</f>
        <v>0</v>
      </c>
      <c r="O31" s="164"/>
      <c r="P31" s="164"/>
      <c r="Q31" s="164"/>
      <c r="S31" s="20"/>
    </row>
    <row r="32" spans="2:19" s="3" customFormat="1" ht="15" customHeight="1">
      <c r="B32" s="19"/>
      <c r="E32" s="24" t="s">
        <v>33</v>
      </c>
      <c r="F32" s="25">
        <v>0.2</v>
      </c>
      <c r="G32" s="96" t="s">
        <v>32</v>
      </c>
      <c r="H32" s="202">
        <f>ROUND((((SUM($BG$98:$BG$105)+SUM($BG$123:$BG$211))+SUM($BG$213:$BG$217))),2)</f>
        <v>0</v>
      </c>
      <c r="I32" s="164"/>
      <c r="J32" s="164"/>
      <c r="N32" s="202">
        <f>ROUND(((ROUND((SUM($BG$98:$BG$105)+SUM($BG$123:$BG$211)),2)*$F$32)+SUM($BG$213:$BG$217)*$F$32),2)</f>
        <v>0</v>
      </c>
      <c r="O32" s="164"/>
      <c r="P32" s="164"/>
      <c r="Q32" s="164"/>
      <c r="S32" s="20"/>
    </row>
    <row r="33" spans="2:19" s="3" customFormat="1" ht="15" customHeight="1" hidden="1">
      <c r="B33" s="19"/>
      <c r="E33" s="24" t="s">
        <v>34</v>
      </c>
      <c r="F33" s="25">
        <v>0.2</v>
      </c>
      <c r="G33" s="96" t="s">
        <v>32</v>
      </c>
      <c r="H33" s="202">
        <f>ROUND((((SUM($BH$98:$BH$105)+SUM($BH$123:$BH$211))+SUM($BH$213:$BH$217))),2)</f>
        <v>0</v>
      </c>
      <c r="I33" s="164"/>
      <c r="J33" s="164"/>
      <c r="N33" s="202">
        <v>0</v>
      </c>
      <c r="O33" s="164"/>
      <c r="P33" s="164"/>
      <c r="Q33" s="164"/>
      <c r="S33" s="20"/>
    </row>
    <row r="34" spans="2:19" s="3" customFormat="1" ht="15" customHeight="1" hidden="1">
      <c r="B34" s="19"/>
      <c r="E34" s="24" t="s">
        <v>35</v>
      </c>
      <c r="F34" s="25">
        <v>0.2</v>
      </c>
      <c r="G34" s="96" t="s">
        <v>32</v>
      </c>
      <c r="H34" s="202">
        <f>ROUND((((SUM($BI$98:$BI$105)+SUM($BI$123:$BI$211))+SUM($BI$213:$BI$217))),2)</f>
        <v>0</v>
      </c>
      <c r="I34" s="164"/>
      <c r="J34" s="164"/>
      <c r="N34" s="202">
        <v>0</v>
      </c>
      <c r="O34" s="164"/>
      <c r="P34" s="164"/>
      <c r="Q34" s="164"/>
      <c r="S34" s="20"/>
    </row>
    <row r="35" spans="2:19" s="3" customFormat="1" ht="15" customHeight="1" hidden="1">
      <c r="B35" s="19"/>
      <c r="E35" s="24" t="s">
        <v>36</v>
      </c>
      <c r="F35" s="25">
        <v>0</v>
      </c>
      <c r="G35" s="96" t="s">
        <v>32</v>
      </c>
      <c r="H35" s="202">
        <f>ROUND((((SUM($BJ$98:$BJ$105)+SUM($BJ$123:$BJ$211))+SUM($BJ$213:$BJ$217))),2)</f>
        <v>0</v>
      </c>
      <c r="I35" s="164"/>
      <c r="J35" s="164"/>
      <c r="N35" s="202">
        <v>0</v>
      </c>
      <c r="O35" s="164"/>
      <c r="P35" s="164"/>
      <c r="Q35" s="164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37</v>
      </c>
      <c r="E37" s="30"/>
      <c r="F37" s="30"/>
      <c r="G37" s="97" t="s">
        <v>38</v>
      </c>
      <c r="H37" s="31" t="s">
        <v>39</v>
      </c>
      <c r="I37" s="30"/>
      <c r="J37" s="30"/>
      <c r="K37" s="30"/>
      <c r="L37" s="30"/>
      <c r="M37" s="177">
        <f>SUM($N$29:$N$35)</f>
        <v>0</v>
      </c>
      <c r="N37" s="176"/>
      <c r="O37" s="176"/>
      <c r="P37" s="176"/>
      <c r="Q37" s="178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40</v>
      </c>
      <c r="E49" s="33"/>
      <c r="F49" s="33"/>
      <c r="G49" s="33"/>
      <c r="H49" s="34"/>
      <c r="J49" s="32" t="s">
        <v>41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42</v>
      </c>
      <c r="E58" s="38"/>
      <c r="F58" s="38"/>
      <c r="G58" s="39" t="s">
        <v>43</v>
      </c>
      <c r="H58" s="40"/>
      <c r="J58" s="37" t="s">
        <v>42</v>
      </c>
      <c r="K58" s="38"/>
      <c r="L58" s="38"/>
      <c r="M58" s="38"/>
      <c r="N58" s="38"/>
      <c r="O58" s="39" t="s">
        <v>43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44</v>
      </c>
      <c r="E60" s="33"/>
      <c r="F60" s="33"/>
      <c r="G60" s="33"/>
      <c r="H60" s="34"/>
      <c r="J60" s="32" t="s">
        <v>45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42</v>
      </c>
      <c r="E69" s="38"/>
      <c r="F69" s="38"/>
      <c r="G69" s="39" t="s">
        <v>43</v>
      </c>
      <c r="H69" s="40"/>
      <c r="J69" s="37" t="s">
        <v>42</v>
      </c>
      <c r="K69" s="38"/>
      <c r="L69" s="38"/>
      <c r="M69" s="38"/>
      <c r="N69" s="38"/>
      <c r="O69" s="39" t="s">
        <v>43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1" t="s">
        <v>100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7" t="str">
        <f>$F$5</f>
        <v>REGENERÁCIA VNÚTROBLOKOV SÍDLISK MESTA BREZNO LOK. 3 VNÚTROBLOK MAZORNÍK - 9. MÁJA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S77" s="20"/>
    </row>
    <row r="78" spans="2:19" s="3" customFormat="1" ht="37.5" customHeight="1">
      <c r="B78" s="19"/>
      <c r="C78" s="49" t="s">
        <v>97</v>
      </c>
      <c r="F78" s="179" t="str">
        <f>$F$6</f>
        <v>2-17-3 - SO.03 Drevené pódium, drevené schody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3858/139, k.ú. Brezno</v>
      </c>
      <c r="K80" s="14" t="s">
        <v>16</v>
      </c>
      <c r="L80" s="14"/>
      <c r="N80" s="203"/>
      <c r="O80" s="164"/>
      <c r="P80" s="164"/>
      <c r="Q80" s="164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23</v>
      </c>
      <c r="L82" s="14"/>
      <c r="N82" s="166"/>
      <c r="O82" s="164"/>
      <c r="P82" s="164"/>
      <c r="Q82" s="164"/>
      <c r="R82" s="164"/>
      <c r="S82" s="20"/>
    </row>
    <row r="83" spans="2:19" s="3" customFormat="1" ht="15" customHeight="1">
      <c r="B83" s="19"/>
      <c r="C83" s="14" t="s">
        <v>21</v>
      </c>
      <c r="F83" s="12"/>
      <c r="K83" s="14" t="s">
        <v>25</v>
      </c>
      <c r="L83" s="14"/>
      <c r="N83" s="166"/>
      <c r="O83" s="164"/>
      <c r="P83" s="164"/>
      <c r="Q83" s="164"/>
      <c r="R83" s="164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4" t="s">
        <v>101</v>
      </c>
      <c r="D85" s="193"/>
      <c r="E85" s="193"/>
      <c r="F85" s="193"/>
      <c r="G85" s="193"/>
      <c r="H85" s="28"/>
      <c r="I85" s="28"/>
      <c r="J85" s="28"/>
      <c r="K85" s="28"/>
      <c r="L85" s="28"/>
      <c r="M85" s="28"/>
      <c r="N85" s="28"/>
      <c r="O85" s="204" t="s">
        <v>102</v>
      </c>
      <c r="P85" s="164"/>
      <c r="Q85" s="164"/>
      <c r="R85" s="164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103</v>
      </c>
      <c r="O87" s="194">
        <f>$O$123</f>
        <v>0</v>
      </c>
      <c r="P87" s="164"/>
      <c r="Q87" s="164"/>
      <c r="R87" s="164"/>
      <c r="S87" s="20"/>
      <c r="AV87" s="3" t="s">
        <v>104</v>
      </c>
    </row>
    <row r="88" spans="2:19" s="66" customFormat="1" ht="25.5" customHeight="1">
      <c r="B88" s="98"/>
      <c r="D88" s="99" t="s">
        <v>105</v>
      </c>
      <c r="O88" s="205">
        <f>$O$124</f>
        <v>0</v>
      </c>
      <c r="P88" s="206"/>
      <c r="Q88" s="206"/>
      <c r="R88" s="206"/>
      <c r="S88" s="100"/>
    </row>
    <row r="89" spans="2:19" s="94" customFormat="1" ht="21" customHeight="1">
      <c r="B89" s="101"/>
      <c r="D89" s="79" t="s">
        <v>106</v>
      </c>
      <c r="O89" s="190">
        <f>$O$125</f>
        <v>0</v>
      </c>
      <c r="P89" s="206"/>
      <c r="Q89" s="206"/>
      <c r="R89" s="206"/>
      <c r="S89" s="102"/>
    </row>
    <row r="90" spans="2:19" s="94" customFormat="1" ht="21" customHeight="1">
      <c r="B90" s="101"/>
      <c r="D90" s="79" t="s">
        <v>107</v>
      </c>
      <c r="O90" s="190">
        <f>$O$142</f>
        <v>0</v>
      </c>
      <c r="P90" s="206"/>
      <c r="Q90" s="206"/>
      <c r="R90" s="206"/>
      <c r="S90" s="102"/>
    </row>
    <row r="91" spans="2:19" s="94" customFormat="1" ht="21" customHeight="1">
      <c r="B91" s="101"/>
      <c r="D91" s="79" t="s">
        <v>373</v>
      </c>
      <c r="O91" s="190">
        <f>$O$162</f>
        <v>0</v>
      </c>
      <c r="P91" s="206"/>
      <c r="Q91" s="206"/>
      <c r="R91" s="206"/>
      <c r="S91" s="102"/>
    </row>
    <row r="92" spans="2:19" s="94" customFormat="1" ht="21" customHeight="1">
      <c r="B92" s="101"/>
      <c r="D92" s="79" t="s">
        <v>109</v>
      </c>
      <c r="O92" s="190">
        <f>$O$169</f>
        <v>0</v>
      </c>
      <c r="P92" s="206"/>
      <c r="Q92" s="206"/>
      <c r="R92" s="206"/>
      <c r="S92" s="102"/>
    </row>
    <row r="93" spans="2:19" s="66" customFormat="1" ht="25.5" customHeight="1">
      <c r="B93" s="98"/>
      <c r="D93" s="99" t="s">
        <v>450</v>
      </c>
      <c r="O93" s="205">
        <f>$O$171</f>
        <v>0</v>
      </c>
      <c r="P93" s="206"/>
      <c r="Q93" s="206"/>
      <c r="R93" s="206"/>
      <c r="S93" s="100"/>
    </row>
    <row r="94" spans="2:19" s="94" customFormat="1" ht="21" customHeight="1">
      <c r="B94" s="101"/>
      <c r="D94" s="79" t="s">
        <v>451</v>
      </c>
      <c r="O94" s="190">
        <f>$O$172</f>
        <v>0</v>
      </c>
      <c r="P94" s="206"/>
      <c r="Q94" s="206"/>
      <c r="R94" s="206"/>
      <c r="S94" s="102"/>
    </row>
    <row r="95" spans="2:19" s="94" customFormat="1" ht="21" customHeight="1">
      <c r="B95" s="101"/>
      <c r="D95" s="79" t="s">
        <v>452</v>
      </c>
      <c r="O95" s="190">
        <f>$O$201</f>
        <v>0</v>
      </c>
      <c r="P95" s="206"/>
      <c r="Q95" s="206"/>
      <c r="R95" s="206"/>
      <c r="S95" s="102"/>
    </row>
    <row r="96" spans="2:19" s="66" customFormat="1" ht="22.5" customHeight="1">
      <c r="B96" s="98"/>
      <c r="D96" s="99" t="s">
        <v>110</v>
      </c>
      <c r="O96" s="207">
        <f>$O$212</f>
        <v>0</v>
      </c>
      <c r="P96" s="206"/>
      <c r="Q96" s="206"/>
      <c r="R96" s="206"/>
      <c r="S96" s="100"/>
    </row>
    <row r="97" spans="2:19" s="3" customFormat="1" ht="22.5" customHeight="1">
      <c r="B97" s="19"/>
      <c r="S97" s="20"/>
    </row>
    <row r="98" spans="2:22" s="3" customFormat="1" ht="30" customHeight="1">
      <c r="B98" s="19"/>
      <c r="C98" s="61" t="s">
        <v>111</v>
      </c>
      <c r="O98" s="194">
        <f>ROUND($O$99+$O$100+$O$101+$O$102+$O$103+$O$104,2)</f>
        <v>0</v>
      </c>
      <c r="P98" s="164"/>
      <c r="Q98" s="164"/>
      <c r="R98" s="164"/>
      <c r="S98" s="20"/>
      <c r="U98" s="103"/>
      <c r="V98" s="104" t="s">
        <v>30</v>
      </c>
    </row>
    <row r="99" spans="2:63" s="3" customFormat="1" ht="18.75" customHeight="1">
      <c r="B99" s="19"/>
      <c r="D99" s="191" t="s">
        <v>112</v>
      </c>
      <c r="E99" s="164"/>
      <c r="F99" s="164"/>
      <c r="G99" s="164"/>
      <c r="H99" s="164"/>
      <c r="O99" s="189">
        <f>ROUND($O$87*$U$99,2)</f>
        <v>0</v>
      </c>
      <c r="P99" s="164"/>
      <c r="Q99" s="164"/>
      <c r="R99" s="164"/>
      <c r="S99" s="20"/>
      <c r="U99" s="105"/>
      <c r="V99" s="106" t="s">
        <v>33</v>
      </c>
      <c r="AZ99" s="3" t="s">
        <v>113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114</v>
      </c>
    </row>
    <row r="100" spans="2:63" s="3" customFormat="1" ht="18.75" customHeight="1">
      <c r="B100" s="19"/>
      <c r="D100" s="191" t="s">
        <v>115</v>
      </c>
      <c r="E100" s="164"/>
      <c r="F100" s="164"/>
      <c r="G100" s="164"/>
      <c r="H100" s="164"/>
      <c r="O100" s="189">
        <f>ROUND($O$87*$U$100,2)</f>
        <v>0</v>
      </c>
      <c r="P100" s="164"/>
      <c r="Q100" s="164"/>
      <c r="R100" s="164"/>
      <c r="S100" s="20"/>
      <c r="U100" s="105"/>
      <c r="V100" s="106" t="s">
        <v>33</v>
      </c>
      <c r="AZ100" s="3" t="s">
        <v>113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114</v>
      </c>
    </row>
    <row r="101" spans="2:63" s="3" customFormat="1" ht="18.75" customHeight="1">
      <c r="B101" s="19"/>
      <c r="D101" s="191" t="s">
        <v>116</v>
      </c>
      <c r="E101" s="164"/>
      <c r="F101" s="164"/>
      <c r="G101" s="164"/>
      <c r="H101" s="164"/>
      <c r="O101" s="189">
        <f>ROUND($O$87*$U$101,2)</f>
        <v>0</v>
      </c>
      <c r="P101" s="164"/>
      <c r="Q101" s="164"/>
      <c r="R101" s="164"/>
      <c r="S101" s="20"/>
      <c r="U101" s="105"/>
      <c r="V101" s="106" t="s">
        <v>33</v>
      </c>
      <c r="AZ101" s="3" t="s">
        <v>113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114</v>
      </c>
    </row>
    <row r="102" spans="2:63" s="3" customFormat="1" ht="18.75" customHeight="1">
      <c r="B102" s="19"/>
      <c r="D102" s="191" t="s">
        <v>117</v>
      </c>
      <c r="E102" s="164"/>
      <c r="F102" s="164"/>
      <c r="G102" s="164"/>
      <c r="H102" s="164"/>
      <c r="O102" s="189">
        <f>ROUND($O$87*$U$102,2)</f>
        <v>0</v>
      </c>
      <c r="P102" s="164"/>
      <c r="Q102" s="164"/>
      <c r="R102" s="164"/>
      <c r="S102" s="20"/>
      <c r="U102" s="105"/>
      <c r="V102" s="106" t="s">
        <v>33</v>
      </c>
      <c r="AZ102" s="3" t="s">
        <v>113</v>
      </c>
      <c r="BF102" s="83">
        <f>IF($V$102="základná",$O$102,0)</f>
        <v>0</v>
      </c>
      <c r="BG102" s="83">
        <f>IF($V$102="znížená",$O$102,0)</f>
        <v>0</v>
      </c>
      <c r="BH102" s="83">
        <f>IF($V$102="zákl. prenesená",$O$102,0)</f>
        <v>0</v>
      </c>
      <c r="BI102" s="83">
        <f>IF($V$102="zníž. prenesená",$O$102,0)</f>
        <v>0</v>
      </c>
      <c r="BJ102" s="83">
        <f>IF($V$102="nulová",$O$102,0)</f>
        <v>0</v>
      </c>
      <c r="BK102" s="3" t="s">
        <v>114</v>
      </c>
    </row>
    <row r="103" spans="2:63" s="3" customFormat="1" ht="18.75" customHeight="1">
      <c r="B103" s="19"/>
      <c r="D103" s="191" t="s">
        <v>118</v>
      </c>
      <c r="E103" s="164"/>
      <c r="F103" s="164"/>
      <c r="G103" s="164"/>
      <c r="H103" s="164"/>
      <c r="O103" s="189">
        <f>ROUND($O$87*$U$103,2)</f>
        <v>0</v>
      </c>
      <c r="P103" s="164"/>
      <c r="Q103" s="164"/>
      <c r="R103" s="164"/>
      <c r="S103" s="20"/>
      <c r="U103" s="105"/>
      <c r="V103" s="106" t="s">
        <v>33</v>
      </c>
      <c r="AZ103" s="3" t="s">
        <v>113</v>
      </c>
      <c r="BF103" s="83">
        <f>IF($V$103="základná",$O$103,0)</f>
        <v>0</v>
      </c>
      <c r="BG103" s="83">
        <f>IF($V$103="znížená",$O$103,0)</f>
        <v>0</v>
      </c>
      <c r="BH103" s="83">
        <f>IF($V$103="zákl. prenesená",$O$103,0)</f>
        <v>0</v>
      </c>
      <c r="BI103" s="83">
        <f>IF($V$103="zníž. prenesená",$O$103,0)</f>
        <v>0</v>
      </c>
      <c r="BJ103" s="83">
        <f>IF($V$103="nulová",$O$103,0)</f>
        <v>0</v>
      </c>
      <c r="BK103" s="3" t="s">
        <v>114</v>
      </c>
    </row>
    <row r="104" spans="2:63" s="3" customFormat="1" ht="18.75" customHeight="1">
      <c r="B104" s="19"/>
      <c r="D104" s="79" t="s">
        <v>119</v>
      </c>
      <c r="O104" s="189">
        <f>ROUND($O$87*$U$104,2)</f>
        <v>0</v>
      </c>
      <c r="P104" s="164"/>
      <c r="Q104" s="164"/>
      <c r="R104" s="164"/>
      <c r="S104" s="20"/>
      <c r="U104" s="107"/>
      <c r="V104" s="108" t="s">
        <v>33</v>
      </c>
      <c r="AZ104" s="3" t="s">
        <v>120</v>
      </c>
      <c r="BF104" s="83">
        <f>IF($V$104="základná",$O$104,0)</f>
        <v>0</v>
      </c>
      <c r="BG104" s="83">
        <f>IF($V$104="znížená",$O$104,0)</f>
        <v>0</v>
      </c>
      <c r="BH104" s="83">
        <f>IF($V$104="zákl. prenesená",$O$104,0)</f>
        <v>0</v>
      </c>
      <c r="BI104" s="83">
        <f>IF($V$104="zníž. prenesená",$O$104,0)</f>
        <v>0</v>
      </c>
      <c r="BJ104" s="83">
        <f>IF($V$104="nulová",$O$104,0)</f>
        <v>0</v>
      </c>
      <c r="BK104" s="3" t="s">
        <v>114</v>
      </c>
    </row>
    <row r="105" spans="2:19" s="3" customFormat="1" ht="14.25" customHeight="1">
      <c r="B105" s="19"/>
      <c r="S105" s="20"/>
    </row>
    <row r="106" spans="2:19" s="3" customFormat="1" ht="30" customHeight="1">
      <c r="B106" s="19"/>
      <c r="C106" s="90" t="s">
        <v>95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192">
        <f>ROUND(SUM($O$87+$O$98),2)</f>
        <v>0</v>
      </c>
      <c r="N106" s="193"/>
      <c r="O106" s="193"/>
      <c r="P106" s="193"/>
      <c r="Q106" s="193"/>
      <c r="R106" s="193"/>
      <c r="S106" s="20"/>
    </row>
    <row r="107" spans="2:19" s="3" customFormat="1" ht="7.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3"/>
    </row>
    <row r="111" spans="2:19" s="3" customFormat="1" ht="7.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6"/>
    </row>
    <row r="112" spans="2:19" s="3" customFormat="1" ht="37.5" customHeight="1">
      <c r="B112" s="19"/>
      <c r="C112" s="161" t="s">
        <v>121</v>
      </c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20"/>
    </row>
    <row r="113" spans="2:19" s="3" customFormat="1" ht="7.5" customHeight="1">
      <c r="B113" s="19"/>
      <c r="S113" s="20"/>
    </row>
    <row r="114" spans="2:19" s="3" customFormat="1" ht="30.75" customHeight="1">
      <c r="B114" s="19"/>
      <c r="C114" s="14" t="s">
        <v>10</v>
      </c>
      <c r="F114" s="197" t="str">
        <f>$F$5</f>
        <v>REGENERÁCIA VNÚTROBLOKOV SÍDLISK MESTA BREZNO LOK. 3 VNÚTROBLOK MAZORNÍK - 9. MÁJA</v>
      </c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S114" s="20"/>
    </row>
    <row r="115" spans="2:19" s="3" customFormat="1" ht="37.5" customHeight="1">
      <c r="B115" s="19"/>
      <c r="C115" s="49" t="s">
        <v>97</v>
      </c>
      <c r="F115" s="179" t="str">
        <f>$F$6</f>
        <v>2-17-3 - SO.03 Drevené pódium, drevené schody</v>
      </c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S115" s="20"/>
    </row>
    <row r="116" spans="2:19" s="3" customFormat="1" ht="7.5" customHeight="1">
      <c r="B116" s="19"/>
      <c r="S116" s="20"/>
    </row>
    <row r="117" spans="2:19" s="3" customFormat="1" ht="18.75" customHeight="1">
      <c r="B117" s="19"/>
      <c r="C117" s="14" t="s">
        <v>14</v>
      </c>
      <c r="F117" s="12" t="str">
        <f>$F$8</f>
        <v>KN-C 3858/139, k.ú. Brezno</v>
      </c>
      <c r="K117" s="14" t="s">
        <v>16</v>
      </c>
      <c r="L117" s="14"/>
      <c r="N117" s="203"/>
      <c r="O117" s="164"/>
      <c r="P117" s="164"/>
      <c r="Q117" s="164"/>
      <c r="S117" s="20"/>
    </row>
    <row r="118" spans="2:19" s="3" customFormat="1" ht="7.5" customHeight="1">
      <c r="B118" s="19"/>
      <c r="S118" s="20"/>
    </row>
    <row r="119" spans="2:19" s="3" customFormat="1" ht="15.75" customHeight="1">
      <c r="B119" s="19"/>
      <c r="C119" s="14" t="s">
        <v>17</v>
      </c>
      <c r="F119" s="12" t="str">
        <f>$E$11</f>
        <v>Mesto Brezno</v>
      </c>
      <c r="K119" s="14" t="s">
        <v>23</v>
      </c>
      <c r="L119" s="14"/>
      <c r="N119" s="166"/>
      <c r="O119" s="164"/>
      <c r="P119" s="164"/>
      <c r="Q119" s="164"/>
      <c r="R119" s="164"/>
      <c r="S119" s="20"/>
    </row>
    <row r="120" spans="2:19" s="3" customFormat="1" ht="15" customHeight="1">
      <c r="B120" s="19"/>
      <c r="C120" s="14" t="s">
        <v>21</v>
      </c>
      <c r="F120" s="12"/>
      <c r="K120" s="14" t="s">
        <v>25</v>
      </c>
      <c r="L120" s="14"/>
      <c r="N120" s="166"/>
      <c r="O120" s="164"/>
      <c r="P120" s="164"/>
      <c r="Q120" s="164"/>
      <c r="R120" s="164"/>
      <c r="S120" s="20"/>
    </row>
    <row r="121" spans="2:19" s="3" customFormat="1" ht="11.25" customHeight="1">
      <c r="B121" s="19"/>
      <c r="S121" s="20"/>
    </row>
    <row r="122" spans="2:28" s="109" customFormat="1" ht="30" customHeight="1">
      <c r="B122" s="110"/>
      <c r="C122" s="111" t="s">
        <v>122</v>
      </c>
      <c r="D122" s="112" t="s">
        <v>123</v>
      </c>
      <c r="E122" s="112" t="s">
        <v>48</v>
      </c>
      <c r="F122" s="208" t="s">
        <v>124</v>
      </c>
      <c r="G122" s="209"/>
      <c r="H122" s="209"/>
      <c r="I122" s="209"/>
      <c r="J122" s="112" t="s">
        <v>125</v>
      </c>
      <c r="K122" s="112" t="s">
        <v>126</v>
      </c>
      <c r="L122" s="112" t="s">
        <v>716</v>
      </c>
      <c r="M122" s="208" t="s">
        <v>127</v>
      </c>
      <c r="N122" s="209"/>
      <c r="O122" s="208" t="s">
        <v>128</v>
      </c>
      <c r="P122" s="209"/>
      <c r="Q122" s="209"/>
      <c r="R122" s="210"/>
      <c r="S122" s="113"/>
      <c r="U122" s="56" t="s">
        <v>129</v>
      </c>
      <c r="V122" s="57" t="s">
        <v>30</v>
      </c>
      <c r="W122" s="57" t="s">
        <v>130</v>
      </c>
      <c r="X122" s="57" t="s">
        <v>131</v>
      </c>
      <c r="Y122" s="57" t="s">
        <v>132</v>
      </c>
      <c r="Z122" s="57" t="s">
        <v>133</v>
      </c>
      <c r="AA122" s="57" t="s">
        <v>134</v>
      </c>
      <c r="AB122" s="58" t="s">
        <v>135</v>
      </c>
    </row>
    <row r="123" spans="2:64" s="3" customFormat="1" ht="30" customHeight="1">
      <c r="B123" s="19"/>
      <c r="C123" s="61" t="s">
        <v>99</v>
      </c>
      <c r="O123" s="215">
        <f>$BL$123</f>
        <v>0</v>
      </c>
      <c r="P123" s="164"/>
      <c r="Q123" s="164"/>
      <c r="R123" s="164"/>
      <c r="S123" s="20"/>
      <c r="U123" s="60"/>
      <c r="V123" s="33"/>
      <c r="W123" s="33"/>
      <c r="X123" s="114">
        <f>$X$124+$X$171+$X$212</f>
        <v>0</v>
      </c>
      <c r="Y123" s="33"/>
      <c r="Z123" s="114">
        <f>$Z$124+$Z$171+$Z$212</f>
        <v>109.87837912</v>
      </c>
      <c r="AA123" s="33"/>
      <c r="AB123" s="115">
        <f>$AB$124+$AB$171+$AB$212</f>
        <v>0</v>
      </c>
      <c r="AU123" s="3" t="s">
        <v>65</v>
      </c>
      <c r="AV123" s="3" t="s">
        <v>104</v>
      </c>
      <c r="BL123" s="116">
        <f>$BL$124+$BL$171+$BL$212</f>
        <v>0</v>
      </c>
    </row>
    <row r="124" spans="2:64" s="117" customFormat="1" ht="37.5" customHeight="1">
      <c r="B124" s="118"/>
      <c r="D124" s="119" t="s">
        <v>105</v>
      </c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207">
        <f>$BL$124</f>
        <v>0</v>
      </c>
      <c r="P124" s="216"/>
      <c r="Q124" s="216"/>
      <c r="R124" s="216"/>
      <c r="S124" s="121"/>
      <c r="U124" s="122"/>
      <c r="X124" s="123">
        <f>$X$125+$X$142+$X$162+$X$169</f>
        <v>0</v>
      </c>
      <c r="Z124" s="123">
        <f>$Z$125+$Z$142+$Z$162+$Z$169</f>
        <v>98.41576984</v>
      </c>
      <c r="AB124" s="124">
        <f>$AB$125+$AB$142+$AB$162+$AB$169</f>
        <v>0</v>
      </c>
      <c r="AS124" s="120" t="s">
        <v>73</v>
      </c>
      <c r="AU124" s="120" t="s">
        <v>65</v>
      </c>
      <c r="AV124" s="120" t="s">
        <v>66</v>
      </c>
      <c r="AZ124" s="120" t="s">
        <v>136</v>
      </c>
      <c r="BL124" s="125">
        <f>$BL$125+$BL$142+$BL$162+$BL$169</f>
        <v>0</v>
      </c>
    </row>
    <row r="125" spans="2:64" s="117" customFormat="1" ht="21" customHeight="1">
      <c r="B125" s="118"/>
      <c r="D125" s="126" t="s">
        <v>106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228">
        <f>$BL$125</f>
        <v>0</v>
      </c>
      <c r="P125" s="216"/>
      <c r="Q125" s="216"/>
      <c r="R125" s="216"/>
      <c r="S125" s="121"/>
      <c r="U125" s="122"/>
      <c r="X125" s="123">
        <f>SUM($X$126:$X$141)</f>
        <v>0</v>
      </c>
      <c r="Z125" s="123">
        <f>SUM($Z$126:$Z$141)</f>
        <v>0</v>
      </c>
      <c r="AB125" s="124">
        <f>SUM($AB$126:$AB$141)</f>
        <v>0</v>
      </c>
      <c r="AS125" s="120" t="s">
        <v>73</v>
      </c>
      <c r="AU125" s="120" t="s">
        <v>65</v>
      </c>
      <c r="AV125" s="120" t="s">
        <v>73</v>
      </c>
      <c r="AZ125" s="120" t="s">
        <v>136</v>
      </c>
      <c r="BL125" s="125">
        <f>SUM($BL$126:$BL$141)</f>
        <v>0</v>
      </c>
    </row>
    <row r="126" spans="2:66" s="3" customFormat="1" ht="27" customHeight="1">
      <c r="B126" s="19"/>
      <c r="C126" s="127" t="s">
        <v>73</v>
      </c>
      <c r="D126" s="127" t="s">
        <v>137</v>
      </c>
      <c r="E126" s="128" t="s">
        <v>453</v>
      </c>
      <c r="F126" s="211" t="s">
        <v>454</v>
      </c>
      <c r="G126" s="212"/>
      <c r="H126" s="212"/>
      <c r="I126" s="212"/>
      <c r="J126" s="129" t="s">
        <v>155</v>
      </c>
      <c r="K126" s="130">
        <v>53.886</v>
      </c>
      <c r="L126" s="130"/>
      <c r="M126" s="213">
        <v>0</v>
      </c>
      <c r="N126" s="212"/>
      <c r="O126" s="214">
        <f>ROUND($M$126*$K$126,2)</f>
        <v>0</v>
      </c>
      <c r="P126" s="212"/>
      <c r="Q126" s="212"/>
      <c r="R126" s="212"/>
      <c r="S126" s="20"/>
      <c r="U126" s="131"/>
      <c r="V126" s="26" t="s">
        <v>33</v>
      </c>
      <c r="X126" s="132">
        <f>$W$126*$K$126</f>
        <v>0</v>
      </c>
      <c r="Y126" s="132">
        <v>0</v>
      </c>
      <c r="Z126" s="132">
        <f>$Y$126*$K$126</f>
        <v>0</v>
      </c>
      <c r="AA126" s="132">
        <v>0</v>
      </c>
      <c r="AB126" s="133">
        <f>$AA$126*$K$126</f>
        <v>0</v>
      </c>
      <c r="AS126" s="3" t="s">
        <v>141</v>
      </c>
      <c r="AU126" s="3" t="s">
        <v>137</v>
      </c>
      <c r="AV126" s="3" t="s">
        <v>114</v>
      </c>
      <c r="AZ126" s="3" t="s">
        <v>136</v>
      </c>
      <c r="BF126" s="83">
        <f>IF($V$126="základná",$O$126,0)</f>
        <v>0</v>
      </c>
      <c r="BG126" s="83">
        <f>IF($V$126="znížená",$O$126,0)</f>
        <v>0</v>
      </c>
      <c r="BH126" s="83">
        <f>IF($V$126="zákl. prenesená",$O$126,0)</f>
        <v>0</v>
      </c>
      <c r="BI126" s="83">
        <f>IF($V$126="zníž. prenesená",$O$126,0)</f>
        <v>0</v>
      </c>
      <c r="BJ126" s="83">
        <f>IF($V$126="nulová",$O$126,0)</f>
        <v>0</v>
      </c>
      <c r="BK126" s="3" t="s">
        <v>114</v>
      </c>
      <c r="BL126" s="83">
        <f>ROUND($M$126*$K$126,2)</f>
        <v>0</v>
      </c>
      <c r="BM126" s="3" t="s">
        <v>141</v>
      </c>
      <c r="BN126" s="3" t="s">
        <v>455</v>
      </c>
    </row>
    <row r="127" spans="2:52" s="3" customFormat="1" ht="18.75" customHeight="1">
      <c r="B127" s="138"/>
      <c r="E127" s="139"/>
      <c r="F127" s="221" t="s">
        <v>456</v>
      </c>
      <c r="G127" s="222"/>
      <c r="H127" s="222"/>
      <c r="I127" s="222"/>
      <c r="K127" s="140">
        <v>43.666</v>
      </c>
      <c r="L127" s="140"/>
      <c r="S127" s="141"/>
      <c r="U127" s="142"/>
      <c r="AB127" s="143"/>
      <c r="AU127" s="139" t="s">
        <v>323</v>
      </c>
      <c r="AV127" s="139" t="s">
        <v>114</v>
      </c>
      <c r="AW127" s="139" t="s">
        <v>114</v>
      </c>
      <c r="AX127" s="139" t="s">
        <v>104</v>
      </c>
      <c r="AY127" s="139" t="s">
        <v>66</v>
      </c>
      <c r="AZ127" s="139" t="s">
        <v>136</v>
      </c>
    </row>
    <row r="128" spans="2:52" s="3" customFormat="1" ht="18.75" customHeight="1">
      <c r="B128" s="138"/>
      <c r="E128" s="139"/>
      <c r="F128" s="221" t="s">
        <v>457</v>
      </c>
      <c r="G128" s="222"/>
      <c r="H128" s="222"/>
      <c r="I128" s="222"/>
      <c r="K128" s="140">
        <v>10.22</v>
      </c>
      <c r="L128" s="140"/>
      <c r="S128" s="141"/>
      <c r="U128" s="142"/>
      <c r="AB128" s="143"/>
      <c r="AU128" s="139" t="s">
        <v>323</v>
      </c>
      <c r="AV128" s="139" t="s">
        <v>114</v>
      </c>
      <c r="AW128" s="139" t="s">
        <v>114</v>
      </c>
      <c r="AX128" s="139" t="s">
        <v>104</v>
      </c>
      <c r="AY128" s="139" t="s">
        <v>66</v>
      </c>
      <c r="AZ128" s="139" t="s">
        <v>136</v>
      </c>
    </row>
    <row r="129" spans="2:52" s="3" customFormat="1" ht="18.75" customHeight="1">
      <c r="B129" s="144"/>
      <c r="E129" s="145"/>
      <c r="F129" s="223" t="s">
        <v>324</v>
      </c>
      <c r="G129" s="224"/>
      <c r="H129" s="224"/>
      <c r="I129" s="224"/>
      <c r="K129" s="146">
        <v>53.886</v>
      </c>
      <c r="L129" s="146"/>
      <c r="S129" s="147"/>
      <c r="U129" s="148"/>
      <c r="AB129" s="149"/>
      <c r="AU129" s="145" t="s">
        <v>323</v>
      </c>
      <c r="AV129" s="145" t="s">
        <v>114</v>
      </c>
      <c r="AW129" s="145" t="s">
        <v>141</v>
      </c>
      <c r="AX129" s="145" t="s">
        <v>104</v>
      </c>
      <c r="AY129" s="145" t="s">
        <v>73</v>
      </c>
      <c r="AZ129" s="145" t="s">
        <v>136</v>
      </c>
    </row>
    <row r="130" spans="2:66" s="3" customFormat="1" ht="27" customHeight="1">
      <c r="B130" s="19"/>
      <c r="C130" s="127" t="s">
        <v>114</v>
      </c>
      <c r="D130" s="127" t="s">
        <v>137</v>
      </c>
      <c r="E130" s="128" t="s">
        <v>378</v>
      </c>
      <c r="F130" s="211" t="s">
        <v>379</v>
      </c>
      <c r="G130" s="212"/>
      <c r="H130" s="212"/>
      <c r="I130" s="212"/>
      <c r="J130" s="129" t="s">
        <v>155</v>
      </c>
      <c r="K130" s="130">
        <v>53.886</v>
      </c>
      <c r="L130" s="130"/>
      <c r="M130" s="213">
        <v>0</v>
      </c>
      <c r="N130" s="212"/>
      <c r="O130" s="214">
        <f>ROUND($M$130*$K$130,2)</f>
        <v>0</v>
      </c>
      <c r="P130" s="212"/>
      <c r="Q130" s="212"/>
      <c r="R130" s="212"/>
      <c r="S130" s="20"/>
      <c r="U130" s="131"/>
      <c r="V130" s="26" t="s">
        <v>33</v>
      </c>
      <c r="X130" s="132">
        <f>$W$130*$K$130</f>
        <v>0</v>
      </c>
      <c r="Y130" s="132">
        <v>0</v>
      </c>
      <c r="Z130" s="132">
        <f>$Y$130*$K$130</f>
        <v>0</v>
      </c>
      <c r="AA130" s="132">
        <v>0</v>
      </c>
      <c r="AB130" s="133">
        <f>$AA$130*$K$130</f>
        <v>0</v>
      </c>
      <c r="AS130" s="3" t="s">
        <v>141</v>
      </c>
      <c r="AU130" s="3" t="s">
        <v>137</v>
      </c>
      <c r="AV130" s="3" t="s">
        <v>114</v>
      </c>
      <c r="AZ130" s="3" t="s">
        <v>136</v>
      </c>
      <c r="BF130" s="83">
        <f>IF($V$130="základná",$O$130,0)</f>
        <v>0</v>
      </c>
      <c r="BG130" s="83">
        <f>IF($V$130="znížená",$O$130,0)</f>
        <v>0</v>
      </c>
      <c r="BH130" s="83">
        <f>IF($V$130="zákl. prenesená",$O$130,0)</f>
        <v>0</v>
      </c>
      <c r="BI130" s="83">
        <f>IF($V$130="zníž. prenesená",$O$130,0)</f>
        <v>0</v>
      </c>
      <c r="BJ130" s="83">
        <f>IF($V$130="nulová",$O$130,0)</f>
        <v>0</v>
      </c>
      <c r="BK130" s="3" t="s">
        <v>114</v>
      </c>
      <c r="BL130" s="83">
        <f>ROUND($M$130*$K$130,2)</f>
        <v>0</v>
      </c>
      <c r="BM130" s="3" t="s">
        <v>141</v>
      </c>
      <c r="BN130" s="3" t="s">
        <v>458</v>
      </c>
    </row>
    <row r="131" spans="2:66" s="3" customFormat="1" ht="15.75" customHeight="1">
      <c r="B131" s="19"/>
      <c r="C131" s="127" t="s">
        <v>149</v>
      </c>
      <c r="D131" s="127" t="s">
        <v>137</v>
      </c>
      <c r="E131" s="128" t="s">
        <v>459</v>
      </c>
      <c r="F131" s="211" t="s">
        <v>460</v>
      </c>
      <c r="G131" s="212"/>
      <c r="H131" s="212"/>
      <c r="I131" s="212"/>
      <c r="J131" s="129" t="s">
        <v>155</v>
      </c>
      <c r="K131" s="130">
        <v>13.705</v>
      </c>
      <c r="L131" s="130"/>
      <c r="M131" s="213">
        <v>0</v>
      </c>
      <c r="N131" s="212"/>
      <c r="O131" s="214">
        <f>ROUND($M$131*$K$131,2)</f>
        <v>0</v>
      </c>
      <c r="P131" s="212"/>
      <c r="Q131" s="212"/>
      <c r="R131" s="212"/>
      <c r="S131" s="20"/>
      <c r="U131" s="131"/>
      <c r="V131" s="26" t="s">
        <v>33</v>
      </c>
      <c r="X131" s="132">
        <f>$W$131*$K$131</f>
        <v>0</v>
      </c>
      <c r="Y131" s="132">
        <v>0</v>
      </c>
      <c r="Z131" s="132">
        <f>$Y$131*$K$131</f>
        <v>0</v>
      </c>
      <c r="AA131" s="132">
        <v>0</v>
      </c>
      <c r="AB131" s="133">
        <f>$AA$131*$K$131</f>
        <v>0</v>
      </c>
      <c r="AS131" s="3" t="s">
        <v>141</v>
      </c>
      <c r="AU131" s="3" t="s">
        <v>137</v>
      </c>
      <c r="AV131" s="3" t="s">
        <v>114</v>
      </c>
      <c r="AZ131" s="3" t="s">
        <v>136</v>
      </c>
      <c r="BF131" s="83">
        <f>IF($V$131="základná",$O$131,0)</f>
        <v>0</v>
      </c>
      <c r="BG131" s="83">
        <f>IF($V$131="znížená",$O$131,0)</f>
        <v>0</v>
      </c>
      <c r="BH131" s="83">
        <f>IF($V$131="zákl. prenesená",$O$131,0)</f>
        <v>0</v>
      </c>
      <c r="BI131" s="83">
        <f>IF($V$131="zníž. prenesená",$O$131,0)</f>
        <v>0</v>
      </c>
      <c r="BJ131" s="83">
        <f>IF($V$131="nulová",$O$131,0)</f>
        <v>0</v>
      </c>
      <c r="BK131" s="3" t="s">
        <v>114</v>
      </c>
      <c r="BL131" s="83">
        <f>ROUND($M$131*$K$131,2)</f>
        <v>0</v>
      </c>
      <c r="BM131" s="3" t="s">
        <v>141</v>
      </c>
      <c r="BN131" s="3" t="s">
        <v>461</v>
      </c>
    </row>
    <row r="132" spans="2:52" s="3" customFormat="1" ht="18.75" customHeight="1">
      <c r="B132" s="138"/>
      <c r="E132" s="139"/>
      <c r="F132" s="221" t="s">
        <v>462</v>
      </c>
      <c r="G132" s="222"/>
      <c r="H132" s="222"/>
      <c r="I132" s="222"/>
      <c r="K132" s="140">
        <v>6.57</v>
      </c>
      <c r="L132" s="140"/>
      <c r="S132" s="141"/>
      <c r="U132" s="142"/>
      <c r="AB132" s="143"/>
      <c r="AU132" s="139" t="s">
        <v>323</v>
      </c>
      <c r="AV132" s="139" t="s">
        <v>114</v>
      </c>
      <c r="AW132" s="139" t="s">
        <v>114</v>
      </c>
      <c r="AX132" s="139" t="s">
        <v>104</v>
      </c>
      <c r="AY132" s="139" t="s">
        <v>66</v>
      </c>
      <c r="AZ132" s="139" t="s">
        <v>136</v>
      </c>
    </row>
    <row r="133" spans="2:52" s="3" customFormat="1" ht="18.75" customHeight="1">
      <c r="B133" s="138"/>
      <c r="E133" s="139"/>
      <c r="F133" s="221" t="s">
        <v>463</v>
      </c>
      <c r="G133" s="222"/>
      <c r="H133" s="222"/>
      <c r="I133" s="222"/>
      <c r="K133" s="140">
        <v>7.135</v>
      </c>
      <c r="L133" s="140"/>
      <c r="S133" s="141"/>
      <c r="U133" s="142"/>
      <c r="AB133" s="143"/>
      <c r="AU133" s="139" t="s">
        <v>323</v>
      </c>
      <c r="AV133" s="139" t="s">
        <v>114</v>
      </c>
      <c r="AW133" s="139" t="s">
        <v>114</v>
      </c>
      <c r="AX133" s="139" t="s">
        <v>104</v>
      </c>
      <c r="AY133" s="139" t="s">
        <v>66</v>
      </c>
      <c r="AZ133" s="139" t="s">
        <v>136</v>
      </c>
    </row>
    <row r="134" spans="2:52" s="3" customFormat="1" ht="18.75" customHeight="1">
      <c r="B134" s="144"/>
      <c r="E134" s="145"/>
      <c r="F134" s="223" t="s">
        <v>324</v>
      </c>
      <c r="G134" s="224"/>
      <c r="H134" s="224"/>
      <c r="I134" s="224"/>
      <c r="K134" s="146">
        <v>13.705</v>
      </c>
      <c r="L134" s="146"/>
      <c r="S134" s="147"/>
      <c r="U134" s="148"/>
      <c r="AB134" s="149"/>
      <c r="AU134" s="145" t="s">
        <v>323</v>
      </c>
      <c r="AV134" s="145" t="s">
        <v>114</v>
      </c>
      <c r="AW134" s="145" t="s">
        <v>141</v>
      </c>
      <c r="AX134" s="145" t="s">
        <v>104</v>
      </c>
      <c r="AY134" s="145" t="s">
        <v>73</v>
      </c>
      <c r="AZ134" s="145" t="s">
        <v>136</v>
      </c>
    </row>
    <row r="135" spans="2:66" s="3" customFormat="1" ht="39" customHeight="1">
      <c r="B135" s="19"/>
      <c r="C135" s="127" t="s">
        <v>141</v>
      </c>
      <c r="D135" s="127" t="s">
        <v>137</v>
      </c>
      <c r="E135" s="128" t="s">
        <v>464</v>
      </c>
      <c r="F135" s="211" t="s">
        <v>465</v>
      </c>
      <c r="G135" s="212"/>
      <c r="H135" s="212"/>
      <c r="I135" s="212"/>
      <c r="J135" s="129" t="s">
        <v>155</v>
      </c>
      <c r="K135" s="130">
        <v>13.705</v>
      </c>
      <c r="L135" s="130"/>
      <c r="M135" s="213">
        <v>0</v>
      </c>
      <c r="N135" s="212"/>
      <c r="O135" s="214">
        <f>ROUND($M$135*$K$135,2)</f>
        <v>0</v>
      </c>
      <c r="P135" s="212"/>
      <c r="Q135" s="212"/>
      <c r="R135" s="212"/>
      <c r="S135" s="20"/>
      <c r="U135" s="131"/>
      <c r="V135" s="26" t="s">
        <v>33</v>
      </c>
      <c r="X135" s="132">
        <f>$W$135*$K$135</f>
        <v>0</v>
      </c>
      <c r="Y135" s="132">
        <v>0</v>
      </c>
      <c r="Z135" s="132">
        <f>$Y$135*$K$135</f>
        <v>0</v>
      </c>
      <c r="AA135" s="132">
        <v>0</v>
      </c>
      <c r="AB135" s="133">
        <f>$AA$135*$K$135</f>
        <v>0</v>
      </c>
      <c r="AS135" s="3" t="s">
        <v>141</v>
      </c>
      <c r="AU135" s="3" t="s">
        <v>137</v>
      </c>
      <c r="AV135" s="3" t="s">
        <v>114</v>
      </c>
      <c r="AZ135" s="3" t="s">
        <v>136</v>
      </c>
      <c r="BF135" s="83">
        <f>IF($V$135="základná",$O$135,0)</f>
        <v>0</v>
      </c>
      <c r="BG135" s="83">
        <f>IF($V$135="znížená",$O$135,0)</f>
        <v>0</v>
      </c>
      <c r="BH135" s="83">
        <f>IF($V$135="zákl. prenesená",$O$135,0)</f>
        <v>0</v>
      </c>
      <c r="BI135" s="83">
        <f>IF($V$135="zníž. prenesená",$O$135,0)</f>
        <v>0</v>
      </c>
      <c r="BJ135" s="83">
        <f>IF($V$135="nulová",$O$135,0)</f>
        <v>0</v>
      </c>
      <c r="BK135" s="3" t="s">
        <v>114</v>
      </c>
      <c r="BL135" s="83">
        <f>ROUND($M$135*$K$135,2)</f>
        <v>0</v>
      </c>
      <c r="BM135" s="3" t="s">
        <v>141</v>
      </c>
      <c r="BN135" s="3" t="s">
        <v>466</v>
      </c>
    </row>
    <row r="136" spans="2:66" s="3" customFormat="1" ht="39" customHeight="1">
      <c r="B136" s="19"/>
      <c r="C136" s="127" t="s">
        <v>233</v>
      </c>
      <c r="D136" s="127" t="s">
        <v>137</v>
      </c>
      <c r="E136" s="128" t="s">
        <v>467</v>
      </c>
      <c r="F136" s="211" t="s">
        <v>468</v>
      </c>
      <c r="G136" s="212"/>
      <c r="H136" s="212"/>
      <c r="I136" s="212"/>
      <c r="J136" s="129" t="s">
        <v>155</v>
      </c>
      <c r="K136" s="130">
        <v>67.591</v>
      </c>
      <c r="L136" s="130"/>
      <c r="M136" s="213">
        <v>0</v>
      </c>
      <c r="N136" s="212"/>
      <c r="O136" s="214">
        <f>ROUND($M$136*$K$136,2)</f>
        <v>0</v>
      </c>
      <c r="P136" s="212"/>
      <c r="Q136" s="212"/>
      <c r="R136" s="212"/>
      <c r="S136" s="20"/>
      <c r="U136" s="131"/>
      <c r="V136" s="26" t="s">
        <v>33</v>
      </c>
      <c r="X136" s="132">
        <f>$W$136*$K$136</f>
        <v>0</v>
      </c>
      <c r="Y136" s="132">
        <v>0</v>
      </c>
      <c r="Z136" s="132">
        <f>$Y$136*$K$136</f>
        <v>0</v>
      </c>
      <c r="AA136" s="132">
        <v>0</v>
      </c>
      <c r="AB136" s="133">
        <f>$AA$136*$K$136</f>
        <v>0</v>
      </c>
      <c r="AS136" s="3" t="s">
        <v>141</v>
      </c>
      <c r="AU136" s="3" t="s">
        <v>137</v>
      </c>
      <c r="AV136" s="3" t="s">
        <v>114</v>
      </c>
      <c r="AZ136" s="3" t="s">
        <v>136</v>
      </c>
      <c r="BF136" s="83">
        <f>IF($V$136="základná",$O$136,0)</f>
        <v>0</v>
      </c>
      <c r="BG136" s="83">
        <f>IF($V$136="znížená",$O$136,0)</f>
        <v>0</v>
      </c>
      <c r="BH136" s="83">
        <f>IF($V$136="zákl. prenesená",$O$136,0)</f>
        <v>0</v>
      </c>
      <c r="BI136" s="83">
        <f>IF($V$136="zníž. prenesená",$O$136,0)</f>
        <v>0</v>
      </c>
      <c r="BJ136" s="83">
        <f>IF($V$136="nulová",$O$136,0)</f>
        <v>0</v>
      </c>
      <c r="BK136" s="3" t="s">
        <v>114</v>
      </c>
      <c r="BL136" s="83">
        <f>ROUND($M$136*$K$136,2)</f>
        <v>0</v>
      </c>
      <c r="BM136" s="3" t="s">
        <v>141</v>
      </c>
      <c r="BN136" s="3" t="s">
        <v>469</v>
      </c>
    </row>
    <row r="137" spans="2:52" s="3" customFormat="1" ht="18.75" customHeight="1">
      <c r="B137" s="138"/>
      <c r="E137" s="139"/>
      <c r="F137" s="221" t="s">
        <v>470</v>
      </c>
      <c r="G137" s="222"/>
      <c r="H137" s="222"/>
      <c r="I137" s="222"/>
      <c r="K137" s="140">
        <v>67.591</v>
      </c>
      <c r="L137" s="140"/>
      <c r="S137" s="141"/>
      <c r="U137" s="142"/>
      <c r="AB137" s="143"/>
      <c r="AU137" s="139" t="s">
        <v>323</v>
      </c>
      <c r="AV137" s="139" t="s">
        <v>114</v>
      </c>
      <c r="AW137" s="139" t="s">
        <v>114</v>
      </c>
      <c r="AX137" s="139" t="s">
        <v>104</v>
      </c>
      <c r="AY137" s="139" t="s">
        <v>66</v>
      </c>
      <c r="AZ137" s="139" t="s">
        <v>136</v>
      </c>
    </row>
    <row r="138" spans="2:52" s="3" customFormat="1" ht="18.75" customHeight="1">
      <c r="B138" s="144"/>
      <c r="E138" s="145"/>
      <c r="F138" s="223" t="s">
        <v>324</v>
      </c>
      <c r="G138" s="224"/>
      <c r="H138" s="224"/>
      <c r="I138" s="224"/>
      <c r="K138" s="146">
        <v>67.591</v>
      </c>
      <c r="L138" s="146"/>
      <c r="S138" s="147"/>
      <c r="U138" s="148"/>
      <c r="AB138" s="149"/>
      <c r="AU138" s="145" t="s">
        <v>323</v>
      </c>
      <c r="AV138" s="145" t="s">
        <v>114</v>
      </c>
      <c r="AW138" s="145" t="s">
        <v>141</v>
      </c>
      <c r="AX138" s="145" t="s">
        <v>104</v>
      </c>
      <c r="AY138" s="145" t="s">
        <v>73</v>
      </c>
      <c r="AZ138" s="145" t="s">
        <v>136</v>
      </c>
    </row>
    <row r="139" spans="2:66" s="3" customFormat="1" ht="39" customHeight="1">
      <c r="B139" s="19"/>
      <c r="C139" s="127" t="s">
        <v>237</v>
      </c>
      <c r="D139" s="127" t="s">
        <v>137</v>
      </c>
      <c r="E139" s="128" t="s">
        <v>471</v>
      </c>
      <c r="F139" s="211" t="s">
        <v>472</v>
      </c>
      <c r="G139" s="212"/>
      <c r="H139" s="212"/>
      <c r="I139" s="212"/>
      <c r="J139" s="129" t="s">
        <v>155</v>
      </c>
      <c r="K139" s="130">
        <v>1149.047</v>
      </c>
      <c r="L139" s="130"/>
      <c r="M139" s="213">
        <v>0</v>
      </c>
      <c r="N139" s="212"/>
      <c r="O139" s="214">
        <f>ROUND($M$139*$K$139,2)</f>
        <v>0</v>
      </c>
      <c r="P139" s="212"/>
      <c r="Q139" s="212"/>
      <c r="R139" s="212"/>
      <c r="S139" s="20"/>
      <c r="U139" s="131"/>
      <c r="V139" s="26" t="s">
        <v>33</v>
      </c>
      <c r="X139" s="132">
        <f>$W$139*$K$139</f>
        <v>0</v>
      </c>
      <c r="Y139" s="132">
        <v>0</v>
      </c>
      <c r="Z139" s="132">
        <f>$Y$139*$K$139</f>
        <v>0</v>
      </c>
      <c r="AA139" s="132">
        <v>0</v>
      </c>
      <c r="AB139" s="133">
        <f>$AA$139*$K$139</f>
        <v>0</v>
      </c>
      <c r="AS139" s="3" t="s">
        <v>141</v>
      </c>
      <c r="AU139" s="3" t="s">
        <v>137</v>
      </c>
      <c r="AV139" s="3" t="s">
        <v>114</v>
      </c>
      <c r="AZ139" s="3" t="s">
        <v>136</v>
      </c>
      <c r="BF139" s="83">
        <f>IF($V$139="základná",$O$139,0)</f>
        <v>0</v>
      </c>
      <c r="BG139" s="83">
        <f>IF($V$139="znížená",$O$139,0)</f>
        <v>0</v>
      </c>
      <c r="BH139" s="83">
        <f>IF($V$139="zákl. prenesená",$O$139,0)</f>
        <v>0</v>
      </c>
      <c r="BI139" s="83">
        <f>IF($V$139="zníž. prenesená",$O$139,0)</f>
        <v>0</v>
      </c>
      <c r="BJ139" s="83">
        <f>IF($V$139="nulová",$O$139,0)</f>
        <v>0</v>
      </c>
      <c r="BK139" s="3" t="s">
        <v>114</v>
      </c>
      <c r="BL139" s="83">
        <f>ROUND($M$139*$K$139,2)</f>
        <v>0</v>
      </c>
      <c r="BM139" s="3" t="s">
        <v>141</v>
      </c>
      <c r="BN139" s="3" t="s">
        <v>473</v>
      </c>
    </row>
    <row r="140" spans="2:52" s="3" customFormat="1" ht="18.75" customHeight="1">
      <c r="B140" s="138"/>
      <c r="E140" s="139"/>
      <c r="F140" s="221" t="s">
        <v>474</v>
      </c>
      <c r="G140" s="222"/>
      <c r="H140" s="222"/>
      <c r="I140" s="222"/>
      <c r="K140" s="140">
        <v>1149.047</v>
      </c>
      <c r="L140" s="140"/>
      <c r="S140" s="141"/>
      <c r="U140" s="142"/>
      <c r="AB140" s="143"/>
      <c r="AU140" s="139" t="s">
        <v>323</v>
      </c>
      <c r="AV140" s="139" t="s">
        <v>114</v>
      </c>
      <c r="AW140" s="139" t="s">
        <v>114</v>
      </c>
      <c r="AX140" s="139" t="s">
        <v>104</v>
      </c>
      <c r="AY140" s="139" t="s">
        <v>73</v>
      </c>
      <c r="AZ140" s="139" t="s">
        <v>136</v>
      </c>
    </row>
    <row r="141" spans="2:66" s="3" customFormat="1" ht="27" customHeight="1">
      <c r="B141" s="19"/>
      <c r="C141" s="127" t="s">
        <v>166</v>
      </c>
      <c r="D141" s="127" t="s">
        <v>137</v>
      </c>
      <c r="E141" s="128" t="s">
        <v>388</v>
      </c>
      <c r="F141" s="211" t="s">
        <v>389</v>
      </c>
      <c r="G141" s="212"/>
      <c r="H141" s="212"/>
      <c r="I141" s="212"/>
      <c r="J141" s="129" t="s">
        <v>155</v>
      </c>
      <c r="K141" s="130">
        <v>67.591</v>
      </c>
      <c r="L141" s="130"/>
      <c r="M141" s="213">
        <v>0</v>
      </c>
      <c r="N141" s="212"/>
      <c r="O141" s="214">
        <f>ROUND($M$141*$K$141,2)</f>
        <v>0</v>
      </c>
      <c r="P141" s="212"/>
      <c r="Q141" s="212"/>
      <c r="R141" s="212"/>
      <c r="S141" s="20"/>
      <c r="U141" s="131"/>
      <c r="V141" s="26" t="s">
        <v>33</v>
      </c>
      <c r="X141" s="132">
        <f>$W$141*$K$141</f>
        <v>0</v>
      </c>
      <c r="Y141" s="132">
        <v>0</v>
      </c>
      <c r="Z141" s="132">
        <f>$Y$141*$K$141</f>
        <v>0</v>
      </c>
      <c r="AA141" s="132">
        <v>0</v>
      </c>
      <c r="AB141" s="133">
        <f>$AA$141*$K$141</f>
        <v>0</v>
      </c>
      <c r="AS141" s="3" t="s">
        <v>141</v>
      </c>
      <c r="AU141" s="3" t="s">
        <v>137</v>
      </c>
      <c r="AV141" s="3" t="s">
        <v>114</v>
      </c>
      <c r="AZ141" s="3" t="s">
        <v>136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114</v>
      </c>
      <c r="BL141" s="83">
        <f>ROUND($M$141*$K$141,2)</f>
        <v>0</v>
      </c>
      <c r="BM141" s="3" t="s">
        <v>141</v>
      </c>
      <c r="BN141" s="3" t="s">
        <v>475</v>
      </c>
    </row>
    <row r="142" spans="2:64" s="117" customFormat="1" ht="30.75" customHeight="1">
      <c r="B142" s="118"/>
      <c r="D142" s="126" t="s">
        <v>107</v>
      </c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228">
        <f>$BL$142</f>
        <v>0</v>
      </c>
      <c r="P142" s="216"/>
      <c r="Q142" s="216"/>
      <c r="R142" s="216"/>
      <c r="S142" s="121"/>
      <c r="U142" s="122"/>
      <c r="X142" s="123">
        <f>SUM($X$143:$X$161)</f>
        <v>0</v>
      </c>
      <c r="Z142" s="123">
        <f>SUM($Z$143:$Z$161)</f>
        <v>56.33887334</v>
      </c>
      <c r="AB142" s="124">
        <f>SUM($AB$143:$AB$161)</f>
        <v>0</v>
      </c>
      <c r="AS142" s="120" t="s">
        <v>73</v>
      </c>
      <c r="AU142" s="120" t="s">
        <v>65</v>
      </c>
      <c r="AV142" s="120" t="s">
        <v>73</v>
      </c>
      <c r="AZ142" s="120" t="s">
        <v>136</v>
      </c>
      <c r="BL142" s="125">
        <f>SUM($BL$143:$BL$161)</f>
        <v>0</v>
      </c>
    </row>
    <row r="143" spans="2:66" s="3" customFormat="1" ht="27" customHeight="1">
      <c r="B143" s="19"/>
      <c r="C143" s="127" t="s">
        <v>147</v>
      </c>
      <c r="D143" s="127" t="s">
        <v>137</v>
      </c>
      <c r="E143" s="128" t="s">
        <v>476</v>
      </c>
      <c r="F143" s="211" t="s">
        <v>477</v>
      </c>
      <c r="G143" s="212"/>
      <c r="H143" s="212"/>
      <c r="I143" s="212"/>
      <c r="J143" s="129" t="s">
        <v>155</v>
      </c>
      <c r="K143" s="130">
        <v>11.648</v>
      </c>
      <c r="L143" s="130"/>
      <c r="M143" s="213">
        <v>0</v>
      </c>
      <c r="N143" s="212"/>
      <c r="O143" s="214">
        <f>ROUND($M$143*$K$143,2)</f>
        <v>0</v>
      </c>
      <c r="P143" s="212"/>
      <c r="Q143" s="212"/>
      <c r="R143" s="212"/>
      <c r="S143" s="20"/>
      <c r="U143" s="131"/>
      <c r="V143" s="26" t="s">
        <v>33</v>
      </c>
      <c r="X143" s="132">
        <f>$W$143*$K$143</f>
        <v>0</v>
      </c>
      <c r="Y143" s="132">
        <v>2.2119</v>
      </c>
      <c r="Z143" s="132">
        <f>$Y$143*$K$143</f>
        <v>25.7642112</v>
      </c>
      <c r="AA143" s="132">
        <v>0</v>
      </c>
      <c r="AB143" s="133">
        <f>$AA$143*$K$143</f>
        <v>0</v>
      </c>
      <c r="AS143" s="3" t="s">
        <v>141</v>
      </c>
      <c r="AU143" s="3" t="s">
        <v>137</v>
      </c>
      <c r="AV143" s="3" t="s">
        <v>114</v>
      </c>
      <c r="AZ143" s="3" t="s">
        <v>136</v>
      </c>
      <c r="BF143" s="83">
        <f>IF($V$143="základná",$O$143,0)</f>
        <v>0</v>
      </c>
      <c r="BG143" s="83">
        <f>IF($V$143="znížená",$O$143,0)</f>
        <v>0</v>
      </c>
      <c r="BH143" s="83">
        <f>IF($V$143="zákl. prenesená",$O$143,0)</f>
        <v>0</v>
      </c>
      <c r="BI143" s="83">
        <f>IF($V$143="zníž. prenesená",$O$143,0)</f>
        <v>0</v>
      </c>
      <c r="BJ143" s="83">
        <f>IF($V$143="nulová",$O$143,0)</f>
        <v>0</v>
      </c>
      <c r="BK143" s="3" t="s">
        <v>114</v>
      </c>
      <c r="BL143" s="83">
        <f>ROUND($M$143*$K$143,2)</f>
        <v>0</v>
      </c>
      <c r="BM143" s="3" t="s">
        <v>141</v>
      </c>
      <c r="BN143" s="3" t="s">
        <v>478</v>
      </c>
    </row>
    <row r="144" spans="2:52" s="3" customFormat="1" ht="18.75" customHeight="1">
      <c r="B144" s="138"/>
      <c r="E144" s="139"/>
      <c r="F144" s="221" t="s">
        <v>479</v>
      </c>
      <c r="G144" s="222"/>
      <c r="H144" s="222"/>
      <c r="I144" s="222"/>
      <c r="K144" s="140">
        <v>11.648</v>
      </c>
      <c r="L144" s="140"/>
      <c r="S144" s="141"/>
      <c r="U144" s="142"/>
      <c r="AB144" s="143"/>
      <c r="AU144" s="139" t="s">
        <v>323</v>
      </c>
      <c r="AV144" s="139" t="s">
        <v>114</v>
      </c>
      <c r="AW144" s="139" t="s">
        <v>114</v>
      </c>
      <c r="AX144" s="139" t="s">
        <v>104</v>
      </c>
      <c r="AY144" s="139" t="s">
        <v>66</v>
      </c>
      <c r="AZ144" s="139" t="s">
        <v>136</v>
      </c>
    </row>
    <row r="145" spans="2:52" s="3" customFormat="1" ht="18.75" customHeight="1">
      <c r="B145" s="144"/>
      <c r="E145" s="145"/>
      <c r="F145" s="223" t="s">
        <v>324</v>
      </c>
      <c r="G145" s="224"/>
      <c r="H145" s="224"/>
      <c r="I145" s="224"/>
      <c r="K145" s="146">
        <v>11.648</v>
      </c>
      <c r="L145" s="146"/>
      <c r="S145" s="147"/>
      <c r="U145" s="148"/>
      <c r="AB145" s="149"/>
      <c r="AU145" s="145" t="s">
        <v>323</v>
      </c>
      <c r="AV145" s="145" t="s">
        <v>114</v>
      </c>
      <c r="AW145" s="145" t="s">
        <v>141</v>
      </c>
      <c r="AX145" s="145" t="s">
        <v>104</v>
      </c>
      <c r="AY145" s="145" t="s">
        <v>73</v>
      </c>
      <c r="AZ145" s="145" t="s">
        <v>136</v>
      </c>
    </row>
    <row r="146" spans="2:66" s="3" customFormat="1" ht="27" customHeight="1">
      <c r="B146" s="19"/>
      <c r="C146" s="127" t="s">
        <v>173</v>
      </c>
      <c r="D146" s="127" t="s">
        <v>137</v>
      </c>
      <c r="E146" s="128" t="s">
        <v>480</v>
      </c>
      <c r="F146" s="211" t="s">
        <v>481</v>
      </c>
      <c r="G146" s="212"/>
      <c r="H146" s="212"/>
      <c r="I146" s="212"/>
      <c r="J146" s="129" t="s">
        <v>140</v>
      </c>
      <c r="K146" s="130">
        <v>5.765</v>
      </c>
      <c r="L146" s="130"/>
      <c r="M146" s="213">
        <v>0</v>
      </c>
      <c r="N146" s="212"/>
      <c r="O146" s="214">
        <f>ROUND($M$146*$K$146,2)</f>
        <v>0</v>
      </c>
      <c r="P146" s="212"/>
      <c r="Q146" s="212"/>
      <c r="R146" s="212"/>
      <c r="S146" s="20"/>
      <c r="U146" s="131"/>
      <c r="V146" s="26" t="s">
        <v>33</v>
      </c>
      <c r="X146" s="132">
        <f>$W$146*$K$146</f>
        <v>0</v>
      </c>
      <c r="Y146" s="132">
        <v>0.00067</v>
      </c>
      <c r="Z146" s="132">
        <f>$Y$146*$K$146</f>
        <v>0.0038625499999999998</v>
      </c>
      <c r="AA146" s="132">
        <v>0</v>
      </c>
      <c r="AB146" s="133">
        <f>$AA$146*$K$146</f>
        <v>0</v>
      </c>
      <c r="AS146" s="3" t="s">
        <v>141</v>
      </c>
      <c r="AU146" s="3" t="s">
        <v>137</v>
      </c>
      <c r="AV146" s="3" t="s">
        <v>114</v>
      </c>
      <c r="AZ146" s="3" t="s">
        <v>136</v>
      </c>
      <c r="BF146" s="83">
        <f>IF($V$146="základná",$O$146,0)</f>
        <v>0</v>
      </c>
      <c r="BG146" s="83">
        <f>IF($V$146="znížená",$O$146,0)</f>
        <v>0</v>
      </c>
      <c r="BH146" s="83">
        <f>IF($V$146="zákl. prenesená",$O$146,0)</f>
        <v>0</v>
      </c>
      <c r="BI146" s="83">
        <f>IF($V$146="zníž. prenesená",$O$146,0)</f>
        <v>0</v>
      </c>
      <c r="BJ146" s="83">
        <f>IF($V$146="nulová",$O$146,0)</f>
        <v>0</v>
      </c>
      <c r="BK146" s="3" t="s">
        <v>114</v>
      </c>
      <c r="BL146" s="83">
        <f>ROUND($M$146*$K$146,2)</f>
        <v>0</v>
      </c>
      <c r="BM146" s="3" t="s">
        <v>141</v>
      </c>
      <c r="BN146" s="3" t="s">
        <v>482</v>
      </c>
    </row>
    <row r="147" spans="2:52" s="3" customFormat="1" ht="18.75" customHeight="1">
      <c r="B147" s="138"/>
      <c r="E147" s="139"/>
      <c r="F147" s="221" t="s">
        <v>483</v>
      </c>
      <c r="G147" s="222"/>
      <c r="H147" s="222"/>
      <c r="I147" s="222"/>
      <c r="K147" s="140">
        <v>5.765</v>
      </c>
      <c r="L147" s="140"/>
      <c r="S147" s="141"/>
      <c r="U147" s="142"/>
      <c r="AB147" s="143"/>
      <c r="AU147" s="139" t="s">
        <v>323</v>
      </c>
      <c r="AV147" s="139" t="s">
        <v>114</v>
      </c>
      <c r="AW147" s="139" t="s">
        <v>114</v>
      </c>
      <c r="AX147" s="139" t="s">
        <v>104</v>
      </c>
      <c r="AY147" s="139" t="s">
        <v>66</v>
      </c>
      <c r="AZ147" s="139" t="s">
        <v>136</v>
      </c>
    </row>
    <row r="148" spans="2:52" s="3" customFormat="1" ht="18.75" customHeight="1">
      <c r="B148" s="144"/>
      <c r="E148" s="145"/>
      <c r="F148" s="223" t="s">
        <v>324</v>
      </c>
      <c r="G148" s="224"/>
      <c r="H148" s="224"/>
      <c r="I148" s="224"/>
      <c r="K148" s="146">
        <v>5.765</v>
      </c>
      <c r="L148" s="146"/>
      <c r="S148" s="147"/>
      <c r="U148" s="148"/>
      <c r="AB148" s="149"/>
      <c r="AU148" s="145" t="s">
        <v>323</v>
      </c>
      <c r="AV148" s="145" t="s">
        <v>114</v>
      </c>
      <c r="AW148" s="145" t="s">
        <v>141</v>
      </c>
      <c r="AX148" s="145" t="s">
        <v>104</v>
      </c>
      <c r="AY148" s="145" t="s">
        <v>73</v>
      </c>
      <c r="AZ148" s="145" t="s">
        <v>136</v>
      </c>
    </row>
    <row r="149" spans="2:66" s="3" customFormat="1" ht="27" customHeight="1">
      <c r="B149" s="19"/>
      <c r="C149" s="127" t="s">
        <v>177</v>
      </c>
      <c r="D149" s="127" t="s">
        <v>137</v>
      </c>
      <c r="E149" s="128" t="s">
        <v>484</v>
      </c>
      <c r="F149" s="211" t="s">
        <v>485</v>
      </c>
      <c r="G149" s="212"/>
      <c r="H149" s="212"/>
      <c r="I149" s="212"/>
      <c r="J149" s="129" t="s">
        <v>140</v>
      </c>
      <c r="K149" s="130">
        <v>5.765</v>
      </c>
      <c r="L149" s="130"/>
      <c r="M149" s="213">
        <v>0</v>
      </c>
      <c r="N149" s="212"/>
      <c r="O149" s="214">
        <f>ROUND($M$149*$K$149,2)</f>
        <v>0</v>
      </c>
      <c r="P149" s="212"/>
      <c r="Q149" s="212"/>
      <c r="R149" s="212"/>
      <c r="S149" s="20"/>
      <c r="U149" s="131"/>
      <c r="V149" s="26" t="s">
        <v>33</v>
      </c>
      <c r="X149" s="132">
        <f>$W$149*$K$149</f>
        <v>0</v>
      </c>
      <c r="Y149" s="132">
        <v>0</v>
      </c>
      <c r="Z149" s="132">
        <f>$Y$149*$K$149</f>
        <v>0</v>
      </c>
      <c r="AA149" s="132">
        <v>0</v>
      </c>
      <c r="AB149" s="133">
        <f>$AA$149*$K$149</f>
        <v>0</v>
      </c>
      <c r="AS149" s="3" t="s">
        <v>141</v>
      </c>
      <c r="AU149" s="3" t="s">
        <v>137</v>
      </c>
      <c r="AV149" s="3" t="s">
        <v>114</v>
      </c>
      <c r="AZ149" s="3" t="s">
        <v>136</v>
      </c>
      <c r="BF149" s="83">
        <f>IF($V$149="základná",$O$149,0)</f>
        <v>0</v>
      </c>
      <c r="BG149" s="83">
        <f>IF($V$149="znížená",$O$149,0)</f>
        <v>0</v>
      </c>
      <c r="BH149" s="83">
        <f>IF($V$149="zákl. prenesená",$O$149,0)</f>
        <v>0</v>
      </c>
      <c r="BI149" s="83">
        <f>IF($V$149="zníž. prenesená",$O$149,0)</f>
        <v>0</v>
      </c>
      <c r="BJ149" s="83">
        <f>IF($V$149="nulová",$O$149,0)</f>
        <v>0</v>
      </c>
      <c r="BK149" s="3" t="s">
        <v>114</v>
      </c>
      <c r="BL149" s="83">
        <f>ROUND($M$149*$K$149,2)</f>
        <v>0</v>
      </c>
      <c r="BM149" s="3" t="s">
        <v>141</v>
      </c>
      <c r="BN149" s="3" t="s">
        <v>486</v>
      </c>
    </row>
    <row r="150" spans="2:66" s="3" customFormat="1" ht="27" customHeight="1">
      <c r="B150" s="19"/>
      <c r="C150" s="127" t="s">
        <v>181</v>
      </c>
      <c r="D150" s="127" t="s">
        <v>137</v>
      </c>
      <c r="E150" s="128" t="s">
        <v>487</v>
      </c>
      <c r="F150" s="211" t="s">
        <v>488</v>
      </c>
      <c r="G150" s="212"/>
      <c r="H150" s="212"/>
      <c r="I150" s="212"/>
      <c r="J150" s="129" t="s">
        <v>140</v>
      </c>
      <c r="K150" s="130">
        <v>77.65</v>
      </c>
      <c r="L150" s="130"/>
      <c r="M150" s="213">
        <v>0</v>
      </c>
      <c r="N150" s="212"/>
      <c r="O150" s="214">
        <f>ROUND($M$150*$K$150,2)</f>
        <v>0</v>
      </c>
      <c r="P150" s="212"/>
      <c r="Q150" s="212"/>
      <c r="R150" s="212"/>
      <c r="S150" s="20"/>
      <c r="U150" s="131"/>
      <c r="V150" s="26" t="s">
        <v>33</v>
      </c>
      <c r="X150" s="132">
        <f>$W$150*$K$150</f>
        <v>0</v>
      </c>
      <c r="Y150" s="132">
        <v>0.00494</v>
      </c>
      <c r="Z150" s="132">
        <f>$Y$150*$K$150</f>
        <v>0.383591</v>
      </c>
      <c r="AA150" s="132">
        <v>0</v>
      </c>
      <c r="AB150" s="133">
        <f>$AA$150*$K$150</f>
        <v>0</v>
      </c>
      <c r="AS150" s="3" t="s">
        <v>141</v>
      </c>
      <c r="AU150" s="3" t="s">
        <v>137</v>
      </c>
      <c r="AV150" s="3" t="s">
        <v>114</v>
      </c>
      <c r="AZ150" s="3" t="s">
        <v>136</v>
      </c>
      <c r="BF150" s="83">
        <f>IF($V$150="základná",$O$150,0)</f>
        <v>0</v>
      </c>
      <c r="BG150" s="83">
        <f>IF($V$150="znížená",$O$150,0)</f>
        <v>0</v>
      </c>
      <c r="BH150" s="83">
        <f>IF($V$150="zákl. prenesená",$O$150,0)</f>
        <v>0</v>
      </c>
      <c r="BI150" s="83">
        <f>IF($V$150="zníž. prenesená",$O$150,0)</f>
        <v>0</v>
      </c>
      <c r="BJ150" s="83">
        <f>IF($V$150="nulová",$O$150,0)</f>
        <v>0</v>
      </c>
      <c r="BK150" s="3" t="s">
        <v>114</v>
      </c>
      <c r="BL150" s="83">
        <f>ROUND($M$150*$K$150,2)</f>
        <v>0</v>
      </c>
      <c r="BM150" s="3" t="s">
        <v>141</v>
      </c>
      <c r="BN150" s="3" t="s">
        <v>489</v>
      </c>
    </row>
    <row r="151" spans="2:52" s="3" customFormat="1" ht="18.75" customHeight="1">
      <c r="B151" s="138"/>
      <c r="E151" s="139"/>
      <c r="F151" s="221" t="s">
        <v>490</v>
      </c>
      <c r="G151" s="222"/>
      <c r="H151" s="222"/>
      <c r="I151" s="222"/>
      <c r="K151" s="140">
        <v>77.65</v>
      </c>
      <c r="L151" s="140"/>
      <c r="S151" s="141"/>
      <c r="U151" s="142"/>
      <c r="AB151" s="143"/>
      <c r="AU151" s="139" t="s">
        <v>323</v>
      </c>
      <c r="AV151" s="139" t="s">
        <v>114</v>
      </c>
      <c r="AW151" s="139" t="s">
        <v>114</v>
      </c>
      <c r="AX151" s="139" t="s">
        <v>104</v>
      </c>
      <c r="AY151" s="139" t="s">
        <v>66</v>
      </c>
      <c r="AZ151" s="139" t="s">
        <v>136</v>
      </c>
    </row>
    <row r="152" spans="2:52" s="3" customFormat="1" ht="18.75" customHeight="1">
      <c r="B152" s="144"/>
      <c r="E152" s="145"/>
      <c r="F152" s="223" t="s">
        <v>324</v>
      </c>
      <c r="G152" s="224"/>
      <c r="H152" s="224"/>
      <c r="I152" s="224"/>
      <c r="K152" s="146">
        <v>77.65</v>
      </c>
      <c r="L152" s="146"/>
      <c r="S152" s="147"/>
      <c r="U152" s="148"/>
      <c r="AB152" s="149"/>
      <c r="AU152" s="145" t="s">
        <v>323</v>
      </c>
      <c r="AV152" s="145" t="s">
        <v>114</v>
      </c>
      <c r="AW152" s="145" t="s">
        <v>141</v>
      </c>
      <c r="AX152" s="145" t="s">
        <v>104</v>
      </c>
      <c r="AY152" s="145" t="s">
        <v>73</v>
      </c>
      <c r="AZ152" s="145" t="s">
        <v>136</v>
      </c>
    </row>
    <row r="153" spans="2:66" s="3" customFormat="1" ht="15.75" customHeight="1">
      <c r="B153" s="19"/>
      <c r="C153" s="127" t="s">
        <v>491</v>
      </c>
      <c r="D153" s="127" t="s">
        <v>137</v>
      </c>
      <c r="E153" s="128" t="s">
        <v>492</v>
      </c>
      <c r="F153" s="211" t="s">
        <v>493</v>
      </c>
      <c r="G153" s="212"/>
      <c r="H153" s="212"/>
      <c r="I153" s="212"/>
      <c r="J153" s="129" t="s">
        <v>155</v>
      </c>
      <c r="K153" s="130">
        <v>13.705</v>
      </c>
      <c r="L153" s="130"/>
      <c r="M153" s="213">
        <v>0</v>
      </c>
      <c r="N153" s="212"/>
      <c r="O153" s="214">
        <f>ROUND($M$153*$K$153,2)</f>
        <v>0</v>
      </c>
      <c r="P153" s="212"/>
      <c r="Q153" s="212"/>
      <c r="R153" s="212"/>
      <c r="S153" s="20"/>
      <c r="U153" s="131"/>
      <c r="V153" s="26" t="s">
        <v>33</v>
      </c>
      <c r="X153" s="132">
        <f>$W$153*$K$153</f>
        <v>0</v>
      </c>
      <c r="Y153" s="132">
        <v>2.20099</v>
      </c>
      <c r="Z153" s="132">
        <f>$Y$153*$K$153</f>
        <v>30.16456795</v>
      </c>
      <c r="AA153" s="132">
        <v>0</v>
      </c>
      <c r="AB153" s="133">
        <f>$AA$153*$K$153</f>
        <v>0</v>
      </c>
      <c r="AS153" s="3" t="s">
        <v>141</v>
      </c>
      <c r="AU153" s="3" t="s">
        <v>137</v>
      </c>
      <c r="AV153" s="3" t="s">
        <v>114</v>
      </c>
      <c r="AZ153" s="3" t="s">
        <v>136</v>
      </c>
      <c r="BF153" s="83">
        <f>IF($V$153="základná",$O$153,0)</f>
        <v>0</v>
      </c>
      <c r="BG153" s="83">
        <f>IF($V$153="znížená",$O$153,0)</f>
        <v>0</v>
      </c>
      <c r="BH153" s="83">
        <f>IF($V$153="zákl. prenesená",$O$153,0)</f>
        <v>0</v>
      </c>
      <c r="BI153" s="83">
        <f>IF($V$153="zníž. prenesená",$O$153,0)</f>
        <v>0</v>
      </c>
      <c r="BJ153" s="83">
        <f>IF($V$153="nulová",$O$153,0)</f>
        <v>0</v>
      </c>
      <c r="BK153" s="3" t="s">
        <v>114</v>
      </c>
      <c r="BL153" s="83">
        <f>ROUND($M$153*$K$153,2)</f>
        <v>0</v>
      </c>
      <c r="BM153" s="3" t="s">
        <v>141</v>
      </c>
      <c r="BN153" s="3" t="s">
        <v>494</v>
      </c>
    </row>
    <row r="154" spans="2:52" s="3" customFormat="1" ht="18.75" customHeight="1">
      <c r="B154" s="138"/>
      <c r="E154" s="139"/>
      <c r="F154" s="221" t="s">
        <v>462</v>
      </c>
      <c r="G154" s="222"/>
      <c r="H154" s="222"/>
      <c r="I154" s="222"/>
      <c r="K154" s="140">
        <v>6.57</v>
      </c>
      <c r="L154" s="140"/>
      <c r="S154" s="141"/>
      <c r="U154" s="142"/>
      <c r="AB154" s="143"/>
      <c r="AU154" s="139" t="s">
        <v>323</v>
      </c>
      <c r="AV154" s="139" t="s">
        <v>114</v>
      </c>
      <c r="AW154" s="139" t="s">
        <v>114</v>
      </c>
      <c r="AX154" s="139" t="s">
        <v>104</v>
      </c>
      <c r="AY154" s="139" t="s">
        <v>66</v>
      </c>
      <c r="AZ154" s="139" t="s">
        <v>136</v>
      </c>
    </row>
    <row r="155" spans="2:52" s="3" customFormat="1" ht="18.75" customHeight="1">
      <c r="B155" s="138"/>
      <c r="E155" s="139"/>
      <c r="F155" s="221" t="s">
        <v>463</v>
      </c>
      <c r="G155" s="222"/>
      <c r="H155" s="222"/>
      <c r="I155" s="222"/>
      <c r="K155" s="140">
        <v>7.135</v>
      </c>
      <c r="L155" s="140"/>
      <c r="S155" s="141"/>
      <c r="U155" s="142"/>
      <c r="AB155" s="143"/>
      <c r="AU155" s="139" t="s">
        <v>323</v>
      </c>
      <c r="AV155" s="139" t="s">
        <v>114</v>
      </c>
      <c r="AW155" s="139" t="s">
        <v>114</v>
      </c>
      <c r="AX155" s="139" t="s">
        <v>104</v>
      </c>
      <c r="AY155" s="139" t="s">
        <v>66</v>
      </c>
      <c r="AZ155" s="139" t="s">
        <v>136</v>
      </c>
    </row>
    <row r="156" spans="2:52" s="3" customFormat="1" ht="18.75" customHeight="1">
      <c r="B156" s="144"/>
      <c r="E156" s="145"/>
      <c r="F156" s="223" t="s">
        <v>324</v>
      </c>
      <c r="G156" s="224"/>
      <c r="H156" s="224"/>
      <c r="I156" s="224"/>
      <c r="K156" s="146">
        <v>13.705</v>
      </c>
      <c r="L156" s="146"/>
      <c r="S156" s="147"/>
      <c r="U156" s="148"/>
      <c r="AB156" s="149"/>
      <c r="AU156" s="145" t="s">
        <v>323</v>
      </c>
      <c r="AV156" s="145" t="s">
        <v>114</v>
      </c>
      <c r="AW156" s="145" t="s">
        <v>141</v>
      </c>
      <c r="AX156" s="145" t="s">
        <v>104</v>
      </c>
      <c r="AY156" s="145" t="s">
        <v>73</v>
      </c>
      <c r="AZ156" s="145" t="s">
        <v>136</v>
      </c>
    </row>
    <row r="157" spans="2:66" s="3" customFormat="1" ht="27" customHeight="1">
      <c r="B157" s="19"/>
      <c r="C157" s="127" t="s">
        <v>411</v>
      </c>
      <c r="D157" s="127" t="s">
        <v>137</v>
      </c>
      <c r="E157" s="128" t="s">
        <v>495</v>
      </c>
      <c r="F157" s="211" t="s">
        <v>496</v>
      </c>
      <c r="G157" s="212"/>
      <c r="H157" s="212"/>
      <c r="I157" s="212"/>
      <c r="J157" s="129" t="s">
        <v>140</v>
      </c>
      <c r="K157" s="130">
        <v>33.792</v>
      </c>
      <c r="L157" s="130"/>
      <c r="M157" s="213">
        <v>0</v>
      </c>
      <c r="N157" s="212"/>
      <c r="O157" s="214">
        <f>ROUND($M$157*$K$157,2)</f>
        <v>0</v>
      </c>
      <c r="P157" s="212"/>
      <c r="Q157" s="212"/>
      <c r="R157" s="212"/>
      <c r="S157" s="20"/>
      <c r="U157" s="131"/>
      <c r="V157" s="26" t="s">
        <v>33</v>
      </c>
      <c r="X157" s="132">
        <f>$W$157*$K$157</f>
        <v>0</v>
      </c>
      <c r="Y157" s="132">
        <v>0.00067</v>
      </c>
      <c r="Z157" s="132">
        <f>$Y$157*$K$157</f>
        <v>0.022640640000000004</v>
      </c>
      <c r="AA157" s="132">
        <v>0</v>
      </c>
      <c r="AB157" s="133">
        <f>$AA$157*$K$157</f>
        <v>0</v>
      </c>
      <c r="AS157" s="3" t="s">
        <v>141</v>
      </c>
      <c r="AU157" s="3" t="s">
        <v>137</v>
      </c>
      <c r="AV157" s="3" t="s">
        <v>114</v>
      </c>
      <c r="AZ157" s="3" t="s">
        <v>136</v>
      </c>
      <c r="BF157" s="83">
        <f>IF($V$157="základná",$O$157,0)</f>
        <v>0</v>
      </c>
      <c r="BG157" s="83">
        <f>IF($V$157="znížená",$O$157,0)</f>
        <v>0</v>
      </c>
      <c r="BH157" s="83">
        <f>IF($V$157="zákl. prenesená",$O$157,0)</f>
        <v>0</v>
      </c>
      <c r="BI157" s="83">
        <f>IF($V$157="zníž. prenesená",$O$157,0)</f>
        <v>0</v>
      </c>
      <c r="BJ157" s="83">
        <f>IF($V$157="nulová",$O$157,0)</f>
        <v>0</v>
      </c>
      <c r="BK157" s="3" t="s">
        <v>114</v>
      </c>
      <c r="BL157" s="83">
        <f>ROUND($M$157*$K$157,2)</f>
        <v>0</v>
      </c>
      <c r="BM157" s="3" t="s">
        <v>141</v>
      </c>
      <c r="BN157" s="3" t="s">
        <v>497</v>
      </c>
    </row>
    <row r="158" spans="2:52" s="3" customFormat="1" ht="18.75" customHeight="1">
      <c r="B158" s="138"/>
      <c r="E158" s="139"/>
      <c r="F158" s="221" t="s">
        <v>498</v>
      </c>
      <c r="G158" s="222"/>
      <c r="H158" s="222"/>
      <c r="I158" s="222"/>
      <c r="K158" s="140">
        <v>21.9</v>
      </c>
      <c r="L158" s="140"/>
      <c r="S158" s="141"/>
      <c r="U158" s="142"/>
      <c r="AB158" s="143"/>
      <c r="AU158" s="139" t="s">
        <v>323</v>
      </c>
      <c r="AV158" s="139" t="s">
        <v>114</v>
      </c>
      <c r="AW158" s="139" t="s">
        <v>114</v>
      </c>
      <c r="AX158" s="139" t="s">
        <v>104</v>
      </c>
      <c r="AY158" s="139" t="s">
        <v>66</v>
      </c>
      <c r="AZ158" s="139" t="s">
        <v>136</v>
      </c>
    </row>
    <row r="159" spans="2:52" s="3" customFormat="1" ht="18.75" customHeight="1">
      <c r="B159" s="138"/>
      <c r="E159" s="139"/>
      <c r="F159" s="221" t="s">
        <v>499</v>
      </c>
      <c r="G159" s="222"/>
      <c r="H159" s="222"/>
      <c r="I159" s="222"/>
      <c r="K159" s="140">
        <v>11.892</v>
      </c>
      <c r="L159" s="140"/>
      <c r="S159" s="141"/>
      <c r="U159" s="142"/>
      <c r="AB159" s="143"/>
      <c r="AU159" s="139" t="s">
        <v>323</v>
      </c>
      <c r="AV159" s="139" t="s">
        <v>114</v>
      </c>
      <c r="AW159" s="139" t="s">
        <v>114</v>
      </c>
      <c r="AX159" s="139" t="s">
        <v>104</v>
      </c>
      <c r="AY159" s="139" t="s">
        <v>66</v>
      </c>
      <c r="AZ159" s="139" t="s">
        <v>136</v>
      </c>
    </row>
    <row r="160" spans="2:52" s="3" customFormat="1" ht="18.75" customHeight="1">
      <c r="B160" s="144"/>
      <c r="E160" s="145"/>
      <c r="F160" s="223" t="s">
        <v>324</v>
      </c>
      <c r="G160" s="224"/>
      <c r="H160" s="224"/>
      <c r="I160" s="224"/>
      <c r="K160" s="146">
        <v>33.792</v>
      </c>
      <c r="L160" s="146"/>
      <c r="S160" s="147"/>
      <c r="U160" s="148"/>
      <c r="AB160" s="149"/>
      <c r="AU160" s="145" t="s">
        <v>323</v>
      </c>
      <c r="AV160" s="145" t="s">
        <v>114</v>
      </c>
      <c r="AW160" s="145" t="s">
        <v>141</v>
      </c>
      <c r="AX160" s="145" t="s">
        <v>104</v>
      </c>
      <c r="AY160" s="145" t="s">
        <v>73</v>
      </c>
      <c r="AZ160" s="145" t="s">
        <v>136</v>
      </c>
    </row>
    <row r="161" spans="2:66" s="3" customFormat="1" ht="27" customHeight="1">
      <c r="B161" s="19"/>
      <c r="C161" s="127" t="s">
        <v>416</v>
      </c>
      <c r="D161" s="127" t="s">
        <v>137</v>
      </c>
      <c r="E161" s="128" t="s">
        <v>500</v>
      </c>
      <c r="F161" s="211" t="s">
        <v>501</v>
      </c>
      <c r="G161" s="212"/>
      <c r="H161" s="212"/>
      <c r="I161" s="212"/>
      <c r="J161" s="129" t="s">
        <v>140</v>
      </c>
      <c r="K161" s="130">
        <v>33.792</v>
      </c>
      <c r="L161" s="130"/>
      <c r="M161" s="213">
        <v>0</v>
      </c>
      <c r="N161" s="212"/>
      <c r="O161" s="214">
        <f>ROUND($M$161*$K$161,2)</f>
        <v>0</v>
      </c>
      <c r="P161" s="212"/>
      <c r="Q161" s="212"/>
      <c r="R161" s="212"/>
      <c r="S161" s="20"/>
      <c r="U161" s="131"/>
      <c r="V161" s="26" t="s">
        <v>33</v>
      </c>
      <c r="X161" s="132">
        <f>$W$161*$K$161</f>
        <v>0</v>
      </c>
      <c r="Y161" s="132">
        <v>0</v>
      </c>
      <c r="Z161" s="132">
        <f>$Y$161*$K$161</f>
        <v>0</v>
      </c>
      <c r="AA161" s="132">
        <v>0</v>
      </c>
      <c r="AB161" s="133">
        <f>$AA$161*$K$161</f>
        <v>0</v>
      </c>
      <c r="AS161" s="3" t="s">
        <v>141</v>
      </c>
      <c r="AU161" s="3" t="s">
        <v>137</v>
      </c>
      <c r="AV161" s="3" t="s">
        <v>114</v>
      </c>
      <c r="AZ161" s="3" t="s">
        <v>136</v>
      </c>
      <c r="BF161" s="83">
        <f>IF($V$161="základná",$O$161,0)</f>
        <v>0</v>
      </c>
      <c r="BG161" s="83">
        <f>IF($V$161="znížená",$O$161,0)</f>
        <v>0</v>
      </c>
      <c r="BH161" s="83">
        <f>IF($V$161="zákl. prenesená",$O$161,0)</f>
        <v>0</v>
      </c>
      <c r="BI161" s="83">
        <f>IF($V$161="zníž. prenesená",$O$161,0)</f>
        <v>0</v>
      </c>
      <c r="BJ161" s="83">
        <f>IF($V$161="nulová",$O$161,0)</f>
        <v>0</v>
      </c>
      <c r="BK161" s="3" t="s">
        <v>114</v>
      </c>
      <c r="BL161" s="83">
        <f>ROUND($M$161*$K$161,2)</f>
        <v>0</v>
      </c>
      <c r="BM161" s="3" t="s">
        <v>141</v>
      </c>
      <c r="BN161" s="3" t="s">
        <v>502</v>
      </c>
    </row>
    <row r="162" spans="2:64" s="117" customFormat="1" ht="30.75" customHeight="1">
      <c r="B162" s="118"/>
      <c r="D162" s="126" t="s">
        <v>373</v>
      </c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228">
        <f>$BL$162</f>
        <v>0</v>
      </c>
      <c r="P162" s="216"/>
      <c r="Q162" s="216"/>
      <c r="R162" s="216"/>
      <c r="S162" s="121"/>
      <c r="U162" s="122"/>
      <c r="X162" s="123">
        <f>SUM($X$163:$X$168)</f>
        <v>0</v>
      </c>
      <c r="Z162" s="123">
        <f>SUM($Z$163:$Z$168)</f>
        <v>42.076896500000004</v>
      </c>
      <c r="AB162" s="124">
        <f>SUM($AB$163:$AB$168)</f>
        <v>0</v>
      </c>
      <c r="AS162" s="120" t="s">
        <v>73</v>
      </c>
      <c r="AU162" s="120" t="s">
        <v>65</v>
      </c>
      <c r="AV162" s="120" t="s">
        <v>73</v>
      </c>
      <c r="AZ162" s="120" t="s">
        <v>136</v>
      </c>
      <c r="BL162" s="125">
        <f>SUM($BL$163:$BL$168)</f>
        <v>0</v>
      </c>
    </row>
    <row r="163" spans="2:66" s="3" customFormat="1" ht="39" customHeight="1">
      <c r="B163" s="19"/>
      <c r="C163" s="127" t="s">
        <v>209</v>
      </c>
      <c r="D163" s="127" t="s">
        <v>137</v>
      </c>
      <c r="E163" s="128" t="s">
        <v>503</v>
      </c>
      <c r="F163" s="211" t="s">
        <v>504</v>
      </c>
      <c r="G163" s="212"/>
      <c r="H163" s="212"/>
      <c r="I163" s="212"/>
      <c r="J163" s="129" t="s">
        <v>140</v>
      </c>
      <c r="K163" s="130">
        <v>77.65</v>
      </c>
      <c r="L163" s="130"/>
      <c r="M163" s="213">
        <v>0</v>
      </c>
      <c r="N163" s="212"/>
      <c r="O163" s="214">
        <f>ROUND($M$163*$K$163,2)</f>
        <v>0</v>
      </c>
      <c r="P163" s="212"/>
      <c r="Q163" s="212"/>
      <c r="R163" s="212"/>
      <c r="S163" s="20"/>
      <c r="U163" s="131"/>
      <c r="V163" s="26" t="s">
        <v>33</v>
      </c>
      <c r="X163" s="132">
        <f>$W$163*$K$163</f>
        <v>0</v>
      </c>
      <c r="Y163" s="132">
        <v>0.40481</v>
      </c>
      <c r="Z163" s="132">
        <f>$Y$163*$K$163</f>
        <v>31.433496500000004</v>
      </c>
      <c r="AA163" s="132">
        <v>0</v>
      </c>
      <c r="AB163" s="133">
        <f>$AA$163*$K$163</f>
        <v>0</v>
      </c>
      <c r="AS163" s="3" t="s">
        <v>141</v>
      </c>
      <c r="AU163" s="3" t="s">
        <v>137</v>
      </c>
      <c r="AV163" s="3" t="s">
        <v>114</v>
      </c>
      <c r="AZ163" s="3" t="s">
        <v>136</v>
      </c>
      <c r="BF163" s="83">
        <f>IF($V$163="základná",$O$163,0)</f>
        <v>0</v>
      </c>
      <c r="BG163" s="83">
        <f>IF($V$163="znížená",$O$163,0)</f>
        <v>0</v>
      </c>
      <c r="BH163" s="83">
        <f>IF($V$163="zákl. prenesená",$O$163,0)</f>
        <v>0</v>
      </c>
      <c r="BI163" s="83">
        <f>IF($V$163="zníž. prenesená",$O$163,0)</f>
        <v>0</v>
      </c>
      <c r="BJ163" s="83">
        <f>IF($V$163="nulová",$O$163,0)</f>
        <v>0</v>
      </c>
      <c r="BK163" s="3" t="s">
        <v>114</v>
      </c>
      <c r="BL163" s="83">
        <f>ROUND($M$163*$K$163,2)</f>
        <v>0</v>
      </c>
      <c r="BM163" s="3" t="s">
        <v>141</v>
      </c>
      <c r="BN163" s="3" t="s">
        <v>505</v>
      </c>
    </row>
    <row r="164" spans="2:52" s="3" customFormat="1" ht="18.75" customHeight="1">
      <c r="B164" s="138"/>
      <c r="E164" s="139"/>
      <c r="F164" s="221" t="s">
        <v>490</v>
      </c>
      <c r="G164" s="222"/>
      <c r="H164" s="222"/>
      <c r="I164" s="222"/>
      <c r="K164" s="140">
        <v>77.65</v>
      </c>
      <c r="L164" s="140"/>
      <c r="S164" s="141"/>
      <c r="U164" s="142"/>
      <c r="AB164" s="143"/>
      <c r="AU164" s="139" t="s">
        <v>323</v>
      </c>
      <c r="AV164" s="139" t="s">
        <v>114</v>
      </c>
      <c r="AW164" s="139" t="s">
        <v>114</v>
      </c>
      <c r="AX164" s="139" t="s">
        <v>104</v>
      </c>
      <c r="AY164" s="139" t="s">
        <v>66</v>
      </c>
      <c r="AZ164" s="139" t="s">
        <v>136</v>
      </c>
    </row>
    <row r="165" spans="2:52" s="3" customFormat="1" ht="18.75" customHeight="1">
      <c r="B165" s="144"/>
      <c r="E165" s="145"/>
      <c r="F165" s="223" t="s">
        <v>324</v>
      </c>
      <c r="G165" s="224"/>
      <c r="H165" s="224"/>
      <c r="I165" s="224"/>
      <c r="K165" s="146">
        <v>77.65</v>
      </c>
      <c r="L165" s="146"/>
      <c r="S165" s="147"/>
      <c r="U165" s="148"/>
      <c r="AB165" s="149"/>
      <c r="AU165" s="145" t="s">
        <v>323</v>
      </c>
      <c r="AV165" s="145" t="s">
        <v>114</v>
      </c>
      <c r="AW165" s="145" t="s">
        <v>141</v>
      </c>
      <c r="AX165" s="145" t="s">
        <v>104</v>
      </c>
      <c r="AY165" s="145" t="s">
        <v>73</v>
      </c>
      <c r="AZ165" s="145" t="s">
        <v>136</v>
      </c>
    </row>
    <row r="166" spans="2:66" s="3" customFormat="1" ht="15.75" customHeight="1">
      <c r="B166" s="19"/>
      <c r="C166" s="127" t="s">
        <v>185</v>
      </c>
      <c r="D166" s="127" t="s">
        <v>137</v>
      </c>
      <c r="E166" s="128" t="s">
        <v>506</v>
      </c>
      <c r="F166" s="211" t="s">
        <v>507</v>
      </c>
      <c r="G166" s="212"/>
      <c r="H166" s="212"/>
      <c r="I166" s="212"/>
      <c r="J166" s="129" t="s">
        <v>140</v>
      </c>
      <c r="K166" s="130">
        <v>36.5</v>
      </c>
      <c r="L166" s="130"/>
      <c r="M166" s="213">
        <v>0</v>
      </c>
      <c r="N166" s="212"/>
      <c r="O166" s="214">
        <f>ROUND($M$166*$K$166,2)</f>
        <v>0</v>
      </c>
      <c r="P166" s="212"/>
      <c r="Q166" s="212"/>
      <c r="R166" s="212"/>
      <c r="S166" s="20"/>
      <c r="U166" s="131"/>
      <c r="V166" s="26" t="s">
        <v>33</v>
      </c>
      <c r="X166" s="132">
        <f>$W$166*$K$166</f>
        <v>0</v>
      </c>
      <c r="Y166" s="132">
        <v>0.2916</v>
      </c>
      <c r="Z166" s="132">
        <f>$Y$166*$K$166</f>
        <v>10.643400000000002</v>
      </c>
      <c r="AA166" s="132">
        <v>0</v>
      </c>
      <c r="AB166" s="133">
        <f>$AA$166*$K$166</f>
        <v>0</v>
      </c>
      <c r="AS166" s="3" t="s">
        <v>141</v>
      </c>
      <c r="AU166" s="3" t="s">
        <v>137</v>
      </c>
      <c r="AV166" s="3" t="s">
        <v>114</v>
      </c>
      <c r="AZ166" s="3" t="s">
        <v>136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114</v>
      </c>
      <c r="BL166" s="83">
        <f>ROUND($M$166*$K$166,2)</f>
        <v>0</v>
      </c>
      <c r="BM166" s="3" t="s">
        <v>141</v>
      </c>
      <c r="BN166" s="3" t="s">
        <v>508</v>
      </c>
    </row>
    <row r="167" spans="2:52" s="3" customFormat="1" ht="18.75" customHeight="1">
      <c r="B167" s="138"/>
      <c r="E167" s="139"/>
      <c r="F167" s="221" t="s">
        <v>509</v>
      </c>
      <c r="G167" s="222"/>
      <c r="H167" s="222"/>
      <c r="I167" s="222"/>
      <c r="K167" s="140">
        <v>36.5</v>
      </c>
      <c r="L167" s="140"/>
      <c r="S167" s="141"/>
      <c r="U167" s="142"/>
      <c r="AB167" s="143"/>
      <c r="AU167" s="139" t="s">
        <v>323</v>
      </c>
      <c r="AV167" s="139" t="s">
        <v>114</v>
      </c>
      <c r="AW167" s="139" t="s">
        <v>114</v>
      </c>
      <c r="AX167" s="139" t="s">
        <v>104</v>
      </c>
      <c r="AY167" s="139" t="s">
        <v>66</v>
      </c>
      <c r="AZ167" s="139" t="s">
        <v>136</v>
      </c>
    </row>
    <row r="168" spans="2:52" s="3" customFormat="1" ht="18.75" customHeight="1">
      <c r="B168" s="144"/>
      <c r="E168" s="145"/>
      <c r="F168" s="223" t="s">
        <v>324</v>
      </c>
      <c r="G168" s="224"/>
      <c r="H168" s="224"/>
      <c r="I168" s="224"/>
      <c r="K168" s="146">
        <v>36.5</v>
      </c>
      <c r="L168" s="146"/>
      <c r="S168" s="147"/>
      <c r="U168" s="148"/>
      <c r="AB168" s="149"/>
      <c r="AU168" s="145" t="s">
        <v>323</v>
      </c>
      <c r="AV168" s="145" t="s">
        <v>114</v>
      </c>
      <c r="AW168" s="145" t="s">
        <v>141</v>
      </c>
      <c r="AX168" s="145" t="s">
        <v>104</v>
      </c>
      <c r="AY168" s="145" t="s">
        <v>73</v>
      </c>
      <c r="AZ168" s="145" t="s">
        <v>136</v>
      </c>
    </row>
    <row r="169" spans="2:64" s="117" customFormat="1" ht="30.75" customHeight="1">
      <c r="B169" s="118"/>
      <c r="D169" s="126" t="s">
        <v>109</v>
      </c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228">
        <f>$BL$169</f>
        <v>0</v>
      </c>
      <c r="P169" s="216"/>
      <c r="Q169" s="216"/>
      <c r="R169" s="216"/>
      <c r="S169" s="121"/>
      <c r="U169" s="122"/>
      <c r="X169" s="123">
        <f>$X$170</f>
        <v>0</v>
      </c>
      <c r="Z169" s="123">
        <f>$Z$170</f>
        <v>0</v>
      </c>
      <c r="AB169" s="124">
        <f>$AB$170</f>
        <v>0</v>
      </c>
      <c r="AS169" s="120" t="s">
        <v>73</v>
      </c>
      <c r="AU169" s="120" t="s">
        <v>65</v>
      </c>
      <c r="AV169" s="120" t="s">
        <v>73</v>
      </c>
      <c r="AZ169" s="120" t="s">
        <v>136</v>
      </c>
      <c r="BL169" s="125">
        <f>$BL$170</f>
        <v>0</v>
      </c>
    </row>
    <row r="170" spans="2:66" s="3" customFormat="1" ht="27" customHeight="1">
      <c r="B170" s="19"/>
      <c r="C170" s="127" t="s">
        <v>241</v>
      </c>
      <c r="D170" s="127" t="s">
        <v>137</v>
      </c>
      <c r="E170" s="128" t="s">
        <v>365</v>
      </c>
      <c r="F170" s="211" t="s">
        <v>366</v>
      </c>
      <c r="G170" s="212"/>
      <c r="H170" s="212"/>
      <c r="I170" s="212"/>
      <c r="J170" s="129" t="s">
        <v>367</v>
      </c>
      <c r="K170" s="130">
        <v>98.416</v>
      </c>
      <c r="L170" s="130"/>
      <c r="M170" s="213">
        <v>0</v>
      </c>
      <c r="N170" s="212"/>
      <c r="O170" s="214">
        <f>ROUND($M$170*$K$170,2)</f>
        <v>0</v>
      </c>
      <c r="P170" s="212"/>
      <c r="Q170" s="212"/>
      <c r="R170" s="212"/>
      <c r="S170" s="20"/>
      <c r="U170" s="131"/>
      <c r="V170" s="26" t="s">
        <v>33</v>
      </c>
      <c r="X170" s="132">
        <f>$W$170*$K$170</f>
        <v>0</v>
      </c>
      <c r="Y170" s="132">
        <v>0</v>
      </c>
      <c r="Z170" s="132">
        <f>$Y$170*$K$170</f>
        <v>0</v>
      </c>
      <c r="AA170" s="132">
        <v>0</v>
      </c>
      <c r="AB170" s="133">
        <f>$AA$170*$K$170</f>
        <v>0</v>
      </c>
      <c r="AS170" s="3" t="s">
        <v>141</v>
      </c>
      <c r="AU170" s="3" t="s">
        <v>137</v>
      </c>
      <c r="AV170" s="3" t="s">
        <v>114</v>
      </c>
      <c r="AZ170" s="3" t="s">
        <v>136</v>
      </c>
      <c r="BF170" s="83">
        <f>IF($V$170="základná",$O$170,0)</f>
        <v>0</v>
      </c>
      <c r="BG170" s="83">
        <f>IF($V$170="znížená",$O$170,0)</f>
        <v>0</v>
      </c>
      <c r="BH170" s="83">
        <f>IF($V$170="zákl. prenesená",$O$170,0)</f>
        <v>0</v>
      </c>
      <c r="BI170" s="83">
        <f>IF($V$170="zníž. prenesená",$O$170,0)</f>
        <v>0</v>
      </c>
      <c r="BJ170" s="83">
        <f>IF($V$170="nulová",$O$170,0)</f>
        <v>0</v>
      </c>
      <c r="BK170" s="3" t="s">
        <v>114</v>
      </c>
      <c r="BL170" s="83">
        <f>ROUND($M$170*$K$170,2)</f>
        <v>0</v>
      </c>
      <c r="BM170" s="3" t="s">
        <v>141</v>
      </c>
      <c r="BN170" s="3" t="s">
        <v>510</v>
      </c>
    </row>
    <row r="171" spans="2:64" s="117" customFormat="1" ht="37.5" customHeight="1">
      <c r="B171" s="118"/>
      <c r="D171" s="119" t="s">
        <v>450</v>
      </c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207">
        <f>$BL$171</f>
        <v>0</v>
      </c>
      <c r="P171" s="216"/>
      <c r="Q171" s="216"/>
      <c r="R171" s="216"/>
      <c r="S171" s="121"/>
      <c r="U171" s="122"/>
      <c r="X171" s="123">
        <f>$X$172+$X$201</f>
        <v>0</v>
      </c>
      <c r="Z171" s="123">
        <f>$Z$172+$Z$201</f>
        <v>11.462609280000004</v>
      </c>
      <c r="AB171" s="124">
        <f>$AB$172+$AB$201</f>
        <v>0</v>
      </c>
      <c r="AS171" s="120" t="s">
        <v>114</v>
      </c>
      <c r="AU171" s="120" t="s">
        <v>65</v>
      </c>
      <c r="AV171" s="120" t="s">
        <v>66</v>
      </c>
      <c r="AZ171" s="120" t="s">
        <v>136</v>
      </c>
      <c r="BL171" s="125">
        <f>$BL$172+$BL$201</f>
        <v>0</v>
      </c>
    </row>
    <row r="172" spans="2:64" s="117" customFormat="1" ht="21" customHeight="1">
      <c r="B172" s="118"/>
      <c r="D172" s="126" t="s">
        <v>451</v>
      </c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228">
        <f>$BL$172</f>
        <v>0</v>
      </c>
      <c r="P172" s="216"/>
      <c r="Q172" s="216"/>
      <c r="R172" s="216"/>
      <c r="S172" s="121"/>
      <c r="U172" s="122"/>
      <c r="X172" s="123">
        <f>SUM($X$173:$X$200)</f>
        <v>0</v>
      </c>
      <c r="Z172" s="123">
        <f>SUM($Z$173:$Z$200)</f>
        <v>11.326990400000003</v>
      </c>
      <c r="AB172" s="124">
        <f>SUM($AB$173:$AB$200)</f>
        <v>0</v>
      </c>
      <c r="AS172" s="120" t="s">
        <v>114</v>
      </c>
      <c r="AU172" s="120" t="s">
        <v>65</v>
      </c>
      <c r="AV172" s="120" t="s">
        <v>73</v>
      </c>
      <c r="AZ172" s="120" t="s">
        <v>136</v>
      </c>
      <c r="BL172" s="125">
        <f>SUM($BL$173:$BL$200)</f>
        <v>0</v>
      </c>
    </row>
    <row r="173" spans="2:66" s="3" customFormat="1" ht="27" customHeight="1">
      <c r="B173" s="19"/>
      <c r="C173" s="127" t="s">
        <v>2</v>
      </c>
      <c r="D173" s="127" t="s">
        <v>137</v>
      </c>
      <c r="E173" s="128" t="s">
        <v>511</v>
      </c>
      <c r="F173" s="211" t="s">
        <v>512</v>
      </c>
      <c r="G173" s="212"/>
      <c r="H173" s="212"/>
      <c r="I173" s="212"/>
      <c r="J173" s="129" t="s">
        <v>431</v>
      </c>
      <c r="K173" s="130">
        <v>188.78</v>
      </c>
      <c r="L173" s="130"/>
      <c r="M173" s="213">
        <v>0</v>
      </c>
      <c r="N173" s="212"/>
      <c r="O173" s="214">
        <f>ROUND($M$173*$K$173,2)</f>
        <v>0</v>
      </c>
      <c r="P173" s="212"/>
      <c r="Q173" s="212"/>
      <c r="R173" s="212"/>
      <c r="S173" s="20"/>
      <c r="U173" s="131"/>
      <c r="V173" s="26" t="s">
        <v>33</v>
      </c>
      <c r="X173" s="132">
        <f>$W$173*$K$173</f>
        <v>0</v>
      </c>
      <c r="Y173" s="132">
        <v>0.00042</v>
      </c>
      <c r="Z173" s="132">
        <f>$Y$173*$K$173</f>
        <v>0.0792876</v>
      </c>
      <c r="AA173" s="132">
        <v>0</v>
      </c>
      <c r="AB173" s="133">
        <f>$AA$173*$K$173</f>
        <v>0</v>
      </c>
      <c r="AS173" s="3" t="s">
        <v>513</v>
      </c>
      <c r="AU173" s="3" t="s">
        <v>137</v>
      </c>
      <c r="AV173" s="3" t="s">
        <v>114</v>
      </c>
      <c r="AZ173" s="3" t="s">
        <v>136</v>
      </c>
      <c r="BF173" s="83">
        <f>IF($V$173="základná",$O$173,0)</f>
        <v>0</v>
      </c>
      <c r="BG173" s="83">
        <f>IF($V$173="znížená",$O$173,0)</f>
        <v>0</v>
      </c>
      <c r="BH173" s="83">
        <f>IF($V$173="zákl. prenesená",$O$173,0)</f>
        <v>0</v>
      </c>
      <c r="BI173" s="83">
        <f>IF($V$173="zníž. prenesená",$O$173,0)</f>
        <v>0</v>
      </c>
      <c r="BJ173" s="83">
        <f>IF($V$173="nulová",$O$173,0)</f>
        <v>0</v>
      </c>
      <c r="BK173" s="3" t="s">
        <v>114</v>
      </c>
      <c r="BL173" s="83">
        <f>ROUND($M$173*$K$173,2)</f>
        <v>0</v>
      </c>
      <c r="BM173" s="3" t="s">
        <v>513</v>
      </c>
      <c r="BN173" s="3" t="s">
        <v>514</v>
      </c>
    </row>
    <row r="174" spans="2:52" s="3" customFormat="1" ht="18.75" customHeight="1">
      <c r="B174" s="138"/>
      <c r="E174" s="139"/>
      <c r="F174" s="221" t="s">
        <v>515</v>
      </c>
      <c r="G174" s="222"/>
      <c r="H174" s="222"/>
      <c r="I174" s="222"/>
      <c r="K174" s="140">
        <v>109.5</v>
      </c>
      <c r="L174" s="140"/>
      <c r="S174" s="141"/>
      <c r="U174" s="142"/>
      <c r="AB174" s="143"/>
      <c r="AU174" s="139" t="s">
        <v>323</v>
      </c>
      <c r="AV174" s="139" t="s">
        <v>114</v>
      </c>
      <c r="AW174" s="139" t="s">
        <v>114</v>
      </c>
      <c r="AX174" s="139" t="s">
        <v>104</v>
      </c>
      <c r="AY174" s="139" t="s">
        <v>66</v>
      </c>
      <c r="AZ174" s="139" t="s">
        <v>136</v>
      </c>
    </row>
    <row r="175" spans="2:52" s="3" customFormat="1" ht="18.75" customHeight="1">
      <c r="B175" s="138"/>
      <c r="E175" s="139"/>
      <c r="F175" s="221" t="s">
        <v>516</v>
      </c>
      <c r="G175" s="222"/>
      <c r="H175" s="222"/>
      <c r="I175" s="222"/>
      <c r="K175" s="140">
        <v>79.28</v>
      </c>
      <c r="L175" s="140"/>
      <c r="S175" s="141"/>
      <c r="U175" s="142"/>
      <c r="AB175" s="143"/>
      <c r="AU175" s="139" t="s">
        <v>323</v>
      </c>
      <c r="AV175" s="139" t="s">
        <v>114</v>
      </c>
      <c r="AW175" s="139" t="s">
        <v>114</v>
      </c>
      <c r="AX175" s="139" t="s">
        <v>104</v>
      </c>
      <c r="AY175" s="139" t="s">
        <v>66</v>
      </c>
      <c r="AZ175" s="139" t="s">
        <v>136</v>
      </c>
    </row>
    <row r="176" spans="2:52" s="3" customFormat="1" ht="18.75" customHeight="1">
      <c r="B176" s="144"/>
      <c r="E176" s="145"/>
      <c r="F176" s="223" t="s">
        <v>324</v>
      </c>
      <c r="G176" s="224"/>
      <c r="H176" s="224"/>
      <c r="I176" s="224"/>
      <c r="K176" s="146">
        <v>188.78</v>
      </c>
      <c r="L176" s="146"/>
      <c r="S176" s="147"/>
      <c r="U176" s="148"/>
      <c r="AB176" s="149"/>
      <c r="AU176" s="145" t="s">
        <v>323</v>
      </c>
      <c r="AV176" s="145" t="s">
        <v>114</v>
      </c>
      <c r="AW176" s="145" t="s">
        <v>141</v>
      </c>
      <c r="AX176" s="145" t="s">
        <v>104</v>
      </c>
      <c r="AY176" s="145" t="s">
        <v>73</v>
      </c>
      <c r="AZ176" s="145" t="s">
        <v>136</v>
      </c>
    </row>
    <row r="177" spans="2:66" s="3" customFormat="1" ht="15.75" customHeight="1">
      <c r="B177" s="19"/>
      <c r="C177" s="134" t="s">
        <v>517</v>
      </c>
      <c r="D177" s="134" t="s">
        <v>143</v>
      </c>
      <c r="E177" s="135" t="s">
        <v>518</v>
      </c>
      <c r="F177" s="217" t="s">
        <v>519</v>
      </c>
      <c r="G177" s="218"/>
      <c r="H177" s="218"/>
      <c r="I177" s="218"/>
      <c r="J177" s="136" t="s">
        <v>155</v>
      </c>
      <c r="K177" s="137">
        <v>14.796</v>
      </c>
      <c r="L177" s="137"/>
      <c r="M177" s="219">
        <v>0</v>
      </c>
      <c r="N177" s="218"/>
      <c r="O177" s="220">
        <f>ROUND($M$177*$K$177,2)</f>
        <v>0</v>
      </c>
      <c r="P177" s="212"/>
      <c r="Q177" s="212"/>
      <c r="R177" s="212"/>
      <c r="S177" s="20"/>
      <c r="U177" s="131"/>
      <c r="V177" s="26" t="s">
        <v>33</v>
      </c>
      <c r="X177" s="132">
        <f>$W$177*$K$177</f>
        <v>0</v>
      </c>
      <c r="Y177" s="132">
        <v>0.55</v>
      </c>
      <c r="Z177" s="132">
        <f>$Y$177*$K$177</f>
        <v>8.1378</v>
      </c>
      <c r="AA177" s="132">
        <v>0</v>
      </c>
      <c r="AB177" s="133">
        <f>$AA$177*$K$177</f>
        <v>0</v>
      </c>
      <c r="AS177" s="3" t="s">
        <v>233</v>
      </c>
      <c r="AU177" s="3" t="s">
        <v>143</v>
      </c>
      <c r="AV177" s="3" t="s">
        <v>114</v>
      </c>
      <c r="AZ177" s="3" t="s">
        <v>136</v>
      </c>
      <c r="BF177" s="83">
        <f>IF($V$177="základná",$O$177,0)</f>
        <v>0</v>
      </c>
      <c r="BG177" s="83">
        <f>IF($V$177="znížená",$O$177,0)</f>
        <v>0</v>
      </c>
      <c r="BH177" s="83">
        <f>IF($V$177="zákl. prenesená",$O$177,0)</f>
        <v>0</v>
      </c>
      <c r="BI177" s="83">
        <f>IF($V$177="zníž. prenesená",$O$177,0)</f>
        <v>0</v>
      </c>
      <c r="BJ177" s="83">
        <f>IF($V$177="nulová",$O$177,0)</f>
        <v>0</v>
      </c>
      <c r="BK177" s="3" t="s">
        <v>114</v>
      </c>
      <c r="BL177" s="83">
        <f>ROUND($M$177*$K$177,2)</f>
        <v>0</v>
      </c>
      <c r="BM177" s="3" t="s">
        <v>513</v>
      </c>
      <c r="BN177" s="3" t="s">
        <v>520</v>
      </c>
    </row>
    <row r="178" spans="2:52" s="3" customFormat="1" ht="18.75" customHeight="1">
      <c r="B178" s="138"/>
      <c r="E178" s="139"/>
      <c r="F178" s="221" t="s">
        <v>521</v>
      </c>
      <c r="G178" s="222"/>
      <c r="H178" s="222"/>
      <c r="I178" s="222"/>
      <c r="K178" s="140">
        <v>14.796</v>
      </c>
      <c r="L178" s="140"/>
      <c r="S178" s="141"/>
      <c r="U178" s="142"/>
      <c r="AB178" s="143"/>
      <c r="AU178" s="139" t="s">
        <v>323</v>
      </c>
      <c r="AV178" s="139" t="s">
        <v>114</v>
      </c>
      <c r="AW178" s="139" t="s">
        <v>114</v>
      </c>
      <c r="AX178" s="139" t="s">
        <v>104</v>
      </c>
      <c r="AY178" s="139" t="s">
        <v>73</v>
      </c>
      <c r="AZ178" s="139" t="s">
        <v>136</v>
      </c>
    </row>
    <row r="179" spans="2:66" s="3" customFormat="1" ht="27" customHeight="1">
      <c r="B179" s="19"/>
      <c r="C179" s="127" t="s">
        <v>420</v>
      </c>
      <c r="D179" s="127" t="s">
        <v>137</v>
      </c>
      <c r="E179" s="128" t="s">
        <v>522</v>
      </c>
      <c r="F179" s="211" t="s">
        <v>523</v>
      </c>
      <c r="G179" s="212"/>
      <c r="H179" s="212"/>
      <c r="I179" s="212"/>
      <c r="J179" s="129" t="s">
        <v>140</v>
      </c>
      <c r="K179" s="130">
        <v>91.485</v>
      </c>
      <c r="L179" s="130"/>
      <c r="M179" s="213">
        <v>0</v>
      </c>
      <c r="N179" s="212"/>
      <c r="O179" s="214">
        <f>ROUND($M$179*$K$179,2)</f>
        <v>0</v>
      </c>
      <c r="P179" s="212"/>
      <c r="Q179" s="212"/>
      <c r="R179" s="212"/>
      <c r="S179" s="20"/>
      <c r="U179" s="131"/>
      <c r="V179" s="26" t="s">
        <v>33</v>
      </c>
      <c r="X179" s="132">
        <f>$W$179*$K$179</f>
        <v>0</v>
      </c>
      <c r="Y179" s="132">
        <v>0</v>
      </c>
      <c r="Z179" s="132">
        <f>$Y$179*$K$179</f>
        <v>0</v>
      </c>
      <c r="AA179" s="132">
        <v>0</v>
      </c>
      <c r="AB179" s="133">
        <f>$AA$179*$K$179</f>
        <v>0</v>
      </c>
      <c r="AS179" s="3" t="s">
        <v>513</v>
      </c>
      <c r="AU179" s="3" t="s">
        <v>137</v>
      </c>
      <c r="AV179" s="3" t="s">
        <v>114</v>
      </c>
      <c r="AZ179" s="3" t="s">
        <v>136</v>
      </c>
      <c r="BF179" s="83">
        <f>IF($V$179="základná",$O$179,0)</f>
        <v>0</v>
      </c>
      <c r="BG179" s="83">
        <f>IF($V$179="znížená",$O$179,0)</f>
        <v>0</v>
      </c>
      <c r="BH179" s="83">
        <f>IF($V$179="zákl. prenesená",$O$179,0)</f>
        <v>0</v>
      </c>
      <c r="BI179" s="83">
        <f>IF($V$179="zníž. prenesená",$O$179,0)</f>
        <v>0</v>
      </c>
      <c r="BJ179" s="83">
        <f>IF($V$179="nulová",$O$179,0)</f>
        <v>0</v>
      </c>
      <c r="BK179" s="3" t="s">
        <v>114</v>
      </c>
      <c r="BL179" s="83">
        <f>ROUND($M$179*$K$179,2)</f>
        <v>0</v>
      </c>
      <c r="BM179" s="3" t="s">
        <v>513</v>
      </c>
      <c r="BN179" s="3" t="s">
        <v>524</v>
      </c>
    </row>
    <row r="180" spans="2:52" s="3" customFormat="1" ht="18.75" customHeight="1">
      <c r="B180" s="138"/>
      <c r="E180" s="139"/>
      <c r="F180" s="221" t="s">
        <v>490</v>
      </c>
      <c r="G180" s="222"/>
      <c r="H180" s="222"/>
      <c r="I180" s="222"/>
      <c r="K180" s="140">
        <v>77.65</v>
      </c>
      <c r="L180" s="140"/>
      <c r="S180" s="141"/>
      <c r="U180" s="142"/>
      <c r="AB180" s="143"/>
      <c r="AU180" s="139" t="s">
        <v>323</v>
      </c>
      <c r="AV180" s="139" t="s">
        <v>114</v>
      </c>
      <c r="AW180" s="139" t="s">
        <v>114</v>
      </c>
      <c r="AX180" s="139" t="s">
        <v>104</v>
      </c>
      <c r="AY180" s="139" t="s">
        <v>66</v>
      </c>
      <c r="AZ180" s="139" t="s">
        <v>136</v>
      </c>
    </row>
    <row r="181" spans="2:52" s="3" customFormat="1" ht="18.75" customHeight="1">
      <c r="B181" s="138"/>
      <c r="E181" s="139"/>
      <c r="F181" s="221" t="s">
        <v>525</v>
      </c>
      <c r="G181" s="222"/>
      <c r="H181" s="222"/>
      <c r="I181" s="222"/>
      <c r="K181" s="140">
        <v>13.835</v>
      </c>
      <c r="L181" s="140"/>
      <c r="S181" s="141"/>
      <c r="U181" s="142"/>
      <c r="AB181" s="143"/>
      <c r="AU181" s="139" t="s">
        <v>323</v>
      </c>
      <c r="AV181" s="139" t="s">
        <v>114</v>
      </c>
      <c r="AW181" s="139" t="s">
        <v>114</v>
      </c>
      <c r="AX181" s="139" t="s">
        <v>104</v>
      </c>
      <c r="AY181" s="139" t="s">
        <v>66</v>
      </c>
      <c r="AZ181" s="139" t="s">
        <v>136</v>
      </c>
    </row>
    <row r="182" spans="2:52" s="3" customFormat="1" ht="18.75" customHeight="1">
      <c r="B182" s="144"/>
      <c r="E182" s="145"/>
      <c r="F182" s="223" t="s">
        <v>324</v>
      </c>
      <c r="G182" s="224"/>
      <c r="H182" s="224"/>
      <c r="I182" s="224"/>
      <c r="K182" s="146">
        <v>91.485</v>
      </c>
      <c r="L182" s="146"/>
      <c r="S182" s="147"/>
      <c r="U182" s="148"/>
      <c r="AB182" s="149"/>
      <c r="AU182" s="145" t="s">
        <v>323</v>
      </c>
      <c r="AV182" s="145" t="s">
        <v>114</v>
      </c>
      <c r="AW182" s="145" t="s">
        <v>141</v>
      </c>
      <c r="AX182" s="145" t="s">
        <v>104</v>
      </c>
      <c r="AY182" s="145" t="s">
        <v>73</v>
      </c>
      <c r="AZ182" s="145" t="s">
        <v>136</v>
      </c>
    </row>
    <row r="183" spans="2:66" s="3" customFormat="1" ht="15.75" customHeight="1">
      <c r="B183" s="19"/>
      <c r="C183" s="134" t="s">
        <v>213</v>
      </c>
      <c r="D183" s="134" t="s">
        <v>143</v>
      </c>
      <c r="E183" s="135" t="s">
        <v>526</v>
      </c>
      <c r="F183" s="217" t="s">
        <v>527</v>
      </c>
      <c r="G183" s="218"/>
      <c r="H183" s="218"/>
      <c r="I183" s="218"/>
      <c r="J183" s="136" t="s">
        <v>155</v>
      </c>
      <c r="K183" s="137">
        <v>0.407</v>
      </c>
      <c r="L183" s="137"/>
      <c r="M183" s="219">
        <v>0</v>
      </c>
      <c r="N183" s="218"/>
      <c r="O183" s="220">
        <f>ROUND($M$183*$K$183,2)</f>
        <v>0</v>
      </c>
      <c r="P183" s="212"/>
      <c r="Q183" s="212"/>
      <c r="R183" s="212"/>
      <c r="S183" s="20"/>
      <c r="U183" s="131"/>
      <c r="V183" s="26" t="s">
        <v>33</v>
      </c>
      <c r="X183" s="132">
        <f>$W$183*$K$183</f>
        <v>0</v>
      </c>
      <c r="Y183" s="132">
        <v>0.55</v>
      </c>
      <c r="Z183" s="132">
        <f>$Y$183*$K$183</f>
        <v>0.22385</v>
      </c>
      <c r="AA183" s="132">
        <v>0</v>
      </c>
      <c r="AB183" s="133">
        <f>$AA$183*$K$183</f>
        <v>0</v>
      </c>
      <c r="AS183" s="3" t="s">
        <v>233</v>
      </c>
      <c r="AU183" s="3" t="s">
        <v>143</v>
      </c>
      <c r="AV183" s="3" t="s">
        <v>114</v>
      </c>
      <c r="AZ183" s="3" t="s">
        <v>136</v>
      </c>
      <c r="BF183" s="83">
        <f>IF($V$183="základná",$O$183,0)</f>
        <v>0</v>
      </c>
      <c r="BG183" s="83">
        <f>IF($V$183="znížená",$O$183,0)</f>
        <v>0</v>
      </c>
      <c r="BH183" s="83">
        <f>IF($V$183="zákl. prenesená",$O$183,0)</f>
        <v>0</v>
      </c>
      <c r="BI183" s="83">
        <f>IF($V$183="zníž. prenesená",$O$183,0)</f>
        <v>0</v>
      </c>
      <c r="BJ183" s="83">
        <f>IF($V$183="nulová",$O$183,0)</f>
        <v>0</v>
      </c>
      <c r="BK183" s="3" t="s">
        <v>114</v>
      </c>
      <c r="BL183" s="83">
        <f>ROUND($M$183*$K$183,2)</f>
        <v>0</v>
      </c>
      <c r="BM183" s="3" t="s">
        <v>513</v>
      </c>
      <c r="BN183" s="3" t="s">
        <v>528</v>
      </c>
    </row>
    <row r="184" spans="2:52" s="3" customFormat="1" ht="18.75" customHeight="1">
      <c r="B184" s="138"/>
      <c r="E184" s="139"/>
      <c r="F184" s="221" t="s">
        <v>529</v>
      </c>
      <c r="G184" s="222"/>
      <c r="H184" s="222"/>
      <c r="I184" s="222"/>
      <c r="K184" s="140">
        <v>0.377</v>
      </c>
      <c r="L184" s="140"/>
      <c r="S184" s="141"/>
      <c r="U184" s="142"/>
      <c r="AB184" s="143"/>
      <c r="AU184" s="139" t="s">
        <v>323</v>
      </c>
      <c r="AV184" s="139" t="s">
        <v>114</v>
      </c>
      <c r="AW184" s="139" t="s">
        <v>114</v>
      </c>
      <c r="AX184" s="139" t="s">
        <v>104</v>
      </c>
      <c r="AY184" s="139" t="s">
        <v>73</v>
      </c>
      <c r="AZ184" s="139" t="s">
        <v>136</v>
      </c>
    </row>
    <row r="185" spans="2:66" s="3" customFormat="1" ht="15.75" customHeight="1">
      <c r="B185" s="19"/>
      <c r="C185" s="127" t="s">
        <v>530</v>
      </c>
      <c r="D185" s="127" t="s">
        <v>137</v>
      </c>
      <c r="E185" s="128" t="s">
        <v>531</v>
      </c>
      <c r="F185" s="211" t="s">
        <v>532</v>
      </c>
      <c r="G185" s="212"/>
      <c r="H185" s="212"/>
      <c r="I185" s="212"/>
      <c r="J185" s="129" t="s">
        <v>140</v>
      </c>
      <c r="K185" s="130">
        <v>271.8</v>
      </c>
      <c r="L185" s="130"/>
      <c r="M185" s="213">
        <v>0</v>
      </c>
      <c r="N185" s="212"/>
      <c r="O185" s="214">
        <f>ROUND($M$185*$K$185,2)</f>
        <v>0</v>
      </c>
      <c r="P185" s="212"/>
      <c r="Q185" s="212"/>
      <c r="R185" s="212"/>
      <c r="S185" s="20"/>
      <c r="U185" s="131"/>
      <c r="V185" s="26" t="s">
        <v>33</v>
      </c>
      <c r="X185" s="132">
        <f>$W$185*$K$185</f>
        <v>0</v>
      </c>
      <c r="Y185" s="132">
        <v>0</v>
      </c>
      <c r="Z185" s="132">
        <f>$Y$185*$K$185</f>
        <v>0</v>
      </c>
      <c r="AA185" s="132">
        <v>0</v>
      </c>
      <c r="AB185" s="133">
        <f>$AA$185*$K$185</f>
        <v>0</v>
      </c>
      <c r="AS185" s="3" t="s">
        <v>513</v>
      </c>
      <c r="AU185" s="3" t="s">
        <v>137</v>
      </c>
      <c r="AV185" s="3" t="s">
        <v>114</v>
      </c>
      <c r="AZ185" s="3" t="s">
        <v>136</v>
      </c>
      <c r="BF185" s="83">
        <f>IF($V$185="základná",$O$185,0)</f>
        <v>0</v>
      </c>
      <c r="BG185" s="83">
        <f>IF($V$185="znížená",$O$185,0)</f>
        <v>0</v>
      </c>
      <c r="BH185" s="83">
        <f>IF($V$185="zákl. prenesená",$O$185,0)</f>
        <v>0</v>
      </c>
      <c r="BI185" s="83">
        <f>IF($V$185="zníž. prenesená",$O$185,0)</f>
        <v>0</v>
      </c>
      <c r="BJ185" s="83">
        <f>IF($V$185="nulová",$O$185,0)</f>
        <v>0</v>
      </c>
      <c r="BK185" s="3" t="s">
        <v>114</v>
      </c>
      <c r="BL185" s="83">
        <f>ROUND($M$185*$K$185,2)</f>
        <v>0</v>
      </c>
      <c r="BM185" s="3" t="s">
        <v>513</v>
      </c>
      <c r="BN185" s="3" t="s">
        <v>533</v>
      </c>
    </row>
    <row r="186" spans="2:52" s="3" customFormat="1" ht="18.75" customHeight="1">
      <c r="B186" s="138"/>
      <c r="E186" s="139"/>
      <c r="F186" s="221" t="s">
        <v>534</v>
      </c>
      <c r="G186" s="222"/>
      <c r="H186" s="222"/>
      <c r="I186" s="222"/>
      <c r="K186" s="140">
        <v>94.4</v>
      </c>
      <c r="L186" s="140"/>
      <c r="S186" s="141"/>
      <c r="U186" s="142"/>
      <c r="AB186" s="143"/>
      <c r="AU186" s="139" t="s">
        <v>323</v>
      </c>
      <c r="AV186" s="139" t="s">
        <v>114</v>
      </c>
      <c r="AW186" s="139" t="s">
        <v>114</v>
      </c>
      <c r="AX186" s="139" t="s">
        <v>104</v>
      </c>
      <c r="AY186" s="139" t="s">
        <v>66</v>
      </c>
      <c r="AZ186" s="139" t="s">
        <v>136</v>
      </c>
    </row>
    <row r="187" spans="2:52" s="3" customFormat="1" ht="32.25" customHeight="1">
      <c r="B187" s="138"/>
      <c r="E187" s="139"/>
      <c r="F187" s="221" t="s">
        <v>535</v>
      </c>
      <c r="G187" s="222"/>
      <c r="H187" s="222"/>
      <c r="I187" s="222"/>
      <c r="K187" s="140">
        <v>177.4</v>
      </c>
      <c r="L187" s="140"/>
      <c r="S187" s="141"/>
      <c r="U187" s="142"/>
      <c r="AB187" s="143"/>
      <c r="AU187" s="139" t="s">
        <v>323</v>
      </c>
      <c r="AV187" s="139" t="s">
        <v>114</v>
      </c>
      <c r="AW187" s="139" t="s">
        <v>114</v>
      </c>
      <c r="AX187" s="139" t="s">
        <v>104</v>
      </c>
      <c r="AY187" s="139" t="s">
        <v>66</v>
      </c>
      <c r="AZ187" s="139" t="s">
        <v>136</v>
      </c>
    </row>
    <row r="188" spans="2:52" s="3" customFormat="1" ht="18.75" customHeight="1">
      <c r="B188" s="144"/>
      <c r="E188" s="145"/>
      <c r="F188" s="223" t="s">
        <v>324</v>
      </c>
      <c r="G188" s="224"/>
      <c r="H188" s="224"/>
      <c r="I188" s="224"/>
      <c r="K188" s="146">
        <v>271.8</v>
      </c>
      <c r="L188" s="146"/>
      <c r="S188" s="147"/>
      <c r="U188" s="148"/>
      <c r="AB188" s="149"/>
      <c r="AU188" s="145" t="s">
        <v>323</v>
      </c>
      <c r="AV188" s="145" t="s">
        <v>114</v>
      </c>
      <c r="AW188" s="145" t="s">
        <v>141</v>
      </c>
      <c r="AX188" s="145" t="s">
        <v>104</v>
      </c>
      <c r="AY188" s="145" t="s">
        <v>73</v>
      </c>
      <c r="AZ188" s="145" t="s">
        <v>136</v>
      </c>
    </row>
    <row r="189" spans="2:66" s="3" customFormat="1" ht="15.75" customHeight="1">
      <c r="B189" s="19"/>
      <c r="C189" s="134" t="s">
        <v>217</v>
      </c>
      <c r="D189" s="134" t="s">
        <v>143</v>
      </c>
      <c r="E189" s="135" t="s">
        <v>536</v>
      </c>
      <c r="F189" s="217" t="s">
        <v>537</v>
      </c>
      <c r="G189" s="218"/>
      <c r="H189" s="218"/>
      <c r="I189" s="218"/>
      <c r="J189" s="136" t="s">
        <v>155</v>
      </c>
      <c r="K189" s="137">
        <v>3.364</v>
      </c>
      <c r="L189" s="137"/>
      <c r="M189" s="219">
        <v>0</v>
      </c>
      <c r="N189" s="218"/>
      <c r="O189" s="220">
        <f>ROUND($M$189*$K$189,2)</f>
        <v>0</v>
      </c>
      <c r="P189" s="212"/>
      <c r="Q189" s="212"/>
      <c r="R189" s="212"/>
      <c r="S189" s="20"/>
      <c r="U189" s="131"/>
      <c r="V189" s="26" t="s">
        <v>33</v>
      </c>
      <c r="X189" s="132">
        <f>$W$189*$K$189</f>
        <v>0</v>
      </c>
      <c r="Y189" s="132">
        <v>0.55</v>
      </c>
      <c r="Z189" s="132">
        <f>$Y$189*$K$189</f>
        <v>1.8502</v>
      </c>
      <c r="AA189" s="132">
        <v>0</v>
      </c>
      <c r="AB189" s="133">
        <f>$AA$189*$K$189</f>
        <v>0</v>
      </c>
      <c r="AS189" s="3" t="s">
        <v>233</v>
      </c>
      <c r="AU189" s="3" t="s">
        <v>143</v>
      </c>
      <c r="AV189" s="3" t="s">
        <v>114</v>
      </c>
      <c r="AZ189" s="3" t="s">
        <v>136</v>
      </c>
      <c r="BF189" s="83">
        <f>IF($V$189="základná",$O$189,0)</f>
        <v>0</v>
      </c>
      <c r="BG189" s="83">
        <f>IF($V$189="znížená",$O$189,0)</f>
        <v>0</v>
      </c>
      <c r="BH189" s="83">
        <f>IF($V$189="zákl. prenesená",$O$189,0)</f>
        <v>0</v>
      </c>
      <c r="BI189" s="83">
        <f>IF($V$189="zníž. prenesená",$O$189,0)</f>
        <v>0</v>
      </c>
      <c r="BJ189" s="83">
        <f>IF($V$189="nulová",$O$189,0)</f>
        <v>0</v>
      </c>
      <c r="BK189" s="3" t="s">
        <v>114</v>
      </c>
      <c r="BL189" s="83">
        <f>ROUND($M$189*$K$189,2)</f>
        <v>0</v>
      </c>
      <c r="BM189" s="3" t="s">
        <v>513</v>
      </c>
      <c r="BN189" s="3" t="s">
        <v>538</v>
      </c>
    </row>
    <row r="190" spans="2:52" s="3" customFormat="1" ht="32.25" customHeight="1">
      <c r="B190" s="138"/>
      <c r="E190" s="139"/>
      <c r="F190" s="221" t="s">
        <v>539</v>
      </c>
      <c r="G190" s="222"/>
      <c r="H190" s="222"/>
      <c r="I190" s="222"/>
      <c r="K190" s="140">
        <v>3.364</v>
      </c>
      <c r="L190" s="140"/>
      <c r="S190" s="141"/>
      <c r="U190" s="142"/>
      <c r="AB190" s="143"/>
      <c r="AU190" s="139" t="s">
        <v>323</v>
      </c>
      <c r="AV190" s="139" t="s">
        <v>114</v>
      </c>
      <c r="AW190" s="139" t="s">
        <v>114</v>
      </c>
      <c r="AX190" s="139" t="s">
        <v>104</v>
      </c>
      <c r="AY190" s="139" t="s">
        <v>66</v>
      </c>
      <c r="AZ190" s="139" t="s">
        <v>136</v>
      </c>
    </row>
    <row r="191" spans="2:52" s="3" customFormat="1" ht="18.75" customHeight="1">
      <c r="B191" s="144"/>
      <c r="E191" s="145"/>
      <c r="F191" s="223" t="s">
        <v>324</v>
      </c>
      <c r="G191" s="224"/>
      <c r="H191" s="224"/>
      <c r="I191" s="224"/>
      <c r="K191" s="146">
        <v>3.364</v>
      </c>
      <c r="L191" s="146"/>
      <c r="S191" s="147"/>
      <c r="U191" s="148"/>
      <c r="AB191" s="149"/>
      <c r="AU191" s="145" t="s">
        <v>323</v>
      </c>
      <c r="AV191" s="145" t="s">
        <v>114</v>
      </c>
      <c r="AW191" s="145" t="s">
        <v>141</v>
      </c>
      <c r="AX191" s="145" t="s">
        <v>104</v>
      </c>
      <c r="AY191" s="145" t="s">
        <v>73</v>
      </c>
      <c r="AZ191" s="145" t="s">
        <v>136</v>
      </c>
    </row>
    <row r="192" spans="2:66" s="3" customFormat="1" ht="15.75" customHeight="1">
      <c r="B192" s="19"/>
      <c r="C192" s="134" t="s">
        <v>221</v>
      </c>
      <c r="D192" s="134" t="s">
        <v>143</v>
      </c>
      <c r="E192" s="135" t="s">
        <v>540</v>
      </c>
      <c r="F192" s="217" t="s">
        <v>541</v>
      </c>
      <c r="G192" s="218"/>
      <c r="H192" s="218"/>
      <c r="I192" s="218"/>
      <c r="J192" s="136" t="s">
        <v>155</v>
      </c>
      <c r="K192" s="137">
        <v>0.869</v>
      </c>
      <c r="L192" s="137"/>
      <c r="M192" s="219">
        <v>0</v>
      </c>
      <c r="N192" s="218"/>
      <c r="O192" s="220">
        <f>ROUND($M$192*$K$192,2)</f>
        <v>0</v>
      </c>
      <c r="P192" s="212"/>
      <c r="Q192" s="212"/>
      <c r="R192" s="212"/>
      <c r="S192" s="20"/>
      <c r="U192" s="131"/>
      <c r="V192" s="26" t="s">
        <v>33</v>
      </c>
      <c r="X192" s="132">
        <f>$W$192*$K$192</f>
        <v>0</v>
      </c>
      <c r="Y192" s="132">
        <v>0.55</v>
      </c>
      <c r="Z192" s="132">
        <f>$Y$192*$K$192</f>
        <v>0.47795000000000004</v>
      </c>
      <c r="AA192" s="132">
        <v>0</v>
      </c>
      <c r="AB192" s="133">
        <f>$AA$192*$K$192</f>
        <v>0</v>
      </c>
      <c r="AS192" s="3" t="s">
        <v>233</v>
      </c>
      <c r="AU192" s="3" t="s">
        <v>143</v>
      </c>
      <c r="AV192" s="3" t="s">
        <v>114</v>
      </c>
      <c r="AZ192" s="3" t="s">
        <v>136</v>
      </c>
      <c r="BF192" s="83">
        <f>IF($V$192="základná",$O$192,0)</f>
        <v>0</v>
      </c>
      <c r="BG192" s="83">
        <f>IF($V$192="znížená",$O$192,0)</f>
        <v>0</v>
      </c>
      <c r="BH192" s="83">
        <f>IF($V$192="zákl. prenesená",$O$192,0)</f>
        <v>0</v>
      </c>
      <c r="BI192" s="83">
        <f>IF($V$192="zníž. prenesená",$O$192,0)</f>
        <v>0</v>
      </c>
      <c r="BJ192" s="83">
        <f>IF($V$192="nulová",$O$192,0)</f>
        <v>0</v>
      </c>
      <c r="BK192" s="3" t="s">
        <v>114</v>
      </c>
      <c r="BL192" s="83">
        <f>ROUND($M$192*$K$192,2)</f>
        <v>0</v>
      </c>
      <c r="BM192" s="3" t="s">
        <v>513</v>
      </c>
      <c r="BN192" s="3" t="s">
        <v>542</v>
      </c>
    </row>
    <row r="193" spans="2:52" s="3" customFormat="1" ht="32.25" customHeight="1">
      <c r="B193" s="138"/>
      <c r="E193" s="139"/>
      <c r="F193" s="221" t="s">
        <v>543</v>
      </c>
      <c r="G193" s="222"/>
      <c r="H193" s="222"/>
      <c r="I193" s="222"/>
      <c r="K193" s="140">
        <v>0.732</v>
      </c>
      <c r="L193" s="140"/>
      <c r="S193" s="141"/>
      <c r="U193" s="142"/>
      <c r="AB193" s="143"/>
      <c r="AU193" s="139" t="s">
        <v>323</v>
      </c>
      <c r="AV193" s="139" t="s">
        <v>114</v>
      </c>
      <c r="AW193" s="139" t="s">
        <v>114</v>
      </c>
      <c r="AX193" s="139" t="s">
        <v>104</v>
      </c>
      <c r="AY193" s="139" t="s">
        <v>66</v>
      </c>
      <c r="AZ193" s="139" t="s">
        <v>136</v>
      </c>
    </row>
    <row r="194" spans="2:52" s="3" customFormat="1" ht="32.25" customHeight="1">
      <c r="B194" s="138"/>
      <c r="E194" s="139"/>
      <c r="F194" s="221" t="s">
        <v>544</v>
      </c>
      <c r="G194" s="222"/>
      <c r="H194" s="222"/>
      <c r="I194" s="222"/>
      <c r="K194" s="140">
        <v>0.137</v>
      </c>
      <c r="L194" s="140"/>
      <c r="S194" s="141"/>
      <c r="U194" s="142"/>
      <c r="AB194" s="143"/>
      <c r="AU194" s="139" t="s">
        <v>323</v>
      </c>
      <c r="AV194" s="139" t="s">
        <v>114</v>
      </c>
      <c r="AW194" s="139" t="s">
        <v>114</v>
      </c>
      <c r="AX194" s="139" t="s">
        <v>104</v>
      </c>
      <c r="AY194" s="139" t="s">
        <v>66</v>
      </c>
      <c r="AZ194" s="139" t="s">
        <v>136</v>
      </c>
    </row>
    <row r="195" spans="2:52" s="3" customFormat="1" ht="18.75" customHeight="1">
      <c r="B195" s="144"/>
      <c r="E195" s="145"/>
      <c r="F195" s="223" t="s">
        <v>324</v>
      </c>
      <c r="G195" s="224"/>
      <c r="H195" s="224"/>
      <c r="I195" s="224"/>
      <c r="K195" s="146">
        <v>0.869</v>
      </c>
      <c r="L195" s="146"/>
      <c r="S195" s="147"/>
      <c r="U195" s="148"/>
      <c r="AB195" s="149"/>
      <c r="AU195" s="145" t="s">
        <v>323</v>
      </c>
      <c r="AV195" s="145" t="s">
        <v>114</v>
      </c>
      <c r="AW195" s="145" t="s">
        <v>141</v>
      </c>
      <c r="AX195" s="145" t="s">
        <v>104</v>
      </c>
      <c r="AY195" s="145" t="s">
        <v>73</v>
      </c>
      <c r="AZ195" s="145" t="s">
        <v>136</v>
      </c>
    </row>
    <row r="196" spans="2:66" s="3" customFormat="1" ht="27" customHeight="1">
      <c r="B196" s="19"/>
      <c r="C196" s="127" t="s">
        <v>513</v>
      </c>
      <c r="D196" s="127" t="s">
        <v>137</v>
      </c>
      <c r="E196" s="128" t="s">
        <v>545</v>
      </c>
      <c r="F196" s="211" t="s">
        <v>546</v>
      </c>
      <c r="G196" s="212"/>
      <c r="H196" s="212"/>
      <c r="I196" s="212"/>
      <c r="J196" s="129" t="s">
        <v>155</v>
      </c>
      <c r="K196" s="130">
        <v>19.436</v>
      </c>
      <c r="L196" s="130"/>
      <c r="M196" s="213">
        <v>0</v>
      </c>
      <c r="N196" s="212"/>
      <c r="O196" s="214">
        <f>ROUND($M$196*$K$196,2)</f>
        <v>0</v>
      </c>
      <c r="P196" s="212"/>
      <c r="Q196" s="212"/>
      <c r="R196" s="212"/>
      <c r="S196" s="20"/>
      <c r="U196" s="131"/>
      <c r="V196" s="26" t="s">
        <v>33</v>
      </c>
      <c r="X196" s="132">
        <f>$W$196*$K$196</f>
        <v>0</v>
      </c>
      <c r="Y196" s="132">
        <v>0.0273</v>
      </c>
      <c r="Z196" s="132">
        <f>$Y$196*$K$196</f>
        <v>0.5306028</v>
      </c>
      <c r="AA196" s="132">
        <v>0</v>
      </c>
      <c r="AB196" s="133">
        <f>$AA$196*$K$196</f>
        <v>0</v>
      </c>
      <c r="AS196" s="3" t="s">
        <v>513</v>
      </c>
      <c r="AU196" s="3" t="s">
        <v>137</v>
      </c>
      <c r="AV196" s="3" t="s">
        <v>114</v>
      </c>
      <c r="AZ196" s="3" t="s">
        <v>136</v>
      </c>
      <c r="BF196" s="83">
        <f>IF($V$196="základná",$O$196,0)</f>
        <v>0</v>
      </c>
      <c r="BG196" s="83">
        <f>IF($V$196="znížená",$O$196,0)</f>
        <v>0</v>
      </c>
      <c r="BH196" s="83">
        <f>IF($V$196="zákl. prenesená",$O$196,0)</f>
        <v>0</v>
      </c>
      <c r="BI196" s="83">
        <f>IF($V$196="zníž. prenesená",$O$196,0)</f>
        <v>0</v>
      </c>
      <c r="BJ196" s="83">
        <f>IF($V$196="nulová",$O$196,0)</f>
        <v>0</v>
      </c>
      <c r="BK196" s="3" t="s">
        <v>114</v>
      </c>
      <c r="BL196" s="83">
        <f>ROUND($M$196*$K$196,2)</f>
        <v>0</v>
      </c>
      <c r="BM196" s="3" t="s">
        <v>513</v>
      </c>
      <c r="BN196" s="3" t="s">
        <v>547</v>
      </c>
    </row>
    <row r="197" spans="2:52" s="3" customFormat="1" ht="18.75" customHeight="1">
      <c r="B197" s="138"/>
      <c r="E197" s="139"/>
      <c r="F197" s="221" t="s">
        <v>548</v>
      </c>
      <c r="G197" s="222"/>
      <c r="H197" s="222"/>
      <c r="I197" s="222"/>
      <c r="K197" s="140">
        <v>19.436</v>
      </c>
      <c r="L197" s="140"/>
      <c r="S197" s="141"/>
      <c r="U197" s="142"/>
      <c r="AB197" s="143"/>
      <c r="AU197" s="139" t="s">
        <v>323</v>
      </c>
      <c r="AV197" s="139" t="s">
        <v>114</v>
      </c>
      <c r="AW197" s="139" t="s">
        <v>114</v>
      </c>
      <c r="AX197" s="139" t="s">
        <v>104</v>
      </c>
      <c r="AY197" s="139" t="s">
        <v>66</v>
      </c>
      <c r="AZ197" s="139" t="s">
        <v>136</v>
      </c>
    </row>
    <row r="198" spans="2:52" s="3" customFormat="1" ht="18.75" customHeight="1">
      <c r="B198" s="144"/>
      <c r="E198" s="145"/>
      <c r="F198" s="223" t="s">
        <v>324</v>
      </c>
      <c r="G198" s="224"/>
      <c r="H198" s="224"/>
      <c r="I198" s="224"/>
      <c r="K198" s="146">
        <v>19.436</v>
      </c>
      <c r="L198" s="146"/>
      <c r="S198" s="147"/>
      <c r="U198" s="148"/>
      <c r="AB198" s="149"/>
      <c r="AU198" s="145" t="s">
        <v>323</v>
      </c>
      <c r="AV198" s="145" t="s">
        <v>114</v>
      </c>
      <c r="AW198" s="145" t="s">
        <v>141</v>
      </c>
      <c r="AX198" s="145" t="s">
        <v>104</v>
      </c>
      <c r="AY198" s="145" t="s">
        <v>73</v>
      </c>
      <c r="AZ198" s="145" t="s">
        <v>136</v>
      </c>
    </row>
    <row r="199" spans="2:66" s="3" customFormat="1" ht="15.75" customHeight="1">
      <c r="B199" s="19"/>
      <c r="C199" s="127" t="s">
        <v>229</v>
      </c>
      <c r="D199" s="127" t="s">
        <v>137</v>
      </c>
      <c r="E199" s="128" t="s">
        <v>549</v>
      </c>
      <c r="F199" s="211" t="s">
        <v>550</v>
      </c>
      <c r="G199" s="212"/>
      <c r="H199" s="212"/>
      <c r="I199" s="212"/>
      <c r="J199" s="129" t="s">
        <v>160</v>
      </c>
      <c r="K199" s="130">
        <v>1</v>
      </c>
      <c r="L199" s="130"/>
      <c r="M199" s="213">
        <v>0</v>
      </c>
      <c r="N199" s="212"/>
      <c r="O199" s="214">
        <f>ROUND($M$199*$K$199,2)</f>
        <v>0</v>
      </c>
      <c r="P199" s="212"/>
      <c r="Q199" s="212"/>
      <c r="R199" s="212"/>
      <c r="S199" s="20"/>
      <c r="U199" s="131"/>
      <c r="V199" s="26" t="s">
        <v>33</v>
      </c>
      <c r="X199" s="132">
        <f>$W$199*$K$199</f>
        <v>0</v>
      </c>
      <c r="Y199" s="132">
        <v>0.0273</v>
      </c>
      <c r="Z199" s="132">
        <f>$Y$199*$K$199</f>
        <v>0.0273</v>
      </c>
      <c r="AA199" s="132">
        <v>0</v>
      </c>
      <c r="AB199" s="133">
        <f>$AA$199*$K$199</f>
        <v>0</v>
      </c>
      <c r="AS199" s="3" t="s">
        <v>513</v>
      </c>
      <c r="AU199" s="3" t="s">
        <v>137</v>
      </c>
      <c r="AV199" s="3" t="s">
        <v>114</v>
      </c>
      <c r="AZ199" s="3" t="s">
        <v>136</v>
      </c>
      <c r="BF199" s="83">
        <f>IF($V$199="základná",$O$199,0)</f>
        <v>0</v>
      </c>
      <c r="BG199" s="83">
        <f>IF($V$199="znížená",$O$199,0)</f>
        <v>0</v>
      </c>
      <c r="BH199" s="83">
        <f>IF($V$199="zákl. prenesená",$O$199,0)</f>
        <v>0</v>
      </c>
      <c r="BI199" s="83">
        <f>IF($V$199="zníž. prenesená",$O$199,0)</f>
        <v>0</v>
      </c>
      <c r="BJ199" s="83">
        <f>IF($V$199="nulová",$O$199,0)</f>
        <v>0</v>
      </c>
      <c r="BK199" s="3" t="s">
        <v>114</v>
      </c>
      <c r="BL199" s="83">
        <f>ROUND($M$199*$K$199,2)</f>
        <v>0</v>
      </c>
      <c r="BM199" s="3" t="s">
        <v>513</v>
      </c>
      <c r="BN199" s="3" t="s">
        <v>551</v>
      </c>
    </row>
    <row r="200" spans="2:66" s="3" customFormat="1" ht="27" customHeight="1">
      <c r="B200" s="19"/>
      <c r="C200" s="127" t="s">
        <v>201</v>
      </c>
      <c r="D200" s="127" t="s">
        <v>137</v>
      </c>
      <c r="E200" s="128" t="s">
        <v>552</v>
      </c>
      <c r="F200" s="211" t="s">
        <v>553</v>
      </c>
      <c r="G200" s="212"/>
      <c r="H200" s="212"/>
      <c r="I200" s="212"/>
      <c r="J200" s="129" t="s">
        <v>554</v>
      </c>
      <c r="K200" s="153">
        <v>0</v>
      </c>
      <c r="L200" s="153"/>
      <c r="M200" s="213">
        <v>0</v>
      </c>
      <c r="N200" s="212"/>
      <c r="O200" s="214">
        <f>ROUND($M$200*$K$200,2)</f>
        <v>0</v>
      </c>
      <c r="P200" s="212"/>
      <c r="Q200" s="212"/>
      <c r="R200" s="212"/>
      <c r="S200" s="20"/>
      <c r="U200" s="131"/>
      <c r="V200" s="26" t="s">
        <v>33</v>
      </c>
      <c r="X200" s="132">
        <f>$W$200*$K$200</f>
        <v>0</v>
      </c>
      <c r="Y200" s="132">
        <v>0</v>
      </c>
      <c r="Z200" s="132">
        <f>$Y$200*$K$200</f>
        <v>0</v>
      </c>
      <c r="AA200" s="132">
        <v>0</v>
      </c>
      <c r="AB200" s="133">
        <f>$AA$200*$K$200</f>
        <v>0</v>
      </c>
      <c r="AS200" s="3" t="s">
        <v>513</v>
      </c>
      <c r="AU200" s="3" t="s">
        <v>137</v>
      </c>
      <c r="AV200" s="3" t="s">
        <v>114</v>
      </c>
      <c r="AZ200" s="3" t="s">
        <v>136</v>
      </c>
      <c r="BF200" s="83">
        <f>IF($V$200="základná",$O$200,0)</f>
        <v>0</v>
      </c>
      <c r="BG200" s="83">
        <f>IF($V$200="znížená",$O$200,0)</f>
        <v>0</v>
      </c>
      <c r="BH200" s="83">
        <f>IF($V$200="zákl. prenesená",$O$200,0)</f>
        <v>0</v>
      </c>
      <c r="BI200" s="83">
        <f>IF($V$200="zníž. prenesená",$O$200,0)</f>
        <v>0</v>
      </c>
      <c r="BJ200" s="83">
        <f>IF($V$200="nulová",$O$200,0)</f>
        <v>0</v>
      </c>
      <c r="BK200" s="3" t="s">
        <v>114</v>
      </c>
      <c r="BL200" s="83">
        <f>ROUND($M$200*$K$200,2)</f>
        <v>0</v>
      </c>
      <c r="BM200" s="3" t="s">
        <v>513</v>
      </c>
      <c r="BN200" s="3" t="s">
        <v>555</v>
      </c>
    </row>
    <row r="201" spans="2:64" s="117" customFormat="1" ht="30.75" customHeight="1">
      <c r="B201" s="118"/>
      <c r="D201" s="126" t="s">
        <v>452</v>
      </c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228">
        <f>$BL$201</f>
        <v>0</v>
      </c>
      <c r="P201" s="216"/>
      <c r="Q201" s="216"/>
      <c r="R201" s="216"/>
      <c r="S201" s="121"/>
      <c r="U201" s="122"/>
      <c r="X201" s="123">
        <f>SUM($X$202:$X$211)</f>
        <v>0</v>
      </c>
      <c r="Z201" s="123">
        <f>SUM($Z$202:$Z$211)</f>
        <v>0.13561888000000002</v>
      </c>
      <c r="AB201" s="124">
        <f>SUM($AB$202:$AB$211)</f>
        <v>0</v>
      </c>
      <c r="AS201" s="120" t="s">
        <v>114</v>
      </c>
      <c r="AU201" s="120" t="s">
        <v>65</v>
      </c>
      <c r="AV201" s="120" t="s">
        <v>73</v>
      </c>
      <c r="AZ201" s="120" t="s">
        <v>136</v>
      </c>
      <c r="BL201" s="125">
        <f>SUM($BL$202:$BL$211)</f>
        <v>0</v>
      </c>
    </row>
    <row r="202" spans="2:66" s="3" customFormat="1" ht="27" customHeight="1">
      <c r="B202" s="19"/>
      <c r="C202" s="127" t="s">
        <v>205</v>
      </c>
      <c r="D202" s="127" t="s">
        <v>137</v>
      </c>
      <c r="E202" s="128" t="s">
        <v>556</v>
      </c>
      <c r="F202" s="211" t="s">
        <v>557</v>
      </c>
      <c r="G202" s="212"/>
      <c r="H202" s="212"/>
      <c r="I202" s="212"/>
      <c r="J202" s="129" t="s">
        <v>140</v>
      </c>
      <c r="K202" s="130">
        <v>294.795</v>
      </c>
      <c r="L202" s="130"/>
      <c r="M202" s="213">
        <v>0</v>
      </c>
      <c r="N202" s="212"/>
      <c r="O202" s="214">
        <f>ROUND($M$202*$K$202,2)</f>
        <v>0</v>
      </c>
      <c r="P202" s="212"/>
      <c r="Q202" s="212"/>
      <c r="R202" s="212"/>
      <c r="S202" s="20"/>
      <c r="U202" s="131"/>
      <c r="V202" s="26" t="s">
        <v>33</v>
      </c>
      <c r="X202" s="132">
        <f>$W$202*$K$202</f>
        <v>0</v>
      </c>
      <c r="Y202" s="132">
        <v>0.00032</v>
      </c>
      <c r="Z202" s="132">
        <f>$Y$202*$K$202</f>
        <v>0.09433440000000001</v>
      </c>
      <c r="AA202" s="132">
        <v>0</v>
      </c>
      <c r="AB202" s="133">
        <f>$AA$202*$K$202</f>
        <v>0</v>
      </c>
      <c r="AS202" s="3" t="s">
        <v>513</v>
      </c>
      <c r="AU202" s="3" t="s">
        <v>137</v>
      </c>
      <c r="AV202" s="3" t="s">
        <v>114</v>
      </c>
      <c r="AZ202" s="3" t="s">
        <v>136</v>
      </c>
      <c r="BF202" s="83">
        <f>IF($V$202="základná",$O$202,0)</f>
        <v>0</v>
      </c>
      <c r="BG202" s="83">
        <f>IF($V$202="znížená",$O$202,0)</f>
        <v>0</v>
      </c>
      <c r="BH202" s="83">
        <f>IF($V$202="zákl. prenesená",$O$202,0)</f>
        <v>0</v>
      </c>
      <c r="BI202" s="83">
        <f>IF($V$202="zníž. prenesená",$O$202,0)</f>
        <v>0</v>
      </c>
      <c r="BJ202" s="83">
        <f>IF($V$202="nulová",$O$202,0)</f>
        <v>0</v>
      </c>
      <c r="BK202" s="3" t="s">
        <v>114</v>
      </c>
      <c r="BL202" s="83">
        <f>ROUND($M$202*$K$202,2)</f>
        <v>0</v>
      </c>
      <c r="BM202" s="3" t="s">
        <v>513</v>
      </c>
      <c r="BN202" s="3" t="s">
        <v>558</v>
      </c>
    </row>
    <row r="203" spans="2:52" s="3" customFormat="1" ht="18.75" customHeight="1">
      <c r="B203" s="138"/>
      <c r="E203" s="139"/>
      <c r="F203" s="221" t="s">
        <v>559</v>
      </c>
      <c r="G203" s="222"/>
      <c r="H203" s="222"/>
      <c r="I203" s="222"/>
      <c r="K203" s="140">
        <v>259.573</v>
      </c>
      <c r="L203" s="140"/>
      <c r="S203" s="141"/>
      <c r="U203" s="142"/>
      <c r="AB203" s="143"/>
      <c r="AU203" s="139" t="s">
        <v>323</v>
      </c>
      <c r="AV203" s="139" t="s">
        <v>114</v>
      </c>
      <c r="AW203" s="139" t="s">
        <v>114</v>
      </c>
      <c r="AX203" s="139" t="s">
        <v>104</v>
      </c>
      <c r="AY203" s="139" t="s">
        <v>66</v>
      </c>
      <c r="AZ203" s="139" t="s">
        <v>136</v>
      </c>
    </row>
    <row r="204" spans="2:52" s="3" customFormat="1" ht="18.75" customHeight="1">
      <c r="B204" s="138"/>
      <c r="E204" s="139"/>
      <c r="F204" s="221" t="s">
        <v>560</v>
      </c>
      <c r="G204" s="222"/>
      <c r="H204" s="222"/>
      <c r="I204" s="222"/>
      <c r="K204" s="140">
        <v>35.222</v>
      </c>
      <c r="L204" s="140"/>
      <c r="S204" s="141"/>
      <c r="U204" s="142"/>
      <c r="AB204" s="143"/>
      <c r="AU204" s="139" t="s">
        <v>323</v>
      </c>
      <c r="AV204" s="139" t="s">
        <v>114</v>
      </c>
      <c r="AW204" s="139" t="s">
        <v>114</v>
      </c>
      <c r="AX204" s="139" t="s">
        <v>104</v>
      </c>
      <c r="AY204" s="139" t="s">
        <v>66</v>
      </c>
      <c r="AZ204" s="139" t="s">
        <v>136</v>
      </c>
    </row>
    <row r="205" spans="2:52" s="3" customFormat="1" ht="18.75" customHeight="1">
      <c r="B205" s="144"/>
      <c r="E205" s="145"/>
      <c r="F205" s="223" t="s">
        <v>324</v>
      </c>
      <c r="G205" s="224"/>
      <c r="H205" s="224"/>
      <c r="I205" s="224"/>
      <c r="K205" s="146">
        <v>294.795</v>
      </c>
      <c r="L205" s="146"/>
      <c r="S205" s="147"/>
      <c r="U205" s="148"/>
      <c r="AB205" s="149"/>
      <c r="AU205" s="145" t="s">
        <v>323</v>
      </c>
      <c r="AV205" s="145" t="s">
        <v>114</v>
      </c>
      <c r="AW205" s="145" t="s">
        <v>141</v>
      </c>
      <c r="AX205" s="145" t="s">
        <v>104</v>
      </c>
      <c r="AY205" s="145" t="s">
        <v>73</v>
      </c>
      <c r="AZ205" s="145" t="s">
        <v>136</v>
      </c>
    </row>
    <row r="206" spans="2:66" s="3" customFormat="1" ht="27" customHeight="1">
      <c r="B206" s="19"/>
      <c r="C206" s="127" t="s">
        <v>225</v>
      </c>
      <c r="D206" s="127" t="s">
        <v>137</v>
      </c>
      <c r="E206" s="128" t="s">
        <v>561</v>
      </c>
      <c r="F206" s="211" t="s">
        <v>562</v>
      </c>
      <c r="G206" s="212"/>
      <c r="H206" s="212"/>
      <c r="I206" s="212"/>
      <c r="J206" s="129" t="s">
        <v>140</v>
      </c>
      <c r="K206" s="130">
        <v>129.014</v>
      </c>
      <c r="L206" s="130"/>
      <c r="M206" s="213">
        <v>0</v>
      </c>
      <c r="N206" s="212"/>
      <c r="O206" s="214">
        <f>ROUND($M$206*$K$206,2)</f>
        <v>0</v>
      </c>
      <c r="P206" s="212"/>
      <c r="Q206" s="212"/>
      <c r="R206" s="212"/>
      <c r="S206" s="20"/>
      <c r="U206" s="131"/>
      <c r="V206" s="26" t="s">
        <v>33</v>
      </c>
      <c r="X206" s="132">
        <f>$W$206*$K$206</f>
        <v>0</v>
      </c>
      <c r="Y206" s="132">
        <v>0.00032</v>
      </c>
      <c r="Z206" s="132">
        <f>$Y$206*$K$206</f>
        <v>0.041284480000000005</v>
      </c>
      <c r="AA206" s="132">
        <v>0</v>
      </c>
      <c r="AB206" s="133">
        <f>$AA$206*$K$206</f>
        <v>0</v>
      </c>
      <c r="AS206" s="3" t="s">
        <v>513</v>
      </c>
      <c r="AU206" s="3" t="s">
        <v>137</v>
      </c>
      <c r="AV206" s="3" t="s">
        <v>114</v>
      </c>
      <c r="AZ206" s="3" t="s">
        <v>136</v>
      </c>
      <c r="BF206" s="83">
        <f>IF($V$206="základná",$O$206,0)</f>
        <v>0</v>
      </c>
      <c r="BG206" s="83">
        <f>IF($V$206="znížená",$O$206,0)</f>
        <v>0</v>
      </c>
      <c r="BH206" s="83">
        <f>IF($V$206="zákl. prenesená",$O$206,0)</f>
        <v>0</v>
      </c>
      <c r="BI206" s="83">
        <f>IF($V$206="zníž. prenesená",$O$206,0)</f>
        <v>0</v>
      </c>
      <c r="BJ206" s="83">
        <f>IF($V$206="nulová",$O$206,0)</f>
        <v>0</v>
      </c>
      <c r="BK206" s="3" t="s">
        <v>114</v>
      </c>
      <c r="BL206" s="83">
        <f>ROUND($M$206*$K$206,2)</f>
        <v>0</v>
      </c>
      <c r="BM206" s="3" t="s">
        <v>513</v>
      </c>
      <c r="BN206" s="3" t="s">
        <v>563</v>
      </c>
    </row>
    <row r="207" spans="2:52" s="3" customFormat="1" ht="18.75" customHeight="1">
      <c r="B207" s="155"/>
      <c r="E207" s="156"/>
      <c r="F207" s="229" t="s">
        <v>564</v>
      </c>
      <c r="G207" s="230"/>
      <c r="H207" s="230"/>
      <c r="I207" s="230"/>
      <c r="K207" s="156"/>
      <c r="L207" s="156"/>
      <c r="S207" s="157"/>
      <c r="U207" s="158"/>
      <c r="AB207" s="159"/>
      <c r="AU207" s="156" t="s">
        <v>323</v>
      </c>
      <c r="AV207" s="156" t="s">
        <v>114</v>
      </c>
      <c r="AW207" s="156" t="s">
        <v>73</v>
      </c>
      <c r="AX207" s="156" t="s">
        <v>104</v>
      </c>
      <c r="AY207" s="156" t="s">
        <v>66</v>
      </c>
      <c r="AZ207" s="156" t="s">
        <v>136</v>
      </c>
    </row>
    <row r="208" spans="2:52" s="3" customFormat="1" ht="32.25" customHeight="1">
      <c r="B208" s="138"/>
      <c r="E208" s="139"/>
      <c r="F208" s="221" t="s">
        <v>565</v>
      </c>
      <c r="G208" s="222"/>
      <c r="H208" s="222"/>
      <c r="I208" s="222"/>
      <c r="K208" s="140">
        <v>74.765</v>
      </c>
      <c r="L208" s="140"/>
      <c r="S208" s="141"/>
      <c r="U208" s="142"/>
      <c r="AB208" s="143"/>
      <c r="AU208" s="139" t="s">
        <v>323</v>
      </c>
      <c r="AV208" s="139" t="s">
        <v>114</v>
      </c>
      <c r="AW208" s="139" t="s">
        <v>114</v>
      </c>
      <c r="AX208" s="139" t="s">
        <v>104</v>
      </c>
      <c r="AY208" s="139" t="s">
        <v>66</v>
      </c>
      <c r="AZ208" s="139" t="s">
        <v>136</v>
      </c>
    </row>
    <row r="209" spans="2:52" s="3" customFormat="1" ht="32.25" customHeight="1">
      <c r="B209" s="138"/>
      <c r="E209" s="139"/>
      <c r="F209" s="221" t="s">
        <v>566</v>
      </c>
      <c r="G209" s="222"/>
      <c r="H209" s="222"/>
      <c r="I209" s="222"/>
      <c r="K209" s="140">
        <v>39.028</v>
      </c>
      <c r="L209" s="140"/>
      <c r="S209" s="141"/>
      <c r="U209" s="142"/>
      <c r="AB209" s="143"/>
      <c r="AU209" s="139" t="s">
        <v>323</v>
      </c>
      <c r="AV209" s="139" t="s">
        <v>114</v>
      </c>
      <c r="AW209" s="139" t="s">
        <v>114</v>
      </c>
      <c r="AX209" s="139" t="s">
        <v>104</v>
      </c>
      <c r="AY209" s="139" t="s">
        <v>66</v>
      </c>
      <c r="AZ209" s="139" t="s">
        <v>136</v>
      </c>
    </row>
    <row r="210" spans="2:52" s="3" customFormat="1" ht="32.25" customHeight="1">
      <c r="B210" s="138"/>
      <c r="E210" s="139"/>
      <c r="F210" s="221" t="s">
        <v>567</v>
      </c>
      <c r="G210" s="222"/>
      <c r="H210" s="222"/>
      <c r="I210" s="222"/>
      <c r="K210" s="140">
        <v>15.221</v>
      </c>
      <c r="L210" s="140"/>
      <c r="S210" s="141"/>
      <c r="U210" s="142"/>
      <c r="AB210" s="143"/>
      <c r="AU210" s="139" t="s">
        <v>323</v>
      </c>
      <c r="AV210" s="139" t="s">
        <v>114</v>
      </c>
      <c r="AW210" s="139" t="s">
        <v>114</v>
      </c>
      <c r="AX210" s="139" t="s">
        <v>104</v>
      </c>
      <c r="AY210" s="139" t="s">
        <v>66</v>
      </c>
      <c r="AZ210" s="139" t="s">
        <v>136</v>
      </c>
    </row>
    <row r="211" spans="2:52" s="3" customFormat="1" ht="18.75" customHeight="1">
      <c r="B211" s="144"/>
      <c r="E211" s="145"/>
      <c r="F211" s="223" t="s">
        <v>324</v>
      </c>
      <c r="G211" s="224"/>
      <c r="H211" s="224"/>
      <c r="I211" s="224"/>
      <c r="K211" s="146">
        <v>129.014</v>
      </c>
      <c r="L211" s="146"/>
      <c r="S211" s="147"/>
      <c r="U211" s="148"/>
      <c r="AB211" s="149"/>
      <c r="AU211" s="145" t="s">
        <v>323</v>
      </c>
      <c r="AV211" s="145" t="s">
        <v>114</v>
      </c>
      <c r="AW211" s="145" t="s">
        <v>141</v>
      </c>
      <c r="AX211" s="145" t="s">
        <v>104</v>
      </c>
      <c r="AY211" s="145" t="s">
        <v>73</v>
      </c>
      <c r="AZ211" s="145" t="s">
        <v>136</v>
      </c>
    </row>
    <row r="212" spans="2:64" s="3" customFormat="1" ht="51" customHeight="1">
      <c r="B212" s="19"/>
      <c r="D212" s="119" t="s">
        <v>369</v>
      </c>
      <c r="O212" s="207">
        <f>$BL$212</f>
        <v>0</v>
      </c>
      <c r="P212" s="164"/>
      <c r="Q212" s="164"/>
      <c r="R212" s="164"/>
      <c r="S212" s="20"/>
      <c r="U212" s="54"/>
      <c r="AB212" s="55"/>
      <c r="AU212" s="3" t="s">
        <v>65</v>
      </c>
      <c r="AV212" s="3" t="s">
        <v>66</v>
      </c>
      <c r="AZ212" s="3" t="s">
        <v>370</v>
      </c>
      <c r="BL212" s="83">
        <f>SUM($BL$213:$BL$217)</f>
        <v>0</v>
      </c>
    </row>
    <row r="213" spans="2:64" s="3" customFormat="1" ht="23.25" customHeight="1">
      <c r="B213" s="19"/>
      <c r="C213" s="150"/>
      <c r="D213" s="150" t="s">
        <v>137</v>
      </c>
      <c r="E213" s="151"/>
      <c r="F213" s="225"/>
      <c r="G213" s="226"/>
      <c r="H213" s="226"/>
      <c r="I213" s="226"/>
      <c r="J213" s="152"/>
      <c r="K213" s="153"/>
      <c r="L213" s="153"/>
      <c r="M213" s="213"/>
      <c r="N213" s="212"/>
      <c r="O213" s="214">
        <f>$BL$213</f>
        <v>0</v>
      </c>
      <c r="P213" s="212"/>
      <c r="Q213" s="212"/>
      <c r="R213" s="212"/>
      <c r="S213" s="20"/>
      <c r="U213" s="131"/>
      <c r="V213" s="154" t="s">
        <v>33</v>
      </c>
      <c r="AB213" s="55"/>
      <c r="AU213" s="3" t="s">
        <v>370</v>
      </c>
      <c r="AV213" s="3" t="s">
        <v>73</v>
      </c>
      <c r="AZ213" s="3" t="s">
        <v>370</v>
      </c>
      <c r="BF213" s="83">
        <f>IF($V$213="základná",$O$213,0)</f>
        <v>0</v>
      </c>
      <c r="BG213" s="83">
        <f>IF($V$213="znížená",$O$213,0)</f>
        <v>0</v>
      </c>
      <c r="BH213" s="83">
        <f>IF($V$213="zákl. prenesená",$O$213,0)</f>
        <v>0</v>
      </c>
      <c r="BI213" s="83">
        <f>IF($V$213="zníž. prenesená",$O$213,0)</f>
        <v>0</v>
      </c>
      <c r="BJ213" s="83">
        <f>IF($V$213="nulová",$O$213,0)</f>
        <v>0</v>
      </c>
      <c r="BK213" s="3" t="s">
        <v>114</v>
      </c>
      <c r="BL213" s="83">
        <f>$M$213*$K$213</f>
        <v>0</v>
      </c>
    </row>
    <row r="214" spans="2:64" s="3" customFormat="1" ht="23.25" customHeight="1">
      <c r="B214" s="19"/>
      <c r="C214" s="150"/>
      <c r="D214" s="150" t="s">
        <v>137</v>
      </c>
      <c r="E214" s="151"/>
      <c r="F214" s="225"/>
      <c r="G214" s="226"/>
      <c r="H214" s="226"/>
      <c r="I214" s="226"/>
      <c r="J214" s="152"/>
      <c r="K214" s="153"/>
      <c r="L214" s="153"/>
      <c r="M214" s="213"/>
      <c r="N214" s="212"/>
      <c r="O214" s="214">
        <f>$BL$214</f>
        <v>0</v>
      </c>
      <c r="P214" s="212"/>
      <c r="Q214" s="212"/>
      <c r="R214" s="212"/>
      <c r="S214" s="20"/>
      <c r="U214" s="131"/>
      <c r="V214" s="154" t="s">
        <v>33</v>
      </c>
      <c r="AB214" s="55"/>
      <c r="AU214" s="3" t="s">
        <v>370</v>
      </c>
      <c r="AV214" s="3" t="s">
        <v>73</v>
      </c>
      <c r="AZ214" s="3" t="s">
        <v>370</v>
      </c>
      <c r="BF214" s="83">
        <f>IF($V$214="základná",$O$214,0)</f>
        <v>0</v>
      </c>
      <c r="BG214" s="83">
        <f>IF($V$214="znížená",$O$214,0)</f>
        <v>0</v>
      </c>
      <c r="BH214" s="83">
        <f>IF($V$214="zákl. prenesená",$O$214,0)</f>
        <v>0</v>
      </c>
      <c r="BI214" s="83">
        <f>IF($V$214="zníž. prenesená",$O$214,0)</f>
        <v>0</v>
      </c>
      <c r="BJ214" s="83">
        <f>IF($V$214="nulová",$O$214,0)</f>
        <v>0</v>
      </c>
      <c r="BK214" s="3" t="s">
        <v>114</v>
      </c>
      <c r="BL214" s="83">
        <f>$M$214*$K$214</f>
        <v>0</v>
      </c>
    </row>
    <row r="215" spans="2:64" s="3" customFormat="1" ht="23.25" customHeight="1">
      <c r="B215" s="19"/>
      <c r="C215" s="150"/>
      <c r="D215" s="150" t="s">
        <v>137</v>
      </c>
      <c r="E215" s="151"/>
      <c r="F215" s="225"/>
      <c r="G215" s="226"/>
      <c r="H215" s="226"/>
      <c r="I215" s="226"/>
      <c r="J215" s="152"/>
      <c r="K215" s="153"/>
      <c r="L215" s="153"/>
      <c r="M215" s="213"/>
      <c r="N215" s="212"/>
      <c r="O215" s="214">
        <f>$BL$215</f>
        <v>0</v>
      </c>
      <c r="P215" s="212"/>
      <c r="Q215" s="212"/>
      <c r="R215" s="212"/>
      <c r="S215" s="20"/>
      <c r="U215" s="131"/>
      <c r="V215" s="154" t="s">
        <v>33</v>
      </c>
      <c r="AB215" s="55"/>
      <c r="AU215" s="3" t="s">
        <v>370</v>
      </c>
      <c r="AV215" s="3" t="s">
        <v>73</v>
      </c>
      <c r="AZ215" s="3" t="s">
        <v>370</v>
      </c>
      <c r="BF215" s="83">
        <f>IF($V$215="základná",$O$215,0)</f>
        <v>0</v>
      </c>
      <c r="BG215" s="83">
        <f>IF($V$215="znížená",$O$215,0)</f>
        <v>0</v>
      </c>
      <c r="BH215" s="83">
        <f>IF($V$215="zákl. prenesená",$O$215,0)</f>
        <v>0</v>
      </c>
      <c r="BI215" s="83">
        <f>IF($V$215="zníž. prenesená",$O$215,0)</f>
        <v>0</v>
      </c>
      <c r="BJ215" s="83">
        <f>IF($V$215="nulová",$O$215,0)</f>
        <v>0</v>
      </c>
      <c r="BK215" s="3" t="s">
        <v>114</v>
      </c>
      <c r="BL215" s="83">
        <f>$M$215*$K$215</f>
        <v>0</v>
      </c>
    </row>
    <row r="216" spans="2:64" s="3" customFormat="1" ht="23.25" customHeight="1">
      <c r="B216" s="19"/>
      <c r="C216" s="150"/>
      <c r="D216" s="150" t="s">
        <v>137</v>
      </c>
      <c r="E216" s="151"/>
      <c r="F216" s="225"/>
      <c r="G216" s="226"/>
      <c r="H216" s="226"/>
      <c r="I216" s="226"/>
      <c r="J216" s="152"/>
      <c r="K216" s="153"/>
      <c r="L216" s="153"/>
      <c r="M216" s="213"/>
      <c r="N216" s="212"/>
      <c r="O216" s="214">
        <f>$BL$216</f>
        <v>0</v>
      </c>
      <c r="P216" s="212"/>
      <c r="Q216" s="212"/>
      <c r="R216" s="212"/>
      <c r="S216" s="20"/>
      <c r="U216" s="131"/>
      <c r="V216" s="154" t="s">
        <v>33</v>
      </c>
      <c r="AB216" s="55"/>
      <c r="AU216" s="3" t="s">
        <v>370</v>
      </c>
      <c r="AV216" s="3" t="s">
        <v>73</v>
      </c>
      <c r="AZ216" s="3" t="s">
        <v>370</v>
      </c>
      <c r="BF216" s="83">
        <f>IF($V$216="základná",$O$216,0)</f>
        <v>0</v>
      </c>
      <c r="BG216" s="83">
        <f>IF($V$216="znížená",$O$216,0)</f>
        <v>0</v>
      </c>
      <c r="BH216" s="83">
        <f>IF($V$216="zákl. prenesená",$O$216,0)</f>
        <v>0</v>
      </c>
      <c r="BI216" s="83">
        <f>IF($V$216="zníž. prenesená",$O$216,0)</f>
        <v>0</v>
      </c>
      <c r="BJ216" s="83">
        <f>IF($V$216="nulová",$O$216,0)</f>
        <v>0</v>
      </c>
      <c r="BK216" s="3" t="s">
        <v>114</v>
      </c>
      <c r="BL216" s="83">
        <f>$M$216*$K$216</f>
        <v>0</v>
      </c>
    </row>
    <row r="217" spans="2:64" s="3" customFormat="1" ht="23.25" customHeight="1">
      <c r="B217" s="19"/>
      <c r="C217" s="150"/>
      <c r="D217" s="150" t="s">
        <v>137</v>
      </c>
      <c r="E217" s="151"/>
      <c r="F217" s="225"/>
      <c r="G217" s="226"/>
      <c r="H217" s="226"/>
      <c r="I217" s="226"/>
      <c r="J217" s="152"/>
      <c r="K217" s="153"/>
      <c r="L217" s="153"/>
      <c r="M217" s="213"/>
      <c r="N217" s="212"/>
      <c r="O217" s="214">
        <f>$BL$217</f>
        <v>0</v>
      </c>
      <c r="P217" s="212"/>
      <c r="Q217" s="212"/>
      <c r="R217" s="212"/>
      <c r="S217" s="20"/>
      <c r="U217" s="131"/>
      <c r="V217" s="154" t="s">
        <v>33</v>
      </c>
      <c r="W217" s="38"/>
      <c r="X217" s="38"/>
      <c r="Y217" s="38"/>
      <c r="Z217" s="38"/>
      <c r="AA217" s="38"/>
      <c r="AB217" s="40"/>
      <c r="AU217" s="3" t="s">
        <v>370</v>
      </c>
      <c r="AV217" s="3" t="s">
        <v>73</v>
      </c>
      <c r="AZ217" s="3" t="s">
        <v>370</v>
      </c>
      <c r="BF217" s="83">
        <f>IF($V$217="základná",$O$217,0)</f>
        <v>0</v>
      </c>
      <c r="BG217" s="83">
        <f>IF($V$217="znížená",$O$217,0)</f>
        <v>0</v>
      </c>
      <c r="BH217" s="83">
        <f>IF($V$217="zákl. prenesená",$O$217,0)</f>
        <v>0</v>
      </c>
      <c r="BI217" s="83">
        <f>IF($V$217="zníž. prenesená",$O$217,0)</f>
        <v>0</v>
      </c>
      <c r="BJ217" s="83">
        <f>IF($V$217="nulová",$O$217,0)</f>
        <v>0</v>
      </c>
      <c r="BK217" s="3" t="s">
        <v>114</v>
      </c>
      <c r="BL217" s="83">
        <f>$M$217*$K$217</f>
        <v>0</v>
      </c>
    </row>
    <row r="218" spans="2:19" s="3" customFormat="1" ht="7.5" customHeight="1">
      <c r="B218" s="41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3"/>
    </row>
    <row r="219" s="2" customFormat="1" ht="14.25" customHeight="1"/>
  </sheetData>
  <sheetProtection/>
  <mergeCells count="233">
    <mergeCell ref="O201:R201"/>
    <mergeCell ref="O212:R212"/>
    <mergeCell ref="T1:AD1"/>
    <mergeCell ref="F217:I217"/>
    <mergeCell ref="M217:N217"/>
    <mergeCell ref="O217:R217"/>
    <mergeCell ref="O123:R123"/>
    <mergeCell ref="O124:R124"/>
    <mergeCell ref="O125:R125"/>
    <mergeCell ref="F215:I215"/>
    <mergeCell ref="M215:N215"/>
    <mergeCell ref="O215:R215"/>
    <mergeCell ref="O214:R214"/>
    <mergeCell ref="F206:I206"/>
    <mergeCell ref="M206:N206"/>
    <mergeCell ref="F216:I216"/>
    <mergeCell ref="M216:N216"/>
    <mergeCell ref="O216:R216"/>
    <mergeCell ref="F210:I210"/>
    <mergeCell ref="F211:I211"/>
    <mergeCell ref="F213:I213"/>
    <mergeCell ref="M213:N213"/>
    <mergeCell ref="O213:R213"/>
    <mergeCell ref="F214:I214"/>
    <mergeCell ref="M214:N214"/>
    <mergeCell ref="O206:R206"/>
    <mergeCell ref="F207:I207"/>
    <mergeCell ref="F208:I208"/>
    <mergeCell ref="F209:I209"/>
    <mergeCell ref="F202:I202"/>
    <mergeCell ref="M202:N202"/>
    <mergeCell ref="O202:R202"/>
    <mergeCell ref="F203:I203"/>
    <mergeCell ref="F204:I204"/>
    <mergeCell ref="F205:I205"/>
    <mergeCell ref="F198:I198"/>
    <mergeCell ref="F199:I199"/>
    <mergeCell ref="M199:N199"/>
    <mergeCell ref="O199:R199"/>
    <mergeCell ref="F200:I200"/>
    <mergeCell ref="M200:N200"/>
    <mergeCell ref="O200:R200"/>
    <mergeCell ref="F194:I194"/>
    <mergeCell ref="F195:I195"/>
    <mergeCell ref="F196:I196"/>
    <mergeCell ref="M196:N196"/>
    <mergeCell ref="O196:R196"/>
    <mergeCell ref="F197:I197"/>
    <mergeCell ref="F190:I190"/>
    <mergeCell ref="F191:I191"/>
    <mergeCell ref="F192:I192"/>
    <mergeCell ref="M192:N192"/>
    <mergeCell ref="O192:R192"/>
    <mergeCell ref="F193:I193"/>
    <mergeCell ref="F186:I186"/>
    <mergeCell ref="F187:I187"/>
    <mergeCell ref="F188:I188"/>
    <mergeCell ref="F189:I189"/>
    <mergeCell ref="M189:N189"/>
    <mergeCell ref="O189:R189"/>
    <mergeCell ref="F182:I182"/>
    <mergeCell ref="F183:I183"/>
    <mergeCell ref="M183:N183"/>
    <mergeCell ref="O183:R183"/>
    <mergeCell ref="F184:I184"/>
    <mergeCell ref="F185:I185"/>
    <mergeCell ref="M185:N185"/>
    <mergeCell ref="O185:R185"/>
    <mergeCell ref="F178:I178"/>
    <mergeCell ref="F179:I179"/>
    <mergeCell ref="M179:N179"/>
    <mergeCell ref="O179:R179"/>
    <mergeCell ref="F180:I180"/>
    <mergeCell ref="F181:I181"/>
    <mergeCell ref="F174:I174"/>
    <mergeCell ref="F175:I175"/>
    <mergeCell ref="F176:I176"/>
    <mergeCell ref="F177:I177"/>
    <mergeCell ref="M177:N177"/>
    <mergeCell ref="O177:R177"/>
    <mergeCell ref="F168:I168"/>
    <mergeCell ref="F170:I170"/>
    <mergeCell ref="M170:N170"/>
    <mergeCell ref="O170:R170"/>
    <mergeCell ref="F173:I173"/>
    <mergeCell ref="M173:N173"/>
    <mergeCell ref="O173:R173"/>
    <mergeCell ref="O172:R172"/>
    <mergeCell ref="O169:R169"/>
    <mergeCell ref="O171:R171"/>
    <mergeCell ref="F164:I164"/>
    <mergeCell ref="F165:I165"/>
    <mergeCell ref="F166:I166"/>
    <mergeCell ref="M166:N166"/>
    <mergeCell ref="O166:R166"/>
    <mergeCell ref="F167:I167"/>
    <mergeCell ref="F159:I159"/>
    <mergeCell ref="F160:I160"/>
    <mergeCell ref="F161:I161"/>
    <mergeCell ref="M161:N161"/>
    <mergeCell ref="O161:R161"/>
    <mergeCell ref="F163:I163"/>
    <mergeCell ref="M163:N163"/>
    <mergeCell ref="O163:R163"/>
    <mergeCell ref="O162:R162"/>
    <mergeCell ref="F155:I155"/>
    <mergeCell ref="F156:I156"/>
    <mergeCell ref="F157:I157"/>
    <mergeCell ref="M157:N157"/>
    <mergeCell ref="O157:R157"/>
    <mergeCell ref="F158:I158"/>
    <mergeCell ref="F151:I151"/>
    <mergeCell ref="F152:I152"/>
    <mergeCell ref="F153:I153"/>
    <mergeCell ref="M153:N153"/>
    <mergeCell ref="O153:R153"/>
    <mergeCell ref="F154:I154"/>
    <mergeCell ref="F148:I148"/>
    <mergeCell ref="F149:I149"/>
    <mergeCell ref="M149:N149"/>
    <mergeCell ref="O149:R149"/>
    <mergeCell ref="F150:I150"/>
    <mergeCell ref="M150:N150"/>
    <mergeCell ref="O150:R150"/>
    <mergeCell ref="F144:I144"/>
    <mergeCell ref="F145:I145"/>
    <mergeCell ref="F146:I146"/>
    <mergeCell ref="M146:N146"/>
    <mergeCell ref="O146:R146"/>
    <mergeCell ref="F147:I147"/>
    <mergeCell ref="F140:I140"/>
    <mergeCell ref="F141:I141"/>
    <mergeCell ref="M141:N141"/>
    <mergeCell ref="O141:R141"/>
    <mergeCell ref="F143:I143"/>
    <mergeCell ref="M143:N143"/>
    <mergeCell ref="O143:R143"/>
    <mergeCell ref="O142:R142"/>
    <mergeCell ref="F136:I136"/>
    <mergeCell ref="M136:N136"/>
    <mergeCell ref="O136:R136"/>
    <mergeCell ref="F137:I137"/>
    <mergeCell ref="F138:I138"/>
    <mergeCell ref="F139:I139"/>
    <mergeCell ref="M139:N139"/>
    <mergeCell ref="O139:R139"/>
    <mergeCell ref="F132:I132"/>
    <mergeCell ref="F133:I133"/>
    <mergeCell ref="F134:I134"/>
    <mergeCell ref="F135:I135"/>
    <mergeCell ref="M135:N135"/>
    <mergeCell ref="O135:R135"/>
    <mergeCell ref="F130:I130"/>
    <mergeCell ref="M130:N130"/>
    <mergeCell ref="O130:R130"/>
    <mergeCell ref="F131:I131"/>
    <mergeCell ref="M131:N131"/>
    <mergeCell ref="O131:R131"/>
    <mergeCell ref="F126:I126"/>
    <mergeCell ref="M126:N126"/>
    <mergeCell ref="O126:R126"/>
    <mergeCell ref="F127:I127"/>
    <mergeCell ref="F128:I128"/>
    <mergeCell ref="F129:I129"/>
    <mergeCell ref="F115:Q115"/>
    <mergeCell ref="N117:Q117"/>
    <mergeCell ref="N119:R119"/>
    <mergeCell ref="N120:R120"/>
    <mergeCell ref="F122:I122"/>
    <mergeCell ref="M122:N122"/>
    <mergeCell ref="O122:R122"/>
    <mergeCell ref="D103:H103"/>
    <mergeCell ref="O103:R103"/>
    <mergeCell ref="O104:R104"/>
    <mergeCell ref="M106:R106"/>
    <mergeCell ref="C112:R112"/>
    <mergeCell ref="F114:Q114"/>
    <mergeCell ref="D100:H100"/>
    <mergeCell ref="O100:R100"/>
    <mergeCell ref="D101:H101"/>
    <mergeCell ref="O101:R101"/>
    <mergeCell ref="D102:H102"/>
    <mergeCell ref="O102:R102"/>
    <mergeCell ref="O93:R93"/>
    <mergeCell ref="O94:R94"/>
    <mergeCell ref="O95:R95"/>
    <mergeCell ref="O96:R96"/>
    <mergeCell ref="O98:R98"/>
    <mergeCell ref="D99:H99"/>
    <mergeCell ref="O99:R99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13:D218">
      <formula1>"K,M"</formula1>
    </dataValidation>
    <dataValidation type="list" allowBlank="1" showInputMessage="1" showErrorMessage="1" error="Povolené sú hodnoty základná, znížená, nulová." sqref="V213:V218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05"/>
  <sheetViews>
    <sheetView showGridLines="0" zoomScalePageLayoutView="0" workbookViewId="0" topLeftCell="A1">
      <pane ySplit="1" topLeftCell="A213" activePane="bottomLeft" state="frozen"/>
      <selection pane="topLeft" activeCell="A1" sqref="A1"/>
      <selection pane="bottomLeft" activeCell="N121" sqref="N121:R12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96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227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66</v>
      </c>
    </row>
    <row r="3" spans="2:47" s="2" customFormat="1" ht="37.5" customHeight="1">
      <c r="B3" s="7"/>
      <c r="C3" s="161" t="s">
        <v>96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7" t="str">
        <f>'Rekapitulácia stavby'!$K$4</f>
        <v>REGENERÁCIA VNÚTROBLOKOV SÍDLISK MESTA BREZNO LOK. 3 VNÚTROBLOK MAZORNÍK - 9. MÁJA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97</v>
      </c>
      <c r="F6" s="167" t="s">
        <v>568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8"/>
      <c r="Q8" s="164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6"/>
      <c r="Q10" s="164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6"/>
      <c r="Q11" s="164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199"/>
      <c r="Q13" s="164"/>
      <c r="S13" s="20"/>
    </row>
    <row r="14" spans="2:19" s="3" customFormat="1" ht="18.75" customHeight="1">
      <c r="B14" s="19"/>
      <c r="E14" s="199" t="str">
        <f>IF('Rekapitulácia stavby'!$E$12="","",'Rekapitulácia stavby'!$E$12)</f>
        <v>Vyplň údaj</v>
      </c>
      <c r="F14" s="164"/>
      <c r="G14" s="164"/>
      <c r="H14" s="164"/>
      <c r="I14" s="164"/>
      <c r="J14" s="164"/>
      <c r="K14" s="164"/>
      <c r="L14" s="164"/>
      <c r="M14" s="164"/>
      <c r="N14" s="14" t="s">
        <v>20</v>
      </c>
      <c r="P14" s="199"/>
      <c r="Q14" s="164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23</v>
      </c>
      <c r="N16" s="14" t="s">
        <v>18</v>
      </c>
      <c r="P16" s="166"/>
      <c r="Q16" s="164"/>
      <c r="S16" s="20"/>
    </row>
    <row r="17" spans="2:19" s="3" customFormat="1" ht="18.75" customHeight="1">
      <c r="B17" s="19"/>
      <c r="E17" s="12"/>
      <c r="N17" s="14" t="s">
        <v>20</v>
      </c>
      <c r="P17" s="166"/>
      <c r="Q17" s="164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6"/>
      <c r="Q19" s="164"/>
      <c r="S19" s="20"/>
    </row>
    <row r="20" spans="2:19" s="3" customFormat="1" ht="18.75" customHeight="1">
      <c r="B20" s="19"/>
      <c r="E20" s="12"/>
      <c r="N20" s="14" t="s">
        <v>20</v>
      </c>
      <c r="P20" s="166"/>
      <c r="Q20" s="164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26</v>
      </c>
      <c r="S22" s="20"/>
    </row>
    <row r="23" spans="2:19" s="91" customFormat="1" ht="15.75" customHeight="1">
      <c r="B23" s="92"/>
      <c r="E23" s="169"/>
      <c r="F23" s="200"/>
      <c r="G23" s="200"/>
      <c r="H23" s="200"/>
      <c r="I23" s="200"/>
      <c r="J23" s="200"/>
      <c r="K23" s="200"/>
      <c r="L23" s="200"/>
      <c r="M23" s="200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99</v>
      </c>
      <c r="N26" s="170">
        <f>$O$87</f>
        <v>0</v>
      </c>
      <c r="O26" s="164"/>
      <c r="P26" s="164"/>
      <c r="Q26" s="164"/>
      <c r="S26" s="20"/>
    </row>
    <row r="27" spans="2:19" s="3" customFormat="1" ht="15" customHeight="1">
      <c r="B27" s="19"/>
      <c r="D27" s="18" t="s">
        <v>90</v>
      </c>
      <c r="N27" s="170">
        <f>$O$99</f>
        <v>0</v>
      </c>
      <c r="O27" s="164"/>
      <c r="P27" s="164"/>
      <c r="Q27" s="164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29</v>
      </c>
      <c r="N29" s="201">
        <f>ROUND($N$26+$N$27,2)</f>
        <v>0</v>
      </c>
      <c r="O29" s="164"/>
      <c r="P29" s="164"/>
      <c r="Q29" s="164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30</v>
      </c>
      <c r="E31" s="24" t="s">
        <v>31</v>
      </c>
      <c r="F31" s="25">
        <v>0.2</v>
      </c>
      <c r="G31" s="96" t="s">
        <v>32</v>
      </c>
      <c r="H31" s="202">
        <f>ROUND((((SUM($BF$99:$BF$106)+SUM($BF$124:$BF$198))+SUM($BF$200:$BF$204))),2)</f>
        <v>0</v>
      </c>
      <c r="I31" s="164"/>
      <c r="J31" s="164"/>
      <c r="N31" s="202">
        <f>ROUND(((ROUND((SUM($BF$99:$BF$106)+SUM($BF$124:$BF$198)),2)*$F$31)+SUM($BF$200:$BF$204)*$F$31),2)</f>
        <v>0</v>
      </c>
      <c r="O31" s="164"/>
      <c r="P31" s="164"/>
      <c r="Q31" s="164"/>
      <c r="S31" s="20"/>
    </row>
    <row r="32" spans="2:19" s="3" customFormat="1" ht="15" customHeight="1">
      <c r="B32" s="19"/>
      <c r="E32" s="24" t="s">
        <v>33</v>
      </c>
      <c r="F32" s="25">
        <v>0.2</v>
      </c>
      <c r="G32" s="96" t="s">
        <v>32</v>
      </c>
      <c r="H32" s="202">
        <f>ROUND((((SUM($BG$99:$BG$106)+SUM($BG$124:$BG$198))+SUM($BG$200:$BG$204))),2)</f>
        <v>0</v>
      </c>
      <c r="I32" s="164"/>
      <c r="J32" s="164"/>
      <c r="N32" s="202">
        <f>ROUND(((ROUND((SUM($BG$99:$BG$106)+SUM($BG$124:$BG$198)),2)*$F$32)+SUM($BG$200:$BG$204)*$F$32),2)</f>
        <v>0</v>
      </c>
      <c r="O32" s="164"/>
      <c r="P32" s="164"/>
      <c r="Q32" s="164"/>
      <c r="S32" s="20"/>
    </row>
    <row r="33" spans="2:19" s="3" customFormat="1" ht="15" customHeight="1" hidden="1">
      <c r="B33" s="19"/>
      <c r="E33" s="24" t="s">
        <v>34</v>
      </c>
      <c r="F33" s="25">
        <v>0.2</v>
      </c>
      <c r="G33" s="96" t="s">
        <v>32</v>
      </c>
      <c r="H33" s="202">
        <f>ROUND((((SUM($BH$99:$BH$106)+SUM($BH$124:$BH$198))+SUM($BH$200:$BH$204))),2)</f>
        <v>0</v>
      </c>
      <c r="I33" s="164"/>
      <c r="J33" s="164"/>
      <c r="N33" s="202">
        <v>0</v>
      </c>
      <c r="O33" s="164"/>
      <c r="P33" s="164"/>
      <c r="Q33" s="164"/>
      <c r="S33" s="20"/>
    </row>
    <row r="34" spans="2:19" s="3" customFormat="1" ht="15" customHeight="1" hidden="1">
      <c r="B34" s="19"/>
      <c r="E34" s="24" t="s">
        <v>35</v>
      </c>
      <c r="F34" s="25">
        <v>0.2</v>
      </c>
      <c r="G34" s="96" t="s">
        <v>32</v>
      </c>
      <c r="H34" s="202">
        <f>ROUND((((SUM($BI$99:$BI$106)+SUM($BI$124:$BI$198))+SUM($BI$200:$BI$204))),2)</f>
        <v>0</v>
      </c>
      <c r="I34" s="164"/>
      <c r="J34" s="164"/>
      <c r="N34" s="202">
        <v>0</v>
      </c>
      <c r="O34" s="164"/>
      <c r="P34" s="164"/>
      <c r="Q34" s="164"/>
      <c r="S34" s="20"/>
    </row>
    <row r="35" spans="2:19" s="3" customFormat="1" ht="15" customHeight="1" hidden="1">
      <c r="B35" s="19"/>
      <c r="E35" s="24" t="s">
        <v>36</v>
      </c>
      <c r="F35" s="25">
        <v>0</v>
      </c>
      <c r="G35" s="96" t="s">
        <v>32</v>
      </c>
      <c r="H35" s="202">
        <f>ROUND((((SUM($BJ$99:$BJ$106)+SUM($BJ$124:$BJ$198))+SUM($BJ$200:$BJ$204))),2)</f>
        <v>0</v>
      </c>
      <c r="I35" s="164"/>
      <c r="J35" s="164"/>
      <c r="N35" s="202">
        <v>0</v>
      </c>
      <c r="O35" s="164"/>
      <c r="P35" s="164"/>
      <c r="Q35" s="164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37</v>
      </c>
      <c r="E37" s="30"/>
      <c r="F37" s="30"/>
      <c r="G37" s="97" t="s">
        <v>38</v>
      </c>
      <c r="H37" s="31" t="s">
        <v>39</v>
      </c>
      <c r="I37" s="30"/>
      <c r="J37" s="30"/>
      <c r="K37" s="30"/>
      <c r="L37" s="30"/>
      <c r="M37" s="177">
        <f>SUM($N$29:$N$35)</f>
        <v>0</v>
      </c>
      <c r="N37" s="176"/>
      <c r="O37" s="176"/>
      <c r="P37" s="176"/>
      <c r="Q37" s="178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40</v>
      </c>
      <c r="E49" s="33"/>
      <c r="F49" s="33"/>
      <c r="G49" s="33"/>
      <c r="H49" s="34"/>
      <c r="J49" s="32" t="s">
        <v>41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42</v>
      </c>
      <c r="E58" s="38"/>
      <c r="F58" s="38"/>
      <c r="G58" s="39" t="s">
        <v>43</v>
      </c>
      <c r="H58" s="40"/>
      <c r="J58" s="37" t="s">
        <v>42</v>
      </c>
      <c r="K58" s="38"/>
      <c r="L58" s="38"/>
      <c r="M58" s="38"/>
      <c r="N58" s="38"/>
      <c r="O58" s="39" t="s">
        <v>43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44</v>
      </c>
      <c r="E60" s="33"/>
      <c r="F60" s="33"/>
      <c r="G60" s="33"/>
      <c r="H60" s="34"/>
      <c r="J60" s="32" t="s">
        <v>45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42</v>
      </c>
      <c r="E69" s="38"/>
      <c r="F69" s="38"/>
      <c r="G69" s="39" t="s">
        <v>43</v>
      </c>
      <c r="H69" s="40"/>
      <c r="J69" s="37" t="s">
        <v>42</v>
      </c>
      <c r="K69" s="38"/>
      <c r="L69" s="38"/>
      <c r="M69" s="38"/>
      <c r="N69" s="38"/>
      <c r="O69" s="39" t="s">
        <v>43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1" t="s">
        <v>100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7" t="str">
        <f>$F$5</f>
        <v>REGENERÁCIA VNÚTROBLOKOV SÍDLISK MESTA BREZNO LOK. 3 VNÚTROBLOK MAZORNÍK - 9. MÁJA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S77" s="20"/>
    </row>
    <row r="78" spans="2:19" s="3" customFormat="1" ht="37.5" customHeight="1">
      <c r="B78" s="19"/>
      <c r="C78" s="49" t="s">
        <v>97</v>
      </c>
      <c r="F78" s="179" t="str">
        <f>$F$6</f>
        <v>2-17-4 - SO.04 Prvky komunitnej záhrady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3858/139, k.ú. Brezno</v>
      </c>
      <c r="K80" s="14" t="s">
        <v>16</v>
      </c>
      <c r="L80" s="14"/>
      <c r="N80" s="203"/>
      <c r="O80" s="164"/>
      <c r="P80" s="164"/>
      <c r="Q80" s="164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23</v>
      </c>
      <c r="L82" s="14"/>
      <c r="N82" s="166"/>
      <c r="O82" s="164"/>
      <c r="P82" s="164"/>
      <c r="Q82" s="164"/>
      <c r="R82" s="164"/>
      <c r="S82" s="20"/>
    </row>
    <row r="83" spans="2:19" s="3" customFormat="1" ht="15" customHeight="1">
      <c r="B83" s="19"/>
      <c r="C83" s="14" t="s">
        <v>21</v>
      </c>
      <c r="F83" s="12"/>
      <c r="K83" s="14" t="s">
        <v>25</v>
      </c>
      <c r="L83" s="14"/>
      <c r="N83" s="166"/>
      <c r="O83" s="164"/>
      <c r="P83" s="164"/>
      <c r="Q83" s="164"/>
      <c r="R83" s="164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4" t="s">
        <v>101</v>
      </c>
      <c r="D85" s="193"/>
      <c r="E85" s="193"/>
      <c r="F85" s="193"/>
      <c r="G85" s="193"/>
      <c r="H85" s="28"/>
      <c r="I85" s="28"/>
      <c r="J85" s="28"/>
      <c r="K85" s="28"/>
      <c r="L85" s="28"/>
      <c r="M85" s="28"/>
      <c r="N85" s="28"/>
      <c r="O85" s="204" t="s">
        <v>102</v>
      </c>
      <c r="P85" s="164"/>
      <c r="Q85" s="164"/>
      <c r="R85" s="164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103</v>
      </c>
      <c r="O87" s="194">
        <f>$O$124</f>
        <v>0</v>
      </c>
      <c r="P87" s="164"/>
      <c r="Q87" s="164"/>
      <c r="R87" s="164"/>
      <c r="S87" s="20"/>
      <c r="AV87" s="3" t="s">
        <v>104</v>
      </c>
    </row>
    <row r="88" spans="2:19" s="66" customFormat="1" ht="25.5" customHeight="1">
      <c r="B88" s="98"/>
      <c r="D88" s="99" t="s">
        <v>105</v>
      </c>
      <c r="O88" s="205">
        <f>$O$125</f>
        <v>0</v>
      </c>
      <c r="P88" s="206"/>
      <c r="Q88" s="206"/>
      <c r="R88" s="206"/>
      <c r="S88" s="100"/>
    </row>
    <row r="89" spans="2:19" s="94" customFormat="1" ht="21" customHeight="1">
      <c r="B89" s="101"/>
      <c r="D89" s="79" t="s">
        <v>106</v>
      </c>
      <c r="O89" s="190">
        <f>$O$126</f>
        <v>0</v>
      </c>
      <c r="P89" s="206"/>
      <c r="Q89" s="206"/>
      <c r="R89" s="206"/>
      <c r="S89" s="102"/>
    </row>
    <row r="90" spans="2:19" s="94" customFormat="1" ht="21" customHeight="1">
      <c r="B90" s="101"/>
      <c r="D90" s="79" t="s">
        <v>107</v>
      </c>
      <c r="O90" s="190">
        <f>$O$142</f>
        <v>0</v>
      </c>
      <c r="P90" s="206"/>
      <c r="Q90" s="206"/>
      <c r="R90" s="206"/>
      <c r="S90" s="102"/>
    </row>
    <row r="91" spans="2:19" s="94" customFormat="1" ht="21" customHeight="1">
      <c r="B91" s="101"/>
      <c r="D91" s="79" t="s">
        <v>373</v>
      </c>
      <c r="O91" s="190">
        <f>$O$168</f>
        <v>0</v>
      </c>
      <c r="P91" s="206"/>
      <c r="Q91" s="206"/>
      <c r="R91" s="206"/>
      <c r="S91" s="102"/>
    </row>
    <row r="92" spans="2:19" s="94" customFormat="1" ht="21" customHeight="1">
      <c r="B92" s="101"/>
      <c r="D92" s="79" t="s">
        <v>109</v>
      </c>
      <c r="O92" s="190">
        <f>$O$176</f>
        <v>0</v>
      </c>
      <c r="P92" s="206"/>
      <c r="Q92" s="206"/>
      <c r="R92" s="206"/>
      <c r="S92" s="102"/>
    </row>
    <row r="93" spans="2:19" s="66" customFormat="1" ht="25.5" customHeight="1">
      <c r="B93" s="98"/>
      <c r="D93" s="99" t="s">
        <v>450</v>
      </c>
      <c r="O93" s="205">
        <f>$O$178</f>
        <v>0</v>
      </c>
      <c r="P93" s="206"/>
      <c r="Q93" s="206"/>
      <c r="R93" s="206"/>
      <c r="S93" s="100"/>
    </row>
    <row r="94" spans="2:19" s="94" customFormat="1" ht="21" customHeight="1">
      <c r="B94" s="101"/>
      <c r="D94" s="79" t="s">
        <v>451</v>
      </c>
      <c r="O94" s="190">
        <f>$O$179</f>
        <v>0</v>
      </c>
      <c r="P94" s="206"/>
      <c r="Q94" s="206"/>
      <c r="R94" s="206"/>
      <c r="S94" s="102"/>
    </row>
    <row r="95" spans="2:19" s="94" customFormat="1" ht="21" customHeight="1">
      <c r="B95" s="101"/>
      <c r="D95" s="79" t="s">
        <v>569</v>
      </c>
      <c r="O95" s="190">
        <f>$O$192</f>
        <v>0</v>
      </c>
      <c r="P95" s="206"/>
      <c r="Q95" s="206"/>
      <c r="R95" s="206"/>
      <c r="S95" s="102"/>
    </row>
    <row r="96" spans="2:19" s="94" customFormat="1" ht="21" customHeight="1">
      <c r="B96" s="101"/>
      <c r="D96" s="79" t="s">
        <v>452</v>
      </c>
      <c r="O96" s="190">
        <f>$O$194</f>
        <v>0</v>
      </c>
      <c r="P96" s="206"/>
      <c r="Q96" s="206"/>
      <c r="R96" s="206"/>
      <c r="S96" s="102"/>
    </row>
    <row r="97" spans="2:19" s="66" customFormat="1" ht="22.5" customHeight="1">
      <c r="B97" s="98"/>
      <c r="D97" s="99" t="s">
        <v>110</v>
      </c>
      <c r="O97" s="207">
        <f>$O$199</f>
        <v>0</v>
      </c>
      <c r="P97" s="206"/>
      <c r="Q97" s="206"/>
      <c r="R97" s="206"/>
      <c r="S97" s="100"/>
    </row>
    <row r="98" spans="2:19" s="3" customFormat="1" ht="22.5" customHeight="1">
      <c r="B98" s="19"/>
      <c r="S98" s="20"/>
    </row>
    <row r="99" spans="2:22" s="3" customFormat="1" ht="30" customHeight="1">
      <c r="B99" s="19"/>
      <c r="C99" s="61" t="s">
        <v>111</v>
      </c>
      <c r="O99" s="194">
        <f>ROUND($O$100+$O$101+$O$102+$O$103+$O$104+$O$105,2)</f>
        <v>0</v>
      </c>
      <c r="P99" s="164"/>
      <c r="Q99" s="164"/>
      <c r="R99" s="164"/>
      <c r="S99" s="20"/>
      <c r="U99" s="103"/>
      <c r="V99" s="104" t="s">
        <v>30</v>
      </c>
    </row>
    <row r="100" spans="2:63" s="3" customFormat="1" ht="18.75" customHeight="1">
      <c r="B100" s="19"/>
      <c r="D100" s="191" t="s">
        <v>112</v>
      </c>
      <c r="E100" s="164"/>
      <c r="F100" s="164"/>
      <c r="G100" s="164"/>
      <c r="H100" s="164"/>
      <c r="O100" s="189">
        <f>ROUND($O$87*$U$100,2)</f>
        <v>0</v>
      </c>
      <c r="P100" s="164"/>
      <c r="Q100" s="164"/>
      <c r="R100" s="164"/>
      <c r="S100" s="20"/>
      <c r="U100" s="105"/>
      <c r="V100" s="106" t="s">
        <v>33</v>
      </c>
      <c r="AZ100" s="3" t="s">
        <v>113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114</v>
      </c>
    </row>
    <row r="101" spans="2:63" s="3" customFormat="1" ht="18.75" customHeight="1">
      <c r="B101" s="19"/>
      <c r="D101" s="191" t="s">
        <v>115</v>
      </c>
      <c r="E101" s="164"/>
      <c r="F101" s="164"/>
      <c r="G101" s="164"/>
      <c r="H101" s="164"/>
      <c r="O101" s="189">
        <f>ROUND($O$87*$U$101,2)</f>
        <v>0</v>
      </c>
      <c r="P101" s="164"/>
      <c r="Q101" s="164"/>
      <c r="R101" s="164"/>
      <c r="S101" s="20"/>
      <c r="U101" s="105"/>
      <c r="V101" s="106" t="s">
        <v>33</v>
      </c>
      <c r="AZ101" s="3" t="s">
        <v>113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114</v>
      </c>
    </row>
    <row r="102" spans="2:63" s="3" customFormat="1" ht="18.75" customHeight="1">
      <c r="B102" s="19"/>
      <c r="D102" s="191" t="s">
        <v>116</v>
      </c>
      <c r="E102" s="164"/>
      <c r="F102" s="164"/>
      <c r="G102" s="164"/>
      <c r="H102" s="164"/>
      <c r="O102" s="189">
        <f>ROUND($O$87*$U$102,2)</f>
        <v>0</v>
      </c>
      <c r="P102" s="164"/>
      <c r="Q102" s="164"/>
      <c r="R102" s="164"/>
      <c r="S102" s="20"/>
      <c r="U102" s="105"/>
      <c r="V102" s="106" t="s">
        <v>33</v>
      </c>
      <c r="AZ102" s="3" t="s">
        <v>113</v>
      </c>
      <c r="BF102" s="83">
        <f>IF($V$102="základná",$O$102,0)</f>
        <v>0</v>
      </c>
      <c r="BG102" s="83">
        <f>IF($V$102="znížená",$O$102,0)</f>
        <v>0</v>
      </c>
      <c r="BH102" s="83">
        <f>IF($V$102="zákl. prenesená",$O$102,0)</f>
        <v>0</v>
      </c>
      <c r="BI102" s="83">
        <f>IF($V$102="zníž. prenesená",$O$102,0)</f>
        <v>0</v>
      </c>
      <c r="BJ102" s="83">
        <f>IF($V$102="nulová",$O$102,0)</f>
        <v>0</v>
      </c>
      <c r="BK102" s="3" t="s">
        <v>114</v>
      </c>
    </row>
    <row r="103" spans="2:63" s="3" customFormat="1" ht="18.75" customHeight="1">
      <c r="B103" s="19"/>
      <c r="D103" s="191" t="s">
        <v>117</v>
      </c>
      <c r="E103" s="164"/>
      <c r="F103" s="164"/>
      <c r="G103" s="164"/>
      <c r="H103" s="164"/>
      <c r="O103" s="189">
        <f>ROUND($O$87*$U$103,2)</f>
        <v>0</v>
      </c>
      <c r="P103" s="164"/>
      <c r="Q103" s="164"/>
      <c r="R103" s="164"/>
      <c r="S103" s="20"/>
      <c r="U103" s="105"/>
      <c r="V103" s="106" t="s">
        <v>33</v>
      </c>
      <c r="AZ103" s="3" t="s">
        <v>113</v>
      </c>
      <c r="BF103" s="83">
        <f>IF($V$103="základná",$O$103,0)</f>
        <v>0</v>
      </c>
      <c r="BG103" s="83">
        <f>IF($V$103="znížená",$O$103,0)</f>
        <v>0</v>
      </c>
      <c r="BH103" s="83">
        <f>IF($V$103="zákl. prenesená",$O$103,0)</f>
        <v>0</v>
      </c>
      <c r="BI103" s="83">
        <f>IF($V$103="zníž. prenesená",$O$103,0)</f>
        <v>0</v>
      </c>
      <c r="BJ103" s="83">
        <f>IF($V$103="nulová",$O$103,0)</f>
        <v>0</v>
      </c>
      <c r="BK103" s="3" t="s">
        <v>114</v>
      </c>
    </row>
    <row r="104" spans="2:63" s="3" customFormat="1" ht="18.75" customHeight="1">
      <c r="B104" s="19"/>
      <c r="D104" s="191" t="s">
        <v>118</v>
      </c>
      <c r="E104" s="164"/>
      <c r="F104" s="164"/>
      <c r="G104" s="164"/>
      <c r="H104" s="164"/>
      <c r="O104" s="189">
        <f>ROUND($O$87*$U$104,2)</f>
        <v>0</v>
      </c>
      <c r="P104" s="164"/>
      <c r="Q104" s="164"/>
      <c r="R104" s="164"/>
      <c r="S104" s="20"/>
      <c r="U104" s="105"/>
      <c r="V104" s="106" t="s">
        <v>33</v>
      </c>
      <c r="AZ104" s="3" t="s">
        <v>113</v>
      </c>
      <c r="BF104" s="83">
        <f>IF($V$104="základná",$O$104,0)</f>
        <v>0</v>
      </c>
      <c r="BG104" s="83">
        <f>IF($V$104="znížená",$O$104,0)</f>
        <v>0</v>
      </c>
      <c r="BH104" s="83">
        <f>IF($V$104="zákl. prenesená",$O$104,0)</f>
        <v>0</v>
      </c>
      <c r="BI104" s="83">
        <f>IF($V$104="zníž. prenesená",$O$104,0)</f>
        <v>0</v>
      </c>
      <c r="BJ104" s="83">
        <f>IF($V$104="nulová",$O$104,0)</f>
        <v>0</v>
      </c>
      <c r="BK104" s="3" t="s">
        <v>114</v>
      </c>
    </row>
    <row r="105" spans="2:63" s="3" customFormat="1" ht="18.75" customHeight="1">
      <c r="B105" s="19"/>
      <c r="D105" s="79" t="s">
        <v>119</v>
      </c>
      <c r="O105" s="189">
        <f>ROUND($O$87*$U$105,2)</f>
        <v>0</v>
      </c>
      <c r="P105" s="164"/>
      <c r="Q105" s="164"/>
      <c r="R105" s="164"/>
      <c r="S105" s="20"/>
      <c r="U105" s="107"/>
      <c r="V105" s="108" t="s">
        <v>33</v>
      </c>
      <c r="AZ105" s="3" t="s">
        <v>120</v>
      </c>
      <c r="BF105" s="83">
        <f>IF($V$105="základná",$O$105,0)</f>
        <v>0</v>
      </c>
      <c r="BG105" s="83">
        <f>IF($V$105="znížená",$O$105,0)</f>
        <v>0</v>
      </c>
      <c r="BH105" s="83">
        <f>IF($V$105="zákl. prenesená",$O$105,0)</f>
        <v>0</v>
      </c>
      <c r="BI105" s="83">
        <f>IF($V$105="zníž. prenesená",$O$105,0)</f>
        <v>0</v>
      </c>
      <c r="BJ105" s="83">
        <f>IF($V$105="nulová",$O$105,0)</f>
        <v>0</v>
      </c>
      <c r="BK105" s="3" t="s">
        <v>114</v>
      </c>
    </row>
    <row r="106" spans="2:19" s="3" customFormat="1" ht="14.25" customHeight="1">
      <c r="B106" s="19"/>
      <c r="S106" s="20"/>
    </row>
    <row r="107" spans="2:19" s="3" customFormat="1" ht="30" customHeight="1">
      <c r="B107" s="19"/>
      <c r="C107" s="90" t="s">
        <v>95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192">
        <f>ROUND(SUM($O$87+$O$99),2)</f>
        <v>0</v>
      </c>
      <c r="N107" s="193"/>
      <c r="O107" s="193"/>
      <c r="P107" s="193"/>
      <c r="Q107" s="193"/>
      <c r="R107" s="193"/>
      <c r="S107" s="20"/>
    </row>
    <row r="108" spans="2:19" s="3" customFormat="1" ht="7.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3"/>
    </row>
    <row r="112" spans="2:19" s="3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6"/>
    </row>
    <row r="113" spans="2:19" s="3" customFormat="1" ht="37.5" customHeight="1">
      <c r="B113" s="19"/>
      <c r="C113" s="161" t="s">
        <v>121</v>
      </c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20"/>
    </row>
    <row r="114" spans="2:19" s="3" customFormat="1" ht="7.5" customHeight="1">
      <c r="B114" s="19"/>
      <c r="S114" s="20"/>
    </row>
    <row r="115" spans="2:19" s="3" customFormat="1" ht="30.75" customHeight="1">
      <c r="B115" s="19"/>
      <c r="C115" s="14" t="s">
        <v>10</v>
      </c>
      <c r="F115" s="197" t="str">
        <f>$F$5</f>
        <v>REGENERÁCIA VNÚTROBLOKOV SÍDLISK MESTA BREZNO LOK. 3 VNÚTROBLOK MAZORNÍK - 9. MÁJA</v>
      </c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S115" s="20"/>
    </row>
    <row r="116" spans="2:19" s="3" customFormat="1" ht="37.5" customHeight="1">
      <c r="B116" s="19"/>
      <c r="C116" s="49" t="s">
        <v>97</v>
      </c>
      <c r="F116" s="179" t="str">
        <f>$F$6</f>
        <v>2-17-4 - SO.04 Prvky komunitnej záhrady</v>
      </c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S116" s="20"/>
    </row>
    <row r="117" spans="2:19" s="3" customFormat="1" ht="7.5" customHeight="1">
      <c r="B117" s="19"/>
      <c r="S117" s="20"/>
    </row>
    <row r="118" spans="2:19" s="3" customFormat="1" ht="18.75" customHeight="1">
      <c r="B118" s="19"/>
      <c r="C118" s="14" t="s">
        <v>14</v>
      </c>
      <c r="F118" s="12" t="str">
        <f>$F$8</f>
        <v>KN-C 3858/139, k.ú. Brezno</v>
      </c>
      <c r="K118" s="14" t="s">
        <v>16</v>
      </c>
      <c r="L118" s="14"/>
      <c r="N118" s="203"/>
      <c r="O118" s="164"/>
      <c r="P118" s="164"/>
      <c r="Q118" s="164"/>
      <c r="S118" s="20"/>
    </row>
    <row r="119" spans="2:19" s="3" customFormat="1" ht="7.5" customHeight="1">
      <c r="B119" s="19"/>
      <c r="S119" s="20"/>
    </row>
    <row r="120" spans="2:19" s="3" customFormat="1" ht="15.75" customHeight="1">
      <c r="B120" s="19"/>
      <c r="C120" s="14" t="s">
        <v>17</v>
      </c>
      <c r="F120" s="12" t="str">
        <f>$E$11</f>
        <v>Mesto Brezno</v>
      </c>
      <c r="K120" s="14" t="s">
        <v>23</v>
      </c>
      <c r="L120" s="14"/>
      <c r="N120" s="166"/>
      <c r="O120" s="164"/>
      <c r="P120" s="164"/>
      <c r="Q120" s="164"/>
      <c r="R120" s="164"/>
      <c r="S120" s="20"/>
    </row>
    <row r="121" spans="2:19" s="3" customFormat="1" ht="15" customHeight="1">
      <c r="B121" s="19"/>
      <c r="C121" s="14" t="s">
        <v>21</v>
      </c>
      <c r="F121" s="12"/>
      <c r="K121" s="14" t="s">
        <v>25</v>
      </c>
      <c r="L121" s="14"/>
      <c r="N121" s="166"/>
      <c r="O121" s="164"/>
      <c r="P121" s="164"/>
      <c r="Q121" s="164"/>
      <c r="R121" s="164"/>
      <c r="S121" s="20"/>
    </row>
    <row r="122" spans="2:19" s="3" customFormat="1" ht="11.25" customHeight="1">
      <c r="B122" s="19"/>
      <c r="S122" s="20"/>
    </row>
    <row r="123" spans="2:28" s="109" customFormat="1" ht="30" customHeight="1">
      <c r="B123" s="110"/>
      <c r="C123" s="111" t="s">
        <v>122</v>
      </c>
      <c r="D123" s="112" t="s">
        <v>123</v>
      </c>
      <c r="E123" s="112" t="s">
        <v>48</v>
      </c>
      <c r="F123" s="208" t="s">
        <v>124</v>
      </c>
      <c r="G123" s="209"/>
      <c r="H123" s="209"/>
      <c r="I123" s="209"/>
      <c r="J123" s="112" t="s">
        <v>125</v>
      </c>
      <c r="K123" s="112" t="s">
        <v>126</v>
      </c>
      <c r="L123" s="112" t="s">
        <v>716</v>
      </c>
      <c r="M123" s="208" t="s">
        <v>127</v>
      </c>
      <c r="N123" s="209"/>
      <c r="O123" s="208" t="s">
        <v>128</v>
      </c>
      <c r="P123" s="209"/>
      <c r="Q123" s="209"/>
      <c r="R123" s="210"/>
      <c r="S123" s="113"/>
      <c r="U123" s="56" t="s">
        <v>129</v>
      </c>
      <c r="V123" s="57" t="s">
        <v>30</v>
      </c>
      <c r="W123" s="57" t="s">
        <v>130</v>
      </c>
      <c r="X123" s="57" t="s">
        <v>131</v>
      </c>
      <c r="Y123" s="57" t="s">
        <v>132</v>
      </c>
      <c r="Z123" s="57" t="s">
        <v>133</v>
      </c>
      <c r="AA123" s="57" t="s">
        <v>134</v>
      </c>
      <c r="AB123" s="58" t="s">
        <v>135</v>
      </c>
    </row>
    <row r="124" spans="2:64" s="3" customFormat="1" ht="30" customHeight="1">
      <c r="B124" s="19"/>
      <c r="C124" s="61" t="s">
        <v>99</v>
      </c>
      <c r="O124" s="215">
        <f>$BL$124</f>
        <v>0</v>
      </c>
      <c r="P124" s="164"/>
      <c r="Q124" s="164"/>
      <c r="R124" s="164"/>
      <c r="S124" s="20"/>
      <c r="U124" s="60"/>
      <c r="V124" s="33"/>
      <c r="W124" s="33"/>
      <c r="X124" s="114">
        <f>$X$125+$X$178+$X$199</f>
        <v>0</v>
      </c>
      <c r="Y124" s="33"/>
      <c r="Z124" s="114">
        <f>$Z$125+$Z$178+$Z$199</f>
        <v>29.11608536</v>
      </c>
      <c r="AA124" s="33"/>
      <c r="AB124" s="115">
        <f>$AB$125+$AB$178+$AB$199</f>
        <v>0</v>
      </c>
      <c r="AU124" s="3" t="s">
        <v>65</v>
      </c>
      <c r="AV124" s="3" t="s">
        <v>104</v>
      </c>
      <c r="BL124" s="116">
        <f>$BL$125+$BL$178+$BL$199</f>
        <v>0</v>
      </c>
    </row>
    <row r="125" spans="2:64" s="117" customFormat="1" ht="37.5" customHeight="1">
      <c r="B125" s="118"/>
      <c r="D125" s="119" t="s">
        <v>105</v>
      </c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207">
        <f>$BL$125</f>
        <v>0</v>
      </c>
      <c r="P125" s="216"/>
      <c r="Q125" s="216"/>
      <c r="R125" s="216"/>
      <c r="S125" s="121"/>
      <c r="U125" s="122"/>
      <c r="X125" s="123">
        <f>$X$126+$X$142+$X$168+$X$176</f>
        <v>0</v>
      </c>
      <c r="Z125" s="123">
        <f>$Z$126+$Z$142+$Z$168+$Z$176</f>
        <v>19.682418</v>
      </c>
      <c r="AB125" s="124">
        <f>$AB$126+$AB$142+$AB$168+$AB$176</f>
        <v>0</v>
      </c>
      <c r="AS125" s="120" t="s">
        <v>73</v>
      </c>
      <c r="AU125" s="120" t="s">
        <v>65</v>
      </c>
      <c r="AV125" s="120" t="s">
        <v>66</v>
      </c>
      <c r="AZ125" s="120" t="s">
        <v>136</v>
      </c>
      <c r="BL125" s="125">
        <f>$BL$126+$BL$142+$BL$168+$BL$176</f>
        <v>0</v>
      </c>
    </row>
    <row r="126" spans="2:64" s="117" customFormat="1" ht="21" customHeight="1">
      <c r="B126" s="118"/>
      <c r="D126" s="126" t="s">
        <v>106</v>
      </c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228">
        <f>$BL$126</f>
        <v>0</v>
      </c>
      <c r="P126" s="216"/>
      <c r="Q126" s="216"/>
      <c r="R126" s="216"/>
      <c r="S126" s="121"/>
      <c r="U126" s="122"/>
      <c r="X126" s="123">
        <f>SUM($X$127:$X$141)</f>
        <v>0</v>
      </c>
      <c r="Z126" s="123">
        <f>SUM($Z$127:$Z$141)</f>
        <v>0</v>
      </c>
      <c r="AB126" s="124">
        <f>SUM($AB$127:$AB$141)</f>
        <v>0</v>
      </c>
      <c r="AS126" s="120" t="s">
        <v>73</v>
      </c>
      <c r="AU126" s="120" t="s">
        <v>65</v>
      </c>
      <c r="AV126" s="120" t="s">
        <v>73</v>
      </c>
      <c r="AZ126" s="120" t="s">
        <v>136</v>
      </c>
      <c r="BL126" s="125">
        <f>SUM($BL$127:$BL$141)</f>
        <v>0</v>
      </c>
    </row>
    <row r="127" spans="2:66" s="3" customFormat="1" ht="27" customHeight="1">
      <c r="B127" s="19"/>
      <c r="C127" s="127" t="s">
        <v>73</v>
      </c>
      <c r="D127" s="127" t="s">
        <v>137</v>
      </c>
      <c r="E127" s="128" t="s">
        <v>453</v>
      </c>
      <c r="F127" s="211" t="s">
        <v>454</v>
      </c>
      <c r="G127" s="212"/>
      <c r="H127" s="212"/>
      <c r="I127" s="212"/>
      <c r="J127" s="129" t="s">
        <v>155</v>
      </c>
      <c r="K127" s="130">
        <v>16.2</v>
      </c>
      <c r="L127" s="130"/>
      <c r="M127" s="213">
        <v>0</v>
      </c>
      <c r="N127" s="212"/>
      <c r="O127" s="214">
        <f>ROUND($M$127*$K$127,2)</f>
        <v>0</v>
      </c>
      <c r="P127" s="212"/>
      <c r="Q127" s="212"/>
      <c r="R127" s="212"/>
      <c r="S127" s="20"/>
      <c r="U127" s="131"/>
      <c r="V127" s="26" t="s">
        <v>33</v>
      </c>
      <c r="X127" s="132">
        <f>$W$127*$K$127</f>
        <v>0</v>
      </c>
      <c r="Y127" s="132">
        <v>0</v>
      </c>
      <c r="Z127" s="132">
        <f>$Y$127*$K$127</f>
        <v>0</v>
      </c>
      <c r="AA127" s="132">
        <v>0</v>
      </c>
      <c r="AB127" s="133">
        <f>$AA$127*$K$127</f>
        <v>0</v>
      </c>
      <c r="AS127" s="3" t="s">
        <v>141</v>
      </c>
      <c r="AU127" s="3" t="s">
        <v>137</v>
      </c>
      <c r="AV127" s="3" t="s">
        <v>114</v>
      </c>
      <c r="AZ127" s="3" t="s">
        <v>136</v>
      </c>
      <c r="BF127" s="83">
        <f>IF($V$127="základná",$O$127,0)</f>
        <v>0</v>
      </c>
      <c r="BG127" s="83">
        <f>IF($V$127="znížená",$O$127,0)</f>
        <v>0</v>
      </c>
      <c r="BH127" s="83">
        <f>IF($V$127="zákl. prenesená",$O$127,0)</f>
        <v>0</v>
      </c>
      <c r="BI127" s="83">
        <f>IF($V$127="zníž. prenesená",$O$127,0)</f>
        <v>0</v>
      </c>
      <c r="BJ127" s="83">
        <f>IF($V$127="nulová",$O$127,0)</f>
        <v>0</v>
      </c>
      <c r="BK127" s="3" t="s">
        <v>114</v>
      </c>
      <c r="BL127" s="83">
        <f>ROUND($M$127*$K$127,2)</f>
        <v>0</v>
      </c>
      <c r="BM127" s="3" t="s">
        <v>141</v>
      </c>
      <c r="BN127" s="3" t="s">
        <v>570</v>
      </c>
    </row>
    <row r="128" spans="2:52" s="3" customFormat="1" ht="18.75" customHeight="1">
      <c r="B128" s="138"/>
      <c r="E128" s="139"/>
      <c r="F128" s="221" t="s">
        <v>571</v>
      </c>
      <c r="G128" s="222"/>
      <c r="H128" s="222"/>
      <c r="I128" s="222"/>
      <c r="K128" s="140">
        <v>14.7</v>
      </c>
      <c r="L128" s="140"/>
      <c r="S128" s="141"/>
      <c r="U128" s="142"/>
      <c r="AB128" s="143"/>
      <c r="AU128" s="139" t="s">
        <v>323</v>
      </c>
      <c r="AV128" s="139" t="s">
        <v>114</v>
      </c>
      <c r="AW128" s="139" t="s">
        <v>114</v>
      </c>
      <c r="AX128" s="139" t="s">
        <v>104</v>
      </c>
      <c r="AY128" s="139" t="s">
        <v>66</v>
      </c>
      <c r="AZ128" s="139" t="s">
        <v>136</v>
      </c>
    </row>
    <row r="129" spans="2:52" s="3" customFormat="1" ht="18.75" customHeight="1">
      <c r="B129" s="138"/>
      <c r="E129" s="139"/>
      <c r="F129" s="221" t="s">
        <v>572</v>
      </c>
      <c r="G129" s="222"/>
      <c r="H129" s="222"/>
      <c r="I129" s="222"/>
      <c r="K129" s="140">
        <v>1.5</v>
      </c>
      <c r="L129" s="140"/>
      <c r="S129" s="141"/>
      <c r="U129" s="142"/>
      <c r="AB129" s="143"/>
      <c r="AU129" s="139" t="s">
        <v>323</v>
      </c>
      <c r="AV129" s="139" t="s">
        <v>114</v>
      </c>
      <c r="AW129" s="139" t="s">
        <v>114</v>
      </c>
      <c r="AX129" s="139" t="s">
        <v>104</v>
      </c>
      <c r="AY129" s="139" t="s">
        <v>66</v>
      </c>
      <c r="AZ129" s="139" t="s">
        <v>136</v>
      </c>
    </row>
    <row r="130" spans="2:52" s="3" customFormat="1" ht="18.75" customHeight="1">
      <c r="B130" s="144"/>
      <c r="E130" s="145"/>
      <c r="F130" s="223" t="s">
        <v>324</v>
      </c>
      <c r="G130" s="224"/>
      <c r="H130" s="224"/>
      <c r="I130" s="224"/>
      <c r="K130" s="146">
        <v>16.2</v>
      </c>
      <c r="L130" s="146"/>
      <c r="S130" s="147"/>
      <c r="U130" s="148"/>
      <c r="AB130" s="149"/>
      <c r="AU130" s="145" t="s">
        <v>323</v>
      </c>
      <c r="AV130" s="145" t="s">
        <v>114</v>
      </c>
      <c r="AW130" s="145" t="s">
        <v>141</v>
      </c>
      <c r="AX130" s="145" t="s">
        <v>104</v>
      </c>
      <c r="AY130" s="145" t="s">
        <v>73</v>
      </c>
      <c r="AZ130" s="145" t="s">
        <v>136</v>
      </c>
    </row>
    <row r="131" spans="2:66" s="3" customFormat="1" ht="27" customHeight="1">
      <c r="B131" s="19"/>
      <c r="C131" s="127" t="s">
        <v>114</v>
      </c>
      <c r="D131" s="127" t="s">
        <v>137</v>
      </c>
      <c r="E131" s="128" t="s">
        <v>378</v>
      </c>
      <c r="F131" s="211" t="s">
        <v>379</v>
      </c>
      <c r="G131" s="212"/>
      <c r="H131" s="212"/>
      <c r="I131" s="212"/>
      <c r="J131" s="129" t="s">
        <v>155</v>
      </c>
      <c r="K131" s="130">
        <v>16.2</v>
      </c>
      <c r="L131" s="130"/>
      <c r="M131" s="213">
        <v>0</v>
      </c>
      <c r="N131" s="212"/>
      <c r="O131" s="214">
        <f>ROUND($M$131*$K$131,2)</f>
        <v>0</v>
      </c>
      <c r="P131" s="212"/>
      <c r="Q131" s="212"/>
      <c r="R131" s="212"/>
      <c r="S131" s="20"/>
      <c r="U131" s="131"/>
      <c r="V131" s="26" t="s">
        <v>33</v>
      </c>
      <c r="X131" s="132">
        <f>$W$131*$K$131</f>
        <v>0</v>
      </c>
      <c r="Y131" s="132">
        <v>0</v>
      </c>
      <c r="Z131" s="132">
        <f>$Y$131*$K$131</f>
        <v>0</v>
      </c>
      <c r="AA131" s="132">
        <v>0</v>
      </c>
      <c r="AB131" s="133">
        <f>$AA$131*$K$131</f>
        <v>0</v>
      </c>
      <c r="AS131" s="3" t="s">
        <v>141</v>
      </c>
      <c r="AU131" s="3" t="s">
        <v>137</v>
      </c>
      <c r="AV131" s="3" t="s">
        <v>114</v>
      </c>
      <c r="AZ131" s="3" t="s">
        <v>136</v>
      </c>
      <c r="BF131" s="83">
        <f>IF($V$131="základná",$O$131,0)</f>
        <v>0</v>
      </c>
      <c r="BG131" s="83">
        <f>IF($V$131="znížená",$O$131,0)</f>
        <v>0</v>
      </c>
      <c r="BH131" s="83">
        <f>IF($V$131="zákl. prenesená",$O$131,0)</f>
        <v>0</v>
      </c>
      <c r="BI131" s="83">
        <f>IF($V$131="zníž. prenesená",$O$131,0)</f>
        <v>0</v>
      </c>
      <c r="BJ131" s="83">
        <f>IF($V$131="nulová",$O$131,0)</f>
        <v>0</v>
      </c>
      <c r="BK131" s="3" t="s">
        <v>114</v>
      </c>
      <c r="BL131" s="83">
        <f>ROUND($M$131*$K$131,2)</f>
        <v>0</v>
      </c>
      <c r="BM131" s="3" t="s">
        <v>141</v>
      </c>
      <c r="BN131" s="3" t="s">
        <v>573</v>
      </c>
    </row>
    <row r="132" spans="2:66" s="3" customFormat="1" ht="15.75" customHeight="1">
      <c r="B132" s="19"/>
      <c r="C132" s="127" t="s">
        <v>411</v>
      </c>
      <c r="D132" s="127" t="s">
        <v>137</v>
      </c>
      <c r="E132" s="128" t="s">
        <v>459</v>
      </c>
      <c r="F132" s="211" t="s">
        <v>460</v>
      </c>
      <c r="G132" s="212"/>
      <c r="H132" s="212"/>
      <c r="I132" s="212"/>
      <c r="J132" s="129" t="s">
        <v>155</v>
      </c>
      <c r="K132" s="130">
        <v>2.145</v>
      </c>
      <c r="L132" s="130"/>
      <c r="M132" s="213">
        <v>0</v>
      </c>
      <c r="N132" s="212"/>
      <c r="O132" s="214">
        <f>ROUND($M$132*$K$132,2)</f>
        <v>0</v>
      </c>
      <c r="P132" s="212"/>
      <c r="Q132" s="212"/>
      <c r="R132" s="212"/>
      <c r="S132" s="20"/>
      <c r="U132" s="131"/>
      <c r="V132" s="26" t="s">
        <v>33</v>
      </c>
      <c r="X132" s="132">
        <f>$W$132*$K$132</f>
        <v>0</v>
      </c>
      <c r="Y132" s="132">
        <v>0</v>
      </c>
      <c r="Z132" s="132">
        <f>$Y$132*$K$132</f>
        <v>0</v>
      </c>
      <c r="AA132" s="132">
        <v>0</v>
      </c>
      <c r="AB132" s="133">
        <f>$AA$132*$K$132</f>
        <v>0</v>
      </c>
      <c r="AS132" s="3" t="s">
        <v>141</v>
      </c>
      <c r="AU132" s="3" t="s">
        <v>137</v>
      </c>
      <c r="AV132" s="3" t="s">
        <v>114</v>
      </c>
      <c r="AZ132" s="3" t="s">
        <v>136</v>
      </c>
      <c r="BF132" s="83">
        <f>IF($V$132="základná",$O$132,0)</f>
        <v>0</v>
      </c>
      <c r="BG132" s="83">
        <f>IF($V$132="znížená",$O$132,0)</f>
        <v>0</v>
      </c>
      <c r="BH132" s="83">
        <f>IF($V$132="zákl. prenesená",$O$132,0)</f>
        <v>0</v>
      </c>
      <c r="BI132" s="83">
        <f>IF($V$132="zníž. prenesená",$O$132,0)</f>
        <v>0</v>
      </c>
      <c r="BJ132" s="83">
        <f>IF($V$132="nulová",$O$132,0)</f>
        <v>0</v>
      </c>
      <c r="BK132" s="3" t="s">
        <v>114</v>
      </c>
      <c r="BL132" s="83">
        <f>ROUND($M$132*$K$132,2)</f>
        <v>0</v>
      </c>
      <c r="BM132" s="3" t="s">
        <v>141</v>
      </c>
      <c r="BN132" s="3" t="s">
        <v>574</v>
      </c>
    </row>
    <row r="133" spans="2:52" s="3" customFormat="1" ht="18.75" customHeight="1">
      <c r="B133" s="138"/>
      <c r="E133" s="139"/>
      <c r="F133" s="221" t="s">
        <v>575</v>
      </c>
      <c r="G133" s="222"/>
      <c r="H133" s="222"/>
      <c r="I133" s="222"/>
      <c r="K133" s="140">
        <v>2.145</v>
      </c>
      <c r="L133" s="140"/>
      <c r="S133" s="141"/>
      <c r="U133" s="142"/>
      <c r="AB133" s="143"/>
      <c r="AU133" s="139" t="s">
        <v>323</v>
      </c>
      <c r="AV133" s="139" t="s">
        <v>114</v>
      </c>
      <c r="AW133" s="139" t="s">
        <v>114</v>
      </c>
      <c r="AX133" s="139" t="s">
        <v>104</v>
      </c>
      <c r="AY133" s="139" t="s">
        <v>66</v>
      </c>
      <c r="AZ133" s="139" t="s">
        <v>136</v>
      </c>
    </row>
    <row r="134" spans="2:52" s="3" customFormat="1" ht="18.75" customHeight="1">
      <c r="B134" s="144"/>
      <c r="E134" s="145"/>
      <c r="F134" s="223" t="s">
        <v>324</v>
      </c>
      <c r="G134" s="224"/>
      <c r="H134" s="224"/>
      <c r="I134" s="224"/>
      <c r="K134" s="146">
        <v>2.145</v>
      </c>
      <c r="L134" s="146"/>
      <c r="S134" s="147"/>
      <c r="U134" s="148"/>
      <c r="AB134" s="149"/>
      <c r="AU134" s="145" t="s">
        <v>323</v>
      </c>
      <c r="AV134" s="145" t="s">
        <v>114</v>
      </c>
      <c r="AW134" s="145" t="s">
        <v>141</v>
      </c>
      <c r="AX134" s="145" t="s">
        <v>104</v>
      </c>
      <c r="AY134" s="145" t="s">
        <v>73</v>
      </c>
      <c r="AZ134" s="145" t="s">
        <v>136</v>
      </c>
    </row>
    <row r="135" spans="2:66" s="3" customFormat="1" ht="39" customHeight="1">
      <c r="B135" s="19"/>
      <c r="C135" s="127" t="s">
        <v>416</v>
      </c>
      <c r="D135" s="127" t="s">
        <v>137</v>
      </c>
      <c r="E135" s="128" t="s">
        <v>464</v>
      </c>
      <c r="F135" s="211" t="s">
        <v>465</v>
      </c>
      <c r="G135" s="212"/>
      <c r="H135" s="212"/>
      <c r="I135" s="212"/>
      <c r="J135" s="129" t="s">
        <v>155</v>
      </c>
      <c r="K135" s="130">
        <v>2.145</v>
      </c>
      <c r="L135" s="130"/>
      <c r="M135" s="213">
        <v>0</v>
      </c>
      <c r="N135" s="212"/>
      <c r="O135" s="214">
        <f>ROUND($M$135*$K$135,2)</f>
        <v>0</v>
      </c>
      <c r="P135" s="212"/>
      <c r="Q135" s="212"/>
      <c r="R135" s="212"/>
      <c r="S135" s="20"/>
      <c r="U135" s="131"/>
      <c r="V135" s="26" t="s">
        <v>33</v>
      </c>
      <c r="X135" s="132">
        <f>$W$135*$K$135</f>
        <v>0</v>
      </c>
      <c r="Y135" s="132">
        <v>0</v>
      </c>
      <c r="Z135" s="132">
        <f>$Y$135*$K$135</f>
        <v>0</v>
      </c>
      <c r="AA135" s="132">
        <v>0</v>
      </c>
      <c r="AB135" s="133">
        <f>$AA$135*$K$135</f>
        <v>0</v>
      </c>
      <c r="AS135" s="3" t="s">
        <v>141</v>
      </c>
      <c r="AU135" s="3" t="s">
        <v>137</v>
      </c>
      <c r="AV135" s="3" t="s">
        <v>114</v>
      </c>
      <c r="AZ135" s="3" t="s">
        <v>136</v>
      </c>
      <c r="BF135" s="83">
        <f>IF($V$135="základná",$O$135,0)</f>
        <v>0</v>
      </c>
      <c r="BG135" s="83">
        <f>IF($V$135="znížená",$O$135,0)</f>
        <v>0</v>
      </c>
      <c r="BH135" s="83">
        <f>IF($V$135="zákl. prenesená",$O$135,0)</f>
        <v>0</v>
      </c>
      <c r="BI135" s="83">
        <f>IF($V$135="zníž. prenesená",$O$135,0)</f>
        <v>0</v>
      </c>
      <c r="BJ135" s="83">
        <f>IF($V$135="nulová",$O$135,0)</f>
        <v>0</v>
      </c>
      <c r="BK135" s="3" t="s">
        <v>114</v>
      </c>
      <c r="BL135" s="83">
        <f>ROUND($M$135*$K$135,2)</f>
        <v>0</v>
      </c>
      <c r="BM135" s="3" t="s">
        <v>141</v>
      </c>
      <c r="BN135" s="3" t="s">
        <v>576</v>
      </c>
    </row>
    <row r="136" spans="2:66" s="3" customFormat="1" ht="39" customHeight="1">
      <c r="B136" s="19"/>
      <c r="C136" s="127" t="s">
        <v>221</v>
      </c>
      <c r="D136" s="127" t="s">
        <v>137</v>
      </c>
      <c r="E136" s="128" t="s">
        <v>467</v>
      </c>
      <c r="F136" s="211" t="s">
        <v>468</v>
      </c>
      <c r="G136" s="212"/>
      <c r="H136" s="212"/>
      <c r="I136" s="212"/>
      <c r="J136" s="129" t="s">
        <v>155</v>
      </c>
      <c r="K136" s="130">
        <v>18.345</v>
      </c>
      <c r="L136" s="130"/>
      <c r="M136" s="213">
        <v>0</v>
      </c>
      <c r="N136" s="212"/>
      <c r="O136" s="214">
        <f>ROUND($M$136*$K$136,2)</f>
        <v>0</v>
      </c>
      <c r="P136" s="212"/>
      <c r="Q136" s="212"/>
      <c r="R136" s="212"/>
      <c r="S136" s="20"/>
      <c r="U136" s="131"/>
      <c r="V136" s="26" t="s">
        <v>33</v>
      </c>
      <c r="X136" s="132">
        <f>$W$136*$K$136</f>
        <v>0</v>
      </c>
      <c r="Y136" s="132">
        <v>0</v>
      </c>
      <c r="Z136" s="132">
        <f>$Y$136*$K$136</f>
        <v>0</v>
      </c>
      <c r="AA136" s="132">
        <v>0</v>
      </c>
      <c r="AB136" s="133">
        <f>$AA$136*$K$136</f>
        <v>0</v>
      </c>
      <c r="AS136" s="3" t="s">
        <v>141</v>
      </c>
      <c r="AU136" s="3" t="s">
        <v>137</v>
      </c>
      <c r="AV136" s="3" t="s">
        <v>114</v>
      </c>
      <c r="AZ136" s="3" t="s">
        <v>136</v>
      </c>
      <c r="BF136" s="83">
        <f>IF($V$136="základná",$O$136,0)</f>
        <v>0</v>
      </c>
      <c r="BG136" s="83">
        <f>IF($V$136="znížená",$O$136,0)</f>
        <v>0</v>
      </c>
      <c r="BH136" s="83">
        <f>IF($V$136="zákl. prenesená",$O$136,0)</f>
        <v>0</v>
      </c>
      <c r="BI136" s="83">
        <f>IF($V$136="zníž. prenesená",$O$136,0)</f>
        <v>0</v>
      </c>
      <c r="BJ136" s="83">
        <f>IF($V$136="nulová",$O$136,0)</f>
        <v>0</v>
      </c>
      <c r="BK136" s="3" t="s">
        <v>114</v>
      </c>
      <c r="BL136" s="83">
        <f>ROUND($M$136*$K$136,2)</f>
        <v>0</v>
      </c>
      <c r="BM136" s="3" t="s">
        <v>141</v>
      </c>
      <c r="BN136" s="3" t="s">
        <v>577</v>
      </c>
    </row>
    <row r="137" spans="2:52" s="3" customFormat="1" ht="18.75" customHeight="1">
      <c r="B137" s="138"/>
      <c r="E137" s="139"/>
      <c r="F137" s="221" t="s">
        <v>578</v>
      </c>
      <c r="G137" s="222"/>
      <c r="H137" s="222"/>
      <c r="I137" s="222"/>
      <c r="K137" s="140">
        <v>18.345</v>
      </c>
      <c r="L137" s="140"/>
      <c r="S137" s="141"/>
      <c r="U137" s="142"/>
      <c r="AB137" s="143"/>
      <c r="AU137" s="139" t="s">
        <v>323</v>
      </c>
      <c r="AV137" s="139" t="s">
        <v>114</v>
      </c>
      <c r="AW137" s="139" t="s">
        <v>114</v>
      </c>
      <c r="AX137" s="139" t="s">
        <v>104</v>
      </c>
      <c r="AY137" s="139" t="s">
        <v>66</v>
      </c>
      <c r="AZ137" s="139" t="s">
        <v>136</v>
      </c>
    </row>
    <row r="138" spans="2:52" s="3" customFormat="1" ht="18.75" customHeight="1">
      <c r="B138" s="144"/>
      <c r="E138" s="145"/>
      <c r="F138" s="223" t="s">
        <v>324</v>
      </c>
      <c r="G138" s="224"/>
      <c r="H138" s="224"/>
      <c r="I138" s="224"/>
      <c r="K138" s="146">
        <v>18.345</v>
      </c>
      <c r="L138" s="146"/>
      <c r="S138" s="147"/>
      <c r="U138" s="148"/>
      <c r="AB138" s="149"/>
      <c r="AU138" s="145" t="s">
        <v>323</v>
      </c>
      <c r="AV138" s="145" t="s">
        <v>114</v>
      </c>
      <c r="AW138" s="145" t="s">
        <v>141</v>
      </c>
      <c r="AX138" s="145" t="s">
        <v>104</v>
      </c>
      <c r="AY138" s="145" t="s">
        <v>73</v>
      </c>
      <c r="AZ138" s="145" t="s">
        <v>136</v>
      </c>
    </row>
    <row r="139" spans="2:66" s="3" customFormat="1" ht="39" customHeight="1">
      <c r="B139" s="19"/>
      <c r="C139" s="127" t="s">
        <v>225</v>
      </c>
      <c r="D139" s="127" t="s">
        <v>137</v>
      </c>
      <c r="E139" s="128" t="s">
        <v>471</v>
      </c>
      <c r="F139" s="211" t="s">
        <v>472</v>
      </c>
      <c r="G139" s="212"/>
      <c r="H139" s="212"/>
      <c r="I139" s="212"/>
      <c r="J139" s="129" t="s">
        <v>155</v>
      </c>
      <c r="K139" s="130">
        <v>311.865</v>
      </c>
      <c r="L139" s="130"/>
      <c r="M139" s="213">
        <v>0</v>
      </c>
      <c r="N139" s="212"/>
      <c r="O139" s="214">
        <f>ROUND($M$139*$K$139,2)</f>
        <v>0</v>
      </c>
      <c r="P139" s="212"/>
      <c r="Q139" s="212"/>
      <c r="R139" s="212"/>
      <c r="S139" s="20"/>
      <c r="U139" s="131"/>
      <c r="V139" s="26" t="s">
        <v>33</v>
      </c>
      <c r="X139" s="132">
        <f>$W$139*$K$139</f>
        <v>0</v>
      </c>
      <c r="Y139" s="132">
        <v>0</v>
      </c>
      <c r="Z139" s="132">
        <f>$Y$139*$K$139</f>
        <v>0</v>
      </c>
      <c r="AA139" s="132">
        <v>0</v>
      </c>
      <c r="AB139" s="133">
        <f>$AA$139*$K$139</f>
        <v>0</v>
      </c>
      <c r="AS139" s="3" t="s">
        <v>141</v>
      </c>
      <c r="AU139" s="3" t="s">
        <v>137</v>
      </c>
      <c r="AV139" s="3" t="s">
        <v>114</v>
      </c>
      <c r="AZ139" s="3" t="s">
        <v>136</v>
      </c>
      <c r="BF139" s="83">
        <f>IF($V$139="základná",$O$139,0)</f>
        <v>0</v>
      </c>
      <c r="BG139" s="83">
        <f>IF($V$139="znížená",$O$139,0)</f>
        <v>0</v>
      </c>
      <c r="BH139" s="83">
        <f>IF($V$139="zákl. prenesená",$O$139,0)</f>
        <v>0</v>
      </c>
      <c r="BI139" s="83">
        <f>IF($V$139="zníž. prenesená",$O$139,0)</f>
        <v>0</v>
      </c>
      <c r="BJ139" s="83">
        <f>IF($V$139="nulová",$O$139,0)</f>
        <v>0</v>
      </c>
      <c r="BK139" s="3" t="s">
        <v>114</v>
      </c>
      <c r="BL139" s="83">
        <f>ROUND($M$139*$K$139,2)</f>
        <v>0</v>
      </c>
      <c r="BM139" s="3" t="s">
        <v>141</v>
      </c>
      <c r="BN139" s="3" t="s">
        <v>579</v>
      </c>
    </row>
    <row r="140" spans="2:52" s="3" customFormat="1" ht="18.75" customHeight="1">
      <c r="B140" s="138"/>
      <c r="E140" s="139"/>
      <c r="F140" s="221" t="s">
        <v>580</v>
      </c>
      <c r="G140" s="222"/>
      <c r="H140" s="222"/>
      <c r="I140" s="222"/>
      <c r="K140" s="140">
        <v>311.865</v>
      </c>
      <c r="L140" s="140"/>
      <c r="S140" s="141"/>
      <c r="U140" s="142"/>
      <c r="AB140" s="143"/>
      <c r="AU140" s="139" t="s">
        <v>323</v>
      </c>
      <c r="AV140" s="139" t="s">
        <v>114</v>
      </c>
      <c r="AW140" s="139" t="s">
        <v>114</v>
      </c>
      <c r="AX140" s="139" t="s">
        <v>104</v>
      </c>
      <c r="AY140" s="139" t="s">
        <v>73</v>
      </c>
      <c r="AZ140" s="139" t="s">
        <v>136</v>
      </c>
    </row>
    <row r="141" spans="2:66" s="3" customFormat="1" ht="27" customHeight="1">
      <c r="B141" s="19"/>
      <c r="C141" s="127" t="s">
        <v>157</v>
      </c>
      <c r="D141" s="127" t="s">
        <v>137</v>
      </c>
      <c r="E141" s="128" t="s">
        <v>388</v>
      </c>
      <c r="F141" s="211" t="s">
        <v>389</v>
      </c>
      <c r="G141" s="212"/>
      <c r="H141" s="212"/>
      <c r="I141" s="212"/>
      <c r="J141" s="129" t="s">
        <v>155</v>
      </c>
      <c r="K141" s="130">
        <v>18.345</v>
      </c>
      <c r="L141" s="130"/>
      <c r="M141" s="213">
        <v>0</v>
      </c>
      <c r="N141" s="212"/>
      <c r="O141" s="214">
        <f>ROUND($M$141*$K$141,2)</f>
        <v>0</v>
      </c>
      <c r="P141" s="212"/>
      <c r="Q141" s="212"/>
      <c r="R141" s="212"/>
      <c r="S141" s="20"/>
      <c r="U141" s="131"/>
      <c r="V141" s="26" t="s">
        <v>33</v>
      </c>
      <c r="X141" s="132">
        <f>$W$141*$K$141</f>
        <v>0</v>
      </c>
      <c r="Y141" s="132">
        <v>0</v>
      </c>
      <c r="Z141" s="132">
        <f>$Y$141*$K$141</f>
        <v>0</v>
      </c>
      <c r="AA141" s="132">
        <v>0</v>
      </c>
      <c r="AB141" s="133">
        <f>$AA$141*$K$141</f>
        <v>0</v>
      </c>
      <c r="AS141" s="3" t="s">
        <v>141</v>
      </c>
      <c r="AU141" s="3" t="s">
        <v>137</v>
      </c>
      <c r="AV141" s="3" t="s">
        <v>114</v>
      </c>
      <c r="AZ141" s="3" t="s">
        <v>136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114</v>
      </c>
      <c r="BL141" s="83">
        <f>ROUND($M$141*$K$141,2)</f>
        <v>0</v>
      </c>
      <c r="BM141" s="3" t="s">
        <v>141</v>
      </c>
      <c r="BN141" s="3" t="s">
        <v>581</v>
      </c>
    </row>
    <row r="142" spans="2:64" s="117" customFormat="1" ht="30.75" customHeight="1">
      <c r="B142" s="118"/>
      <c r="D142" s="126" t="s">
        <v>107</v>
      </c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228">
        <f>$BL$142</f>
        <v>0</v>
      </c>
      <c r="P142" s="216"/>
      <c r="Q142" s="216"/>
      <c r="R142" s="216"/>
      <c r="S142" s="121"/>
      <c r="U142" s="122"/>
      <c r="X142" s="123">
        <f>SUM($X$143:$X$167)</f>
        <v>0</v>
      </c>
      <c r="Z142" s="123">
        <f>SUM($Z$143:$Z$167)</f>
        <v>4.106897999999999</v>
      </c>
      <c r="AB142" s="124">
        <f>SUM($AB$143:$AB$167)</f>
        <v>0</v>
      </c>
      <c r="AS142" s="120" t="s">
        <v>73</v>
      </c>
      <c r="AU142" s="120" t="s">
        <v>65</v>
      </c>
      <c r="AV142" s="120" t="s">
        <v>73</v>
      </c>
      <c r="AZ142" s="120" t="s">
        <v>136</v>
      </c>
      <c r="BL142" s="125">
        <f>SUM($BL$143:$BL$167)</f>
        <v>0</v>
      </c>
    </row>
    <row r="143" spans="2:66" s="3" customFormat="1" ht="39" customHeight="1">
      <c r="B143" s="19"/>
      <c r="C143" s="127" t="s">
        <v>197</v>
      </c>
      <c r="D143" s="127" t="s">
        <v>137</v>
      </c>
      <c r="E143" s="128" t="s">
        <v>582</v>
      </c>
      <c r="F143" s="211" t="s">
        <v>583</v>
      </c>
      <c r="G143" s="212"/>
      <c r="H143" s="212"/>
      <c r="I143" s="212"/>
      <c r="J143" s="129" t="s">
        <v>140</v>
      </c>
      <c r="K143" s="130">
        <v>128.94</v>
      </c>
      <c r="L143" s="130"/>
      <c r="M143" s="213">
        <v>0</v>
      </c>
      <c r="N143" s="212"/>
      <c r="O143" s="214">
        <f>ROUND($M$143*$K$143,2)</f>
        <v>0</v>
      </c>
      <c r="P143" s="212"/>
      <c r="Q143" s="212"/>
      <c r="R143" s="212"/>
      <c r="S143" s="20"/>
      <c r="U143" s="131"/>
      <c r="V143" s="26" t="s">
        <v>33</v>
      </c>
      <c r="X143" s="132">
        <f>$W$143*$K$143</f>
        <v>0</v>
      </c>
      <c r="Y143" s="132">
        <v>0.00035</v>
      </c>
      <c r="Z143" s="132">
        <f>$Y$143*$K$143</f>
        <v>0.045128999999999996</v>
      </c>
      <c r="AA143" s="132">
        <v>0</v>
      </c>
      <c r="AB143" s="133">
        <f>$AA$143*$K$143</f>
        <v>0</v>
      </c>
      <c r="AS143" s="3" t="s">
        <v>141</v>
      </c>
      <c r="AU143" s="3" t="s">
        <v>137</v>
      </c>
      <c r="AV143" s="3" t="s">
        <v>114</v>
      </c>
      <c r="AZ143" s="3" t="s">
        <v>136</v>
      </c>
      <c r="BF143" s="83">
        <f>IF($V$143="základná",$O$143,0)</f>
        <v>0</v>
      </c>
      <c r="BG143" s="83">
        <f>IF($V$143="znížená",$O$143,0)</f>
        <v>0</v>
      </c>
      <c r="BH143" s="83">
        <f>IF($V$143="zákl. prenesená",$O$143,0)</f>
        <v>0</v>
      </c>
      <c r="BI143" s="83">
        <f>IF($V$143="zníž. prenesená",$O$143,0)</f>
        <v>0</v>
      </c>
      <c r="BJ143" s="83">
        <f>IF($V$143="nulová",$O$143,0)</f>
        <v>0</v>
      </c>
      <c r="BK143" s="3" t="s">
        <v>114</v>
      </c>
      <c r="BL143" s="83">
        <f>ROUND($M$143*$K$143,2)</f>
        <v>0</v>
      </c>
      <c r="BM143" s="3" t="s">
        <v>141</v>
      </c>
      <c r="BN143" s="3" t="s">
        <v>584</v>
      </c>
    </row>
    <row r="144" spans="2:52" s="3" customFormat="1" ht="32.25" customHeight="1">
      <c r="B144" s="138"/>
      <c r="E144" s="139"/>
      <c r="F144" s="221" t="s">
        <v>585</v>
      </c>
      <c r="G144" s="222"/>
      <c r="H144" s="222"/>
      <c r="I144" s="222"/>
      <c r="K144" s="140">
        <v>128.94</v>
      </c>
      <c r="L144" s="140"/>
      <c r="S144" s="141"/>
      <c r="U144" s="142"/>
      <c r="AB144" s="143"/>
      <c r="AU144" s="139" t="s">
        <v>323</v>
      </c>
      <c r="AV144" s="139" t="s">
        <v>114</v>
      </c>
      <c r="AW144" s="139" t="s">
        <v>114</v>
      </c>
      <c r="AX144" s="139" t="s">
        <v>104</v>
      </c>
      <c r="AY144" s="139" t="s">
        <v>66</v>
      </c>
      <c r="AZ144" s="139" t="s">
        <v>136</v>
      </c>
    </row>
    <row r="145" spans="2:52" s="3" customFormat="1" ht="18.75" customHeight="1">
      <c r="B145" s="144"/>
      <c r="E145" s="145"/>
      <c r="F145" s="223" t="s">
        <v>324</v>
      </c>
      <c r="G145" s="224"/>
      <c r="H145" s="224"/>
      <c r="I145" s="224"/>
      <c r="K145" s="146">
        <v>128.94</v>
      </c>
      <c r="L145" s="146"/>
      <c r="S145" s="147"/>
      <c r="U145" s="148"/>
      <c r="AB145" s="149"/>
      <c r="AU145" s="145" t="s">
        <v>323</v>
      </c>
      <c r="AV145" s="145" t="s">
        <v>114</v>
      </c>
      <c r="AW145" s="145" t="s">
        <v>141</v>
      </c>
      <c r="AX145" s="145" t="s">
        <v>104</v>
      </c>
      <c r="AY145" s="145" t="s">
        <v>73</v>
      </c>
      <c r="AZ145" s="145" t="s">
        <v>136</v>
      </c>
    </row>
    <row r="146" spans="2:66" s="3" customFormat="1" ht="15.75" customHeight="1">
      <c r="B146" s="19"/>
      <c r="C146" s="134" t="s">
        <v>513</v>
      </c>
      <c r="D146" s="134" t="s">
        <v>143</v>
      </c>
      <c r="E146" s="135" t="s">
        <v>326</v>
      </c>
      <c r="F146" s="217" t="s">
        <v>586</v>
      </c>
      <c r="G146" s="218"/>
      <c r="H146" s="218"/>
      <c r="I146" s="218"/>
      <c r="J146" s="136" t="s">
        <v>140</v>
      </c>
      <c r="K146" s="137">
        <v>131.519</v>
      </c>
      <c r="L146" s="137"/>
      <c r="M146" s="219">
        <v>0</v>
      </c>
      <c r="N146" s="218"/>
      <c r="O146" s="220">
        <f>ROUND($M$146*$K$146,2)</f>
        <v>0</v>
      </c>
      <c r="P146" s="212"/>
      <c r="Q146" s="212"/>
      <c r="R146" s="212"/>
      <c r="S146" s="20"/>
      <c r="U146" s="131"/>
      <c r="V146" s="26" t="s">
        <v>33</v>
      </c>
      <c r="X146" s="132">
        <f>$W$146*$K$146</f>
        <v>0</v>
      </c>
      <c r="Y146" s="132">
        <v>0.0004</v>
      </c>
      <c r="Z146" s="132">
        <f>$Y$146*$K$146</f>
        <v>0.052607600000000004</v>
      </c>
      <c r="AA146" s="132">
        <v>0</v>
      </c>
      <c r="AB146" s="133">
        <f>$AA$146*$K$146</f>
        <v>0</v>
      </c>
      <c r="AS146" s="3" t="s">
        <v>147</v>
      </c>
      <c r="AU146" s="3" t="s">
        <v>143</v>
      </c>
      <c r="AV146" s="3" t="s">
        <v>114</v>
      </c>
      <c r="AZ146" s="3" t="s">
        <v>136</v>
      </c>
      <c r="BF146" s="83">
        <f>IF($V$146="základná",$O$146,0)</f>
        <v>0</v>
      </c>
      <c r="BG146" s="83">
        <f>IF($V$146="znížená",$O$146,0)</f>
        <v>0</v>
      </c>
      <c r="BH146" s="83">
        <f>IF($V$146="zákl. prenesená",$O$146,0)</f>
        <v>0</v>
      </c>
      <c r="BI146" s="83">
        <f>IF($V$146="zníž. prenesená",$O$146,0)</f>
        <v>0</v>
      </c>
      <c r="BJ146" s="83">
        <f>IF($V$146="nulová",$O$146,0)</f>
        <v>0</v>
      </c>
      <c r="BK146" s="3" t="s">
        <v>114</v>
      </c>
      <c r="BL146" s="83">
        <f>ROUND($M$146*$K$146,2)</f>
        <v>0</v>
      </c>
      <c r="BM146" s="3" t="s">
        <v>141</v>
      </c>
      <c r="BN146" s="3" t="s">
        <v>587</v>
      </c>
    </row>
    <row r="147" spans="2:66" s="3" customFormat="1" ht="27" customHeight="1">
      <c r="B147" s="19"/>
      <c r="C147" s="127" t="s">
        <v>201</v>
      </c>
      <c r="D147" s="127" t="s">
        <v>137</v>
      </c>
      <c r="E147" s="128" t="s">
        <v>476</v>
      </c>
      <c r="F147" s="211" t="s">
        <v>477</v>
      </c>
      <c r="G147" s="212"/>
      <c r="H147" s="212"/>
      <c r="I147" s="212"/>
      <c r="J147" s="129" t="s">
        <v>155</v>
      </c>
      <c r="K147" s="130">
        <v>1.38</v>
      </c>
      <c r="L147" s="130"/>
      <c r="M147" s="213">
        <v>0</v>
      </c>
      <c r="N147" s="212"/>
      <c r="O147" s="214">
        <f>ROUND($M$147*$K$147,2)</f>
        <v>0</v>
      </c>
      <c r="P147" s="212"/>
      <c r="Q147" s="212"/>
      <c r="R147" s="212"/>
      <c r="S147" s="20"/>
      <c r="U147" s="131"/>
      <c r="V147" s="26" t="s">
        <v>33</v>
      </c>
      <c r="X147" s="132">
        <f>$W$147*$K$147</f>
        <v>0</v>
      </c>
      <c r="Y147" s="132">
        <v>2.2119</v>
      </c>
      <c r="Z147" s="132">
        <f>$Y$147*$K$147</f>
        <v>3.0524219999999995</v>
      </c>
      <c r="AA147" s="132">
        <v>0</v>
      </c>
      <c r="AB147" s="133">
        <f>$AA$147*$K$147</f>
        <v>0</v>
      </c>
      <c r="AS147" s="3" t="s">
        <v>141</v>
      </c>
      <c r="AU147" s="3" t="s">
        <v>137</v>
      </c>
      <c r="AV147" s="3" t="s">
        <v>114</v>
      </c>
      <c r="AZ147" s="3" t="s">
        <v>136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114</v>
      </c>
      <c r="BL147" s="83">
        <f>ROUND($M$147*$K$147,2)</f>
        <v>0</v>
      </c>
      <c r="BM147" s="3" t="s">
        <v>141</v>
      </c>
      <c r="BN147" s="3" t="s">
        <v>588</v>
      </c>
    </row>
    <row r="148" spans="2:52" s="3" customFormat="1" ht="18.75" customHeight="1">
      <c r="B148" s="138"/>
      <c r="E148" s="139"/>
      <c r="F148" s="221" t="s">
        <v>589</v>
      </c>
      <c r="G148" s="222"/>
      <c r="H148" s="222"/>
      <c r="I148" s="222"/>
      <c r="K148" s="140">
        <v>0.6</v>
      </c>
      <c r="L148" s="140"/>
      <c r="S148" s="141"/>
      <c r="U148" s="142"/>
      <c r="AB148" s="143"/>
      <c r="AU148" s="139" t="s">
        <v>323</v>
      </c>
      <c r="AV148" s="139" t="s">
        <v>114</v>
      </c>
      <c r="AW148" s="139" t="s">
        <v>114</v>
      </c>
      <c r="AX148" s="139" t="s">
        <v>104</v>
      </c>
      <c r="AY148" s="139" t="s">
        <v>66</v>
      </c>
      <c r="AZ148" s="139" t="s">
        <v>136</v>
      </c>
    </row>
    <row r="149" spans="2:52" s="3" customFormat="1" ht="18.75" customHeight="1">
      <c r="B149" s="138"/>
      <c r="E149" s="139"/>
      <c r="F149" s="221" t="s">
        <v>590</v>
      </c>
      <c r="G149" s="222"/>
      <c r="H149" s="222"/>
      <c r="I149" s="222"/>
      <c r="K149" s="140">
        <v>0.78</v>
      </c>
      <c r="L149" s="140"/>
      <c r="S149" s="141"/>
      <c r="U149" s="142"/>
      <c r="AB149" s="143"/>
      <c r="AU149" s="139" t="s">
        <v>323</v>
      </c>
      <c r="AV149" s="139" t="s">
        <v>114</v>
      </c>
      <c r="AW149" s="139" t="s">
        <v>114</v>
      </c>
      <c r="AX149" s="139" t="s">
        <v>104</v>
      </c>
      <c r="AY149" s="139" t="s">
        <v>66</v>
      </c>
      <c r="AZ149" s="139" t="s">
        <v>136</v>
      </c>
    </row>
    <row r="150" spans="2:52" s="3" customFormat="1" ht="18.75" customHeight="1">
      <c r="B150" s="144"/>
      <c r="E150" s="145"/>
      <c r="F150" s="223" t="s">
        <v>324</v>
      </c>
      <c r="G150" s="224"/>
      <c r="H150" s="224"/>
      <c r="I150" s="224"/>
      <c r="K150" s="146">
        <v>1.38</v>
      </c>
      <c r="L150" s="146"/>
      <c r="S150" s="147"/>
      <c r="U150" s="148"/>
      <c r="AB150" s="149"/>
      <c r="AU150" s="145" t="s">
        <v>323</v>
      </c>
      <c r="AV150" s="145" t="s">
        <v>114</v>
      </c>
      <c r="AW150" s="145" t="s">
        <v>141</v>
      </c>
      <c r="AX150" s="145" t="s">
        <v>104</v>
      </c>
      <c r="AY150" s="145" t="s">
        <v>73</v>
      </c>
      <c r="AZ150" s="145" t="s">
        <v>136</v>
      </c>
    </row>
    <row r="151" spans="2:66" s="3" customFormat="1" ht="27" customHeight="1">
      <c r="B151" s="19"/>
      <c r="C151" s="127" t="s">
        <v>205</v>
      </c>
      <c r="D151" s="127" t="s">
        <v>137</v>
      </c>
      <c r="E151" s="128" t="s">
        <v>480</v>
      </c>
      <c r="F151" s="211" t="s">
        <v>481</v>
      </c>
      <c r="G151" s="212"/>
      <c r="H151" s="212"/>
      <c r="I151" s="212"/>
      <c r="J151" s="129" t="s">
        <v>140</v>
      </c>
      <c r="K151" s="130">
        <v>4.12</v>
      </c>
      <c r="L151" s="130"/>
      <c r="M151" s="213">
        <v>0</v>
      </c>
      <c r="N151" s="212"/>
      <c r="O151" s="214">
        <f>ROUND($M$151*$K$151,2)</f>
        <v>0</v>
      </c>
      <c r="P151" s="212"/>
      <c r="Q151" s="212"/>
      <c r="R151" s="212"/>
      <c r="S151" s="20"/>
      <c r="U151" s="131"/>
      <c r="V151" s="26" t="s">
        <v>33</v>
      </c>
      <c r="X151" s="132">
        <f>$W$151*$K$151</f>
        <v>0</v>
      </c>
      <c r="Y151" s="132">
        <v>0.00067</v>
      </c>
      <c r="Z151" s="132">
        <f>$Y$151*$K$151</f>
        <v>0.0027604</v>
      </c>
      <c r="AA151" s="132">
        <v>0</v>
      </c>
      <c r="AB151" s="133">
        <f>$AA$151*$K$151</f>
        <v>0</v>
      </c>
      <c r="AS151" s="3" t="s">
        <v>141</v>
      </c>
      <c r="AU151" s="3" t="s">
        <v>137</v>
      </c>
      <c r="AV151" s="3" t="s">
        <v>114</v>
      </c>
      <c r="AZ151" s="3" t="s">
        <v>136</v>
      </c>
      <c r="BF151" s="83">
        <f>IF($V$151="základná",$O$151,0)</f>
        <v>0</v>
      </c>
      <c r="BG151" s="83">
        <f>IF($V$151="znížená",$O$151,0)</f>
        <v>0</v>
      </c>
      <c r="BH151" s="83">
        <f>IF($V$151="zákl. prenesená",$O$151,0)</f>
        <v>0</v>
      </c>
      <c r="BI151" s="83">
        <f>IF($V$151="zníž. prenesená",$O$151,0)</f>
        <v>0</v>
      </c>
      <c r="BJ151" s="83">
        <f>IF($V$151="nulová",$O$151,0)</f>
        <v>0</v>
      </c>
      <c r="BK151" s="3" t="s">
        <v>114</v>
      </c>
      <c r="BL151" s="83">
        <f>ROUND($M$151*$K$151,2)</f>
        <v>0</v>
      </c>
      <c r="BM151" s="3" t="s">
        <v>141</v>
      </c>
      <c r="BN151" s="3" t="s">
        <v>591</v>
      </c>
    </row>
    <row r="152" spans="2:52" s="3" customFormat="1" ht="18.75" customHeight="1">
      <c r="B152" s="138"/>
      <c r="E152" s="139"/>
      <c r="F152" s="221" t="s">
        <v>592</v>
      </c>
      <c r="G152" s="222"/>
      <c r="H152" s="222"/>
      <c r="I152" s="222"/>
      <c r="K152" s="140">
        <v>1</v>
      </c>
      <c r="L152" s="140"/>
      <c r="S152" s="141"/>
      <c r="U152" s="142"/>
      <c r="AB152" s="143"/>
      <c r="AU152" s="139" t="s">
        <v>323</v>
      </c>
      <c r="AV152" s="139" t="s">
        <v>114</v>
      </c>
      <c r="AW152" s="139" t="s">
        <v>114</v>
      </c>
      <c r="AX152" s="139" t="s">
        <v>104</v>
      </c>
      <c r="AY152" s="139" t="s">
        <v>66</v>
      </c>
      <c r="AZ152" s="139" t="s">
        <v>136</v>
      </c>
    </row>
    <row r="153" spans="2:52" s="3" customFormat="1" ht="18.75" customHeight="1">
      <c r="B153" s="138"/>
      <c r="E153" s="139"/>
      <c r="F153" s="221" t="s">
        <v>593</v>
      </c>
      <c r="G153" s="222"/>
      <c r="H153" s="222"/>
      <c r="I153" s="222"/>
      <c r="K153" s="140">
        <v>3.12</v>
      </c>
      <c r="L153" s="140"/>
      <c r="S153" s="141"/>
      <c r="U153" s="142"/>
      <c r="AB153" s="143"/>
      <c r="AU153" s="139" t="s">
        <v>323</v>
      </c>
      <c r="AV153" s="139" t="s">
        <v>114</v>
      </c>
      <c r="AW153" s="139" t="s">
        <v>114</v>
      </c>
      <c r="AX153" s="139" t="s">
        <v>104</v>
      </c>
      <c r="AY153" s="139" t="s">
        <v>66</v>
      </c>
      <c r="AZ153" s="139" t="s">
        <v>136</v>
      </c>
    </row>
    <row r="154" spans="2:52" s="3" customFormat="1" ht="18.75" customHeight="1">
      <c r="B154" s="144"/>
      <c r="E154" s="145"/>
      <c r="F154" s="223" t="s">
        <v>324</v>
      </c>
      <c r="G154" s="224"/>
      <c r="H154" s="224"/>
      <c r="I154" s="224"/>
      <c r="K154" s="146">
        <v>4.12</v>
      </c>
      <c r="L154" s="146"/>
      <c r="S154" s="147"/>
      <c r="U154" s="148"/>
      <c r="AB154" s="149"/>
      <c r="AU154" s="145" t="s">
        <v>323</v>
      </c>
      <c r="AV154" s="145" t="s">
        <v>114</v>
      </c>
      <c r="AW154" s="145" t="s">
        <v>141</v>
      </c>
      <c r="AX154" s="145" t="s">
        <v>104</v>
      </c>
      <c r="AY154" s="145" t="s">
        <v>73</v>
      </c>
      <c r="AZ154" s="145" t="s">
        <v>136</v>
      </c>
    </row>
    <row r="155" spans="2:66" s="3" customFormat="1" ht="27" customHeight="1">
      <c r="B155" s="19"/>
      <c r="C155" s="127" t="s">
        <v>209</v>
      </c>
      <c r="D155" s="127" t="s">
        <v>137</v>
      </c>
      <c r="E155" s="128" t="s">
        <v>484</v>
      </c>
      <c r="F155" s="211" t="s">
        <v>485</v>
      </c>
      <c r="G155" s="212"/>
      <c r="H155" s="212"/>
      <c r="I155" s="212"/>
      <c r="J155" s="129" t="s">
        <v>140</v>
      </c>
      <c r="K155" s="130">
        <v>4.12</v>
      </c>
      <c r="L155" s="130"/>
      <c r="M155" s="213">
        <v>0</v>
      </c>
      <c r="N155" s="212"/>
      <c r="O155" s="214">
        <f>ROUND($M$155*$K$155,2)</f>
        <v>0</v>
      </c>
      <c r="P155" s="212"/>
      <c r="Q155" s="212"/>
      <c r="R155" s="212"/>
      <c r="S155" s="20"/>
      <c r="U155" s="131"/>
      <c r="V155" s="26" t="s">
        <v>33</v>
      </c>
      <c r="X155" s="132">
        <f>$W$155*$K$155</f>
        <v>0</v>
      </c>
      <c r="Y155" s="132">
        <v>0</v>
      </c>
      <c r="Z155" s="132">
        <f>$Y$155*$K$155</f>
        <v>0</v>
      </c>
      <c r="AA155" s="132">
        <v>0</v>
      </c>
      <c r="AB155" s="133">
        <f>$AA$155*$K$155</f>
        <v>0</v>
      </c>
      <c r="AS155" s="3" t="s">
        <v>141</v>
      </c>
      <c r="AU155" s="3" t="s">
        <v>137</v>
      </c>
      <c r="AV155" s="3" t="s">
        <v>114</v>
      </c>
      <c r="AZ155" s="3" t="s">
        <v>136</v>
      </c>
      <c r="BF155" s="83">
        <f>IF($V$155="základná",$O$155,0)</f>
        <v>0</v>
      </c>
      <c r="BG155" s="83">
        <f>IF($V$155="znížená",$O$155,0)</f>
        <v>0</v>
      </c>
      <c r="BH155" s="83">
        <f>IF($V$155="zákl. prenesená",$O$155,0)</f>
        <v>0</v>
      </c>
      <c r="BI155" s="83">
        <f>IF($V$155="zníž. prenesená",$O$155,0)</f>
        <v>0</v>
      </c>
      <c r="BJ155" s="83">
        <f>IF($V$155="nulová",$O$155,0)</f>
        <v>0</v>
      </c>
      <c r="BK155" s="3" t="s">
        <v>114</v>
      </c>
      <c r="BL155" s="83">
        <f>ROUND($M$155*$K$155,2)</f>
        <v>0</v>
      </c>
      <c r="BM155" s="3" t="s">
        <v>141</v>
      </c>
      <c r="BN155" s="3" t="s">
        <v>594</v>
      </c>
    </row>
    <row r="156" spans="2:66" s="3" customFormat="1" ht="27" customHeight="1">
      <c r="B156" s="19"/>
      <c r="C156" s="127" t="s">
        <v>2</v>
      </c>
      <c r="D156" s="127" t="s">
        <v>137</v>
      </c>
      <c r="E156" s="128" t="s">
        <v>487</v>
      </c>
      <c r="F156" s="211" t="s">
        <v>488</v>
      </c>
      <c r="G156" s="212"/>
      <c r="H156" s="212"/>
      <c r="I156" s="212"/>
      <c r="J156" s="129" t="s">
        <v>140</v>
      </c>
      <c r="K156" s="130">
        <v>17.7</v>
      </c>
      <c r="L156" s="130"/>
      <c r="M156" s="213">
        <v>0</v>
      </c>
      <c r="N156" s="212"/>
      <c r="O156" s="214">
        <f>ROUND($M$156*$K$156,2)</f>
        <v>0</v>
      </c>
      <c r="P156" s="212"/>
      <c r="Q156" s="212"/>
      <c r="R156" s="212"/>
      <c r="S156" s="20"/>
      <c r="U156" s="131"/>
      <c r="V156" s="26" t="s">
        <v>33</v>
      </c>
      <c r="X156" s="132">
        <f>$W$156*$K$156</f>
        <v>0</v>
      </c>
      <c r="Y156" s="132">
        <v>0.00494</v>
      </c>
      <c r="Z156" s="132">
        <f>$Y$156*$K$156</f>
        <v>0.087438</v>
      </c>
      <c r="AA156" s="132">
        <v>0</v>
      </c>
      <c r="AB156" s="133">
        <f>$AA$156*$K$156</f>
        <v>0</v>
      </c>
      <c r="AS156" s="3" t="s">
        <v>141</v>
      </c>
      <c r="AU156" s="3" t="s">
        <v>137</v>
      </c>
      <c r="AV156" s="3" t="s">
        <v>114</v>
      </c>
      <c r="AZ156" s="3" t="s">
        <v>136</v>
      </c>
      <c r="BF156" s="83">
        <f>IF($V$156="základná",$O$156,0)</f>
        <v>0</v>
      </c>
      <c r="BG156" s="83">
        <f>IF($V$156="znížená",$O$156,0)</f>
        <v>0</v>
      </c>
      <c r="BH156" s="83">
        <f>IF($V$156="zákl. prenesená",$O$156,0)</f>
        <v>0</v>
      </c>
      <c r="BI156" s="83">
        <f>IF($V$156="zníž. prenesená",$O$156,0)</f>
        <v>0</v>
      </c>
      <c r="BJ156" s="83">
        <f>IF($V$156="nulová",$O$156,0)</f>
        <v>0</v>
      </c>
      <c r="BK156" s="3" t="s">
        <v>114</v>
      </c>
      <c r="BL156" s="83">
        <f>ROUND($M$156*$K$156,2)</f>
        <v>0</v>
      </c>
      <c r="BM156" s="3" t="s">
        <v>141</v>
      </c>
      <c r="BN156" s="3" t="s">
        <v>595</v>
      </c>
    </row>
    <row r="157" spans="2:52" s="3" customFormat="1" ht="18.75" customHeight="1">
      <c r="B157" s="138"/>
      <c r="E157" s="139"/>
      <c r="F157" s="221" t="s">
        <v>596</v>
      </c>
      <c r="G157" s="222"/>
      <c r="H157" s="222"/>
      <c r="I157" s="222"/>
      <c r="K157" s="140">
        <v>6</v>
      </c>
      <c r="L157" s="140"/>
      <c r="S157" s="141"/>
      <c r="U157" s="142"/>
      <c r="AB157" s="143"/>
      <c r="AU157" s="139" t="s">
        <v>323</v>
      </c>
      <c r="AV157" s="139" t="s">
        <v>114</v>
      </c>
      <c r="AW157" s="139" t="s">
        <v>114</v>
      </c>
      <c r="AX157" s="139" t="s">
        <v>104</v>
      </c>
      <c r="AY157" s="139" t="s">
        <v>66</v>
      </c>
      <c r="AZ157" s="139" t="s">
        <v>136</v>
      </c>
    </row>
    <row r="158" spans="2:52" s="3" customFormat="1" ht="18.75" customHeight="1">
      <c r="B158" s="138"/>
      <c r="E158" s="139"/>
      <c r="F158" s="221" t="s">
        <v>597</v>
      </c>
      <c r="G158" s="222"/>
      <c r="H158" s="222"/>
      <c r="I158" s="222"/>
      <c r="K158" s="140">
        <v>7.8</v>
      </c>
      <c r="L158" s="140"/>
      <c r="S158" s="141"/>
      <c r="U158" s="142"/>
      <c r="AB158" s="143"/>
      <c r="AU158" s="139" t="s">
        <v>323</v>
      </c>
      <c r="AV158" s="139" t="s">
        <v>114</v>
      </c>
      <c r="AW158" s="139" t="s">
        <v>114</v>
      </c>
      <c r="AX158" s="139" t="s">
        <v>104</v>
      </c>
      <c r="AY158" s="139" t="s">
        <v>66</v>
      </c>
      <c r="AZ158" s="139" t="s">
        <v>136</v>
      </c>
    </row>
    <row r="159" spans="2:52" s="3" customFormat="1" ht="18.75" customHeight="1">
      <c r="B159" s="138"/>
      <c r="E159" s="139"/>
      <c r="F159" s="221" t="s">
        <v>598</v>
      </c>
      <c r="G159" s="222"/>
      <c r="H159" s="222"/>
      <c r="I159" s="222"/>
      <c r="K159" s="140">
        <v>3.9</v>
      </c>
      <c r="L159" s="140"/>
      <c r="S159" s="141"/>
      <c r="U159" s="142"/>
      <c r="AB159" s="143"/>
      <c r="AU159" s="139" t="s">
        <v>323</v>
      </c>
      <c r="AV159" s="139" t="s">
        <v>114</v>
      </c>
      <c r="AW159" s="139" t="s">
        <v>114</v>
      </c>
      <c r="AX159" s="139" t="s">
        <v>104</v>
      </c>
      <c r="AY159" s="139" t="s">
        <v>66</v>
      </c>
      <c r="AZ159" s="139" t="s">
        <v>136</v>
      </c>
    </row>
    <row r="160" spans="2:52" s="3" customFormat="1" ht="18.75" customHeight="1">
      <c r="B160" s="144"/>
      <c r="E160" s="145"/>
      <c r="F160" s="223" t="s">
        <v>324</v>
      </c>
      <c r="G160" s="224"/>
      <c r="H160" s="224"/>
      <c r="I160" s="224"/>
      <c r="K160" s="146">
        <v>17.7</v>
      </c>
      <c r="L160" s="146"/>
      <c r="S160" s="147"/>
      <c r="U160" s="148"/>
      <c r="AB160" s="149"/>
      <c r="AU160" s="145" t="s">
        <v>323</v>
      </c>
      <c r="AV160" s="145" t="s">
        <v>114</v>
      </c>
      <c r="AW160" s="145" t="s">
        <v>141</v>
      </c>
      <c r="AX160" s="145" t="s">
        <v>104</v>
      </c>
      <c r="AY160" s="145" t="s">
        <v>73</v>
      </c>
      <c r="AZ160" s="145" t="s">
        <v>136</v>
      </c>
    </row>
    <row r="161" spans="2:66" s="3" customFormat="1" ht="27" customHeight="1">
      <c r="B161" s="19"/>
      <c r="C161" s="127" t="s">
        <v>213</v>
      </c>
      <c r="D161" s="127" t="s">
        <v>137</v>
      </c>
      <c r="E161" s="128" t="s">
        <v>599</v>
      </c>
      <c r="F161" s="211" t="s">
        <v>600</v>
      </c>
      <c r="G161" s="212"/>
      <c r="H161" s="212"/>
      <c r="I161" s="212"/>
      <c r="J161" s="129" t="s">
        <v>155</v>
      </c>
      <c r="K161" s="130">
        <v>0.39</v>
      </c>
      <c r="L161" s="130"/>
      <c r="M161" s="213">
        <v>0</v>
      </c>
      <c r="N161" s="212"/>
      <c r="O161" s="214">
        <f>ROUND($M$161*$K$161,2)</f>
        <v>0</v>
      </c>
      <c r="P161" s="212"/>
      <c r="Q161" s="212"/>
      <c r="R161" s="212"/>
      <c r="S161" s="20"/>
      <c r="U161" s="131"/>
      <c r="V161" s="26" t="s">
        <v>33</v>
      </c>
      <c r="X161" s="132">
        <f>$W$161*$K$161</f>
        <v>0</v>
      </c>
      <c r="Y161" s="132">
        <v>2.2119</v>
      </c>
      <c r="Z161" s="132">
        <f>$Y$161*$K$161</f>
        <v>0.862641</v>
      </c>
      <c r="AA161" s="132">
        <v>0</v>
      </c>
      <c r="AB161" s="133">
        <f>$AA$161*$K$161</f>
        <v>0</v>
      </c>
      <c r="AS161" s="3" t="s">
        <v>141</v>
      </c>
      <c r="AU161" s="3" t="s">
        <v>137</v>
      </c>
      <c r="AV161" s="3" t="s">
        <v>114</v>
      </c>
      <c r="AZ161" s="3" t="s">
        <v>136</v>
      </c>
      <c r="BF161" s="83">
        <f>IF($V$161="základná",$O$161,0)</f>
        <v>0</v>
      </c>
      <c r="BG161" s="83">
        <f>IF($V$161="znížená",$O$161,0)</f>
        <v>0</v>
      </c>
      <c r="BH161" s="83">
        <f>IF($V$161="zákl. prenesená",$O$161,0)</f>
        <v>0</v>
      </c>
      <c r="BI161" s="83">
        <f>IF($V$161="zníž. prenesená",$O$161,0)</f>
        <v>0</v>
      </c>
      <c r="BJ161" s="83">
        <f>IF($V$161="nulová",$O$161,0)</f>
        <v>0</v>
      </c>
      <c r="BK161" s="3" t="s">
        <v>114</v>
      </c>
      <c r="BL161" s="83">
        <f>ROUND($M$161*$K$161,2)</f>
        <v>0</v>
      </c>
      <c r="BM161" s="3" t="s">
        <v>141</v>
      </c>
      <c r="BN161" s="3" t="s">
        <v>601</v>
      </c>
    </row>
    <row r="162" spans="2:52" s="3" customFormat="1" ht="18.75" customHeight="1">
      <c r="B162" s="138"/>
      <c r="E162" s="139"/>
      <c r="F162" s="221" t="s">
        <v>602</v>
      </c>
      <c r="G162" s="222"/>
      <c r="H162" s="222"/>
      <c r="I162" s="222"/>
      <c r="K162" s="140">
        <v>0.39</v>
      </c>
      <c r="L162" s="140"/>
      <c r="S162" s="141"/>
      <c r="U162" s="142"/>
      <c r="AB162" s="143"/>
      <c r="AU162" s="139" t="s">
        <v>323</v>
      </c>
      <c r="AV162" s="139" t="s">
        <v>114</v>
      </c>
      <c r="AW162" s="139" t="s">
        <v>114</v>
      </c>
      <c r="AX162" s="139" t="s">
        <v>104</v>
      </c>
      <c r="AY162" s="139" t="s">
        <v>66</v>
      </c>
      <c r="AZ162" s="139" t="s">
        <v>136</v>
      </c>
    </row>
    <row r="163" spans="2:52" s="3" customFormat="1" ht="18.75" customHeight="1">
      <c r="B163" s="144"/>
      <c r="E163" s="145"/>
      <c r="F163" s="223" t="s">
        <v>324</v>
      </c>
      <c r="G163" s="224"/>
      <c r="H163" s="224"/>
      <c r="I163" s="224"/>
      <c r="K163" s="146">
        <v>0.39</v>
      </c>
      <c r="L163" s="146"/>
      <c r="S163" s="147"/>
      <c r="U163" s="148"/>
      <c r="AB163" s="149"/>
      <c r="AU163" s="145" t="s">
        <v>323</v>
      </c>
      <c r="AV163" s="145" t="s">
        <v>114</v>
      </c>
      <c r="AW163" s="145" t="s">
        <v>141</v>
      </c>
      <c r="AX163" s="145" t="s">
        <v>104</v>
      </c>
      <c r="AY163" s="145" t="s">
        <v>73</v>
      </c>
      <c r="AZ163" s="145" t="s">
        <v>136</v>
      </c>
    </row>
    <row r="164" spans="2:66" s="3" customFormat="1" ht="27" customHeight="1">
      <c r="B164" s="19"/>
      <c r="C164" s="127" t="s">
        <v>530</v>
      </c>
      <c r="D164" s="127" t="s">
        <v>137</v>
      </c>
      <c r="E164" s="128" t="s">
        <v>603</v>
      </c>
      <c r="F164" s="211" t="s">
        <v>604</v>
      </c>
      <c r="G164" s="212"/>
      <c r="H164" s="212"/>
      <c r="I164" s="212"/>
      <c r="J164" s="129" t="s">
        <v>140</v>
      </c>
      <c r="K164" s="130">
        <v>7.8</v>
      </c>
      <c r="L164" s="130"/>
      <c r="M164" s="213">
        <v>0</v>
      </c>
      <c r="N164" s="212"/>
      <c r="O164" s="214">
        <f>ROUND($M$164*$K$164,2)</f>
        <v>0</v>
      </c>
      <c r="P164" s="212"/>
      <c r="Q164" s="212"/>
      <c r="R164" s="212"/>
      <c r="S164" s="20"/>
      <c r="U164" s="131"/>
      <c r="V164" s="26" t="s">
        <v>33</v>
      </c>
      <c r="X164" s="132">
        <f>$W$164*$K$164</f>
        <v>0</v>
      </c>
      <c r="Y164" s="132">
        <v>0.0005</v>
      </c>
      <c r="Z164" s="132">
        <f>$Y$164*$K$164</f>
        <v>0.0039</v>
      </c>
      <c r="AA164" s="132">
        <v>0</v>
      </c>
      <c r="AB164" s="133">
        <f>$AA$164*$K$164</f>
        <v>0</v>
      </c>
      <c r="AS164" s="3" t="s">
        <v>141</v>
      </c>
      <c r="AU164" s="3" t="s">
        <v>137</v>
      </c>
      <c r="AV164" s="3" t="s">
        <v>114</v>
      </c>
      <c r="AZ164" s="3" t="s">
        <v>136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114</v>
      </c>
      <c r="BL164" s="83">
        <f>ROUND($M$164*$K$164,2)</f>
        <v>0</v>
      </c>
      <c r="BM164" s="3" t="s">
        <v>141</v>
      </c>
      <c r="BN164" s="3" t="s">
        <v>605</v>
      </c>
    </row>
    <row r="165" spans="2:52" s="3" customFormat="1" ht="18.75" customHeight="1">
      <c r="B165" s="138"/>
      <c r="E165" s="139"/>
      <c r="F165" s="221" t="s">
        <v>606</v>
      </c>
      <c r="G165" s="222"/>
      <c r="H165" s="222"/>
      <c r="I165" s="222"/>
      <c r="K165" s="140">
        <v>7.8</v>
      </c>
      <c r="L165" s="140"/>
      <c r="S165" s="141"/>
      <c r="U165" s="142"/>
      <c r="AB165" s="143"/>
      <c r="AU165" s="139" t="s">
        <v>323</v>
      </c>
      <c r="AV165" s="139" t="s">
        <v>114</v>
      </c>
      <c r="AW165" s="139" t="s">
        <v>114</v>
      </c>
      <c r="AX165" s="139" t="s">
        <v>104</v>
      </c>
      <c r="AY165" s="139" t="s">
        <v>66</v>
      </c>
      <c r="AZ165" s="139" t="s">
        <v>136</v>
      </c>
    </row>
    <row r="166" spans="2:52" s="3" customFormat="1" ht="18.75" customHeight="1">
      <c r="B166" s="144"/>
      <c r="E166" s="145"/>
      <c r="F166" s="223" t="s">
        <v>324</v>
      </c>
      <c r="G166" s="224"/>
      <c r="H166" s="224"/>
      <c r="I166" s="224"/>
      <c r="K166" s="146">
        <v>7.8</v>
      </c>
      <c r="L166" s="146"/>
      <c r="S166" s="147"/>
      <c r="U166" s="148"/>
      <c r="AB166" s="149"/>
      <c r="AU166" s="145" t="s">
        <v>323</v>
      </c>
      <c r="AV166" s="145" t="s">
        <v>114</v>
      </c>
      <c r="AW166" s="145" t="s">
        <v>141</v>
      </c>
      <c r="AX166" s="145" t="s">
        <v>104</v>
      </c>
      <c r="AY166" s="145" t="s">
        <v>73</v>
      </c>
      <c r="AZ166" s="145" t="s">
        <v>136</v>
      </c>
    </row>
    <row r="167" spans="2:66" s="3" customFormat="1" ht="27" customHeight="1">
      <c r="B167" s="19"/>
      <c r="C167" s="127" t="s">
        <v>217</v>
      </c>
      <c r="D167" s="127" t="s">
        <v>137</v>
      </c>
      <c r="E167" s="128" t="s">
        <v>607</v>
      </c>
      <c r="F167" s="211" t="s">
        <v>608</v>
      </c>
      <c r="G167" s="212"/>
      <c r="H167" s="212"/>
      <c r="I167" s="212"/>
      <c r="J167" s="129" t="s">
        <v>140</v>
      </c>
      <c r="K167" s="130">
        <v>7.8</v>
      </c>
      <c r="L167" s="130"/>
      <c r="M167" s="213">
        <v>0</v>
      </c>
      <c r="N167" s="212"/>
      <c r="O167" s="214">
        <f>ROUND($M$167*$K$167,2)</f>
        <v>0</v>
      </c>
      <c r="P167" s="212"/>
      <c r="Q167" s="212"/>
      <c r="R167" s="212"/>
      <c r="S167" s="20"/>
      <c r="U167" s="131"/>
      <c r="V167" s="26" t="s">
        <v>33</v>
      </c>
      <c r="X167" s="132">
        <f>$W$167*$K$167</f>
        <v>0</v>
      </c>
      <c r="Y167" s="132">
        <v>0</v>
      </c>
      <c r="Z167" s="132">
        <f>$Y$167*$K$167</f>
        <v>0</v>
      </c>
      <c r="AA167" s="132">
        <v>0</v>
      </c>
      <c r="AB167" s="133">
        <f>$AA$167*$K$167</f>
        <v>0</v>
      </c>
      <c r="AS167" s="3" t="s">
        <v>141</v>
      </c>
      <c r="AU167" s="3" t="s">
        <v>137</v>
      </c>
      <c r="AV167" s="3" t="s">
        <v>114</v>
      </c>
      <c r="AZ167" s="3" t="s">
        <v>136</v>
      </c>
      <c r="BF167" s="83">
        <f>IF($V$167="základná",$O$167,0)</f>
        <v>0</v>
      </c>
      <c r="BG167" s="83">
        <f>IF($V$167="znížená",$O$167,0)</f>
        <v>0</v>
      </c>
      <c r="BH167" s="83">
        <f>IF($V$167="zákl. prenesená",$O$167,0)</f>
        <v>0</v>
      </c>
      <c r="BI167" s="83">
        <f>IF($V$167="zníž. prenesená",$O$167,0)</f>
        <v>0</v>
      </c>
      <c r="BJ167" s="83">
        <f>IF($V$167="nulová",$O$167,0)</f>
        <v>0</v>
      </c>
      <c r="BK167" s="3" t="s">
        <v>114</v>
      </c>
      <c r="BL167" s="83">
        <f>ROUND($M$167*$K$167,2)</f>
        <v>0</v>
      </c>
      <c r="BM167" s="3" t="s">
        <v>141</v>
      </c>
      <c r="BN167" s="3" t="s">
        <v>609</v>
      </c>
    </row>
    <row r="168" spans="2:64" s="117" customFormat="1" ht="30.75" customHeight="1">
      <c r="B168" s="118"/>
      <c r="D168" s="126" t="s">
        <v>373</v>
      </c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228">
        <f>$BL$168</f>
        <v>0</v>
      </c>
      <c r="P168" s="216"/>
      <c r="Q168" s="216"/>
      <c r="R168" s="216"/>
      <c r="S168" s="121"/>
      <c r="U168" s="122"/>
      <c r="X168" s="123">
        <f>SUM($X$169:$X$175)</f>
        <v>0</v>
      </c>
      <c r="Z168" s="123">
        <f>SUM($Z$169:$Z$175)</f>
        <v>15.575520000000001</v>
      </c>
      <c r="AB168" s="124">
        <f>SUM($AB$169:$AB$175)</f>
        <v>0</v>
      </c>
      <c r="AS168" s="120" t="s">
        <v>73</v>
      </c>
      <c r="AU168" s="120" t="s">
        <v>65</v>
      </c>
      <c r="AV168" s="120" t="s">
        <v>73</v>
      </c>
      <c r="AZ168" s="120" t="s">
        <v>136</v>
      </c>
      <c r="BL168" s="125">
        <f>SUM($BL$169:$BL$175)</f>
        <v>0</v>
      </c>
    </row>
    <row r="169" spans="2:66" s="3" customFormat="1" ht="39" customHeight="1">
      <c r="B169" s="19"/>
      <c r="C169" s="127" t="s">
        <v>420</v>
      </c>
      <c r="D169" s="127" t="s">
        <v>137</v>
      </c>
      <c r="E169" s="128" t="s">
        <v>405</v>
      </c>
      <c r="F169" s="211" t="s">
        <v>610</v>
      </c>
      <c r="G169" s="212"/>
      <c r="H169" s="212"/>
      <c r="I169" s="212"/>
      <c r="J169" s="129" t="s">
        <v>140</v>
      </c>
      <c r="K169" s="130">
        <v>7.8</v>
      </c>
      <c r="L169" s="130"/>
      <c r="M169" s="213">
        <v>0</v>
      </c>
      <c r="N169" s="212"/>
      <c r="O169" s="214">
        <f>ROUND($M$169*$K$169,2)</f>
        <v>0</v>
      </c>
      <c r="P169" s="212"/>
      <c r="Q169" s="212"/>
      <c r="R169" s="212"/>
      <c r="S169" s="20"/>
      <c r="U169" s="131"/>
      <c r="V169" s="26" t="s">
        <v>33</v>
      </c>
      <c r="X169" s="132">
        <f>$W$169*$K$169</f>
        <v>0</v>
      </c>
      <c r="Y169" s="132">
        <v>0.2024</v>
      </c>
      <c r="Z169" s="132">
        <f>$Y$169*$K$169</f>
        <v>1.57872</v>
      </c>
      <c r="AA169" s="132">
        <v>0</v>
      </c>
      <c r="AB169" s="133">
        <f>$AA$169*$K$169</f>
        <v>0</v>
      </c>
      <c r="AS169" s="3" t="s">
        <v>141</v>
      </c>
      <c r="AU169" s="3" t="s">
        <v>137</v>
      </c>
      <c r="AV169" s="3" t="s">
        <v>114</v>
      </c>
      <c r="AZ169" s="3" t="s">
        <v>136</v>
      </c>
      <c r="BF169" s="83">
        <f>IF($V$169="základná",$O$169,0)</f>
        <v>0</v>
      </c>
      <c r="BG169" s="83">
        <f>IF($V$169="znížená",$O$169,0)</f>
        <v>0</v>
      </c>
      <c r="BH169" s="83">
        <f>IF($V$169="zákl. prenesená",$O$169,0)</f>
        <v>0</v>
      </c>
      <c r="BI169" s="83">
        <f>IF($V$169="zníž. prenesená",$O$169,0)</f>
        <v>0</v>
      </c>
      <c r="BJ169" s="83">
        <f>IF($V$169="nulová",$O$169,0)</f>
        <v>0</v>
      </c>
      <c r="BK169" s="3" t="s">
        <v>114</v>
      </c>
      <c r="BL169" s="83">
        <f>ROUND($M$169*$K$169,2)</f>
        <v>0</v>
      </c>
      <c r="BM169" s="3" t="s">
        <v>141</v>
      </c>
      <c r="BN169" s="3" t="s">
        <v>611</v>
      </c>
    </row>
    <row r="170" spans="2:52" s="3" customFormat="1" ht="18.75" customHeight="1">
      <c r="B170" s="138"/>
      <c r="E170" s="139"/>
      <c r="F170" s="221" t="s">
        <v>597</v>
      </c>
      <c r="G170" s="222"/>
      <c r="H170" s="222"/>
      <c r="I170" s="222"/>
      <c r="K170" s="140">
        <v>7.8</v>
      </c>
      <c r="L170" s="140"/>
      <c r="S170" s="141"/>
      <c r="U170" s="142"/>
      <c r="AB170" s="143"/>
      <c r="AU170" s="139" t="s">
        <v>323</v>
      </c>
      <c r="AV170" s="139" t="s">
        <v>114</v>
      </c>
      <c r="AW170" s="139" t="s">
        <v>114</v>
      </c>
      <c r="AX170" s="139" t="s">
        <v>104</v>
      </c>
      <c r="AY170" s="139" t="s">
        <v>66</v>
      </c>
      <c r="AZ170" s="139" t="s">
        <v>136</v>
      </c>
    </row>
    <row r="171" spans="2:52" s="3" customFormat="1" ht="18.75" customHeight="1">
      <c r="B171" s="144"/>
      <c r="E171" s="145"/>
      <c r="F171" s="223" t="s">
        <v>324</v>
      </c>
      <c r="G171" s="224"/>
      <c r="H171" s="224"/>
      <c r="I171" s="224"/>
      <c r="K171" s="146">
        <v>7.8</v>
      </c>
      <c r="L171" s="146"/>
      <c r="S171" s="147"/>
      <c r="U171" s="148"/>
      <c r="AB171" s="149"/>
      <c r="AU171" s="145" t="s">
        <v>323</v>
      </c>
      <c r="AV171" s="145" t="s">
        <v>114</v>
      </c>
      <c r="AW171" s="145" t="s">
        <v>141</v>
      </c>
      <c r="AX171" s="145" t="s">
        <v>104</v>
      </c>
      <c r="AY171" s="145" t="s">
        <v>73</v>
      </c>
      <c r="AZ171" s="145" t="s">
        <v>136</v>
      </c>
    </row>
    <row r="172" spans="2:66" s="3" customFormat="1" ht="15.75" customHeight="1">
      <c r="B172" s="19"/>
      <c r="C172" s="127" t="s">
        <v>147</v>
      </c>
      <c r="D172" s="127" t="s">
        <v>137</v>
      </c>
      <c r="E172" s="128" t="s">
        <v>506</v>
      </c>
      <c r="F172" s="211" t="s">
        <v>507</v>
      </c>
      <c r="G172" s="212"/>
      <c r="H172" s="212"/>
      <c r="I172" s="212"/>
      <c r="J172" s="129" t="s">
        <v>140</v>
      </c>
      <c r="K172" s="130">
        <v>48</v>
      </c>
      <c r="L172" s="130"/>
      <c r="M172" s="213">
        <v>0</v>
      </c>
      <c r="N172" s="212"/>
      <c r="O172" s="214">
        <f>ROUND($M$172*$K$172,2)</f>
        <v>0</v>
      </c>
      <c r="P172" s="212"/>
      <c r="Q172" s="212"/>
      <c r="R172" s="212"/>
      <c r="S172" s="20"/>
      <c r="U172" s="131"/>
      <c r="V172" s="26" t="s">
        <v>33</v>
      </c>
      <c r="X172" s="132">
        <f>$W$172*$K$172</f>
        <v>0</v>
      </c>
      <c r="Y172" s="132">
        <v>0.2916</v>
      </c>
      <c r="Z172" s="132">
        <f>$Y$172*$K$172</f>
        <v>13.9968</v>
      </c>
      <c r="AA172" s="132">
        <v>0</v>
      </c>
      <c r="AB172" s="133">
        <f>$AA$172*$K$172</f>
        <v>0</v>
      </c>
      <c r="AS172" s="3" t="s">
        <v>141</v>
      </c>
      <c r="AU172" s="3" t="s">
        <v>137</v>
      </c>
      <c r="AV172" s="3" t="s">
        <v>114</v>
      </c>
      <c r="AZ172" s="3" t="s">
        <v>136</v>
      </c>
      <c r="BF172" s="83">
        <f>IF($V$172="základná",$O$172,0)</f>
        <v>0</v>
      </c>
      <c r="BG172" s="83">
        <f>IF($V$172="znížená",$O$172,0)</f>
        <v>0</v>
      </c>
      <c r="BH172" s="83">
        <f>IF($V$172="zákl. prenesená",$O$172,0)</f>
        <v>0</v>
      </c>
      <c r="BI172" s="83">
        <f>IF($V$172="zníž. prenesená",$O$172,0)</f>
        <v>0</v>
      </c>
      <c r="BJ172" s="83">
        <f>IF($V$172="nulová",$O$172,0)</f>
        <v>0</v>
      </c>
      <c r="BK172" s="3" t="s">
        <v>114</v>
      </c>
      <c r="BL172" s="83">
        <f>ROUND($M$172*$K$172,2)</f>
        <v>0</v>
      </c>
      <c r="BM172" s="3" t="s">
        <v>141</v>
      </c>
      <c r="BN172" s="3" t="s">
        <v>612</v>
      </c>
    </row>
    <row r="173" spans="2:52" s="3" customFormat="1" ht="18.75" customHeight="1">
      <c r="B173" s="138"/>
      <c r="E173" s="139"/>
      <c r="F173" s="221" t="s">
        <v>613</v>
      </c>
      <c r="G173" s="222"/>
      <c r="H173" s="222"/>
      <c r="I173" s="222"/>
      <c r="K173" s="140">
        <v>42</v>
      </c>
      <c r="L173" s="140"/>
      <c r="S173" s="141"/>
      <c r="U173" s="142"/>
      <c r="AB173" s="143"/>
      <c r="AU173" s="139" t="s">
        <v>323</v>
      </c>
      <c r="AV173" s="139" t="s">
        <v>114</v>
      </c>
      <c r="AW173" s="139" t="s">
        <v>114</v>
      </c>
      <c r="AX173" s="139" t="s">
        <v>104</v>
      </c>
      <c r="AY173" s="139" t="s">
        <v>66</v>
      </c>
      <c r="AZ173" s="139" t="s">
        <v>136</v>
      </c>
    </row>
    <row r="174" spans="2:52" s="3" customFormat="1" ht="18.75" customHeight="1">
      <c r="B174" s="138"/>
      <c r="E174" s="139"/>
      <c r="F174" s="221" t="s">
        <v>614</v>
      </c>
      <c r="G174" s="222"/>
      <c r="H174" s="222"/>
      <c r="I174" s="222"/>
      <c r="K174" s="140">
        <v>6</v>
      </c>
      <c r="L174" s="140"/>
      <c r="S174" s="141"/>
      <c r="U174" s="142"/>
      <c r="AB174" s="143"/>
      <c r="AU174" s="139" t="s">
        <v>323</v>
      </c>
      <c r="AV174" s="139" t="s">
        <v>114</v>
      </c>
      <c r="AW174" s="139" t="s">
        <v>114</v>
      </c>
      <c r="AX174" s="139" t="s">
        <v>104</v>
      </c>
      <c r="AY174" s="139" t="s">
        <v>66</v>
      </c>
      <c r="AZ174" s="139" t="s">
        <v>136</v>
      </c>
    </row>
    <row r="175" spans="2:52" s="3" customFormat="1" ht="18.75" customHeight="1">
      <c r="B175" s="144"/>
      <c r="E175" s="145"/>
      <c r="F175" s="223" t="s">
        <v>324</v>
      </c>
      <c r="G175" s="224"/>
      <c r="H175" s="224"/>
      <c r="I175" s="224"/>
      <c r="K175" s="146">
        <v>48</v>
      </c>
      <c r="L175" s="146"/>
      <c r="S175" s="147"/>
      <c r="U175" s="148"/>
      <c r="AB175" s="149"/>
      <c r="AU175" s="145" t="s">
        <v>323</v>
      </c>
      <c r="AV175" s="145" t="s">
        <v>114</v>
      </c>
      <c r="AW175" s="145" t="s">
        <v>141</v>
      </c>
      <c r="AX175" s="145" t="s">
        <v>104</v>
      </c>
      <c r="AY175" s="145" t="s">
        <v>73</v>
      </c>
      <c r="AZ175" s="145" t="s">
        <v>136</v>
      </c>
    </row>
    <row r="176" spans="2:64" s="117" customFormat="1" ht="30.75" customHeight="1">
      <c r="B176" s="118"/>
      <c r="D176" s="126" t="s">
        <v>109</v>
      </c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228">
        <f>$BL$176</f>
        <v>0</v>
      </c>
      <c r="P176" s="216"/>
      <c r="Q176" s="216"/>
      <c r="R176" s="216"/>
      <c r="S176" s="121"/>
      <c r="U176" s="122"/>
      <c r="X176" s="123">
        <f>$X$177</f>
        <v>0</v>
      </c>
      <c r="Z176" s="123">
        <f>$Z$177</f>
        <v>0</v>
      </c>
      <c r="AB176" s="124">
        <f>$AB$177</f>
        <v>0</v>
      </c>
      <c r="AS176" s="120" t="s">
        <v>73</v>
      </c>
      <c r="AU176" s="120" t="s">
        <v>65</v>
      </c>
      <c r="AV176" s="120" t="s">
        <v>73</v>
      </c>
      <c r="AZ176" s="120" t="s">
        <v>136</v>
      </c>
      <c r="BL176" s="125">
        <f>$BL$177</f>
        <v>0</v>
      </c>
    </row>
    <row r="177" spans="2:66" s="3" customFormat="1" ht="27" customHeight="1">
      <c r="B177" s="19"/>
      <c r="C177" s="127" t="s">
        <v>173</v>
      </c>
      <c r="D177" s="127" t="s">
        <v>137</v>
      </c>
      <c r="E177" s="128" t="s">
        <v>365</v>
      </c>
      <c r="F177" s="211" t="s">
        <v>366</v>
      </c>
      <c r="G177" s="212"/>
      <c r="H177" s="212"/>
      <c r="I177" s="212"/>
      <c r="J177" s="129" t="s">
        <v>367</v>
      </c>
      <c r="K177" s="130">
        <v>19.682</v>
      </c>
      <c r="L177" s="130"/>
      <c r="M177" s="213">
        <v>0</v>
      </c>
      <c r="N177" s="212"/>
      <c r="O177" s="214">
        <f>ROUND($M$177*$K$177,2)</f>
        <v>0</v>
      </c>
      <c r="P177" s="212"/>
      <c r="Q177" s="212"/>
      <c r="R177" s="212"/>
      <c r="S177" s="20"/>
      <c r="U177" s="131"/>
      <c r="V177" s="26" t="s">
        <v>33</v>
      </c>
      <c r="X177" s="132">
        <f>$W$177*$K$177</f>
        <v>0</v>
      </c>
      <c r="Y177" s="132">
        <v>0</v>
      </c>
      <c r="Z177" s="132">
        <f>$Y$177*$K$177</f>
        <v>0</v>
      </c>
      <c r="AA177" s="132">
        <v>0</v>
      </c>
      <c r="AB177" s="133">
        <f>$AA$177*$K$177</f>
        <v>0</v>
      </c>
      <c r="AS177" s="3" t="s">
        <v>141</v>
      </c>
      <c r="AU177" s="3" t="s">
        <v>137</v>
      </c>
      <c r="AV177" s="3" t="s">
        <v>114</v>
      </c>
      <c r="AZ177" s="3" t="s">
        <v>136</v>
      </c>
      <c r="BF177" s="83">
        <f>IF($V$177="základná",$O$177,0)</f>
        <v>0</v>
      </c>
      <c r="BG177" s="83">
        <f>IF($V$177="znížená",$O$177,0)</f>
        <v>0</v>
      </c>
      <c r="BH177" s="83">
        <f>IF($V$177="zákl. prenesená",$O$177,0)</f>
        <v>0</v>
      </c>
      <c r="BI177" s="83">
        <f>IF($V$177="zníž. prenesená",$O$177,0)</f>
        <v>0</v>
      </c>
      <c r="BJ177" s="83">
        <f>IF($V$177="nulová",$O$177,0)</f>
        <v>0</v>
      </c>
      <c r="BK177" s="3" t="s">
        <v>114</v>
      </c>
      <c r="BL177" s="83">
        <f>ROUND($M$177*$K$177,2)</f>
        <v>0</v>
      </c>
      <c r="BM177" s="3" t="s">
        <v>141</v>
      </c>
      <c r="BN177" s="3" t="s">
        <v>615</v>
      </c>
    </row>
    <row r="178" spans="2:64" s="117" customFormat="1" ht="37.5" customHeight="1">
      <c r="B178" s="118"/>
      <c r="D178" s="119" t="s">
        <v>450</v>
      </c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207">
        <f>$BL$178</f>
        <v>0</v>
      </c>
      <c r="P178" s="216"/>
      <c r="Q178" s="216"/>
      <c r="R178" s="216"/>
      <c r="S178" s="121"/>
      <c r="U178" s="122"/>
      <c r="X178" s="123">
        <f>$X$179+$X$192+$X$194</f>
        <v>0</v>
      </c>
      <c r="Z178" s="123">
        <f>$Z$179+$Z$192+$Z$194</f>
        <v>9.43366736</v>
      </c>
      <c r="AB178" s="124">
        <f>$AB$179+$AB$192+$AB$194</f>
        <v>0</v>
      </c>
      <c r="AS178" s="120" t="s">
        <v>114</v>
      </c>
      <c r="AU178" s="120" t="s">
        <v>65</v>
      </c>
      <c r="AV178" s="120" t="s">
        <v>66</v>
      </c>
      <c r="AZ178" s="120" t="s">
        <v>136</v>
      </c>
      <c r="BL178" s="125">
        <f>$BL$179+$BL$192+$BL$194</f>
        <v>0</v>
      </c>
    </row>
    <row r="179" spans="2:64" s="117" customFormat="1" ht="21" customHeight="1">
      <c r="B179" s="118"/>
      <c r="D179" s="126" t="s">
        <v>451</v>
      </c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228">
        <f>$BL$179</f>
        <v>0</v>
      </c>
      <c r="P179" s="216"/>
      <c r="Q179" s="216"/>
      <c r="R179" s="216"/>
      <c r="S179" s="121"/>
      <c r="U179" s="122"/>
      <c r="X179" s="123">
        <f>SUM($X$180:$X$191)</f>
        <v>0</v>
      </c>
      <c r="Z179" s="123">
        <f>SUM($Z$180:$Z$191)</f>
        <v>9.3029668</v>
      </c>
      <c r="AB179" s="124">
        <f>SUM($AB$180:$AB$191)</f>
        <v>0</v>
      </c>
      <c r="AS179" s="120" t="s">
        <v>114</v>
      </c>
      <c r="AU179" s="120" t="s">
        <v>65</v>
      </c>
      <c r="AV179" s="120" t="s">
        <v>73</v>
      </c>
      <c r="AZ179" s="120" t="s">
        <v>136</v>
      </c>
      <c r="BL179" s="125">
        <f>SUM($BL$180:$BL$191)</f>
        <v>0</v>
      </c>
    </row>
    <row r="180" spans="2:66" s="3" customFormat="1" ht="39" customHeight="1">
      <c r="B180" s="19"/>
      <c r="C180" s="127" t="s">
        <v>181</v>
      </c>
      <c r="D180" s="127" t="s">
        <v>137</v>
      </c>
      <c r="E180" s="128" t="s">
        <v>616</v>
      </c>
      <c r="F180" s="211" t="s">
        <v>617</v>
      </c>
      <c r="G180" s="212"/>
      <c r="H180" s="212"/>
      <c r="I180" s="212"/>
      <c r="J180" s="129" t="s">
        <v>431</v>
      </c>
      <c r="K180" s="130">
        <v>109.2</v>
      </c>
      <c r="L180" s="130"/>
      <c r="M180" s="213">
        <v>0</v>
      </c>
      <c r="N180" s="212"/>
      <c r="O180" s="214">
        <f>ROUND($M$180*$K$180,2)</f>
        <v>0</v>
      </c>
      <c r="P180" s="212"/>
      <c r="Q180" s="212"/>
      <c r="R180" s="212"/>
      <c r="S180" s="20"/>
      <c r="U180" s="131"/>
      <c r="V180" s="26" t="s">
        <v>33</v>
      </c>
      <c r="X180" s="132">
        <f>$W$180*$K$180</f>
        <v>0</v>
      </c>
      <c r="Y180" s="132">
        <v>0.00021</v>
      </c>
      <c r="Z180" s="132">
        <f>$Y$180*$K$180</f>
        <v>0.022932</v>
      </c>
      <c r="AA180" s="132">
        <v>0</v>
      </c>
      <c r="AB180" s="133">
        <f>$AA$180*$K$180</f>
        <v>0</v>
      </c>
      <c r="AS180" s="3" t="s">
        <v>513</v>
      </c>
      <c r="AU180" s="3" t="s">
        <v>137</v>
      </c>
      <c r="AV180" s="3" t="s">
        <v>114</v>
      </c>
      <c r="AZ180" s="3" t="s">
        <v>136</v>
      </c>
      <c r="BF180" s="83">
        <f>IF($V$180="základná",$O$180,0)</f>
        <v>0</v>
      </c>
      <c r="BG180" s="83">
        <f>IF($V$180="znížená",$O$180,0)</f>
        <v>0</v>
      </c>
      <c r="BH180" s="83">
        <f>IF($V$180="zákl. prenesená",$O$180,0)</f>
        <v>0</v>
      </c>
      <c r="BI180" s="83">
        <f>IF($V$180="zníž. prenesená",$O$180,0)</f>
        <v>0</v>
      </c>
      <c r="BJ180" s="83">
        <f>IF($V$180="nulová",$O$180,0)</f>
        <v>0</v>
      </c>
      <c r="BK180" s="3" t="s">
        <v>114</v>
      </c>
      <c r="BL180" s="83">
        <f>ROUND($M$180*$K$180,2)</f>
        <v>0</v>
      </c>
      <c r="BM180" s="3" t="s">
        <v>513</v>
      </c>
      <c r="BN180" s="3" t="s">
        <v>618</v>
      </c>
    </row>
    <row r="181" spans="2:52" s="3" customFormat="1" ht="18.75" customHeight="1">
      <c r="B181" s="138"/>
      <c r="E181" s="139"/>
      <c r="F181" s="221" t="s">
        <v>619</v>
      </c>
      <c r="G181" s="222"/>
      <c r="H181" s="222"/>
      <c r="I181" s="222"/>
      <c r="K181" s="140">
        <v>109.2</v>
      </c>
      <c r="L181" s="140"/>
      <c r="S181" s="141"/>
      <c r="U181" s="142"/>
      <c r="AB181" s="143"/>
      <c r="AU181" s="139" t="s">
        <v>323</v>
      </c>
      <c r="AV181" s="139" t="s">
        <v>114</v>
      </c>
      <c r="AW181" s="139" t="s">
        <v>114</v>
      </c>
      <c r="AX181" s="139" t="s">
        <v>104</v>
      </c>
      <c r="AY181" s="139" t="s">
        <v>66</v>
      </c>
      <c r="AZ181" s="139" t="s">
        <v>136</v>
      </c>
    </row>
    <row r="182" spans="2:52" s="3" customFormat="1" ht="18.75" customHeight="1">
      <c r="B182" s="144"/>
      <c r="E182" s="145"/>
      <c r="F182" s="223" t="s">
        <v>324</v>
      </c>
      <c r="G182" s="224"/>
      <c r="H182" s="224"/>
      <c r="I182" s="224"/>
      <c r="K182" s="146">
        <v>109.2</v>
      </c>
      <c r="L182" s="146"/>
      <c r="S182" s="147"/>
      <c r="U182" s="148"/>
      <c r="AB182" s="149"/>
      <c r="AU182" s="145" t="s">
        <v>323</v>
      </c>
      <c r="AV182" s="145" t="s">
        <v>114</v>
      </c>
      <c r="AW182" s="145" t="s">
        <v>141</v>
      </c>
      <c r="AX182" s="145" t="s">
        <v>104</v>
      </c>
      <c r="AY182" s="145" t="s">
        <v>73</v>
      </c>
      <c r="AZ182" s="145" t="s">
        <v>136</v>
      </c>
    </row>
    <row r="183" spans="2:66" s="3" customFormat="1" ht="15.75" customHeight="1">
      <c r="B183" s="19"/>
      <c r="C183" s="134" t="s">
        <v>185</v>
      </c>
      <c r="D183" s="134" t="s">
        <v>143</v>
      </c>
      <c r="E183" s="135" t="s">
        <v>620</v>
      </c>
      <c r="F183" s="217" t="s">
        <v>621</v>
      </c>
      <c r="G183" s="218"/>
      <c r="H183" s="218"/>
      <c r="I183" s="218"/>
      <c r="J183" s="136" t="s">
        <v>155</v>
      </c>
      <c r="K183" s="137">
        <v>15.916</v>
      </c>
      <c r="L183" s="137"/>
      <c r="M183" s="219">
        <v>0</v>
      </c>
      <c r="N183" s="218"/>
      <c r="O183" s="220">
        <f>ROUND($M$183*$K$183,2)</f>
        <v>0</v>
      </c>
      <c r="P183" s="212"/>
      <c r="Q183" s="212"/>
      <c r="R183" s="212"/>
      <c r="S183" s="20"/>
      <c r="U183" s="131"/>
      <c r="V183" s="26" t="s">
        <v>33</v>
      </c>
      <c r="X183" s="132">
        <f>$W$183*$K$183</f>
        <v>0</v>
      </c>
      <c r="Y183" s="132">
        <v>0.55</v>
      </c>
      <c r="Z183" s="132">
        <f>$Y$183*$K$183</f>
        <v>8.7538</v>
      </c>
      <c r="AA183" s="132">
        <v>0</v>
      </c>
      <c r="AB183" s="133">
        <f>$AA$183*$K$183</f>
        <v>0</v>
      </c>
      <c r="AS183" s="3" t="s">
        <v>233</v>
      </c>
      <c r="AU183" s="3" t="s">
        <v>143</v>
      </c>
      <c r="AV183" s="3" t="s">
        <v>114</v>
      </c>
      <c r="AZ183" s="3" t="s">
        <v>136</v>
      </c>
      <c r="BF183" s="83">
        <f>IF($V$183="základná",$O$183,0)</f>
        <v>0</v>
      </c>
      <c r="BG183" s="83">
        <f>IF($V$183="znížená",$O$183,0)</f>
        <v>0</v>
      </c>
      <c r="BH183" s="83">
        <f>IF($V$183="zákl. prenesená",$O$183,0)</f>
        <v>0</v>
      </c>
      <c r="BI183" s="83">
        <f>IF($V$183="zníž. prenesená",$O$183,0)</f>
        <v>0</v>
      </c>
      <c r="BJ183" s="83">
        <f>IF($V$183="nulová",$O$183,0)</f>
        <v>0</v>
      </c>
      <c r="BK183" s="3" t="s">
        <v>114</v>
      </c>
      <c r="BL183" s="83">
        <f>ROUND($M$183*$K$183,2)</f>
        <v>0</v>
      </c>
      <c r="BM183" s="3" t="s">
        <v>513</v>
      </c>
      <c r="BN183" s="3" t="s">
        <v>622</v>
      </c>
    </row>
    <row r="184" spans="2:52" s="3" customFormat="1" ht="18.75" customHeight="1">
      <c r="B184" s="138"/>
      <c r="E184" s="139"/>
      <c r="F184" s="221" t="s">
        <v>623</v>
      </c>
      <c r="G184" s="222"/>
      <c r="H184" s="222"/>
      <c r="I184" s="222"/>
      <c r="K184" s="140">
        <v>1.502</v>
      </c>
      <c r="L184" s="140"/>
      <c r="S184" s="141"/>
      <c r="U184" s="142"/>
      <c r="AB184" s="143"/>
      <c r="AU184" s="139" t="s">
        <v>323</v>
      </c>
      <c r="AV184" s="139" t="s">
        <v>114</v>
      </c>
      <c r="AW184" s="139" t="s">
        <v>114</v>
      </c>
      <c r="AX184" s="139" t="s">
        <v>104</v>
      </c>
      <c r="AY184" s="139" t="s">
        <v>66</v>
      </c>
      <c r="AZ184" s="139" t="s">
        <v>136</v>
      </c>
    </row>
    <row r="185" spans="2:52" s="3" customFormat="1" ht="18.75" customHeight="1">
      <c r="B185" s="138"/>
      <c r="E185" s="139"/>
      <c r="F185" s="221" t="s">
        <v>624</v>
      </c>
      <c r="G185" s="222"/>
      <c r="H185" s="222"/>
      <c r="I185" s="222"/>
      <c r="K185" s="140">
        <v>14.414</v>
      </c>
      <c r="L185" s="140"/>
      <c r="S185" s="141"/>
      <c r="U185" s="142"/>
      <c r="AB185" s="143"/>
      <c r="AU185" s="139" t="s">
        <v>323</v>
      </c>
      <c r="AV185" s="139" t="s">
        <v>114</v>
      </c>
      <c r="AW185" s="139" t="s">
        <v>114</v>
      </c>
      <c r="AX185" s="139" t="s">
        <v>104</v>
      </c>
      <c r="AY185" s="139" t="s">
        <v>66</v>
      </c>
      <c r="AZ185" s="139" t="s">
        <v>136</v>
      </c>
    </row>
    <row r="186" spans="2:52" s="3" customFormat="1" ht="18.75" customHeight="1">
      <c r="B186" s="144"/>
      <c r="E186" s="145"/>
      <c r="F186" s="223" t="s">
        <v>324</v>
      </c>
      <c r="G186" s="224"/>
      <c r="H186" s="224"/>
      <c r="I186" s="224"/>
      <c r="K186" s="146">
        <v>15.916</v>
      </c>
      <c r="L186" s="146"/>
      <c r="S186" s="147"/>
      <c r="U186" s="148"/>
      <c r="AB186" s="149"/>
      <c r="AU186" s="145" t="s">
        <v>323</v>
      </c>
      <c r="AV186" s="145" t="s">
        <v>114</v>
      </c>
      <c r="AW186" s="145" t="s">
        <v>141</v>
      </c>
      <c r="AX186" s="145" t="s">
        <v>104</v>
      </c>
      <c r="AY186" s="145" t="s">
        <v>73</v>
      </c>
      <c r="AZ186" s="145" t="s">
        <v>136</v>
      </c>
    </row>
    <row r="187" spans="2:66" s="3" customFormat="1" ht="39" customHeight="1">
      <c r="B187" s="19"/>
      <c r="C187" s="127" t="s">
        <v>177</v>
      </c>
      <c r="D187" s="127" t="s">
        <v>137</v>
      </c>
      <c r="E187" s="128" t="s">
        <v>625</v>
      </c>
      <c r="F187" s="211" t="s">
        <v>626</v>
      </c>
      <c r="G187" s="212"/>
      <c r="H187" s="212"/>
      <c r="I187" s="212"/>
      <c r="J187" s="129" t="s">
        <v>431</v>
      </c>
      <c r="K187" s="130">
        <v>436.8</v>
      </c>
      <c r="L187" s="130"/>
      <c r="M187" s="213">
        <v>0</v>
      </c>
      <c r="N187" s="212"/>
      <c r="O187" s="214">
        <f>ROUND($M$187*$K$187,2)</f>
        <v>0</v>
      </c>
      <c r="P187" s="212"/>
      <c r="Q187" s="212"/>
      <c r="R187" s="212"/>
      <c r="S187" s="20"/>
      <c r="U187" s="131"/>
      <c r="V187" s="26" t="s">
        <v>33</v>
      </c>
      <c r="X187" s="132">
        <f>$W$187*$K$187</f>
        <v>0</v>
      </c>
      <c r="Y187" s="132">
        <v>0.00021</v>
      </c>
      <c r="Z187" s="132">
        <f>$Y$187*$K$187</f>
        <v>0.091728</v>
      </c>
      <c r="AA187" s="132">
        <v>0</v>
      </c>
      <c r="AB187" s="133">
        <f>$AA$187*$K$187</f>
        <v>0</v>
      </c>
      <c r="AS187" s="3" t="s">
        <v>513</v>
      </c>
      <c r="AU187" s="3" t="s">
        <v>137</v>
      </c>
      <c r="AV187" s="3" t="s">
        <v>114</v>
      </c>
      <c r="AZ187" s="3" t="s">
        <v>136</v>
      </c>
      <c r="BF187" s="83">
        <f>IF($V$187="základná",$O$187,0)</f>
        <v>0</v>
      </c>
      <c r="BG187" s="83">
        <f>IF($V$187="znížená",$O$187,0)</f>
        <v>0</v>
      </c>
      <c r="BH187" s="83">
        <f>IF($V$187="zákl. prenesená",$O$187,0)</f>
        <v>0</v>
      </c>
      <c r="BI187" s="83">
        <f>IF($V$187="zníž. prenesená",$O$187,0)</f>
        <v>0</v>
      </c>
      <c r="BJ187" s="83">
        <f>IF($V$187="nulová",$O$187,0)</f>
        <v>0</v>
      </c>
      <c r="BK187" s="3" t="s">
        <v>114</v>
      </c>
      <c r="BL187" s="83">
        <f>ROUND($M$187*$K$187,2)</f>
        <v>0</v>
      </c>
      <c r="BM187" s="3" t="s">
        <v>513</v>
      </c>
      <c r="BN187" s="3" t="s">
        <v>627</v>
      </c>
    </row>
    <row r="188" spans="2:52" s="3" customFormat="1" ht="18.75" customHeight="1">
      <c r="B188" s="138"/>
      <c r="E188" s="139"/>
      <c r="F188" s="221" t="s">
        <v>628</v>
      </c>
      <c r="G188" s="222"/>
      <c r="H188" s="222"/>
      <c r="I188" s="222"/>
      <c r="K188" s="140">
        <v>436.8</v>
      </c>
      <c r="L188" s="140"/>
      <c r="S188" s="141"/>
      <c r="U188" s="142"/>
      <c r="AB188" s="143"/>
      <c r="AU188" s="139" t="s">
        <v>323</v>
      </c>
      <c r="AV188" s="139" t="s">
        <v>114</v>
      </c>
      <c r="AW188" s="139" t="s">
        <v>114</v>
      </c>
      <c r="AX188" s="139" t="s">
        <v>104</v>
      </c>
      <c r="AY188" s="139" t="s">
        <v>66</v>
      </c>
      <c r="AZ188" s="139" t="s">
        <v>136</v>
      </c>
    </row>
    <row r="189" spans="2:52" s="3" customFormat="1" ht="18.75" customHeight="1">
      <c r="B189" s="144"/>
      <c r="E189" s="145"/>
      <c r="F189" s="223" t="s">
        <v>324</v>
      </c>
      <c r="G189" s="224"/>
      <c r="H189" s="224"/>
      <c r="I189" s="224"/>
      <c r="K189" s="146">
        <v>436.8</v>
      </c>
      <c r="L189" s="146"/>
      <c r="S189" s="147"/>
      <c r="U189" s="148"/>
      <c r="AB189" s="149"/>
      <c r="AU189" s="145" t="s">
        <v>323</v>
      </c>
      <c r="AV189" s="145" t="s">
        <v>114</v>
      </c>
      <c r="AW189" s="145" t="s">
        <v>141</v>
      </c>
      <c r="AX189" s="145" t="s">
        <v>104</v>
      </c>
      <c r="AY189" s="145" t="s">
        <v>73</v>
      </c>
      <c r="AZ189" s="145" t="s">
        <v>136</v>
      </c>
    </row>
    <row r="190" spans="2:66" s="3" customFormat="1" ht="27" customHeight="1">
      <c r="B190" s="19"/>
      <c r="C190" s="127" t="s">
        <v>189</v>
      </c>
      <c r="D190" s="127" t="s">
        <v>137</v>
      </c>
      <c r="E190" s="128" t="s">
        <v>545</v>
      </c>
      <c r="F190" s="211" t="s">
        <v>546</v>
      </c>
      <c r="G190" s="212"/>
      <c r="H190" s="212"/>
      <c r="I190" s="212"/>
      <c r="J190" s="129" t="s">
        <v>155</v>
      </c>
      <c r="K190" s="130">
        <v>15.916</v>
      </c>
      <c r="L190" s="130"/>
      <c r="M190" s="213">
        <v>0</v>
      </c>
      <c r="N190" s="212"/>
      <c r="O190" s="214">
        <f>ROUND($M$190*$K$190,2)</f>
        <v>0</v>
      </c>
      <c r="P190" s="212"/>
      <c r="Q190" s="212"/>
      <c r="R190" s="212"/>
      <c r="S190" s="20"/>
      <c r="U190" s="131"/>
      <c r="V190" s="26" t="s">
        <v>33</v>
      </c>
      <c r="X190" s="132">
        <f>$W$190*$K$190</f>
        <v>0</v>
      </c>
      <c r="Y190" s="132">
        <v>0.0273</v>
      </c>
      <c r="Z190" s="132">
        <f>$Y$190*$K$190</f>
        <v>0.4345068</v>
      </c>
      <c r="AA190" s="132">
        <v>0</v>
      </c>
      <c r="AB190" s="133">
        <f>$AA$190*$K$190</f>
        <v>0</v>
      </c>
      <c r="AS190" s="3" t="s">
        <v>513</v>
      </c>
      <c r="AU190" s="3" t="s">
        <v>137</v>
      </c>
      <c r="AV190" s="3" t="s">
        <v>114</v>
      </c>
      <c r="AZ190" s="3" t="s">
        <v>136</v>
      </c>
      <c r="BF190" s="83">
        <f>IF($V$190="základná",$O$190,0)</f>
        <v>0</v>
      </c>
      <c r="BG190" s="83">
        <f>IF($V$190="znížená",$O$190,0)</f>
        <v>0</v>
      </c>
      <c r="BH190" s="83">
        <f>IF($V$190="zákl. prenesená",$O$190,0)</f>
        <v>0</v>
      </c>
      <c r="BI190" s="83">
        <f>IF($V$190="zníž. prenesená",$O$190,0)</f>
        <v>0</v>
      </c>
      <c r="BJ190" s="83">
        <f>IF($V$190="nulová",$O$190,0)</f>
        <v>0</v>
      </c>
      <c r="BK190" s="3" t="s">
        <v>114</v>
      </c>
      <c r="BL190" s="83">
        <f>ROUND($M$190*$K$190,2)</f>
        <v>0</v>
      </c>
      <c r="BM190" s="3" t="s">
        <v>513</v>
      </c>
      <c r="BN190" s="3" t="s">
        <v>629</v>
      </c>
    </row>
    <row r="191" spans="2:66" s="3" customFormat="1" ht="27" customHeight="1">
      <c r="B191" s="19"/>
      <c r="C191" s="127" t="s">
        <v>193</v>
      </c>
      <c r="D191" s="127" t="s">
        <v>137</v>
      </c>
      <c r="E191" s="128" t="s">
        <v>552</v>
      </c>
      <c r="F191" s="211" t="s">
        <v>553</v>
      </c>
      <c r="G191" s="212"/>
      <c r="H191" s="212"/>
      <c r="I191" s="212"/>
      <c r="J191" s="129" t="s">
        <v>554</v>
      </c>
      <c r="K191" s="153">
        <v>0</v>
      </c>
      <c r="L191" s="153"/>
      <c r="M191" s="213">
        <v>0</v>
      </c>
      <c r="N191" s="212"/>
      <c r="O191" s="214">
        <f>ROUND($M$191*$K$191,2)</f>
        <v>0</v>
      </c>
      <c r="P191" s="212"/>
      <c r="Q191" s="212"/>
      <c r="R191" s="212"/>
      <c r="S191" s="20"/>
      <c r="U191" s="131"/>
      <c r="V191" s="26" t="s">
        <v>33</v>
      </c>
      <c r="X191" s="132">
        <f>$W$191*$K$191</f>
        <v>0</v>
      </c>
      <c r="Y191" s="132">
        <v>0</v>
      </c>
      <c r="Z191" s="132">
        <f>$Y$191*$K$191</f>
        <v>0</v>
      </c>
      <c r="AA191" s="132">
        <v>0</v>
      </c>
      <c r="AB191" s="133">
        <f>$AA$191*$K$191</f>
        <v>0</v>
      </c>
      <c r="AS191" s="3" t="s">
        <v>513</v>
      </c>
      <c r="AU191" s="3" t="s">
        <v>137</v>
      </c>
      <c r="AV191" s="3" t="s">
        <v>114</v>
      </c>
      <c r="AZ191" s="3" t="s">
        <v>136</v>
      </c>
      <c r="BF191" s="83">
        <f>IF($V$191="základná",$O$191,0)</f>
        <v>0</v>
      </c>
      <c r="BG191" s="83">
        <f>IF($V$191="znížená",$O$191,0)</f>
        <v>0</v>
      </c>
      <c r="BH191" s="83">
        <f>IF($V$191="zákl. prenesená",$O$191,0)</f>
        <v>0</v>
      </c>
      <c r="BI191" s="83">
        <f>IF($V$191="zníž. prenesená",$O$191,0)</f>
        <v>0</v>
      </c>
      <c r="BJ191" s="83">
        <f>IF($V$191="nulová",$O$191,0)</f>
        <v>0</v>
      </c>
      <c r="BK191" s="3" t="s">
        <v>114</v>
      </c>
      <c r="BL191" s="83">
        <f>ROUND($M$191*$K$191,2)</f>
        <v>0</v>
      </c>
      <c r="BM191" s="3" t="s">
        <v>513</v>
      </c>
      <c r="BN191" s="3" t="s">
        <v>630</v>
      </c>
    </row>
    <row r="192" spans="2:64" s="117" customFormat="1" ht="30.75" customHeight="1">
      <c r="B192" s="118"/>
      <c r="D192" s="126" t="s">
        <v>569</v>
      </c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228">
        <f>$BL$192</f>
        <v>0</v>
      </c>
      <c r="P192" s="216"/>
      <c r="Q192" s="216"/>
      <c r="R192" s="216"/>
      <c r="S192" s="121"/>
      <c r="U192" s="122"/>
      <c r="X192" s="123">
        <f>$X$193</f>
        <v>0</v>
      </c>
      <c r="Z192" s="123">
        <f>$Z$193</f>
        <v>1E-05</v>
      </c>
      <c r="AB192" s="124">
        <f>$AB$193</f>
        <v>0</v>
      </c>
      <c r="AS192" s="120" t="s">
        <v>114</v>
      </c>
      <c r="AU192" s="120" t="s">
        <v>65</v>
      </c>
      <c r="AV192" s="120" t="s">
        <v>73</v>
      </c>
      <c r="AZ192" s="120" t="s">
        <v>136</v>
      </c>
      <c r="BL192" s="125">
        <f>$BL$193</f>
        <v>0</v>
      </c>
    </row>
    <row r="193" spans="2:66" s="3" customFormat="1" ht="39" customHeight="1">
      <c r="B193" s="19"/>
      <c r="C193" s="127" t="s">
        <v>517</v>
      </c>
      <c r="D193" s="127" t="s">
        <v>137</v>
      </c>
      <c r="E193" s="128" t="s">
        <v>631</v>
      </c>
      <c r="F193" s="211" t="s">
        <v>632</v>
      </c>
      <c r="G193" s="212"/>
      <c r="H193" s="212"/>
      <c r="I193" s="212"/>
      <c r="J193" s="129" t="s">
        <v>160</v>
      </c>
      <c r="K193" s="130">
        <v>1</v>
      </c>
      <c r="L193" s="130"/>
      <c r="M193" s="213">
        <v>0</v>
      </c>
      <c r="N193" s="212"/>
      <c r="O193" s="214">
        <f>ROUND($M$193*$K$193,2)</f>
        <v>0</v>
      </c>
      <c r="P193" s="212"/>
      <c r="Q193" s="212"/>
      <c r="R193" s="212"/>
      <c r="S193" s="20"/>
      <c r="U193" s="131"/>
      <c r="V193" s="26" t="s">
        <v>33</v>
      </c>
      <c r="X193" s="132">
        <f>$W$193*$K$193</f>
        <v>0</v>
      </c>
      <c r="Y193" s="132">
        <v>1E-05</v>
      </c>
      <c r="Z193" s="132">
        <f>$Y$193*$K$193</f>
        <v>1E-05</v>
      </c>
      <c r="AA193" s="132">
        <v>0</v>
      </c>
      <c r="AB193" s="133">
        <f>$AA$193*$K$193</f>
        <v>0</v>
      </c>
      <c r="AS193" s="3" t="s">
        <v>513</v>
      </c>
      <c r="AU193" s="3" t="s">
        <v>137</v>
      </c>
      <c r="AV193" s="3" t="s">
        <v>114</v>
      </c>
      <c r="AZ193" s="3" t="s">
        <v>136</v>
      </c>
      <c r="BF193" s="83">
        <f>IF($V$193="základná",$O$193,0)</f>
        <v>0</v>
      </c>
      <c r="BG193" s="83">
        <f>IF($V$193="znížená",$O$193,0)</f>
        <v>0</v>
      </c>
      <c r="BH193" s="83">
        <f>IF($V$193="zákl. prenesená",$O$193,0)</f>
        <v>0</v>
      </c>
      <c r="BI193" s="83">
        <f>IF($V$193="zníž. prenesená",$O$193,0)</f>
        <v>0</v>
      </c>
      <c r="BJ193" s="83">
        <f>IF($V$193="nulová",$O$193,0)</f>
        <v>0</v>
      </c>
      <c r="BK193" s="3" t="s">
        <v>114</v>
      </c>
      <c r="BL193" s="83">
        <f>ROUND($M$193*$K$193,2)</f>
        <v>0</v>
      </c>
      <c r="BM193" s="3" t="s">
        <v>513</v>
      </c>
      <c r="BN193" s="3" t="s">
        <v>633</v>
      </c>
    </row>
    <row r="194" spans="2:64" s="117" customFormat="1" ht="30.75" customHeight="1">
      <c r="B194" s="118"/>
      <c r="D194" s="126" t="s">
        <v>452</v>
      </c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228">
        <f>$BL$194</f>
        <v>0</v>
      </c>
      <c r="P194" s="216"/>
      <c r="Q194" s="216"/>
      <c r="R194" s="216"/>
      <c r="S194" s="121"/>
      <c r="U194" s="122"/>
      <c r="X194" s="123">
        <f>SUM($X$195:$X$198)</f>
        <v>0</v>
      </c>
      <c r="Z194" s="123">
        <f>SUM($Z$195:$Z$198)</f>
        <v>0.13069056</v>
      </c>
      <c r="AB194" s="124">
        <f>SUM($AB$195:$AB$198)</f>
        <v>0</v>
      </c>
      <c r="AS194" s="120" t="s">
        <v>114</v>
      </c>
      <c r="AU194" s="120" t="s">
        <v>65</v>
      </c>
      <c r="AV194" s="120" t="s">
        <v>73</v>
      </c>
      <c r="AZ194" s="120" t="s">
        <v>136</v>
      </c>
      <c r="BL194" s="125">
        <f>SUM($BL$195:$BL$198)</f>
        <v>0</v>
      </c>
    </row>
    <row r="195" spans="2:66" s="3" customFormat="1" ht="27" customHeight="1">
      <c r="B195" s="19"/>
      <c r="C195" s="127" t="s">
        <v>491</v>
      </c>
      <c r="D195" s="127" t="s">
        <v>137</v>
      </c>
      <c r="E195" s="128" t="s">
        <v>556</v>
      </c>
      <c r="F195" s="211" t="s">
        <v>557</v>
      </c>
      <c r="G195" s="212"/>
      <c r="H195" s="212"/>
      <c r="I195" s="212"/>
      <c r="J195" s="129" t="s">
        <v>140</v>
      </c>
      <c r="K195" s="130">
        <v>408.408</v>
      </c>
      <c r="L195" s="130"/>
      <c r="M195" s="213">
        <v>0</v>
      </c>
      <c r="N195" s="212"/>
      <c r="O195" s="214">
        <f>ROUND($M$195*$K$195,2)</f>
        <v>0</v>
      </c>
      <c r="P195" s="212"/>
      <c r="Q195" s="212"/>
      <c r="R195" s="212"/>
      <c r="S195" s="20"/>
      <c r="U195" s="131"/>
      <c r="V195" s="26" t="s">
        <v>33</v>
      </c>
      <c r="X195" s="132">
        <f>$W$195*$K$195</f>
        <v>0</v>
      </c>
      <c r="Y195" s="132">
        <v>0.00032</v>
      </c>
      <c r="Z195" s="132">
        <f>$Y$195*$K$195</f>
        <v>0.13069056</v>
      </c>
      <c r="AA195" s="132">
        <v>0</v>
      </c>
      <c r="AB195" s="133">
        <f>$AA$195*$K$195</f>
        <v>0</v>
      </c>
      <c r="AS195" s="3" t="s">
        <v>513</v>
      </c>
      <c r="AU195" s="3" t="s">
        <v>137</v>
      </c>
      <c r="AV195" s="3" t="s">
        <v>114</v>
      </c>
      <c r="AZ195" s="3" t="s">
        <v>136</v>
      </c>
      <c r="BF195" s="83">
        <f>IF($V$195="základná",$O$195,0)</f>
        <v>0</v>
      </c>
      <c r="BG195" s="83">
        <f>IF($V$195="znížená",$O$195,0)</f>
        <v>0</v>
      </c>
      <c r="BH195" s="83">
        <f>IF($V$195="zákl. prenesená",$O$195,0)</f>
        <v>0</v>
      </c>
      <c r="BI195" s="83">
        <f>IF($V$195="zníž. prenesená",$O$195,0)</f>
        <v>0</v>
      </c>
      <c r="BJ195" s="83">
        <f>IF($V$195="nulová",$O$195,0)</f>
        <v>0</v>
      </c>
      <c r="BK195" s="3" t="s">
        <v>114</v>
      </c>
      <c r="BL195" s="83">
        <f>ROUND($M$195*$K$195,2)</f>
        <v>0</v>
      </c>
      <c r="BM195" s="3" t="s">
        <v>513</v>
      </c>
      <c r="BN195" s="3" t="s">
        <v>634</v>
      </c>
    </row>
    <row r="196" spans="2:52" s="3" customFormat="1" ht="18.75" customHeight="1">
      <c r="B196" s="138"/>
      <c r="E196" s="139"/>
      <c r="F196" s="221" t="s">
        <v>635</v>
      </c>
      <c r="G196" s="222"/>
      <c r="H196" s="222"/>
      <c r="I196" s="222"/>
      <c r="K196" s="140">
        <v>72.072</v>
      </c>
      <c r="L196" s="140"/>
      <c r="S196" s="141"/>
      <c r="U196" s="142"/>
      <c r="AB196" s="143"/>
      <c r="AU196" s="139" t="s">
        <v>323</v>
      </c>
      <c r="AV196" s="139" t="s">
        <v>114</v>
      </c>
      <c r="AW196" s="139" t="s">
        <v>114</v>
      </c>
      <c r="AX196" s="139" t="s">
        <v>104</v>
      </c>
      <c r="AY196" s="139" t="s">
        <v>66</v>
      </c>
      <c r="AZ196" s="139" t="s">
        <v>136</v>
      </c>
    </row>
    <row r="197" spans="2:52" s="3" customFormat="1" ht="18.75" customHeight="1">
      <c r="B197" s="138"/>
      <c r="E197" s="139"/>
      <c r="F197" s="221" t="s">
        <v>636</v>
      </c>
      <c r="G197" s="222"/>
      <c r="H197" s="222"/>
      <c r="I197" s="222"/>
      <c r="K197" s="140">
        <v>336.336</v>
      </c>
      <c r="L197" s="140"/>
      <c r="S197" s="141"/>
      <c r="U197" s="142"/>
      <c r="AB197" s="143"/>
      <c r="AU197" s="139" t="s">
        <v>323</v>
      </c>
      <c r="AV197" s="139" t="s">
        <v>114</v>
      </c>
      <c r="AW197" s="139" t="s">
        <v>114</v>
      </c>
      <c r="AX197" s="139" t="s">
        <v>104</v>
      </c>
      <c r="AY197" s="139" t="s">
        <v>66</v>
      </c>
      <c r="AZ197" s="139" t="s">
        <v>136</v>
      </c>
    </row>
    <row r="198" spans="2:52" s="3" customFormat="1" ht="18.75" customHeight="1">
      <c r="B198" s="144"/>
      <c r="E198" s="145"/>
      <c r="F198" s="223" t="s">
        <v>324</v>
      </c>
      <c r="G198" s="224"/>
      <c r="H198" s="224"/>
      <c r="I198" s="224"/>
      <c r="K198" s="146">
        <v>408.408</v>
      </c>
      <c r="L198" s="146"/>
      <c r="S198" s="147"/>
      <c r="U198" s="148"/>
      <c r="AB198" s="149"/>
      <c r="AU198" s="145" t="s">
        <v>323</v>
      </c>
      <c r="AV198" s="145" t="s">
        <v>114</v>
      </c>
      <c r="AW198" s="145" t="s">
        <v>141</v>
      </c>
      <c r="AX198" s="145" t="s">
        <v>104</v>
      </c>
      <c r="AY198" s="145" t="s">
        <v>73</v>
      </c>
      <c r="AZ198" s="145" t="s">
        <v>136</v>
      </c>
    </row>
    <row r="199" spans="2:64" s="3" customFormat="1" ht="51" customHeight="1">
      <c r="B199" s="19"/>
      <c r="D199" s="119" t="s">
        <v>369</v>
      </c>
      <c r="O199" s="207">
        <f>$BL$199</f>
        <v>0</v>
      </c>
      <c r="P199" s="164"/>
      <c r="Q199" s="164"/>
      <c r="R199" s="164"/>
      <c r="S199" s="20"/>
      <c r="U199" s="54"/>
      <c r="AB199" s="55"/>
      <c r="AU199" s="3" t="s">
        <v>65</v>
      </c>
      <c r="AV199" s="3" t="s">
        <v>66</v>
      </c>
      <c r="AZ199" s="3" t="s">
        <v>370</v>
      </c>
      <c r="BL199" s="83">
        <f>SUM($BL$200:$BL$204)</f>
        <v>0</v>
      </c>
    </row>
    <row r="200" spans="2:64" s="3" customFormat="1" ht="23.25" customHeight="1">
      <c r="B200" s="19"/>
      <c r="C200" s="150"/>
      <c r="D200" s="150" t="s">
        <v>137</v>
      </c>
      <c r="E200" s="151"/>
      <c r="F200" s="225"/>
      <c r="G200" s="226"/>
      <c r="H200" s="226"/>
      <c r="I200" s="226"/>
      <c r="J200" s="152"/>
      <c r="K200" s="153"/>
      <c r="L200" s="153"/>
      <c r="M200" s="213"/>
      <c r="N200" s="212"/>
      <c r="O200" s="214">
        <f>$BL$200</f>
        <v>0</v>
      </c>
      <c r="P200" s="212"/>
      <c r="Q200" s="212"/>
      <c r="R200" s="212"/>
      <c r="S200" s="20"/>
      <c r="U200" s="131"/>
      <c r="V200" s="154" t="s">
        <v>33</v>
      </c>
      <c r="AB200" s="55"/>
      <c r="AU200" s="3" t="s">
        <v>370</v>
      </c>
      <c r="AV200" s="3" t="s">
        <v>73</v>
      </c>
      <c r="AZ200" s="3" t="s">
        <v>370</v>
      </c>
      <c r="BF200" s="83">
        <f>IF($V$200="základná",$O$200,0)</f>
        <v>0</v>
      </c>
      <c r="BG200" s="83">
        <f>IF($V$200="znížená",$O$200,0)</f>
        <v>0</v>
      </c>
      <c r="BH200" s="83">
        <f>IF($V$200="zákl. prenesená",$O$200,0)</f>
        <v>0</v>
      </c>
      <c r="BI200" s="83">
        <f>IF($V$200="zníž. prenesená",$O$200,0)</f>
        <v>0</v>
      </c>
      <c r="BJ200" s="83">
        <f>IF($V$200="nulová",$O$200,0)</f>
        <v>0</v>
      </c>
      <c r="BK200" s="3" t="s">
        <v>114</v>
      </c>
      <c r="BL200" s="83">
        <f>$M$200*$K$200</f>
        <v>0</v>
      </c>
    </row>
    <row r="201" spans="2:64" s="3" customFormat="1" ht="23.25" customHeight="1">
      <c r="B201" s="19"/>
      <c r="C201" s="150"/>
      <c r="D201" s="150" t="s">
        <v>137</v>
      </c>
      <c r="E201" s="151"/>
      <c r="F201" s="225"/>
      <c r="G201" s="226"/>
      <c r="H201" s="226"/>
      <c r="I201" s="226"/>
      <c r="J201" s="152"/>
      <c r="K201" s="153"/>
      <c r="L201" s="153"/>
      <c r="M201" s="213"/>
      <c r="N201" s="212"/>
      <c r="O201" s="214">
        <f>$BL$201</f>
        <v>0</v>
      </c>
      <c r="P201" s="212"/>
      <c r="Q201" s="212"/>
      <c r="R201" s="212"/>
      <c r="S201" s="20"/>
      <c r="U201" s="131"/>
      <c r="V201" s="154" t="s">
        <v>33</v>
      </c>
      <c r="AB201" s="55"/>
      <c r="AU201" s="3" t="s">
        <v>370</v>
      </c>
      <c r="AV201" s="3" t="s">
        <v>73</v>
      </c>
      <c r="AZ201" s="3" t="s">
        <v>370</v>
      </c>
      <c r="BF201" s="83">
        <f>IF($V$201="základná",$O$201,0)</f>
        <v>0</v>
      </c>
      <c r="BG201" s="83">
        <f>IF($V$201="znížená",$O$201,0)</f>
        <v>0</v>
      </c>
      <c r="BH201" s="83">
        <f>IF($V$201="zákl. prenesená",$O$201,0)</f>
        <v>0</v>
      </c>
      <c r="BI201" s="83">
        <f>IF($V$201="zníž. prenesená",$O$201,0)</f>
        <v>0</v>
      </c>
      <c r="BJ201" s="83">
        <f>IF($V$201="nulová",$O$201,0)</f>
        <v>0</v>
      </c>
      <c r="BK201" s="3" t="s">
        <v>114</v>
      </c>
      <c r="BL201" s="83">
        <f>$M$201*$K$201</f>
        <v>0</v>
      </c>
    </row>
    <row r="202" spans="2:64" s="3" customFormat="1" ht="23.25" customHeight="1">
      <c r="B202" s="19"/>
      <c r="C202" s="150"/>
      <c r="D202" s="150" t="s">
        <v>137</v>
      </c>
      <c r="E202" s="151"/>
      <c r="F202" s="225"/>
      <c r="G202" s="226"/>
      <c r="H202" s="226"/>
      <c r="I202" s="226"/>
      <c r="J202" s="152"/>
      <c r="K202" s="153"/>
      <c r="L202" s="153"/>
      <c r="M202" s="213"/>
      <c r="N202" s="212"/>
      <c r="O202" s="214">
        <f>$BL$202</f>
        <v>0</v>
      </c>
      <c r="P202" s="212"/>
      <c r="Q202" s="212"/>
      <c r="R202" s="212"/>
      <c r="S202" s="20"/>
      <c r="U202" s="131"/>
      <c r="V202" s="154" t="s">
        <v>33</v>
      </c>
      <c r="AB202" s="55"/>
      <c r="AU202" s="3" t="s">
        <v>370</v>
      </c>
      <c r="AV202" s="3" t="s">
        <v>73</v>
      </c>
      <c r="AZ202" s="3" t="s">
        <v>370</v>
      </c>
      <c r="BF202" s="83">
        <f>IF($V$202="základná",$O$202,0)</f>
        <v>0</v>
      </c>
      <c r="BG202" s="83">
        <f>IF($V$202="znížená",$O$202,0)</f>
        <v>0</v>
      </c>
      <c r="BH202" s="83">
        <f>IF($V$202="zákl. prenesená",$O$202,0)</f>
        <v>0</v>
      </c>
      <c r="BI202" s="83">
        <f>IF($V$202="zníž. prenesená",$O$202,0)</f>
        <v>0</v>
      </c>
      <c r="BJ202" s="83">
        <f>IF($V$202="nulová",$O$202,0)</f>
        <v>0</v>
      </c>
      <c r="BK202" s="3" t="s">
        <v>114</v>
      </c>
      <c r="BL202" s="83">
        <f>$M$202*$K$202</f>
        <v>0</v>
      </c>
    </row>
    <row r="203" spans="2:64" s="3" customFormat="1" ht="23.25" customHeight="1">
      <c r="B203" s="19"/>
      <c r="C203" s="150"/>
      <c r="D203" s="150" t="s">
        <v>137</v>
      </c>
      <c r="E203" s="151"/>
      <c r="F203" s="225"/>
      <c r="G203" s="226"/>
      <c r="H203" s="226"/>
      <c r="I203" s="226"/>
      <c r="J203" s="152"/>
      <c r="K203" s="153"/>
      <c r="L203" s="153"/>
      <c r="M203" s="213"/>
      <c r="N203" s="212"/>
      <c r="O203" s="214">
        <f>$BL$203</f>
        <v>0</v>
      </c>
      <c r="P203" s="212"/>
      <c r="Q203" s="212"/>
      <c r="R203" s="212"/>
      <c r="S203" s="20"/>
      <c r="U203" s="131"/>
      <c r="V203" s="154" t="s">
        <v>33</v>
      </c>
      <c r="AB203" s="55"/>
      <c r="AU203" s="3" t="s">
        <v>370</v>
      </c>
      <c r="AV203" s="3" t="s">
        <v>73</v>
      </c>
      <c r="AZ203" s="3" t="s">
        <v>370</v>
      </c>
      <c r="BF203" s="83">
        <f>IF($V$203="základná",$O$203,0)</f>
        <v>0</v>
      </c>
      <c r="BG203" s="83">
        <f>IF($V$203="znížená",$O$203,0)</f>
        <v>0</v>
      </c>
      <c r="BH203" s="83">
        <f>IF($V$203="zákl. prenesená",$O$203,0)</f>
        <v>0</v>
      </c>
      <c r="BI203" s="83">
        <f>IF($V$203="zníž. prenesená",$O$203,0)</f>
        <v>0</v>
      </c>
      <c r="BJ203" s="83">
        <f>IF($V$203="nulová",$O$203,0)</f>
        <v>0</v>
      </c>
      <c r="BK203" s="3" t="s">
        <v>114</v>
      </c>
      <c r="BL203" s="83">
        <f>$M$203*$K$203</f>
        <v>0</v>
      </c>
    </row>
    <row r="204" spans="2:64" s="3" customFormat="1" ht="23.25" customHeight="1">
      <c r="B204" s="19"/>
      <c r="C204" s="150"/>
      <c r="D204" s="150" t="s">
        <v>137</v>
      </c>
      <c r="E204" s="151"/>
      <c r="F204" s="225"/>
      <c r="G204" s="226"/>
      <c r="H204" s="226"/>
      <c r="I204" s="226"/>
      <c r="J204" s="152"/>
      <c r="K204" s="153"/>
      <c r="L204" s="153"/>
      <c r="M204" s="213"/>
      <c r="N204" s="212"/>
      <c r="O204" s="214">
        <f>$BL$204</f>
        <v>0</v>
      </c>
      <c r="P204" s="212"/>
      <c r="Q204" s="212"/>
      <c r="R204" s="212"/>
      <c r="S204" s="20"/>
      <c r="U204" s="131"/>
      <c r="V204" s="154" t="s">
        <v>33</v>
      </c>
      <c r="W204" s="38"/>
      <c r="X204" s="38"/>
      <c r="Y204" s="38"/>
      <c r="Z204" s="38"/>
      <c r="AA204" s="38"/>
      <c r="AB204" s="40"/>
      <c r="AU204" s="3" t="s">
        <v>370</v>
      </c>
      <c r="AV204" s="3" t="s">
        <v>73</v>
      </c>
      <c r="AZ204" s="3" t="s">
        <v>370</v>
      </c>
      <c r="BF204" s="83">
        <f>IF($V$204="základná",$O$204,0)</f>
        <v>0</v>
      </c>
      <c r="BG204" s="83">
        <f>IF($V$204="znížená",$O$204,0)</f>
        <v>0</v>
      </c>
      <c r="BH204" s="83">
        <f>IF($V$204="zákl. prenesená",$O$204,0)</f>
        <v>0</v>
      </c>
      <c r="BI204" s="83">
        <f>IF($V$204="zníž. prenesená",$O$204,0)</f>
        <v>0</v>
      </c>
      <c r="BJ204" s="83">
        <f>IF($V$204="nulová",$O$204,0)</f>
        <v>0</v>
      </c>
      <c r="BK204" s="3" t="s">
        <v>114</v>
      </c>
      <c r="BL204" s="83">
        <f>$M$204*$K$204</f>
        <v>0</v>
      </c>
    </row>
    <row r="205" spans="2:19" s="3" customFormat="1" ht="7.5" customHeight="1">
      <c r="B205" s="41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3"/>
    </row>
    <row r="219" s="2" customFormat="1" ht="14.25" customHeight="1"/>
  </sheetData>
  <sheetProtection/>
  <mergeCells count="214">
    <mergeCell ref="T1:AD1"/>
    <mergeCell ref="O168:R168"/>
    <mergeCell ref="O176:R176"/>
    <mergeCell ref="O178:R178"/>
    <mergeCell ref="O179:R179"/>
    <mergeCell ref="F173:I173"/>
    <mergeCell ref="F174:I174"/>
    <mergeCell ref="F175:I175"/>
    <mergeCell ref="F177:I177"/>
    <mergeCell ref="O192:R192"/>
    <mergeCell ref="O194:R194"/>
    <mergeCell ref="F203:I203"/>
    <mergeCell ref="M203:N203"/>
    <mergeCell ref="O203:R203"/>
    <mergeCell ref="F204:I204"/>
    <mergeCell ref="M204:N204"/>
    <mergeCell ref="O204:R204"/>
    <mergeCell ref="F201:I201"/>
    <mergeCell ref="M201:N201"/>
    <mergeCell ref="O201:R201"/>
    <mergeCell ref="F202:I202"/>
    <mergeCell ref="M202:N202"/>
    <mergeCell ref="O202:R202"/>
    <mergeCell ref="F196:I196"/>
    <mergeCell ref="F197:I197"/>
    <mergeCell ref="F198:I198"/>
    <mergeCell ref="F200:I200"/>
    <mergeCell ref="M200:N200"/>
    <mergeCell ref="O200:R200"/>
    <mergeCell ref="O199:R199"/>
    <mergeCell ref="F193:I193"/>
    <mergeCell ref="M193:N193"/>
    <mergeCell ref="O193:R193"/>
    <mergeCell ref="F195:I195"/>
    <mergeCell ref="M195:N195"/>
    <mergeCell ref="O195:R195"/>
    <mergeCell ref="F188:I188"/>
    <mergeCell ref="F189:I189"/>
    <mergeCell ref="F190:I190"/>
    <mergeCell ref="M190:N190"/>
    <mergeCell ref="O190:R190"/>
    <mergeCell ref="F191:I191"/>
    <mergeCell ref="M191:N191"/>
    <mergeCell ref="O191:R191"/>
    <mergeCell ref="F184:I184"/>
    <mergeCell ref="F185:I185"/>
    <mergeCell ref="F186:I186"/>
    <mergeCell ref="F187:I187"/>
    <mergeCell ref="M187:N187"/>
    <mergeCell ref="O187:R187"/>
    <mergeCell ref="F180:I180"/>
    <mergeCell ref="M180:N180"/>
    <mergeCell ref="O180:R180"/>
    <mergeCell ref="F181:I181"/>
    <mergeCell ref="F182:I182"/>
    <mergeCell ref="F183:I183"/>
    <mergeCell ref="M183:N183"/>
    <mergeCell ref="O183:R183"/>
    <mergeCell ref="M177:N177"/>
    <mergeCell ref="O177:R177"/>
    <mergeCell ref="F169:I169"/>
    <mergeCell ref="M169:N169"/>
    <mergeCell ref="O169:R169"/>
    <mergeCell ref="F170:I170"/>
    <mergeCell ref="F171:I171"/>
    <mergeCell ref="F172:I172"/>
    <mergeCell ref="M172:N172"/>
    <mergeCell ref="O172:R172"/>
    <mergeCell ref="F164:I164"/>
    <mergeCell ref="M164:N164"/>
    <mergeCell ref="O164:R164"/>
    <mergeCell ref="F165:I165"/>
    <mergeCell ref="F166:I166"/>
    <mergeCell ref="F167:I167"/>
    <mergeCell ref="M167:N167"/>
    <mergeCell ref="O167:R167"/>
    <mergeCell ref="F160:I160"/>
    <mergeCell ref="F161:I161"/>
    <mergeCell ref="M161:N161"/>
    <mergeCell ref="O161:R161"/>
    <mergeCell ref="F162:I162"/>
    <mergeCell ref="F163:I163"/>
    <mergeCell ref="F156:I156"/>
    <mergeCell ref="M156:N156"/>
    <mergeCell ref="O156:R156"/>
    <mergeCell ref="F157:I157"/>
    <mergeCell ref="F158:I158"/>
    <mergeCell ref="F159:I159"/>
    <mergeCell ref="F152:I152"/>
    <mergeCell ref="F153:I153"/>
    <mergeCell ref="F154:I154"/>
    <mergeCell ref="F155:I155"/>
    <mergeCell ref="M155:N155"/>
    <mergeCell ref="O155:R155"/>
    <mergeCell ref="F148:I148"/>
    <mergeCell ref="F149:I149"/>
    <mergeCell ref="F150:I150"/>
    <mergeCell ref="F151:I151"/>
    <mergeCell ref="M151:N151"/>
    <mergeCell ref="O151:R151"/>
    <mergeCell ref="F144:I144"/>
    <mergeCell ref="F145:I145"/>
    <mergeCell ref="F146:I146"/>
    <mergeCell ref="M146:N146"/>
    <mergeCell ref="O146:R146"/>
    <mergeCell ref="F147:I147"/>
    <mergeCell ref="M147:N147"/>
    <mergeCell ref="O147:R147"/>
    <mergeCell ref="F140:I140"/>
    <mergeCell ref="F141:I141"/>
    <mergeCell ref="M141:N141"/>
    <mergeCell ref="O141:R141"/>
    <mergeCell ref="F143:I143"/>
    <mergeCell ref="M143:N143"/>
    <mergeCell ref="O143:R143"/>
    <mergeCell ref="O142:R142"/>
    <mergeCell ref="F136:I136"/>
    <mergeCell ref="M136:N136"/>
    <mergeCell ref="O136:R136"/>
    <mergeCell ref="F137:I137"/>
    <mergeCell ref="F138:I138"/>
    <mergeCell ref="F139:I139"/>
    <mergeCell ref="M139:N139"/>
    <mergeCell ref="O139:R139"/>
    <mergeCell ref="F132:I132"/>
    <mergeCell ref="M132:N132"/>
    <mergeCell ref="O132:R132"/>
    <mergeCell ref="F133:I133"/>
    <mergeCell ref="F134:I134"/>
    <mergeCell ref="F135:I135"/>
    <mergeCell ref="M135:N135"/>
    <mergeCell ref="O135:R135"/>
    <mergeCell ref="F128:I128"/>
    <mergeCell ref="F129:I129"/>
    <mergeCell ref="F130:I130"/>
    <mergeCell ref="F131:I131"/>
    <mergeCell ref="M131:N131"/>
    <mergeCell ref="O131:R131"/>
    <mergeCell ref="F123:I123"/>
    <mergeCell ref="M123:N123"/>
    <mergeCell ref="O123:R123"/>
    <mergeCell ref="F127:I127"/>
    <mergeCell ref="M127:N127"/>
    <mergeCell ref="O127:R127"/>
    <mergeCell ref="O124:R124"/>
    <mergeCell ref="O125:R125"/>
    <mergeCell ref="O126:R126"/>
    <mergeCell ref="C113:R113"/>
    <mergeCell ref="F115:Q115"/>
    <mergeCell ref="F116:Q116"/>
    <mergeCell ref="N118:Q118"/>
    <mergeCell ref="N120:R120"/>
    <mergeCell ref="N121:R121"/>
    <mergeCell ref="D103:H103"/>
    <mergeCell ref="O103:R103"/>
    <mergeCell ref="D104:H104"/>
    <mergeCell ref="O104:R104"/>
    <mergeCell ref="O105:R105"/>
    <mergeCell ref="M107:R107"/>
    <mergeCell ref="D100:H100"/>
    <mergeCell ref="O100:R100"/>
    <mergeCell ref="D101:H101"/>
    <mergeCell ref="O101:R101"/>
    <mergeCell ref="D102:H102"/>
    <mergeCell ref="O102:R102"/>
    <mergeCell ref="O93:R93"/>
    <mergeCell ref="O94:R94"/>
    <mergeCell ref="O95:R95"/>
    <mergeCell ref="O96:R96"/>
    <mergeCell ref="O97:R97"/>
    <mergeCell ref="O99:R99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00:D205">
      <formula1>"K,M"</formula1>
    </dataValidation>
    <dataValidation type="list" allowBlank="1" showInputMessage="1" showErrorMessage="1" error="Povolené sú hodnoty základná, znížená, nulová." sqref="V200:V205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7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114" sqref="N114:Q1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96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227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66</v>
      </c>
    </row>
    <row r="3" spans="2:47" s="2" customFormat="1" ht="37.5" customHeight="1">
      <c r="B3" s="7"/>
      <c r="C3" s="161" t="s">
        <v>96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7" t="str">
        <f>'Rekapitulácia stavby'!$K$4</f>
        <v>REGENERÁCIA VNÚTROBLOKOV SÍDLISK MESTA BREZNO LOK. 3 VNÚTROBLOK MAZORNÍK - 9. MÁJA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97</v>
      </c>
      <c r="F6" s="167" t="s">
        <v>637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8"/>
      <c r="Q8" s="164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6"/>
      <c r="Q10" s="164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6"/>
      <c r="Q11" s="164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199"/>
      <c r="Q13" s="164"/>
      <c r="S13" s="20"/>
    </row>
    <row r="14" spans="2:19" s="3" customFormat="1" ht="18.75" customHeight="1">
      <c r="B14" s="19"/>
      <c r="E14" s="199" t="str">
        <f>IF('Rekapitulácia stavby'!$E$12="","",'Rekapitulácia stavby'!$E$12)</f>
        <v>Vyplň údaj</v>
      </c>
      <c r="F14" s="164"/>
      <c r="G14" s="164"/>
      <c r="H14" s="164"/>
      <c r="I14" s="164"/>
      <c r="J14" s="164"/>
      <c r="K14" s="164"/>
      <c r="L14" s="164"/>
      <c r="M14" s="164"/>
      <c r="N14" s="14" t="s">
        <v>20</v>
      </c>
      <c r="P14" s="199"/>
      <c r="Q14" s="164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23</v>
      </c>
      <c r="N16" s="14" t="s">
        <v>18</v>
      </c>
      <c r="P16" s="166"/>
      <c r="Q16" s="164"/>
      <c r="S16" s="20"/>
    </row>
    <row r="17" spans="2:19" s="3" customFormat="1" ht="18.75" customHeight="1">
      <c r="B17" s="19"/>
      <c r="E17" s="12"/>
      <c r="N17" s="14" t="s">
        <v>20</v>
      </c>
      <c r="P17" s="166"/>
      <c r="Q17" s="164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6"/>
      <c r="Q19" s="164"/>
      <c r="S19" s="20"/>
    </row>
    <row r="20" spans="2:19" s="3" customFormat="1" ht="18.75" customHeight="1">
      <c r="B20" s="19"/>
      <c r="E20" s="12"/>
      <c r="N20" s="14" t="s">
        <v>20</v>
      </c>
      <c r="P20" s="166"/>
      <c r="Q20" s="164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26</v>
      </c>
      <c r="S22" s="20"/>
    </row>
    <row r="23" spans="2:19" s="91" customFormat="1" ht="15.75" customHeight="1">
      <c r="B23" s="92"/>
      <c r="E23" s="169"/>
      <c r="F23" s="200"/>
      <c r="G23" s="200"/>
      <c r="H23" s="200"/>
      <c r="I23" s="200"/>
      <c r="J23" s="200"/>
      <c r="K23" s="200"/>
      <c r="L23" s="200"/>
      <c r="M23" s="200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99</v>
      </c>
      <c r="N26" s="170">
        <f>$O$87</f>
        <v>0</v>
      </c>
      <c r="O26" s="164"/>
      <c r="P26" s="164"/>
      <c r="Q26" s="164"/>
      <c r="S26" s="20"/>
    </row>
    <row r="27" spans="2:19" s="3" customFormat="1" ht="15" customHeight="1">
      <c r="B27" s="19"/>
      <c r="D27" s="18" t="s">
        <v>90</v>
      </c>
      <c r="N27" s="170">
        <f>$O$95</f>
        <v>0</v>
      </c>
      <c r="O27" s="164"/>
      <c r="P27" s="164"/>
      <c r="Q27" s="164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29</v>
      </c>
      <c r="N29" s="201">
        <f>ROUND($N$26+$N$27,2)</f>
        <v>0</v>
      </c>
      <c r="O29" s="164"/>
      <c r="P29" s="164"/>
      <c r="Q29" s="164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30</v>
      </c>
      <c r="E31" s="24" t="s">
        <v>31</v>
      </c>
      <c r="F31" s="25">
        <v>0.2</v>
      </c>
      <c r="G31" s="96" t="s">
        <v>32</v>
      </c>
      <c r="H31" s="202">
        <f>ROUND((((SUM($BF$95:$BF$102)+SUM($BF$120:$BF$170))+SUM($BF$172:$BF$176))),2)</f>
        <v>0</v>
      </c>
      <c r="I31" s="164"/>
      <c r="J31" s="164"/>
      <c r="N31" s="202">
        <f>ROUND(((ROUND((SUM($BF$95:$BF$102)+SUM($BF$120:$BF$170)),2)*$F$31)+SUM($BF$172:$BF$176)*$F$31),2)</f>
        <v>0</v>
      </c>
      <c r="O31" s="164"/>
      <c r="P31" s="164"/>
      <c r="Q31" s="164"/>
      <c r="S31" s="20"/>
    </row>
    <row r="32" spans="2:19" s="3" customFormat="1" ht="15" customHeight="1">
      <c r="B32" s="19"/>
      <c r="E32" s="24" t="s">
        <v>33</v>
      </c>
      <c r="F32" s="25">
        <v>0.2</v>
      </c>
      <c r="G32" s="96" t="s">
        <v>32</v>
      </c>
      <c r="H32" s="202">
        <f>ROUND((((SUM($BG$95:$BG$102)+SUM($BG$120:$BG$170))+SUM($BG$172:$BG$176))),2)</f>
        <v>0</v>
      </c>
      <c r="I32" s="164"/>
      <c r="J32" s="164"/>
      <c r="N32" s="202">
        <f>ROUND(((ROUND((SUM($BG$95:$BG$102)+SUM($BG$120:$BG$170)),2)*$F$32)+SUM($BG$172:$BG$176)*$F$32),2)</f>
        <v>0</v>
      </c>
      <c r="O32" s="164"/>
      <c r="P32" s="164"/>
      <c r="Q32" s="164"/>
      <c r="S32" s="20"/>
    </row>
    <row r="33" spans="2:19" s="3" customFormat="1" ht="15" customHeight="1" hidden="1">
      <c r="B33" s="19"/>
      <c r="E33" s="24" t="s">
        <v>34</v>
      </c>
      <c r="F33" s="25">
        <v>0.2</v>
      </c>
      <c r="G33" s="96" t="s">
        <v>32</v>
      </c>
      <c r="H33" s="202">
        <f>ROUND((((SUM($BH$95:$BH$102)+SUM($BH$120:$BH$170))+SUM($BH$172:$BH$176))),2)</f>
        <v>0</v>
      </c>
      <c r="I33" s="164"/>
      <c r="J33" s="164"/>
      <c r="N33" s="202">
        <v>0</v>
      </c>
      <c r="O33" s="164"/>
      <c r="P33" s="164"/>
      <c r="Q33" s="164"/>
      <c r="S33" s="20"/>
    </row>
    <row r="34" spans="2:19" s="3" customFormat="1" ht="15" customHeight="1" hidden="1">
      <c r="B34" s="19"/>
      <c r="E34" s="24" t="s">
        <v>35</v>
      </c>
      <c r="F34" s="25">
        <v>0.2</v>
      </c>
      <c r="G34" s="96" t="s">
        <v>32</v>
      </c>
      <c r="H34" s="202">
        <f>ROUND((((SUM($BI$95:$BI$102)+SUM($BI$120:$BI$170))+SUM($BI$172:$BI$176))),2)</f>
        <v>0</v>
      </c>
      <c r="I34" s="164"/>
      <c r="J34" s="164"/>
      <c r="N34" s="202">
        <v>0</v>
      </c>
      <c r="O34" s="164"/>
      <c r="P34" s="164"/>
      <c r="Q34" s="164"/>
      <c r="S34" s="20"/>
    </row>
    <row r="35" spans="2:19" s="3" customFormat="1" ht="15" customHeight="1" hidden="1">
      <c r="B35" s="19"/>
      <c r="E35" s="24" t="s">
        <v>36</v>
      </c>
      <c r="F35" s="25">
        <v>0</v>
      </c>
      <c r="G35" s="96" t="s">
        <v>32</v>
      </c>
      <c r="H35" s="202">
        <f>ROUND((((SUM($BJ$95:$BJ$102)+SUM($BJ$120:$BJ$170))+SUM($BJ$172:$BJ$176))),2)</f>
        <v>0</v>
      </c>
      <c r="I35" s="164"/>
      <c r="J35" s="164"/>
      <c r="N35" s="202">
        <v>0</v>
      </c>
      <c r="O35" s="164"/>
      <c r="P35" s="164"/>
      <c r="Q35" s="164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37</v>
      </c>
      <c r="E37" s="30"/>
      <c r="F37" s="30"/>
      <c r="G37" s="97" t="s">
        <v>38</v>
      </c>
      <c r="H37" s="31" t="s">
        <v>39</v>
      </c>
      <c r="I37" s="30"/>
      <c r="J37" s="30"/>
      <c r="K37" s="30"/>
      <c r="L37" s="30"/>
      <c r="M37" s="177">
        <f>SUM($N$29:$N$35)</f>
        <v>0</v>
      </c>
      <c r="N37" s="176"/>
      <c r="O37" s="176"/>
      <c r="P37" s="176"/>
      <c r="Q37" s="178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40</v>
      </c>
      <c r="E49" s="33"/>
      <c r="F49" s="33"/>
      <c r="G49" s="33"/>
      <c r="H49" s="34"/>
      <c r="J49" s="32" t="s">
        <v>41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42</v>
      </c>
      <c r="E58" s="38"/>
      <c r="F58" s="38"/>
      <c r="G58" s="39" t="s">
        <v>43</v>
      </c>
      <c r="H58" s="40"/>
      <c r="J58" s="37" t="s">
        <v>42</v>
      </c>
      <c r="K58" s="38"/>
      <c r="L58" s="38"/>
      <c r="M58" s="38"/>
      <c r="N58" s="38"/>
      <c r="O58" s="39" t="s">
        <v>43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44</v>
      </c>
      <c r="E60" s="33"/>
      <c r="F60" s="33"/>
      <c r="G60" s="33"/>
      <c r="H60" s="34"/>
      <c r="J60" s="32" t="s">
        <v>45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42</v>
      </c>
      <c r="E69" s="38"/>
      <c r="F69" s="38"/>
      <c r="G69" s="39" t="s">
        <v>43</v>
      </c>
      <c r="H69" s="40"/>
      <c r="J69" s="37" t="s">
        <v>42</v>
      </c>
      <c r="K69" s="38"/>
      <c r="L69" s="38"/>
      <c r="M69" s="38"/>
      <c r="N69" s="38"/>
      <c r="O69" s="39" t="s">
        <v>43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1" t="s">
        <v>100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7" t="str">
        <f>$F$5</f>
        <v>REGENERÁCIA VNÚTROBLOKOV SÍDLISK MESTA BREZNO LOK. 3 VNÚTROBLOK MAZORNÍK - 9. MÁJA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S77" s="20"/>
    </row>
    <row r="78" spans="2:19" s="3" customFormat="1" ht="37.5" customHeight="1">
      <c r="B78" s="19"/>
      <c r="C78" s="49" t="s">
        <v>97</v>
      </c>
      <c r="F78" s="179" t="str">
        <f>$F$6</f>
        <v>2-17-5 - SO.05 Vodovodná prípojka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3858/139, k.ú. Brezno</v>
      </c>
      <c r="K80" s="14" t="s">
        <v>16</v>
      </c>
      <c r="L80" s="14"/>
      <c r="N80" s="203"/>
      <c r="O80" s="164"/>
      <c r="P80" s="164"/>
      <c r="Q80" s="164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23</v>
      </c>
      <c r="L82" s="14"/>
      <c r="N82" s="166"/>
      <c r="O82" s="164"/>
      <c r="P82" s="164"/>
      <c r="Q82" s="164"/>
      <c r="R82" s="164"/>
      <c r="S82" s="20"/>
    </row>
    <row r="83" spans="2:19" s="3" customFormat="1" ht="15" customHeight="1">
      <c r="B83" s="19"/>
      <c r="C83" s="14" t="s">
        <v>21</v>
      </c>
      <c r="F83" s="12"/>
      <c r="K83" s="14" t="s">
        <v>25</v>
      </c>
      <c r="L83" s="14"/>
      <c r="N83" s="166"/>
      <c r="O83" s="164"/>
      <c r="P83" s="164"/>
      <c r="Q83" s="164"/>
      <c r="R83" s="164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4" t="s">
        <v>101</v>
      </c>
      <c r="D85" s="193"/>
      <c r="E85" s="193"/>
      <c r="F85" s="193"/>
      <c r="G85" s="193"/>
      <c r="H85" s="28"/>
      <c r="I85" s="28"/>
      <c r="J85" s="28"/>
      <c r="K85" s="28"/>
      <c r="L85" s="28"/>
      <c r="M85" s="28"/>
      <c r="N85" s="28"/>
      <c r="O85" s="204" t="s">
        <v>102</v>
      </c>
      <c r="P85" s="164"/>
      <c r="Q85" s="164"/>
      <c r="R85" s="164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103</v>
      </c>
      <c r="O87" s="194">
        <f>$O$120</f>
        <v>0</v>
      </c>
      <c r="P87" s="164"/>
      <c r="Q87" s="164"/>
      <c r="R87" s="164"/>
      <c r="S87" s="20"/>
      <c r="AV87" s="3" t="s">
        <v>104</v>
      </c>
    </row>
    <row r="88" spans="2:19" s="66" customFormat="1" ht="25.5" customHeight="1">
      <c r="B88" s="98"/>
      <c r="D88" s="99" t="s">
        <v>105</v>
      </c>
      <c r="O88" s="205">
        <f>$O$121</f>
        <v>0</v>
      </c>
      <c r="P88" s="206"/>
      <c r="Q88" s="206"/>
      <c r="R88" s="206"/>
      <c r="S88" s="100"/>
    </row>
    <row r="89" spans="2:19" s="94" customFormat="1" ht="21" customHeight="1">
      <c r="B89" s="101"/>
      <c r="D89" s="79" t="s">
        <v>106</v>
      </c>
      <c r="O89" s="190">
        <f>$O$122</f>
        <v>0</v>
      </c>
      <c r="P89" s="206"/>
      <c r="Q89" s="206"/>
      <c r="R89" s="206"/>
      <c r="S89" s="102"/>
    </row>
    <row r="90" spans="2:19" s="94" customFormat="1" ht="21" customHeight="1">
      <c r="B90" s="101"/>
      <c r="D90" s="79" t="s">
        <v>372</v>
      </c>
      <c r="O90" s="190">
        <f>$O$153</f>
        <v>0</v>
      </c>
      <c r="P90" s="206"/>
      <c r="Q90" s="206"/>
      <c r="R90" s="206"/>
      <c r="S90" s="102"/>
    </row>
    <row r="91" spans="2:19" s="94" customFormat="1" ht="21" customHeight="1">
      <c r="B91" s="101"/>
      <c r="D91" s="79" t="s">
        <v>638</v>
      </c>
      <c r="O91" s="190">
        <f>$O$158</f>
        <v>0</v>
      </c>
      <c r="P91" s="206"/>
      <c r="Q91" s="206"/>
      <c r="R91" s="206"/>
      <c r="S91" s="102"/>
    </row>
    <row r="92" spans="2:19" s="94" customFormat="1" ht="21" customHeight="1">
      <c r="B92" s="101"/>
      <c r="D92" s="79" t="s">
        <v>109</v>
      </c>
      <c r="O92" s="190">
        <f>$O$169</f>
        <v>0</v>
      </c>
      <c r="P92" s="206"/>
      <c r="Q92" s="206"/>
      <c r="R92" s="206"/>
      <c r="S92" s="102"/>
    </row>
    <row r="93" spans="2:19" s="66" customFormat="1" ht="22.5" customHeight="1">
      <c r="B93" s="98"/>
      <c r="D93" s="99" t="s">
        <v>110</v>
      </c>
      <c r="O93" s="207">
        <f>$O$171</f>
        <v>0</v>
      </c>
      <c r="P93" s="206"/>
      <c r="Q93" s="206"/>
      <c r="R93" s="206"/>
      <c r="S93" s="100"/>
    </row>
    <row r="94" spans="2:19" s="3" customFormat="1" ht="22.5" customHeight="1">
      <c r="B94" s="19"/>
      <c r="S94" s="20"/>
    </row>
    <row r="95" spans="2:22" s="3" customFormat="1" ht="30" customHeight="1">
      <c r="B95" s="19"/>
      <c r="C95" s="61" t="s">
        <v>111</v>
      </c>
      <c r="O95" s="194">
        <f>ROUND($O$96+$O$97+$O$98+$O$99+$O$100+$O$101,2)</f>
        <v>0</v>
      </c>
      <c r="P95" s="164"/>
      <c r="Q95" s="164"/>
      <c r="R95" s="164"/>
      <c r="S95" s="20"/>
      <c r="U95" s="103"/>
      <c r="V95" s="104" t="s">
        <v>30</v>
      </c>
    </row>
    <row r="96" spans="2:63" s="3" customFormat="1" ht="18.75" customHeight="1">
      <c r="B96" s="19"/>
      <c r="D96" s="191" t="s">
        <v>112</v>
      </c>
      <c r="E96" s="164"/>
      <c r="F96" s="164"/>
      <c r="G96" s="164"/>
      <c r="H96" s="164"/>
      <c r="O96" s="189">
        <f>ROUND($O$87*$U$96,2)</f>
        <v>0</v>
      </c>
      <c r="P96" s="164"/>
      <c r="Q96" s="164"/>
      <c r="R96" s="164"/>
      <c r="S96" s="20"/>
      <c r="U96" s="105"/>
      <c r="V96" s="106" t="s">
        <v>33</v>
      </c>
      <c r="AZ96" s="3" t="s">
        <v>113</v>
      </c>
      <c r="BF96" s="83">
        <f>IF($V$96="základná",$O$96,0)</f>
        <v>0</v>
      </c>
      <c r="BG96" s="83">
        <f>IF($V$96="znížená",$O$96,0)</f>
        <v>0</v>
      </c>
      <c r="BH96" s="83">
        <f>IF($V$96="zákl. prenesená",$O$96,0)</f>
        <v>0</v>
      </c>
      <c r="BI96" s="83">
        <f>IF($V$96="zníž. prenesená",$O$96,0)</f>
        <v>0</v>
      </c>
      <c r="BJ96" s="83">
        <f>IF($V$96="nulová",$O$96,0)</f>
        <v>0</v>
      </c>
      <c r="BK96" s="3" t="s">
        <v>114</v>
      </c>
    </row>
    <row r="97" spans="2:63" s="3" customFormat="1" ht="18.75" customHeight="1">
      <c r="B97" s="19"/>
      <c r="D97" s="191" t="s">
        <v>115</v>
      </c>
      <c r="E97" s="164"/>
      <c r="F97" s="164"/>
      <c r="G97" s="164"/>
      <c r="H97" s="164"/>
      <c r="O97" s="189">
        <f>ROUND($O$87*$U$97,2)</f>
        <v>0</v>
      </c>
      <c r="P97" s="164"/>
      <c r="Q97" s="164"/>
      <c r="R97" s="164"/>
      <c r="S97" s="20"/>
      <c r="U97" s="105"/>
      <c r="V97" s="106" t="s">
        <v>33</v>
      </c>
      <c r="AZ97" s="3" t="s">
        <v>113</v>
      </c>
      <c r="BF97" s="83">
        <f>IF($V$97="základná",$O$97,0)</f>
        <v>0</v>
      </c>
      <c r="BG97" s="83">
        <f>IF($V$97="znížená",$O$97,0)</f>
        <v>0</v>
      </c>
      <c r="BH97" s="83">
        <f>IF($V$97="zákl. prenesená",$O$97,0)</f>
        <v>0</v>
      </c>
      <c r="BI97" s="83">
        <f>IF($V$97="zníž. prenesená",$O$97,0)</f>
        <v>0</v>
      </c>
      <c r="BJ97" s="83">
        <f>IF($V$97="nulová",$O$97,0)</f>
        <v>0</v>
      </c>
      <c r="BK97" s="3" t="s">
        <v>114</v>
      </c>
    </row>
    <row r="98" spans="2:63" s="3" customFormat="1" ht="18.75" customHeight="1">
      <c r="B98" s="19"/>
      <c r="D98" s="191" t="s">
        <v>116</v>
      </c>
      <c r="E98" s="164"/>
      <c r="F98" s="164"/>
      <c r="G98" s="164"/>
      <c r="H98" s="164"/>
      <c r="O98" s="189">
        <f>ROUND($O$87*$U$98,2)</f>
        <v>0</v>
      </c>
      <c r="P98" s="164"/>
      <c r="Q98" s="164"/>
      <c r="R98" s="164"/>
      <c r="S98" s="20"/>
      <c r="U98" s="105"/>
      <c r="V98" s="106" t="s">
        <v>33</v>
      </c>
      <c r="AZ98" s="3" t="s">
        <v>113</v>
      </c>
      <c r="BF98" s="83">
        <f>IF($V$98="základná",$O$98,0)</f>
        <v>0</v>
      </c>
      <c r="BG98" s="83">
        <f>IF($V$98="znížená",$O$98,0)</f>
        <v>0</v>
      </c>
      <c r="BH98" s="83">
        <f>IF($V$98="zákl. prenesená",$O$98,0)</f>
        <v>0</v>
      </c>
      <c r="BI98" s="83">
        <f>IF($V$98="zníž. prenesená",$O$98,0)</f>
        <v>0</v>
      </c>
      <c r="BJ98" s="83">
        <f>IF($V$98="nulová",$O$98,0)</f>
        <v>0</v>
      </c>
      <c r="BK98" s="3" t="s">
        <v>114</v>
      </c>
    </row>
    <row r="99" spans="2:63" s="3" customFormat="1" ht="18.75" customHeight="1">
      <c r="B99" s="19"/>
      <c r="D99" s="191" t="s">
        <v>117</v>
      </c>
      <c r="E99" s="164"/>
      <c r="F99" s="164"/>
      <c r="G99" s="164"/>
      <c r="H99" s="164"/>
      <c r="O99" s="189">
        <f>ROUND($O$87*$U$99,2)</f>
        <v>0</v>
      </c>
      <c r="P99" s="164"/>
      <c r="Q99" s="164"/>
      <c r="R99" s="164"/>
      <c r="S99" s="20"/>
      <c r="U99" s="105"/>
      <c r="V99" s="106" t="s">
        <v>33</v>
      </c>
      <c r="AZ99" s="3" t="s">
        <v>113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114</v>
      </c>
    </row>
    <row r="100" spans="2:63" s="3" customFormat="1" ht="18.75" customHeight="1">
      <c r="B100" s="19"/>
      <c r="D100" s="191" t="s">
        <v>118</v>
      </c>
      <c r="E100" s="164"/>
      <c r="F100" s="164"/>
      <c r="G100" s="164"/>
      <c r="H100" s="164"/>
      <c r="O100" s="189">
        <f>ROUND($O$87*$U$100,2)</f>
        <v>0</v>
      </c>
      <c r="P100" s="164"/>
      <c r="Q100" s="164"/>
      <c r="R100" s="164"/>
      <c r="S100" s="20"/>
      <c r="U100" s="105"/>
      <c r="V100" s="106" t="s">
        <v>33</v>
      </c>
      <c r="AZ100" s="3" t="s">
        <v>113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114</v>
      </c>
    </row>
    <row r="101" spans="2:63" s="3" customFormat="1" ht="18.75" customHeight="1">
      <c r="B101" s="19"/>
      <c r="D101" s="79" t="s">
        <v>119</v>
      </c>
      <c r="O101" s="189">
        <f>ROUND($O$87*$U$101,2)</f>
        <v>0</v>
      </c>
      <c r="P101" s="164"/>
      <c r="Q101" s="164"/>
      <c r="R101" s="164"/>
      <c r="S101" s="20"/>
      <c r="U101" s="107"/>
      <c r="V101" s="108" t="s">
        <v>33</v>
      </c>
      <c r="AZ101" s="3" t="s">
        <v>120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114</v>
      </c>
    </row>
    <row r="102" spans="2:19" s="3" customFormat="1" ht="14.25" customHeight="1">
      <c r="B102" s="19"/>
      <c r="S102" s="20"/>
    </row>
    <row r="103" spans="2:19" s="3" customFormat="1" ht="30" customHeight="1">
      <c r="B103" s="19"/>
      <c r="C103" s="90" t="s">
        <v>95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192">
        <f>ROUND(SUM($O$87+$O$95),2)</f>
        <v>0</v>
      </c>
      <c r="N103" s="193"/>
      <c r="O103" s="193"/>
      <c r="P103" s="193"/>
      <c r="Q103" s="193"/>
      <c r="R103" s="193"/>
      <c r="S103" s="20"/>
    </row>
    <row r="104" spans="2:19" s="3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3"/>
    </row>
    <row r="108" spans="2:19" s="3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6"/>
    </row>
    <row r="109" spans="2:19" s="3" customFormat="1" ht="37.5" customHeight="1">
      <c r="B109" s="19"/>
      <c r="C109" s="161" t="s">
        <v>121</v>
      </c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20"/>
    </row>
    <row r="110" spans="2:19" s="3" customFormat="1" ht="7.5" customHeight="1">
      <c r="B110" s="19"/>
      <c r="S110" s="20"/>
    </row>
    <row r="111" spans="2:19" s="3" customFormat="1" ht="30.75" customHeight="1">
      <c r="B111" s="19"/>
      <c r="C111" s="14" t="s">
        <v>10</v>
      </c>
      <c r="F111" s="197" t="str">
        <f>$F$5</f>
        <v>REGENERÁCIA VNÚTROBLOKOV SÍDLISK MESTA BREZNO LOK. 3 VNÚTROBLOK MAZORNÍK - 9. MÁJA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S111" s="20"/>
    </row>
    <row r="112" spans="2:19" s="3" customFormat="1" ht="37.5" customHeight="1">
      <c r="B112" s="19"/>
      <c r="C112" s="49" t="s">
        <v>97</v>
      </c>
      <c r="F112" s="179" t="str">
        <f>$F$6</f>
        <v>2-17-5 - SO.05 Vodovodná prípojka</v>
      </c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S112" s="20"/>
    </row>
    <row r="113" spans="2:19" s="3" customFormat="1" ht="7.5" customHeight="1">
      <c r="B113" s="19"/>
      <c r="S113" s="20"/>
    </row>
    <row r="114" spans="2:19" s="3" customFormat="1" ht="18.75" customHeight="1">
      <c r="B114" s="19"/>
      <c r="C114" s="14" t="s">
        <v>14</v>
      </c>
      <c r="F114" s="12" t="str">
        <f>$F$8</f>
        <v>KN-C 3858/139, k.ú. Brezno</v>
      </c>
      <c r="K114" s="14" t="s">
        <v>16</v>
      </c>
      <c r="L114" s="14"/>
      <c r="N114" s="203"/>
      <c r="O114" s="164"/>
      <c r="P114" s="164"/>
      <c r="Q114" s="164"/>
      <c r="S114" s="20"/>
    </row>
    <row r="115" spans="2:19" s="3" customFormat="1" ht="7.5" customHeight="1">
      <c r="B115" s="19"/>
      <c r="S115" s="20"/>
    </row>
    <row r="116" spans="2:19" s="3" customFormat="1" ht="15.75" customHeight="1">
      <c r="B116" s="19"/>
      <c r="C116" s="14" t="s">
        <v>17</v>
      </c>
      <c r="F116" s="12" t="str">
        <f>$E$11</f>
        <v>Mesto Brezno</v>
      </c>
      <c r="K116" s="14" t="s">
        <v>23</v>
      </c>
      <c r="L116" s="14"/>
      <c r="N116" s="166"/>
      <c r="O116" s="164"/>
      <c r="P116" s="164"/>
      <c r="Q116" s="164"/>
      <c r="R116" s="164"/>
      <c r="S116" s="20"/>
    </row>
    <row r="117" spans="2:19" s="3" customFormat="1" ht="15" customHeight="1">
      <c r="B117" s="19"/>
      <c r="C117" s="14" t="s">
        <v>21</v>
      </c>
      <c r="F117" s="12"/>
      <c r="K117" s="14" t="s">
        <v>25</v>
      </c>
      <c r="L117" s="14"/>
      <c r="N117" s="166"/>
      <c r="O117" s="164"/>
      <c r="P117" s="164"/>
      <c r="Q117" s="164"/>
      <c r="R117" s="164"/>
      <c r="S117" s="20"/>
    </row>
    <row r="118" spans="2:19" s="3" customFormat="1" ht="11.25" customHeight="1">
      <c r="B118" s="19"/>
      <c r="S118" s="20"/>
    </row>
    <row r="119" spans="2:28" s="109" customFormat="1" ht="30" customHeight="1">
      <c r="B119" s="110"/>
      <c r="C119" s="111" t="s">
        <v>122</v>
      </c>
      <c r="D119" s="112" t="s">
        <v>123</v>
      </c>
      <c r="E119" s="112" t="s">
        <v>48</v>
      </c>
      <c r="F119" s="208" t="s">
        <v>124</v>
      </c>
      <c r="G119" s="209"/>
      <c r="H119" s="209"/>
      <c r="I119" s="209"/>
      <c r="J119" s="112" t="s">
        <v>125</v>
      </c>
      <c r="K119" s="112" t="s">
        <v>126</v>
      </c>
      <c r="L119" s="112" t="s">
        <v>716</v>
      </c>
      <c r="M119" s="208" t="s">
        <v>127</v>
      </c>
      <c r="N119" s="209"/>
      <c r="O119" s="208" t="s">
        <v>128</v>
      </c>
      <c r="P119" s="209"/>
      <c r="Q119" s="209"/>
      <c r="R119" s="210"/>
      <c r="S119" s="113"/>
      <c r="U119" s="56" t="s">
        <v>129</v>
      </c>
      <c r="V119" s="57" t="s">
        <v>30</v>
      </c>
      <c r="W119" s="57" t="s">
        <v>130</v>
      </c>
      <c r="X119" s="57" t="s">
        <v>131</v>
      </c>
      <c r="Y119" s="57" t="s">
        <v>132</v>
      </c>
      <c r="Z119" s="57" t="s">
        <v>133</v>
      </c>
      <c r="AA119" s="57" t="s">
        <v>134</v>
      </c>
      <c r="AB119" s="58" t="s">
        <v>135</v>
      </c>
    </row>
    <row r="120" spans="2:64" s="3" customFormat="1" ht="30" customHeight="1">
      <c r="B120" s="19"/>
      <c r="C120" s="61" t="s">
        <v>99</v>
      </c>
      <c r="O120" s="215">
        <f>$BL$120</f>
        <v>0</v>
      </c>
      <c r="P120" s="164"/>
      <c r="Q120" s="164"/>
      <c r="R120" s="164"/>
      <c r="S120" s="20"/>
      <c r="U120" s="60"/>
      <c r="V120" s="33"/>
      <c r="W120" s="33"/>
      <c r="X120" s="114">
        <f>$X$121+$X$171</f>
        <v>0</v>
      </c>
      <c r="Y120" s="33"/>
      <c r="Z120" s="114">
        <f>$Z$121+$Z$171</f>
        <v>38.57188913</v>
      </c>
      <c r="AA120" s="33"/>
      <c r="AB120" s="115">
        <f>$AB$121+$AB$171</f>
        <v>0</v>
      </c>
      <c r="AU120" s="3" t="s">
        <v>65</v>
      </c>
      <c r="AV120" s="3" t="s">
        <v>104</v>
      </c>
      <c r="BL120" s="116">
        <f>$BL$121+$BL$171</f>
        <v>0</v>
      </c>
    </row>
    <row r="121" spans="2:64" s="117" customFormat="1" ht="37.5" customHeight="1">
      <c r="B121" s="118"/>
      <c r="D121" s="119" t="s">
        <v>105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207">
        <f>$BL$121</f>
        <v>0</v>
      </c>
      <c r="P121" s="216"/>
      <c r="Q121" s="216"/>
      <c r="R121" s="216"/>
      <c r="S121" s="121"/>
      <c r="U121" s="122"/>
      <c r="X121" s="123">
        <f>$X$122+$X$153+$X$158+$X$169</f>
        <v>0</v>
      </c>
      <c r="Z121" s="123">
        <f>$Z$122+$Z$153+$Z$158+$Z$169</f>
        <v>38.57188913</v>
      </c>
      <c r="AB121" s="124">
        <f>$AB$122+$AB$153+$AB$158+$AB$169</f>
        <v>0</v>
      </c>
      <c r="AS121" s="120" t="s">
        <v>73</v>
      </c>
      <c r="AU121" s="120" t="s">
        <v>65</v>
      </c>
      <c r="AV121" s="120" t="s">
        <v>66</v>
      </c>
      <c r="AZ121" s="120" t="s">
        <v>136</v>
      </c>
      <c r="BL121" s="125">
        <f>$BL$122+$BL$153+$BL$158+$BL$169</f>
        <v>0</v>
      </c>
    </row>
    <row r="122" spans="2:64" s="117" customFormat="1" ht="21" customHeight="1">
      <c r="B122" s="118"/>
      <c r="D122" s="126" t="s">
        <v>106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228">
        <f>$BL$122</f>
        <v>0</v>
      </c>
      <c r="P122" s="216"/>
      <c r="Q122" s="216"/>
      <c r="R122" s="216"/>
      <c r="S122" s="121"/>
      <c r="U122" s="122"/>
      <c r="X122" s="123">
        <f>SUM($X$123:$X$152)</f>
        <v>0</v>
      </c>
      <c r="Z122" s="123">
        <f>SUM($Z$123:$Z$152)</f>
        <v>19.857969999999998</v>
      </c>
      <c r="AB122" s="124">
        <f>SUM($AB$123:$AB$152)</f>
        <v>0</v>
      </c>
      <c r="AS122" s="120" t="s">
        <v>73</v>
      </c>
      <c r="AU122" s="120" t="s">
        <v>65</v>
      </c>
      <c r="AV122" s="120" t="s">
        <v>73</v>
      </c>
      <c r="AZ122" s="120" t="s">
        <v>136</v>
      </c>
      <c r="BL122" s="125">
        <f>SUM($BL$123:$BL$152)</f>
        <v>0</v>
      </c>
    </row>
    <row r="123" spans="2:66" s="3" customFormat="1" ht="15.75" customHeight="1">
      <c r="B123" s="19"/>
      <c r="C123" s="127" t="s">
        <v>73</v>
      </c>
      <c r="D123" s="127" t="s">
        <v>137</v>
      </c>
      <c r="E123" s="128" t="s">
        <v>639</v>
      </c>
      <c r="F123" s="211" t="s">
        <v>640</v>
      </c>
      <c r="G123" s="212"/>
      <c r="H123" s="212"/>
      <c r="I123" s="212"/>
      <c r="J123" s="129" t="s">
        <v>155</v>
      </c>
      <c r="K123" s="130">
        <v>3.825</v>
      </c>
      <c r="L123" s="130"/>
      <c r="M123" s="213">
        <v>0</v>
      </c>
      <c r="N123" s="212"/>
      <c r="O123" s="214">
        <f>ROUND($M$123*$K$123,2)</f>
        <v>0</v>
      </c>
      <c r="P123" s="212"/>
      <c r="Q123" s="212"/>
      <c r="R123" s="212"/>
      <c r="S123" s="20"/>
      <c r="U123" s="131"/>
      <c r="V123" s="26" t="s">
        <v>33</v>
      </c>
      <c r="X123" s="132">
        <f>$W$123*$K$123</f>
        <v>0</v>
      </c>
      <c r="Y123" s="132">
        <v>0</v>
      </c>
      <c r="Z123" s="132">
        <f>$Y$123*$K$123</f>
        <v>0</v>
      </c>
      <c r="AA123" s="132">
        <v>0</v>
      </c>
      <c r="AB123" s="133">
        <f>$AA$123*$K$123</f>
        <v>0</v>
      </c>
      <c r="AS123" s="3" t="s">
        <v>141</v>
      </c>
      <c r="AU123" s="3" t="s">
        <v>137</v>
      </c>
      <c r="AV123" s="3" t="s">
        <v>114</v>
      </c>
      <c r="AZ123" s="3" t="s">
        <v>136</v>
      </c>
      <c r="BF123" s="83">
        <f>IF($V$123="základná",$O$123,0)</f>
        <v>0</v>
      </c>
      <c r="BG123" s="83">
        <f>IF($V$123="znížená",$O$123,0)</f>
        <v>0</v>
      </c>
      <c r="BH123" s="83">
        <f>IF($V$123="zákl. prenesená",$O$123,0)</f>
        <v>0</v>
      </c>
      <c r="BI123" s="83">
        <f>IF($V$123="zníž. prenesená",$O$123,0)</f>
        <v>0</v>
      </c>
      <c r="BJ123" s="83">
        <f>IF($V$123="nulová",$O$123,0)</f>
        <v>0</v>
      </c>
      <c r="BK123" s="3" t="s">
        <v>114</v>
      </c>
      <c r="BL123" s="83">
        <f>ROUND($M$123*$K$123,2)</f>
        <v>0</v>
      </c>
      <c r="BM123" s="3" t="s">
        <v>141</v>
      </c>
      <c r="BN123" s="3" t="s">
        <v>641</v>
      </c>
    </row>
    <row r="124" spans="2:52" s="3" customFormat="1" ht="18.75" customHeight="1">
      <c r="B124" s="155"/>
      <c r="E124" s="156"/>
      <c r="F124" s="229" t="s">
        <v>642</v>
      </c>
      <c r="G124" s="230"/>
      <c r="H124" s="230"/>
      <c r="I124" s="230"/>
      <c r="K124" s="156"/>
      <c r="L124" s="156"/>
      <c r="S124" s="157"/>
      <c r="U124" s="158"/>
      <c r="AB124" s="159"/>
      <c r="AU124" s="156" t="s">
        <v>323</v>
      </c>
      <c r="AV124" s="156" t="s">
        <v>114</v>
      </c>
      <c r="AW124" s="156" t="s">
        <v>73</v>
      </c>
      <c r="AX124" s="156" t="s">
        <v>104</v>
      </c>
      <c r="AY124" s="156" t="s">
        <v>66</v>
      </c>
      <c r="AZ124" s="156" t="s">
        <v>136</v>
      </c>
    </row>
    <row r="125" spans="2:52" s="3" customFormat="1" ht="18.75" customHeight="1">
      <c r="B125" s="138"/>
      <c r="E125" s="139"/>
      <c r="F125" s="221" t="s">
        <v>643</v>
      </c>
      <c r="G125" s="222"/>
      <c r="H125" s="222"/>
      <c r="I125" s="222"/>
      <c r="K125" s="140">
        <v>3.825</v>
      </c>
      <c r="L125" s="140"/>
      <c r="S125" s="141"/>
      <c r="U125" s="142"/>
      <c r="AB125" s="143"/>
      <c r="AU125" s="139" t="s">
        <v>323</v>
      </c>
      <c r="AV125" s="139" t="s">
        <v>114</v>
      </c>
      <c r="AW125" s="139" t="s">
        <v>114</v>
      </c>
      <c r="AX125" s="139" t="s">
        <v>104</v>
      </c>
      <c r="AY125" s="139" t="s">
        <v>66</v>
      </c>
      <c r="AZ125" s="139" t="s">
        <v>136</v>
      </c>
    </row>
    <row r="126" spans="2:52" s="3" customFormat="1" ht="18.75" customHeight="1">
      <c r="B126" s="144"/>
      <c r="E126" s="145"/>
      <c r="F126" s="223" t="s">
        <v>324</v>
      </c>
      <c r="G126" s="224"/>
      <c r="H126" s="224"/>
      <c r="I126" s="224"/>
      <c r="K126" s="146">
        <v>3.825</v>
      </c>
      <c r="L126" s="146"/>
      <c r="S126" s="147"/>
      <c r="U126" s="148"/>
      <c r="AB126" s="149"/>
      <c r="AU126" s="145" t="s">
        <v>323</v>
      </c>
      <c r="AV126" s="145" t="s">
        <v>114</v>
      </c>
      <c r="AW126" s="145" t="s">
        <v>141</v>
      </c>
      <c r="AX126" s="145" t="s">
        <v>104</v>
      </c>
      <c r="AY126" s="145" t="s">
        <v>73</v>
      </c>
      <c r="AZ126" s="145" t="s">
        <v>136</v>
      </c>
    </row>
    <row r="127" spans="2:66" s="3" customFormat="1" ht="27" customHeight="1">
      <c r="B127" s="19"/>
      <c r="C127" s="127" t="s">
        <v>114</v>
      </c>
      <c r="D127" s="127" t="s">
        <v>137</v>
      </c>
      <c r="E127" s="128" t="s">
        <v>644</v>
      </c>
      <c r="F127" s="211" t="s">
        <v>645</v>
      </c>
      <c r="G127" s="212"/>
      <c r="H127" s="212"/>
      <c r="I127" s="212"/>
      <c r="J127" s="129" t="s">
        <v>155</v>
      </c>
      <c r="K127" s="130">
        <v>1.913</v>
      </c>
      <c r="L127" s="130"/>
      <c r="M127" s="213">
        <v>0</v>
      </c>
      <c r="N127" s="212"/>
      <c r="O127" s="214">
        <f>ROUND($M$127*$K$127,2)</f>
        <v>0</v>
      </c>
      <c r="P127" s="212"/>
      <c r="Q127" s="212"/>
      <c r="R127" s="212"/>
      <c r="S127" s="20"/>
      <c r="U127" s="131"/>
      <c r="V127" s="26" t="s">
        <v>33</v>
      </c>
      <c r="X127" s="132">
        <f>$W$127*$K$127</f>
        <v>0</v>
      </c>
      <c r="Y127" s="132">
        <v>0</v>
      </c>
      <c r="Z127" s="132">
        <f>$Y$127*$K$127</f>
        <v>0</v>
      </c>
      <c r="AA127" s="132">
        <v>0</v>
      </c>
      <c r="AB127" s="133">
        <f>$AA$127*$K$127</f>
        <v>0</v>
      </c>
      <c r="AS127" s="3" t="s">
        <v>141</v>
      </c>
      <c r="AU127" s="3" t="s">
        <v>137</v>
      </c>
      <c r="AV127" s="3" t="s">
        <v>114</v>
      </c>
      <c r="AZ127" s="3" t="s">
        <v>136</v>
      </c>
      <c r="BF127" s="83">
        <f>IF($V$127="základná",$O$127,0)</f>
        <v>0</v>
      </c>
      <c r="BG127" s="83">
        <f>IF($V$127="znížená",$O$127,0)</f>
        <v>0</v>
      </c>
      <c r="BH127" s="83">
        <f>IF($V$127="zákl. prenesená",$O$127,0)</f>
        <v>0</v>
      </c>
      <c r="BI127" s="83">
        <f>IF($V$127="zníž. prenesená",$O$127,0)</f>
        <v>0</v>
      </c>
      <c r="BJ127" s="83">
        <f>IF($V$127="nulová",$O$127,0)</f>
        <v>0</v>
      </c>
      <c r="BK127" s="3" t="s">
        <v>114</v>
      </c>
      <c r="BL127" s="83">
        <f>ROUND($M$127*$K$127,2)</f>
        <v>0</v>
      </c>
      <c r="BM127" s="3" t="s">
        <v>141</v>
      </c>
      <c r="BN127" s="3" t="s">
        <v>646</v>
      </c>
    </row>
    <row r="128" spans="2:52" s="3" customFormat="1" ht="18.75" customHeight="1">
      <c r="B128" s="138"/>
      <c r="E128" s="139"/>
      <c r="F128" s="221" t="s">
        <v>647</v>
      </c>
      <c r="G128" s="222"/>
      <c r="H128" s="222"/>
      <c r="I128" s="222"/>
      <c r="K128" s="140">
        <v>1.913</v>
      </c>
      <c r="L128" s="140"/>
      <c r="S128" s="141"/>
      <c r="U128" s="142"/>
      <c r="AB128" s="143"/>
      <c r="AU128" s="139" t="s">
        <v>323</v>
      </c>
      <c r="AV128" s="139" t="s">
        <v>114</v>
      </c>
      <c r="AW128" s="139" t="s">
        <v>114</v>
      </c>
      <c r="AX128" s="139" t="s">
        <v>104</v>
      </c>
      <c r="AY128" s="139" t="s">
        <v>73</v>
      </c>
      <c r="AZ128" s="139" t="s">
        <v>136</v>
      </c>
    </row>
    <row r="129" spans="2:66" s="3" customFormat="1" ht="15.75" customHeight="1">
      <c r="B129" s="19"/>
      <c r="C129" s="127" t="s">
        <v>149</v>
      </c>
      <c r="D129" s="127" t="s">
        <v>137</v>
      </c>
      <c r="E129" s="128" t="s">
        <v>459</v>
      </c>
      <c r="F129" s="211" t="s">
        <v>460</v>
      </c>
      <c r="G129" s="212"/>
      <c r="H129" s="212"/>
      <c r="I129" s="212"/>
      <c r="J129" s="129" t="s">
        <v>155</v>
      </c>
      <c r="K129" s="130">
        <v>59.4</v>
      </c>
      <c r="L129" s="130"/>
      <c r="M129" s="213">
        <v>0</v>
      </c>
      <c r="N129" s="212"/>
      <c r="O129" s="214">
        <f>ROUND($M$129*$K$129,2)</f>
        <v>0</v>
      </c>
      <c r="P129" s="212"/>
      <c r="Q129" s="212"/>
      <c r="R129" s="212"/>
      <c r="S129" s="20"/>
      <c r="U129" s="131"/>
      <c r="V129" s="26" t="s">
        <v>33</v>
      </c>
      <c r="X129" s="132">
        <f>$W$129*$K$129</f>
        <v>0</v>
      </c>
      <c r="Y129" s="132">
        <v>0</v>
      </c>
      <c r="Z129" s="132">
        <f>$Y$129*$K$129</f>
        <v>0</v>
      </c>
      <c r="AA129" s="132">
        <v>0</v>
      </c>
      <c r="AB129" s="133">
        <f>$AA$129*$K$129</f>
        <v>0</v>
      </c>
      <c r="AS129" s="3" t="s">
        <v>141</v>
      </c>
      <c r="AU129" s="3" t="s">
        <v>137</v>
      </c>
      <c r="AV129" s="3" t="s">
        <v>114</v>
      </c>
      <c r="AZ129" s="3" t="s">
        <v>136</v>
      </c>
      <c r="BF129" s="83">
        <f>IF($V$129="základná",$O$129,0)</f>
        <v>0</v>
      </c>
      <c r="BG129" s="83">
        <f>IF($V$129="znížená",$O$129,0)</f>
        <v>0</v>
      </c>
      <c r="BH129" s="83">
        <f>IF($V$129="zákl. prenesená",$O$129,0)</f>
        <v>0</v>
      </c>
      <c r="BI129" s="83">
        <f>IF($V$129="zníž. prenesená",$O$129,0)</f>
        <v>0</v>
      </c>
      <c r="BJ129" s="83">
        <f>IF($V$129="nulová",$O$129,0)</f>
        <v>0</v>
      </c>
      <c r="BK129" s="3" t="s">
        <v>114</v>
      </c>
      <c r="BL129" s="83">
        <f>ROUND($M$129*$K$129,2)</f>
        <v>0</v>
      </c>
      <c r="BM129" s="3" t="s">
        <v>141</v>
      </c>
      <c r="BN129" s="3" t="s">
        <v>648</v>
      </c>
    </row>
    <row r="130" spans="2:52" s="3" customFormat="1" ht="18.75" customHeight="1">
      <c r="B130" s="138"/>
      <c r="E130" s="139"/>
      <c r="F130" s="221" t="s">
        <v>649</v>
      </c>
      <c r="G130" s="222"/>
      <c r="H130" s="222"/>
      <c r="I130" s="222"/>
      <c r="K130" s="140">
        <v>59.4</v>
      </c>
      <c r="L130" s="140"/>
      <c r="S130" s="141"/>
      <c r="U130" s="142"/>
      <c r="AB130" s="143"/>
      <c r="AU130" s="139" t="s">
        <v>323</v>
      </c>
      <c r="AV130" s="139" t="s">
        <v>114</v>
      </c>
      <c r="AW130" s="139" t="s">
        <v>114</v>
      </c>
      <c r="AX130" s="139" t="s">
        <v>104</v>
      </c>
      <c r="AY130" s="139" t="s">
        <v>66</v>
      </c>
      <c r="AZ130" s="139" t="s">
        <v>136</v>
      </c>
    </row>
    <row r="131" spans="2:52" s="3" customFormat="1" ht="18.75" customHeight="1">
      <c r="B131" s="144"/>
      <c r="E131" s="145"/>
      <c r="F131" s="223" t="s">
        <v>324</v>
      </c>
      <c r="G131" s="224"/>
      <c r="H131" s="224"/>
      <c r="I131" s="224"/>
      <c r="K131" s="146">
        <v>59.4</v>
      </c>
      <c r="L131" s="146"/>
      <c r="S131" s="147"/>
      <c r="U131" s="148"/>
      <c r="AB131" s="149"/>
      <c r="AU131" s="145" t="s">
        <v>323</v>
      </c>
      <c r="AV131" s="145" t="s">
        <v>114</v>
      </c>
      <c r="AW131" s="145" t="s">
        <v>141</v>
      </c>
      <c r="AX131" s="145" t="s">
        <v>104</v>
      </c>
      <c r="AY131" s="145" t="s">
        <v>73</v>
      </c>
      <c r="AZ131" s="145" t="s">
        <v>136</v>
      </c>
    </row>
    <row r="132" spans="2:66" s="3" customFormat="1" ht="39" customHeight="1">
      <c r="B132" s="19"/>
      <c r="C132" s="127" t="s">
        <v>141</v>
      </c>
      <c r="D132" s="127" t="s">
        <v>137</v>
      </c>
      <c r="E132" s="128" t="s">
        <v>464</v>
      </c>
      <c r="F132" s="211" t="s">
        <v>465</v>
      </c>
      <c r="G132" s="212"/>
      <c r="H132" s="212"/>
      <c r="I132" s="212"/>
      <c r="J132" s="129" t="s">
        <v>155</v>
      </c>
      <c r="K132" s="130">
        <v>59.4</v>
      </c>
      <c r="L132" s="130"/>
      <c r="M132" s="213">
        <v>0</v>
      </c>
      <c r="N132" s="212"/>
      <c r="O132" s="214">
        <f>ROUND($M$132*$K$132,2)</f>
        <v>0</v>
      </c>
      <c r="P132" s="212"/>
      <c r="Q132" s="212"/>
      <c r="R132" s="212"/>
      <c r="S132" s="20"/>
      <c r="U132" s="131"/>
      <c r="V132" s="26" t="s">
        <v>33</v>
      </c>
      <c r="X132" s="132">
        <f>$W$132*$K$132</f>
        <v>0</v>
      </c>
      <c r="Y132" s="132">
        <v>0</v>
      </c>
      <c r="Z132" s="132">
        <f>$Y$132*$K$132</f>
        <v>0</v>
      </c>
      <c r="AA132" s="132">
        <v>0</v>
      </c>
      <c r="AB132" s="133">
        <f>$AA$132*$K$132</f>
        <v>0</v>
      </c>
      <c r="AS132" s="3" t="s">
        <v>141</v>
      </c>
      <c r="AU132" s="3" t="s">
        <v>137</v>
      </c>
      <c r="AV132" s="3" t="s">
        <v>114</v>
      </c>
      <c r="AZ132" s="3" t="s">
        <v>136</v>
      </c>
      <c r="BF132" s="83">
        <f>IF($V$132="základná",$O$132,0)</f>
        <v>0</v>
      </c>
      <c r="BG132" s="83">
        <f>IF($V$132="znížená",$O$132,0)</f>
        <v>0</v>
      </c>
      <c r="BH132" s="83">
        <f>IF($V$132="zákl. prenesená",$O$132,0)</f>
        <v>0</v>
      </c>
      <c r="BI132" s="83">
        <f>IF($V$132="zníž. prenesená",$O$132,0)</f>
        <v>0</v>
      </c>
      <c r="BJ132" s="83">
        <f>IF($V$132="nulová",$O$132,0)</f>
        <v>0</v>
      </c>
      <c r="BK132" s="3" t="s">
        <v>114</v>
      </c>
      <c r="BL132" s="83">
        <f>ROUND($M$132*$K$132,2)</f>
        <v>0</v>
      </c>
      <c r="BM132" s="3" t="s">
        <v>141</v>
      </c>
      <c r="BN132" s="3" t="s">
        <v>650</v>
      </c>
    </row>
    <row r="133" spans="2:66" s="3" customFormat="1" ht="39" customHeight="1">
      <c r="B133" s="19"/>
      <c r="C133" s="127" t="s">
        <v>157</v>
      </c>
      <c r="D133" s="127" t="s">
        <v>137</v>
      </c>
      <c r="E133" s="128" t="s">
        <v>467</v>
      </c>
      <c r="F133" s="211" t="s">
        <v>468</v>
      </c>
      <c r="G133" s="212"/>
      <c r="H133" s="212"/>
      <c r="I133" s="212"/>
      <c r="J133" s="129" t="s">
        <v>155</v>
      </c>
      <c r="K133" s="130">
        <v>17.416</v>
      </c>
      <c r="L133" s="130"/>
      <c r="M133" s="213">
        <v>0</v>
      </c>
      <c r="N133" s="212"/>
      <c r="O133" s="214">
        <f>ROUND($M$133*$K$133,2)</f>
        <v>0</v>
      </c>
      <c r="P133" s="212"/>
      <c r="Q133" s="212"/>
      <c r="R133" s="212"/>
      <c r="S133" s="20"/>
      <c r="U133" s="131"/>
      <c r="V133" s="26" t="s">
        <v>33</v>
      </c>
      <c r="X133" s="132">
        <f>$W$133*$K$133</f>
        <v>0</v>
      </c>
      <c r="Y133" s="132">
        <v>0</v>
      </c>
      <c r="Z133" s="132">
        <f>$Y$133*$K$133</f>
        <v>0</v>
      </c>
      <c r="AA133" s="132">
        <v>0</v>
      </c>
      <c r="AB133" s="133">
        <f>$AA$133*$K$133</f>
        <v>0</v>
      </c>
      <c r="AS133" s="3" t="s">
        <v>141</v>
      </c>
      <c r="AU133" s="3" t="s">
        <v>137</v>
      </c>
      <c r="AV133" s="3" t="s">
        <v>114</v>
      </c>
      <c r="AZ133" s="3" t="s">
        <v>136</v>
      </c>
      <c r="BF133" s="83">
        <f>IF($V$133="základná",$O$133,0)</f>
        <v>0</v>
      </c>
      <c r="BG133" s="83">
        <f>IF($V$133="znížená",$O$133,0)</f>
        <v>0</v>
      </c>
      <c r="BH133" s="83">
        <f>IF($V$133="zákl. prenesená",$O$133,0)</f>
        <v>0</v>
      </c>
      <c r="BI133" s="83">
        <f>IF($V$133="zníž. prenesená",$O$133,0)</f>
        <v>0</v>
      </c>
      <c r="BJ133" s="83">
        <f>IF($V$133="nulová",$O$133,0)</f>
        <v>0</v>
      </c>
      <c r="BK133" s="3" t="s">
        <v>114</v>
      </c>
      <c r="BL133" s="83">
        <f>ROUND($M$133*$K$133,2)</f>
        <v>0</v>
      </c>
      <c r="BM133" s="3" t="s">
        <v>141</v>
      </c>
      <c r="BN133" s="3" t="s">
        <v>651</v>
      </c>
    </row>
    <row r="134" spans="2:52" s="3" customFormat="1" ht="18.75" customHeight="1">
      <c r="B134" s="155"/>
      <c r="E134" s="156"/>
      <c r="F134" s="229" t="s">
        <v>652</v>
      </c>
      <c r="G134" s="230"/>
      <c r="H134" s="230"/>
      <c r="I134" s="230"/>
      <c r="K134" s="156"/>
      <c r="L134" s="156"/>
      <c r="S134" s="157"/>
      <c r="U134" s="158"/>
      <c r="AB134" s="159"/>
      <c r="AU134" s="156" t="s">
        <v>323</v>
      </c>
      <c r="AV134" s="156" t="s">
        <v>114</v>
      </c>
      <c r="AW134" s="156" t="s">
        <v>73</v>
      </c>
      <c r="AX134" s="156" t="s">
        <v>104</v>
      </c>
      <c r="AY134" s="156" t="s">
        <v>66</v>
      </c>
      <c r="AZ134" s="156" t="s">
        <v>136</v>
      </c>
    </row>
    <row r="135" spans="2:52" s="3" customFormat="1" ht="18.75" customHeight="1">
      <c r="B135" s="138"/>
      <c r="E135" s="139"/>
      <c r="F135" s="221" t="s">
        <v>653</v>
      </c>
      <c r="G135" s="222"/>
      <c r="H135" s="222"/>
      <c r="I135" s="222"/>
      <c r="K135" s="140">
        <v>17.416</v>
      </c>
      <c r="L135" s="140"/>
      <c r="S135" s="141"/>
      <c r="U135" s="142"/>
      <c r="AB135" s="143"/>
      <c r="AU135" s="139" t="s">
        <v>323</v>
      </c>
      <c r="AV135" s="139" t="s">
        <v>114</v>
      </c>
      <c r="AW135" s="139" t="s">
        <v>114</v>
      </c>
      <c r="AX135" s="139" t="s">
        <v>104</v>
      </c>
      <c r="AY135" s="139" t="s">
        <v>66</v>
      </c>
      <c r="AZ135" s="139" t="s">
        <v>136</v>
      </c>
    </row>
    <row r="136" spans="2:52" s="3" customFormat="1" ht="18.75" customHeight="1">
      <c r="B136" s="144"/>
      <c r="E136" s="145"/>
      <c r="F136" s="223" t="s">
        <v>324</v>
      </c>
      <c r="G136" s="224"/>
      <c r="H136" s="224"/>
      <c r="I136" s="224"/>
      <c r="K136" s="146">
        <v>17.416</v>
      </c>
      <c r="L136" s="146"/>
      <c r="S136" s="147"/>
      <c r="U136" s="148"/>
      <c r="AB136" s="149"/>
      <c r="AU136" s="145" t="s">
        <v>323</v>
      </c>
      <c r="AV136" s="145" t="s">
        <v>114</v>
      </c>
      <c r="AW136" s="145" t="s">
        <v>141</v>
      </c>
      <c r="AX136" s="145" t="s">
        <v>104</v>
      </c>
      <c r="AY136" s="145" t="s">
        <v>73</v>
      </c>
      <c r="AZ136" s="145" t="s">
        <v>136</v>
      </c>
    </row>
    <row r="137" spans="2:66" s="3" customFormat="1" ht="51" customHeight="1">
      <c r="B137" s="19"/>
      <c r="C137" s="127" t="s">
        <v>162</v>
      </c>
      <c r="D137" s="127" t="s">
        <v>137</v>
      </c>
      <c r="E137" s="128" t="s">
        <v>384</v>
      </c>
      <c r="F137" s="211" t="s">
        <v>385</v>
      </c>
      <c r="G137" s="212"/>
      <c r="H137" s="212"/>
      <c r="I137" s="212"/>
      <c r="J137" s="129" t="s">
        <v>155</v>
      </c>
      <c r="K137" s="130">
        <v>296.072</v>
      </c>
      <c r="L137" s="130"/>
      <c r="M137" s="213">
        <v>0</v>
      </c>
      <c r="N137" s="212"/>
      <c r="O137" s="214">
        <f>ROUND($M$137*$K$137,2)</f>
        <v>0</v>
      </c>
      <c r="P137" s="212"/>
      <c r="Q137" s="212"/>
      <c r="R137" s="212"/>
      <c r="S137" s="20"/>
      <c r="U137" s="131"/>
      <c r="V137" s="26" t="s">
        <v>33</v>
      </c>
      <c r="X137" s="132">
        <f>$W$137*$K$137</f>
        <v>0</v>
      </c>
      <c r="Y137" s="132">
        <v>0</v>
      </c>
      <c r="Z137" s="132">
        <f>$Y$137*$K$137</f>
        <v>0</v>
      </c>
      <c r="AA137" s="132">
        <v>0</v>
      </c>
      <c r="AB137" s="133">
        <f>$AA$137*$K$137</f>
        <v>0</v>
      </c>
      <c r="AS137" s="3" t="s">
        <v>141</v>
      </c>
      <c r="AU137" s="3" t="s">
        <v>137</v>
      </c>
      <c r="AV137" s="3" t="s">
        <v>114</v>
      </c>
      <c r="AZ137" s="3" t="s">
        <v>136</v>
      </c>
      <c r="BF137" s="83">
        <f>IF($V$137="základná",$O$137,0)</f>
        <v>0</v>
      </c>
      <c r="BG137" s="83">
        <f>IF($V$137="znížená",$O$137,0)</f>
        <v>0</v>
      </c>
      <c r="BH137" s="83">
        <f>IF($V$137="zákl. prenesená",$O$137,0)</f>
        <v>0</v>
      </c>
      <c r="BI137" s="83">
        <f>IF($V$137="zníž. prenesená",$O$137,0)</f>
        <v>0</v>
      </c>
      <c r="BJ137" s="83">
        <f>IF($V$137="nulová",$O$137,0)</f>
        <v>0</v>
      </c>
      <c r="BK137" s="3" t="s">
        <v>114</v>
      </c>
      <c r="BL137" s="83">
        <f>ROUND($M$137*$K$137,2)</f>
        <v>0</v>
      </c>
      <c r="BM137" s="3" t="s">
        <v>141</v>
      </c>
      <c r="BN137" s="3" t="s">
        <v>654</v>
      </c>
    </row>
    <row r="138" spans="2:52" s="3" customFormat="1" ht="18.75" customHeight="1">
      <c r="B138" s="138"/>
      <c r="E138" s="139"/>
      <c r="F138" s="221" t="s">
        <v>655</v>
      </c>
      <c r="G138" s="222"/>
      <c r="H138" s="222"/>
      <c r="I138" s="222"/>
      <c r="K138" s="140">
        <v>296.072</v>
      </c>
      <c r="L138" s="140"/>
      <c r="S138" s="141"/>
      <c r="U138" s="142"/>
      <c r="AB138" s="143"/>
      <c r="AU138" s="139" t="s">
        <v>323</v>
      </c>
      <c r="AV138" s="139" t="s">
        <v>114</v>
      </c>
      <c r="AW138" s="139" t="s">
        <v>114</v>
      </c>
      <c r="AX138" s="139" t="s">
        <v>104</v>
      </c>
      <c r="AY138" s="139" t="s">
        <v>73</v>
      </c>
      <c r="AZ138" s="139" t="s">
        <v>136</v>
      </c>
    </row>
    <row r="139" spans="2:66" s="3" customFormat="1" ht="15.75" customHeight="1">
      <c r="B139" s="19"/>
      <c r="C139" s="127" t="s">
        <v>166</v>
      </c>
      <c r="D139" s="127" t="s">
        <v>137</v>
      </c>
      <c r="E139" s="128" t="s">
        <v>656</v>
      </c>
      <c r="F139" s="211" t="s">
        <v>657</v>
      </c>
      <c r="G139" s="212"/>
      <c r="H139" s="212"/>
      <c r="I139" s="212"/>
      <c r="J139" s="129" t="s">
        <v>155</v>
      </c>
      <c r="K139" s="130">
        <v>17.416</v>
      </c>
      <c r="L139" s="130"/>
      <c r="M139" s="213">
        <v>0</v>
      </c>
      <c r="N139" s="212"/>
      <c r="O139" s="214">
        <f>ROUND($M$139*$K$139,2)</f>
        <v>0</v>
      </c>
      <c r="P139" s="212"/>
      <c r="Q139" s="212"/>
      <c r="R139" s="212"/>
      <c r="S139" s="20"/>
      <c r="U139" s="131"/>
      <c r="V139" s="26" t="s">
        <v>33</v>
      </c>
      <c r="X139" s="132">
        <f>$W$139*$K$139</f>
        <v>0</v>
      </c>
      <c r="Y139" s="132">
        <v>0</v>
      </c>
      <c r="Z139" s="132">
        <f>$Y$139*$K$139</f>
        <v>0</v>
      </c>
      <c r="AA139" s="132">
        <v>0</v>
      </c>
      <c r="AB139" s="133">
        <f>$AA$139*$K$139</f>
        <v>0</v>
      </c>
      <c r="AS139" s="3" t="s">
        <v>141</v>
      </c>
      <c r="AU139" s="3" t="s">
        <v>137</v>
      </c>
      <c r="AV139" s="3" t="s">
        <v>114</v>
      </c>
      <c r="AZ139" s="3" t="s">
        <v>136</v>
      </c>
      <c r="BF139" s="83">
        <f>IF($V$139="základná",$O$139,0)</f>
        <v>0</v>
      </c>
      <c r="BG139" s="83">
        <f>IF($V$139="znížená",$O$139,0)</f>
        <v>0</v>
      </c>
      <c r="BH139" s="83">
        <f>IF($V$139="zákl. prenesená",$O$139,0)</f>
        <v>0</v>
      </c>
      <c r="BI139" s="83">
        <f>IF($V$139="zníž. prenesená",$O$139,0)</f>
        <v>0</v>
      </c>
      <c r="BJ139" s="83">
        <f>IF($V$139="nulová",$O$139,0)</f>
        <v>0</v>
      </c>
      <c r="BK139" s="3" t="s">
        <v>114</v>
      </c>
      <c r="BL139" s="83">
        <f>ROUND($M$139*$K$139,2)</f>
        <v>0</v>
      </c>
      <c r="BM139" s="3" t="s">
        <v>141</v>
      </c>
      <c r="BN139" s="3" t="s">
        <v>658</v>
      </c>
    </row>
    <row r="140" spans="2:66" s="3" customFormat="1" ht="27" customHeight="1">
      <c r="B140" s="19"/>
      <c r="C140" s="127" t="s">
        <v>147</v>
      </c>
      <c r="D140" s="127" t="s">
        <v>137</v>
      </c>
      <c r="E140" s="128" t="s">
        <v>388</v>
      </c>
      <c r="F140" s="211" t="s">
        <v>389</v>
      </c>
      <c r="G140" s="212"/>
      <c r="H140" s="212"/>
      <c r="I140" s="212"/>
      <c r="J140" s="129" t="s">
        <v>155</v>
      </c>
      <c r="K140" s="130">
        <v>17.416</v>
      </c>
      <c r="L140" s="130"/>
      <c r="M140" s="213">
        <v>0</v>
      </c>
      <c r="N140" s="212"/>
      <c r="O140" s="214">
        <f>ROUND($M$140*$K$140,2)</f>
        <v>0</v>
      </c>
      <c r="P140" s="212"/>
      <c r="Q140" s="212"/>
      <c r="R140" s="212"/>
      <c r="S140" s="20"/>
      <c r="U140" s="131"/>
      <c r="V140" s="26" t="s">
        <v>33</v>
      </c>
      <c r="X140" s="132">
        <f>$W$140*$K$140</f>
        <v>0</v>
      </c>
      <c r="Y140" s="132">
        <v>0</v>
      </c>
      <c r="Z140" s="132">
        <f>$Y$140*$K$140</f>
        <v>0</v>
      </c>
      <c r="AA140" s="132">
        <v>0</v>
      </c>
      <c r="AB140" s="133">
        <f>$AA$140*$K$140</f>
        <v>0</v>
      </c>
      <c r="AS140" s="3" t="s">
        <v>141</v>
      </c>
      <c r="AU140" s="3" t="s">
        <v>137</v>
      </c>
      <c r="AV140" s="3" t="s">
        <v>114</v>
      </c>
      <c r="AZ140" s="3" t="s">
        <v>136</v>
      </c>
      <c r="BF140" s="83">
        <f>IF($V$140="základná",$O$140,0)</f>
        <v>0</v>
      </c>
      <c r="BG140" s="83">
        <f>IF($V$140="znížená",$O$140,0)</f>
        <v>0</v>
      </c>
      <c r="BH140" s="83">
        <f>IF($V$140="zákl. prenesená",$O$140,0)</f>
        <v>0</v>
      </c>
      <c r="BI140" s="83">
        <f>IF($V$140="zníž. prenesená",$O$140,0)</f>
        <v>0</v>
      </c>
      <c r="BJ140" s="83">
        <f>IF($V$140="nulová",$O$140,0)</f>
        <v>0</v>
      </c>
      <c r="BK140" s="3" t="s">
        <v>114</v>
      </c>
      <c r="BL140" s="83">
        <f>ROUND($M$140*$K$140,2)</f>
        <v>0</v>
      </c>
      <c r="BM140" s="3" t="s">
        <v>141</v>
      </c>
      <c r="BN140" s="3" t="s">
        <v>659</v>
      </c>
    </row>
    <row r="141" spans="2:66" s="3" customFormat="1" ht="27" customHeight="1">
      <c r="B141" s="19"/>
      <c r="C141" s="127" t="s">
        <v>173</v>
      </c>
      <c r="D141" s="127" t="s">
        <v>137</v>
      </c>
      <c r="E141" s="128" t="s">
        <v>660</v>
      </c>
      <c r="F141" s="211" t="s">
        <v>661</v>
      </c>
      <c r="G141" s="212"/>
      <c r="H141" s="212"/>
      <c r="I141" s="212"/>
      <c r="J141" s="129" t="s">
        <v>155</v>
      </c>
      <c r="K141" s="130">
        <v>45.809</v>
      </c>
      <c r="L141" s="130"/>
      <c r="M141" s="213">
        <v>0</v>
      </c>
      <c r="N141" s="212"/>
      <c r="O141" s="214">
        <f>ROUND($M$141*$K$141,2)</f>
        <v>0</v>
      </c>
      <c r="P141" s="212"/>
      <c r="Q141" s="212"/>
      <c r="R141" s="212"/>
      <c r="S141" s="20"/>
      <c r="U141" s="131"/>
      <c r="V141" s="26" t="s">
        <v>33</v>
      </c>
      <c r="X141" s="132">
        <f>$W$141*$K$141</f>
        <v>0</v>
      </c>
      <c r="Y141" s="132">
        <v>0</v>
      </c>
      <c r="Z141" s="132">
        <f>$Y$141*$K$141</f>
        <v>0</v>
      </c>
      <c r="AA141" s="132">
        <v>0</v>
      </c>
      <c r="AB141" s="133">
        <f>$AA$141*$K$141</f>
        <v>0</v>
      </c>
      <c r="AS141" s="3" t="s">
        <v>141</v>
      </c>
      <c r="AU141" s="3" t="s">
        <v>137</v>
      </c>
      <c r="AV141" s="3" t="s">
        <v>114</v>
      </c>
      <c r="AZ141" s="3" t="s">
        <v>136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114</v>
      </c>
      <c r="BL141" s="83">
        <f>ROUND($M$141*$K$141,2)</f>
        <v>0</v>
      </c>
      <c r="BM141" s="3" t="s">
        <v>141</v>
      </c>
      <c r="BN141" s="3" t="s">
        <v>662</v>
      </c>
    </row>
    <row r="142" spans="2:52" s="3" customFormat="1" ht="18.75" customHeight="1">
      <c r="B142" s="155"/>
      <c r="E142" s="156"/>
      <c r="F142" s="229" t="s">
        <v>663</v>
      </c>
      <c r="G142" s="230"/>
      <c r="H142" s="230"/>
      <c r="I142" s="230"/>
      <c r="K142" s="156"/>
      <c r="L142" s="156"/>
      <c r="S142" s="157"/>
      <c r="U142" s="158"/>
      <c r="AB142" s="159"/>
      <c r="AU142" s="156" t="s">
        <v>323</v>
      </c>
      <c r="AV142" s="156" t="s">
        <v>114</v>
      </c>
      <c r="AW142" s="156" t="s">
        <v>73</v>
      </c>
      <c r="AX142" s="156" t="s">
        <v>104</v>
      </c>
      <c r="AY142" s="156" t="s">
        <v>66</v>
      </c>
      <c r="AZ142" s="156" t="s">
        <v>136</v>
      </c>
    </row>
    <row r="143" spans="2:52" s="3" customFormat="1" ht="18.75" customHeight="1">
      <c r="B143" s="138"/>
      <c r="E143" s="139"/>
      <c r="F143" s="221" t="s">
        <v>664</v>
      </c>
      <c r="G143" s="222"/>
      <c r="H143" s="222"/>
      <c r="I143" s="222"/>
      <c r="K143" s="140">
        <v>63.225</v>
      </c>
      <c r="L143" s="140"/>
      <c r="S143" s="141"/>
      <c r="U143" s="142"/>
      <c r="AB143" s="143"/>
      <c r="AU143" s="139" t="s">
        <v>323</v>
      </c>
      <c r="AV143" s="139" t="s">
        <v>114</v>
      </c>
      <c r="AW143" s="139" t="s">
        <v>114</v>
      </c>
      <c r="AX143" s="139" t="s">
        <v>104</v>
      </c>
      <c r="AY143" s="139" t="s">
        <v>66</v>
      </c>
      <c r="AZ143" s="139" t="s">
        <v>136</v>
      </c>
    </row>
    <row r="144" spans="2:52" s="3" customFormat="1" ht="18.75" customHeight="1">
      <c r="B144" s="155"/>
      <c r="E144" s="156"/>
      <c r="F144" s="229" t="s">
        <v>652</v>
      </c>
      <c r="G144" s="230"/>
      <c r="H144" s="230"/>
      <c r="I144" s="230"/>
      <c r="K144" s="156"/>
      <c r="L144" s="156"/>
      <c r="S144" s="157"/>
      <c r="U144" s="158"/>
      <c r="AB144" s="159"/>
      <c r="AU144" s="156" t="s">
        <v>323</v>
      </c>
      <c r="AV144" s="156" t="s">
        <v>114</v>
      </c>
      <c r="AW144" s="156" t="s">
        <v>73</v>
      </c>
      <c r="AX144" s="156" t="s">
        <v>104</v>
      </c>
      <c r="AY144" s="156" t="s">
        <v>66</v>
      </c>
      <c r="AZ144" s="156" t="s">
        <v>136</v>
      </c>
    </row>
    <row r="145" spans="2:52" s="3" customFormat="1" ht="18.75" customHeight="1">
      <c r="B145" s="138"/>
      <c r="E145" s="139"/>
      <c r="F145" s="221" t="s">
        <v>665</v>
      </c>
      <c r="G145" s="222"/>
      <c r="H145" s="222"/>
      <c r="I145" s="222"/>
      <c r="K145" s="140">
        <v>-17.416</v>
      </c>
      <c r="L145" s="140"/>
      <c r="S145" s="141"/>
      <c r="U145" s="142"/>
      <c r="AB145" s="143"/>
      <c r="AU145" s="139" t="s">
        <v>323</v>
      </c>
      <c r="AV145" s="139" t="s">
        <v>114</v>
      </c>
      <c r="AW145" s="139" t="s">
        <v>114</v>
      </c>
      <c r="AX145" s="139" t="s">
        <v>104</v>
      </c>
      <c r="AY145" s="139" t="s">
        <v>66</v>
      </c>
      <c r="AZ145" s="139" t="s">
        <v>136</v>
      </c>
    </row>
    <row r="146" spans="2:52" s="3" customFormat="1" ht="18.75" customHeight="1">
      <c r="B146" s="144"/>
      <c r="E146" s="145"/>
      <c r="F146" s="223" t="s">
        <v>324</v>
      </c>
      <c r="G146" s="224"/>
      <c r="H146" s="224"/>
      <c r="I146" s="224"/>
      <c r="K146" s="146">
        <v>45.809</v>
      </c>
      <c r="L146" s="146"/>
      <c r="S146" s="147"/>
      <c r="U146" s="148"/>
      <c r="AB146" s="149"/>
      <c r="AU146" s="145" t="s">
        <v>323</v>
      </c>
      <c r="AV146" s="145" t="s">
        <v>114</v>
      </c>
      <c r="AW146" s="145" t="s">
        <v>141</v>
      </c>
      <c r="AX146" s="145" t="s">
        <v>104</v>
      </c>
      <c r="AY146" s="145" t="s">
        <v>73</v>
      </c>
      <c r="AZ146" s="145" t="s">
        <v>136</v>
      </c>
    </row>
    <row r="147" spans="2:66" s="3" customFormat="1" ht="27" customHeight="1">
      <c r="B147" s="19"/>
      <c r="C147" s="127" t="s">
        <v>177</v>
      </c>
      <c r="D147" s="127" t="s">
        <v>137</v>
      </c>
      <c r="E147" s="128" t="s">
        <v>666</v>
      </c>
      <c r="F147" s="211" t="s">
        <v>667</v>
      </c>
      <c r="G147" s="212"/>
      <c r="H147" s="212"/>
      <c r="I147" s="212"/>
      <c r="J147" s="129" t="s">
        <v>155</v>
      </c>
      <c r="K147" s="130">
        <v>11.891</v>
      </c>
      <c r="L147" s="130"/>
      <c r="M147" s="213">
        <v>0</v>
      </c>
      <c r="N147" s="212"/>
      <c r="O147" s="214">
        <f>ROUND($M$147*$K$147,2)</f>
        <v>0</v>
      </c>
      <c r="P147" s="212"/>
      <c r="Q147" s="212"/>
      <c r="R147" s="212"/>
      <c r="S147" s="20"/>
      <c r="U147" s="131"/>
      <c r="V147" s="26" t="s">
        <v>33</v>
      </c>
      <c r="X147" s="132">
        <f>$W$147*$K$147</f>
        <v>0</v>
      </c>
      <c r="Y147" s="132">
        <v>0</v>
      </c>
      <c r="Z147" s="132">
        <f>$Y$147*$K$147</f>
        <v>0</v>
      </c>
      <c r="AA147" s="132">
        <v>0</v>
      </c>
      <c r="AB147" s="133">
        <f>$AA$147*$K$147</f>
        <v>0</v>
      </c>
      <c r="AS147" s="3" t="s">
        <v>141</v>
      </c>
      <c r="AU147" s="3" t="s">
        <v>137</v>
      </c>
      <c r="AV147" s="3" t="s">
        <v>114</v>
      </c>
      <c r="AZ147" s="3" t="s">
        <v>136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114</v>
      </c>
      <c r="BL147" s="83">
        <f>ROUND($M$147*$K$147,2)</f>
        <v>0</v>
      </c>
      <c r="BM147" s="3" t="s">
        <v>141</v>
      </c>
      <c r="BN147" s="3" t="s">
        <v>668</v>
      </c>
    </row>
    <row r="148" spans="2:52" s="3" customFormat="1" ht="18.75" customHeight="1">
      <c r="B148" s="138"/>
      <c r="E148" s="139"/>
      <c r="F148" s="221" t="s">
        <v>669</v>
      </c>
      <c r="G148" s="222"/>
      <c r="H148" s="222"/>
      <c r="I148" s="222"/>
      <c r="K148" s="140">
        <v>11.952</v>
      </c>
      <c r="L148" s="140"/>
      <c r="S148" s="141"/>
      <c r="U148" s="142"/>
      <c r="AB148" s="143"/>
      <c r="AU148" s="139" t="s">
        <v>323</v>
      </c>
      <c r="AV148" s="139" t="s">
        <v>114</v>
      </c>
      <c r="AW148" s="139" t="s">
        <v>114</v>
      </c>
      <c r="AX148" s="139" t="s">
        <v>104</v>
      </c>
      <c r="AY148" s="139" t="s">
        <v>66</v>
      </c>
      <c r="AZ148" s="139" t="s">
        <v>136</v>
      </c>
    </row>
    <row r="149" spans="2:52" s="3" customFormat="1" ht="18.75" customHeight="1">
      <c r="B149" s="138"/>
      <c r="E149" s="139"/>
      <c r="F149" s="221" t="s">
        <v>670</v>
      </c>
      <c r="G149" s="222"/>
      <c r="H149" s="222"/>
      <c r="I149" s="222"/>
      <c r="K149" s="140">
        <v>-0.061</v>
      </c>
      <c r="L149" s="140"/>
      <c r="S149" s="141"/>
      <c r="U149" s="142"/>
      <c r="AB149" s="143"/>
      <c r="AU149" s="139" t="s">
        <v>323</v>
      </c>
      <c r="AV149" s="139" t="s">
        <v>114</v>
      </c>
      <c r="AW149" s="139" t="s">
        <v>114</v>
      </c>
      <c r="AX149" s="139" t="s">
        <v>104</v>
      </c>
      <c r="AY149" s="139" t="s">
        <v>66</v>
      </c>
      <c r="AZ149" s="139" t="s">
        <v>136</v>
      </c>
    </row>
    <row r="150" spans="2:52" s="3" customFormat="1" ht="18.75" customHeight="1">
      <c r="B150" s="144"/>
      <c r="E150" s="145"/>
      <c r="F150" s="223" t="s">
        <v>324</v>
      </c>
      <c r="G150" s="224"/>
      <c r="H150" s="224"/>
      <c r="I150" s="224"/>
      <c r="K150" s="146">
        <v>11.891</v>
      </c>
      <c r="L150" s="146"/>
      <c r="S150" s="147"/>
      <c r="U150" s="148"/>
      <c r="AB150" s="149"/>
      <c r="AU150" s="145" t="s">
        <v>323</v>
      </c>
      <c r="AV150" s="145" t="s">
        <v>114</v>
      </c>
      <c r="AW150" s="145" t="s">
        <v>141</v>
      </c>
      <c r="AX150" s="145" t="s">
        <v>104</v>
      </c>
      <c r="AY150" s="145" t="s">
        <v>73</v>
      </c>
      <c r="AZ150" s="145" t="s">
        <v>136</v>
      </c>
    </row>
    <row r="151" spans="2:66" s="3" customFormat="1" ht="15.75" customHeight="1">
      <c r="B151" s="19"/>
      <c r="C151" s="134" t="s">
        <v>181</v>
      </c>
      <c r="D151" s="134" t="s">
        <v>143</v>
      </c>
      <c r="E151" s="135" t="s">
        <v>671</v>
      </c>
      <c r="F151" s="217" t="s">
        <v>672</v>
      </c>
      <c r="G151" s="218"/>
      <c r="H151" s="218"/>
      <c r="I151" s="218"/>
      <c r="J151" s="136" t="s">
        <v>155</v>
      </c>
      <c r="K151" s="137">
        <v>11.891</v>
      </c>
      <c r="L151" s="137"/>
      <c r="M151" s="219">
        <v>0</v>
      </c>
      <c r="N151" s="218"/>
      <c r="O151" s="220">
        <f>ROUND($M$151*$K$151,2)</f>
        <v>0</v>
      </c>
      <c r="P151" s="212"/>
      <c r="Q151" s="212"/>
      <c r="R151" s="212"/>
      <c r="S151" s="20"/>
      <c r="U151" s="131"/>
      <c r="V151" s="26" t="s">
        <v>33</v>
      </c>
      <c r="X151" s="132">
        <f>$W$151*$K$151</f>
        <v>0</v>
      </c>
      <c r="Y151" s="132">
        <v>1.67</v>
      </c>
      <c r="Z151" s="132">
        <f>$Y$151*$K$151</f>
        <v>19.857969999999998</v>
      </c>
      <c r="AA151" s="132">
        <v>0</v>
      </c>
      <c r="AB151" s="133">
        <f>$AA$151*$K$151</f>
        <v>0</v>
      </c>
      <c r="AS151" s="3" t="s">
        <v>147</v>
      </c>
      <c r="AU151" s="3" t="s">
        <v>143</v>
      </c>
      <c r="AV151" s="3" t="s">
        <v>114</v>
      </c>
      <c r="AZ151" s="3" t="s">
        <v>136</v>
      </c>
      <c r="BF151" s="83">
        <f>IF($V$151="základná",$O$151,0)</f>
        <v>0</v>
      </c>
      <c r="BG151" s="83">
        <f>IF($V$151="znížená",$O$151,0)</f>
        <v>0</v>
      </c>
      <c r="BH151" s="83">
        <f>IF($V$151="zákl. prenesená",$O$151,0)</f>
        <v>0</v>
      </c>
      <c r="BI151" s="83">
        <f>IF($V$151="zníž. prenesená",$O$151,0)</f>
        <v>0</v>
      </c>
      <c r="BJ151" s="83">
        <f>IF($V$151="nulová",$O$151,0)</f>
        <v>0</v>
      </c>
      <c r="BK151" s="3" t="s">
        <v>114</v>
      </c>
      <c r="BL151" s="83">
        <f>ROUND($M$151*$K$151,2)</f>
        <v>0</v>
      </c>
      <c r="BM151" s="3" t="s">
        <v>141</v>
      </c>
      <c r="BN151" s="3" t="s">
        <v>673</v>
      </c>
    </row>
    <row r="152" spans="2:66" s="3" customFormat="1" ht="15.75" customHeight="1">
      <c r="B152" s="19"/>
      <c r="C152" s="127" t="s">
        <v>185</v>
      </c>
      <c r="D152" s="127" t="s">
        <v>137</v>
      </c>
      <c r="E152" s="128" t="s">
        <v>674</v>
      </c>
      <c r="F152" s="211" t="s">
        <v>675</v>
      </c>
      <c r="G152" s="212"/>
      <c r="H152" s="212"/>
      <c r="I152" s="212"/>
      <c r="J152" s="129" t="s">
        <v>155</v>
      </c>
      <c r="K152" s="130">
        <v>11.891</v>
      </c>
      <c r="L152" s="130"/>
      <c r="M152" s="213">
        <v>0</v>
      </c>
      <c r="N152" s="212"/>
      <c r="O152" s="214">
        <f>ROUND($M$152*$K$152,2)</f>
        <v>0</v>
      </c>
      <c r="P152" s="212"/>
      <c r="Q152" s="212"/>
      <c r="R152" s="212"/>
      <c r="S152" s="20"/>
      <c r="U152" s="131"/>
      <c r="V152" s="26" t="s">
        <v>33</v>
      </c>
      <c r="X152" s="132">
        <f>$W$152*$K$152</f>
        <v>0</v>
      </c>
      <c r="Y152" s="132">
        <v>0</v>
      </c>
      <c r="Z152" s="132">
        <f>$Y$152*$K$152</f>
        <v>0</v>
      </c>
      <c r="AA152" s="132">
        <v>0</v>
      </c>
      <c r="AB152" s="133">
        <f>$AA$152*$K$152</f>
        <v>0</v>
      </c>
      <c r="AS152" s="3" t="s">
        <v>141</v>
      </c>
      <c r="AU152" s="3" t="s">
        <v>137</v>
      </c>
      <c r="AV152" s="3" t="s">
        <v>114</v>
      </c>
      <c r="AZ152" s="3" t="s">
        <v>136</v>
      </c>
      <c r="BF152" s="83">
        <f>IF($V$152="základná",$O$152,0)</f>
        <v>0</v>
      </c>
      <c r="BG152" s="83">
        <f>IF($V$152="znížená",$O$152,0)</f>
        <v>0</v>
      </c>
      <c r="BH152" s="83">
        <f>IF($V$152="zákl. prenesená",$O$152,0)</f>
        <v>0</v>
      </c>
      <c r="BI152" s="83">
        <f>IF($V$152="zníž. prenesená",$O$152,0)</f>
        <v>0</v>
      </c>
      <c r="BJ152" s="83">
        <f>IF($V$152="nulová",$O$152,0)</f>
        <v>0</v>
      </c>
      <c r="BK152" s="3" t="s">
        <v>114</v>
      </c>
      <c r="BL152" s="83">
        <f>ROUND($M$152*$K$152,2)</f>
        <v>0</v>
      </c>
      <c r="BM152" s="3" t="s">
        <v>141</v>
      </c>
      <c r="BN152" s="3" t="s">
        <v>676</v>
      </c>
    </row>
    <row r="153" spans="2:64" s="117" customFormat="1" ht="30.75" customHeight="1">
      <c r="B153" s="118"/>
      <c r="D153" s="126" t="s">
        <v>372</v>
      </c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228">
        <f>$BL$153</f>
        <v>0</v>
      </c>
      <c r="P153" s="216"/>
      <c r="Q153" s="216"/>
      <c r="R153" s="216"/>
      <c r="S153" s="121"/>
      <c r="U153" s="122"/>
      <c r="X153" s="123">
        <f>SUM($X$154:$X$157)</f>
        <v>0</v>
      </c>
      <c r="Z153" s="123">
        <f>SUM($Z$154:$Z$157)</f>
        <v>7.23219525</v>
      </c>
      <c r="AB153" s="124">
        <f>SUM($AB$154:$AB$157)</f>
        <v>0</v>
      </c>
      <c r="AS153" s="120" t="s">
        <v>73</v>
      </c>
      <c r="AU153" s="120" t="s">
        <v>65</v>
      </c>
      <c r="AV153" s="120" t="s">
        <v>73</v>
      </c>
      <c r="AZ153" s="120" t="s">
        <v>136</v>
      </c>
      <c r="BL153" s="125">
        <f>SUM($BL$154:$BL$157)</f>
        <v>0</v>
      </c>
    </row>
    <row r="154" spans="2:66" s="3" customFormat="1" ht="39" customHeight="1">
      <c r="B154" s="19"/>
      <c r="C154" s="127" t="s">
        <v>189</v>
      </c>
      <c r="D154" s="127" t="s">
        <v>137</v>
      </c>
      <c r="E154" s="128" t="s">
        <v>677</v>
      </c>
      <c r="F154" s="211" t="s">
        <v>678</v>
      </c>
      <c r="G154" s="212"/>
      <c r="H154" s="212"/>
      <c r="I154" s="212"/>
      <c r="J154" s="129" t="s">
        <v>155</v>
      </c>
      <c r="K154" s="130">
        <v>3.825</v>
      </c>
      <c r="L154" s="130"/>
      <c r="M154" s="213">
        <v>0</v>
      </c>
      <c r="N154" s="212"/>
      <c r="O154" s="214">
        <f>ROUND($M$154*$K$154,2)</f>
        <v>0</v>
      </c>
      <c r="P154" s="212"/>
      <c r="Q154" s="212"/>
      <c r="R154" s="212"/>
      <c r="S154" s="20"/>
      <c r="U154" s="131"/>
      <c r="V154" s="26" t="s">
        <v>33</v>
      </c>
      <c r="X154" s="132">
        <f>$W$154*$K$154</f>
        <v>0</v>
      </c>
      <c r="Y154" s="132">
        <v>1.89077</v>
      </c>
      <c r="Z154" s="132">
        <f>$Y$154*$K$154</f>
        <v>7.23219525</v>
      </c>
      <c r="AA154" s="132">
        <v>0</v>
      </c>
      <c r="AB154" s="133">
        <f>$AA$154*$K$154</f>
        <v>0</v>
      </c>
      <c r="AS154" s="3" t="s">
        <v>141</v>
      </c>
      <c r="AU154" s="3" t="s">
        <v>137</v>
      </c>
      <c r="AV154" s="3" t="s">
        <v>114</v>
      </c>
      <c r="AZ154" s="3" t="s">
        <v>136</v>
      </c>
      <c r="BF154" s="83">
        <f>IF($V$154="základná",$O$154,0)</f>
        <v>0</v>
      </c>
      <c r="BG154" s="83">
        <f>IF($V$154="znížená",$O$154,0)</f>
        <v>0</v>
      </c>
      <c r="BH154" s="83">
        <f>IF($V$154="zákl. prenesená",$O$154,0)</f>
        <v>0</v>
      </c>
      <c r="BI154" s="83">
        <f>IF($V$154="zníž. prenesená",$O$154,0)</f>
        <v>0</v>
      </c>
      <c r="BJ154" s="83">
        <f>IF($V$154="nulová",$O$154,0)</f>
        <v>0</v>
      </c>
      <c r="BK154" s="3" t="s">
        <v>114</v>
      </c>
      <c r="BL154" s="83">
        <f>ROUND($M$154*$K$154,2)</f>
        <v>0</v>
      </c>
      <c r="BM154" s="3" t="s">
        <v>141</v>
      </c>
      <c r="BN154" s="3" t="s">
        <v>679</v>
      </c>
    </row>
    <row r="155" spans="2:52" s="3" customFormat="1" ht="18.75" customHeight="1">
      <c r="B155" s="138"/>
      <c r="E155" s="139"/>
      <c r="F155" s="221" t="s">
        <v>680</v>
      </c>
      <c r="G155" s="222"/>
      <c r="H155" s="222"/>
      <c r="I155" s="222"/>
      <c r="K155" s="140">
        <v>3.6</v>
      </c>
      <c r="L155" s="140"/>
      <c r="S155" s="141"/>
      <c r="U155" s="142"/>
      <c r="AB155" s="143"/>
      <c r="AU155" s="139" t="s">
        <v>323</v>
      </c>
      <c r="AV155" s="139" t="s">
        <v>114</v>
      </c>
      <c r="AW155" s="139" t="s">
        <v>114</v>
      </c>
      <c r="AX155" s="139" t="s">
        <v>104</v>
      </c>
      <c r="AY155" s="139" t="s">
        <v>66</v>
      </c>
      <c r="AZ155" s="139" t="s">
        <v>136</v>
      </c>
    </row>
    <row r="156" spans="2:52" s="3" customFormat="1" ht="18.75" customHeight="1">
      <c r="B156" s="138"/>
      <c r="E156" s="139"/>
      <c r="F156" s="221" t="s">
        <v>681</v>
      </c>
      <c r="G156" s="222"/>
      <c r="H156" s="222"/>
      <c r="I156" s="222"/>
      <c r="K156" s="140">
        <v>0.225</v>
      </c>
      <c r="L156" s="140"/>
      <c r="S156" s="141"/>
      <c r="U156" s="142"/>
      <c r="AB156" s="143"/>
      <c r="AU156" s="139" t="s">
        <v>323</v>
      </c>
      <c r="AV156" s="139" t="s">
        <v>114</v>
      </c>
      <c r="AW156" s="139" t="s">
        <v>114</v>
      </c>
      <c r="AX156" s="139" t="s">
        <v>104</v>
      </c>
      <c r="AY156" s="139" t="s">
        <v>66</v>
      </c>
      <c r="AZ156" s="139" t="s">
        <v>136</v>
      </c>
    </row>
    <row r="157" spans="2:52" s="3" customFormat="1" ht="18.75" customHeight="1">
      <c r="B157" s="144"/>
      <c r="E157" s="145"/>
      <c r="F157" s="223" t="s">
        <v>324</v>
      </c>
      <c r="G157" s="224"/>
      <c r="H157" s="224"/>
      <c r="I157" s="224"/>
      <c r="K157" s="146">
        <v>3.825</v>
      </c>
      <c r="L157" s="146"/>
      <c r="S157" s="147"/>
      <c r="U157" s="148"/>
      <c r="AB157" s="149"/>
      <c r="AU157" s="145" t="s">
        <v>323</v>
      </c>
      <c r="AV157" s="145" t="s">
        <v>114</v>
      </c>
      <c r="AW157" s="145" t="s">
        <v>141</v>
      </c>
      <c r="AX157" s="145" t="s">
        <v>104</v>
      </c>
      <c r="AY157" s="145" t="s">
        <v>73</v>
      </c>
      <c r="AZ157" s="145" t="s">
        <v>136</v>
      </c>
    </row>
    <row r="158" spans="2:64" s="117" customFormat="1" ht="30.75" customHeight="1">
      <c r="B158" s="118"/>
      <c r="D158" s="126" t="s">
        <v>638</v>
      </c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228">
        <f>$BL$158</f>
        <v>0</v>
      </c>
      <c r="P158" s="216"/>
      <c r="Q158" s="216"/>
      <c r="R158" s="216"/>
      <c r="S158" s="121"/>
      <c r="U158" s="122"/>
      <c r="X158" s="123">
        <f>SUM($X$159:$X$168)</f>
        <v>0</v>
      </c>
      <c r="Z158" s="123">
        <f>SUM($Z$159:$Z$168)</f>
        <v>11.48172388</v>
      </c>
      <c r="AB158" s="124">
        <f>SUM($AB$159:$AB$168)</f>
        <v>0</v>
      </c>
      <c r="AS158" s="120" t="s">
        <v>73</v>
      </c>
      <c r="AU158" s="120" t="s">
        <v>65</v>
      </c>
      <c r="AV158" s="120" t="s">
        <v>73</v>
      </c>
      <c r="AZ158" s="120" t="s">
        <v>136</v>
      </c>
      <c r="BL158" s="125">
        <f>SUM($BL$159:$BL$168)</f>
        <v>0</v>
      </c>
    </row>
    <row r="159" spans="2:66" s="3" customFormat="1" ht="15.75" customHeight="1">
      <c r="B159" s="19"/>
      <c r="C159" s="127" t="s">
        <v>193</v>
      </c>
      <c r="D159" s="127" t="s">
        <v>137</v>
      </c>
      <c r="E159" s="128" t="s">
        <v>682</v>
      </c>
      <c r="F159" s="211" t="s">
        <v>683</v>
      </c>
      <c r="G159" s="212"/>
      <c r="H159" s="212"/>
      <c r="I159" s="212"/>
      <c r="J159" s="129" t="s">
        <v>431</v>
      </c>
      <c r="K159" s="130">
        <v>60</v>
      </c>
      <c r="L159" s="130"/>
      <c r="M159" s="213">
        <v>0</v>
      </c>
      <c r="N159" s="212"/>
      <c r="O159" s="214">
        <f>ROUND($M$159*$K$159,2)</f>
        <v>0</v>
      </c>
      <c r="P159" s="212"/>
      <c r="Q159" s="212"/>
      <c r="R159" s="212"/>
      <c r="S159" s="20"/>
      <c r="U159" s="131"/>
      <c r="V159" s="26" t="s">
        <v>33</v>
      </c>
      <c r="X159" s="132">
        <f>$W$159*$K$159</f>
        <v>0</v>
      </c>
      <c r="Y159" s="132">
        <v>0.000186898</v>
      </c>
      <c r="Z159" s="132">
        <f>$Y$159*$K$159</f>
        <v>0.01121388</v>
      </c>
      <c r="AA159" s="132">
        <v>0</v>
      </c>
      <c r="AB159" s="133">
        <f>$AA$159*$K$159</f>
        <v>0</v>
      </c>
      <c r="AS159" s="3" t="s">
        <v>513</v>
      </c>
      <c r="AU159" s="3" t="s">
        <v>137</v>
      </c>
      <c r="AV159" s="3" t="s">
        <v>114</v>
      </c>
      <c r="AZ159" s="3" t="s">
        <v>136</v>
      </c>
      <c r="BF159" s="83">
        <f>IF($V$159="základná",$O$159,0)</f>
        <v>0</v>
      </c>
      <c r="BG159" s="83">
        <f>IF($V$159="znížená",$O$159,0)</f>
        <v>0</v>
      </c>
      <c r="BH159" s="83">
        <f>IF($V$159="zákl. prenesená",$O$159,0)</f>
        <v>0</v>
      </c>
      <c r="BI159" s="83">
        <f>IF($V$159="zníž. prenesená",$O$159,0)</f>
        <v>0</v>
      </c>
      <c r="BJ159" s="83">
        <f>IF($V$159="nulová",$O$159,0)</f>
        <v>0</v>
      </c>
      <c r="BK159" s="3" t="s">
        <v>114</v>
      </c>
      <c r="BL159" s="83">
        <f>ROUND($M$159*$K$159,2)</f>
        <v>0</v>
      </c>
      <c r="BM159" s="3" t="s">
        <v>513</v>
      </c>
      <c r="BN159" s="3" t="s">
        <v>684</v>
      </c>
    </row>
    <row r="160" spans="2:66" s="3" customFormat="1" ht="27" customHeight="1">
      <c r="B160" s="19"/>
      <c r="C160" s="127" t="s">
        <v>197</v>
      </c>
      <c r="D160" s="127" t="s">
        <v>137</v>
      </c>
      <c r="E160" s="128" t="s">
        <v>685</v>
      </c>
      <c r="F160" s="211" t="s">
        <v>686</v>
      </c>
      <c r="G160" s="212"/>
      <c r="H160" s="212"/>
      <c r="I160" s="212"/>
      <c r="J160" s="129" t="s">
        <v>431</v>
      </c>
      <c r="K160" s="130">
        <v>60</v>
      </c>
      <c r="L160" s="130"/>
      <c r="M160" s="213">
        <v>0</v>
      </c>
      <c r="N160" s="212"/>
      <c r="O160" s="214">
        <f>ROUND($M$160*$K$160,2)</f>
        <v>0</v>
      </c>
      <c r="P160" s="212"/>
      <c r="Q160" s="212"/>
      <c r="R160" s="212"/>
      <c r="S160" s="20"/>
      <c r="U160" s="131"/>
      <c r="V160" s="26" t="s">
        <v>33</v>
      </c>
      <c r="X160" s="132">
        <f>$W$160*$K$160</f>
        <v>0</v>
      </c>
      <c r="Y160" s="132">
        <v>1E-05</v>
      </c>
      <c r="Z160" s="132">
        <f>$Y$160*$K$160</f>
        <v>0.0006000000000000001</v>
      </c>
      <c r="AA160" s="132">
        <v>0</v>
      </c>
      <c r="AB160" s="133">
        <f>$AA$160*$K$160</f>
        <v>0</v>
      </c>
      <c r="AS160" s="3" t="s">
        <v>513</v>
      </c>
      <c r="AU160" s="3" t="s">
        <v>137</v>
      </c>
      <c r="AV160" s="3" t="s">
        <v>114</v>
      </c>
      <c r="AZ160" s="3" t="s">
        <v>136</v>
      </c>
      <c r="BF160" s="83">
        <f>IF($V$160="základná",$O$160,0)</f>
        <v>0</v>
      </c>
      <c r="BG160" s="83">
        <f>IF($V$160="znížená",$O$160,0)</f>
        <v>0</v>
      </c>
      <c r="BH160" s="83">
        <f>IF($V$160="zákl. prenesená",$O$160,0)</f>
        <v>0</v>
      </c>
      <c r="BI160" s="83">
        <f>IF($V$160="zníž. prenesená",$O$160,0)</f>
        <v>0</v>
      </c>
      <c r="BJ160" s="83">
        <f>IF($V$160="nulová",$O$160,0)</f>
        <v>0</v>
      </c>
      <c r="BK160" s="3" t="s">
        <v>114</v>
      </c>
      <c r="BL160" s="83">
        <f>ROUND($M$160*$K$160,2)</f>
        <v>0</v>
      </c>
      <c r="BM160" s="3" t="s">
        <v>513</v>
      </c>
      <c r="BN160" s="3" t="s">
        <v>687</v>
      </c>
    </row>
    <row r="161" spans="2:66" s="3" customFormat="1" ht="27" customHeight="1">
      <c r="B161" s="19"/>
      <c r="C161" s="127" t="s">
        <v>513</v>
      </c>
      <c r="D161" s="127" t="s">
        <v>137</v>
      </c>
      <c r="E161" s="128" t="s">
        <v>688</v>
      </c>
      <c r="F161" s="211" t="s">
        <v>689</v>
      </c>
      <c r="G161" s="212"/>
      <c r="H161" s="212"/>
      <c r="I161" s="212"/>
      <c r="J161" s="129" t="s">
        <v>431</v>
      </c>
      <c r="K161" s="130">
        <v>60</v>
      </c>
      <c r="L161" s="130"/>
      <c r="M161" s="213">
        <v>0</v>
      </c>
      <c r="N161" s="212"/>
      <c r="O161" s="214">
        <f>ROUND($M$161*$K$161,2)</f>
        <v>0</v>
      </c>
      <c r="P161" s="212"/>
      <c r="Q161" s="212"/>
      <c r="R161" s="212"/>
      <c r="S161" s="20"/>
      <c r="U161" s="131"/>
      <c r="V161" s="26" t="s">
        <v>33</v>
      </c>
      <c r="X161" s="132">
        <f>$W$161*$K$161</f>
        <v>0</v>
      </c>
      <c r="Y161" s="132">
        <v>0</v>
      </c>
      <c r="Z161" s="132">
        <f>$Y$161*$K$161</f>
        <v>0</v>
      </c>
      <c r="AA161" s="132">
        <v>0</v>
      </c>
      <c r="AB161" s="133">
        <f>$AA$161*$K$161</f>
        <v>0</v>
      </c>
      <c r="AS161" s="3" t="s">
        <v>141</v>
      </c>
      <c r="AU161" s="3" t="s">
        <v>137</v>
      </c>
      <c r="AV161" s="3" t="s">
        <v>114</v>
      </c>
      <c r="AZ161" s="3" t="s">
        <v>136</v>
      </c>
      <c r="BF161" s="83">
        <f>IF($V$161="základná",$O$161,0)</f>
        <v>0</v>
      </c>
      <c r="BG161" s="83">
        <f>IF($V$161="znížená",$O$161,0)</f>
        <v>0</v>
      </c>
      <c r="BH161" s="83">
        <f>IF($V$161="zákl. prenesená",$O$161,0)</f>
        <v>0</v>
      </c>
      <c r="BI161" s="83">
        <f>IF($V$161="zníž. prenesená",$O$161,0)</f>
        <v>0</v>
      </c>
      <c r="BJ161" s="83">
        <f>IF($V$161="nulová",$O$161,0)</f>
        <v>0</v>
      </c>
      <c r="BK161" s="3" t="s">
        <v>114</v>
      </c>
      <c r="BL161" s="83">
        <f>ROUND($M$161*$K$161,2)</f>
        <v>0</v>
      </c>
      <c r="BM161" s="3" t="s">
        <v>141</v>
      </c>
      <c r="BN161" s="3" t="s">
        <v>690</v>
      </c>
    </row>
    <row r="162" spans="2:66" s="3" customFormat="1" ht="27" customHeight="1">
      <c r="B162" s="19"/>
      <c r="C162" s="134" t="s">
        <v>201</v>
      </c>
      <c r="D162" s="134" t="s">
        <v>143</v>
      </c>
      <c r="E162" s="135" t="s">
        <v>691</v>
      </c>
      <c r="F162" s="217" t="s">
        <v>692</v>
      </c>
      <c r="G162" s="218"/>
      <c r="H162" s="218"/>
      <c r="I162" s="218"/>
      <c r="J162" s="136" t="s">
        <v>431</v>
      </c>
      <c r="K162" s="137">
        <v>60</v>
      </c>
      <c r="L162" s="137"/>
      <c r="M162" s="219">
        <v>0</v>
      </c>
      <c r="N162" s="218"/>
      <c r="O162" s="220">
        <f>ROUND($M$162*$K$162,2)</f>
        <v>0</v>
      </c>
      <c r="P162" s="212"/>
      <c r="Q162" s="212"/>
      <c r="R162" s="212"/>
      <c r="S162" s="20"/>
      <c r="U162" s="131"/>
      <c r="V162" s="26" t="s">
        <v>33</v>
      </c>
      <c r="X162" s="132">
        <f>$W$162*$K$162</f>
        <v>0</v>
      </c>
      <c r="Y162" s="132">
        <v>0.00033</v>
      </c>
      <c r="Z162" s="132">
        <f>$Y$162*$K$162</f>
        <v>0.019799999999999998</v>
      </c>
      <c r="AA162" s="132">
        <v>0</v>
      </c>
      <c r="AB162" s="133">
        <f>$AA$162*$K$162</f>
        <v>0</v>
      </c>
      <c r="AS162" s="3" t="s">
        <v>147</v>
      </c>
      <c r="AU162" s="3" t="s">
        <v>143</v>
      </c>
      <c r="AV162" s="3" t="s">
        <v>114</v>
      </c>
      <c r="AZ162" s="3" t="s">
        <v>136</v>
      </c>
      <c r="BF162" s="83">
        <f>IF($V$162="základná",$O$162,0)</f>
        <v>0</v>
      </c>
      <c r="BG162" s="83">
        <f>IF($V$162="znížená",$O$162,0)</f>
        <v>0</v>
      </c>
      <c r="BH162" s="83">
        <f>IF($V$162="zákl. prenesená",$O$162,0)</f>
        <v>0</v>
      </c>
      <c r="BI162" s="83">
        <f>IF($V$162="zníž. prenesená",$O$162,0)</f>
        <v>0</v>
      </c>
      <c r="BJ162" s="83">
        <f>IF($V$162="nulová",$O$162,0)</f>
        <v>0</v>
      </c>
      <c r="BK162" s="3" t="s">
        <v>114</v>
      </c>
      <c r="BL162" s="83">
        <f>ROUND($M$162*$K$162,2)</f>
        <v>0</v>
      </c>
      <c r="BM162" s="3" t="s">
        <v>141</v>
      </c>
      <c r="BN162" s="3" t="s">
        <v>693</v>
      </c>
    </row>
    <row r="163" spans="2:66" s="3" customFormat="1" ht="27" customHeight="1">
      <c r="B163" s="19"/>
      <c r="C163" s="127" t="s">
        <v>205</v>
      </c>
      <c r="D163" s="127" t="s">
        <v>137</v>
      </c>
      <c r="E163" s="128" t="s">
        <v>694</v>
      </c>
      <c r="F163" s="211" t="s">
        <v>695</v>
      </c>
      <c r="G163" s="212"/>
      <c r="H163" s="212"/>
      <c r="I163" s="212"/>
      <c r="J163" s="129" t="s">
        <v>160</v>
      </c>
      <c r="K163" s="130">
        <v>1</v>
      </c>
      <c r="L163" s="130"/>
      <c r="M163" s="213">
        <v>0</v>
      </c>
      <c r="N163" s="212"/>
      <c r="O163" s="214">
        <f>ROUND($M$163*$K$163,2)</f>
        <v>0</v>
      </c>
      <c r="P163" s="212"/>
      <c r="Q163" s="212"/>
      <c r="R163" s="212"/>
      <c r="S163" s="20"/>
      <c r="U163" s="131"/>
      <c r="V163" s="26" t="s">
        <v>33</v>
      </c>
      <c r="X163" s="132">
        <f>$W$163*$K$163</f>
        <v>0</v>
      </c>
      <c r="Y163" s="132">
        <v>0</v>
      </c>
      <c r="Z163" s="132">
        <f>$Y$163*$K$163</f>
        <v>0</v>
      </c>
      <c r="AA163" s="132">
        <v>0</v>
      </c>
      <c r="AB163" s="133">
        <f>$AA$163*$K$163</f>
        <v>0</v>
      </c>
      <c r="AS163" s="3" t="s">
        <v>141</v>
      </c>
      <c r="AU163" s="3" t="s">
        <v>137</v>
      </c>
      <c r="AV163" s="3" t="s">
        <v>114</v>
      </c>
      <c r="AZ163" s="3" t="s">
        <v>136</v>
      </c>
      <c r="BF163" s="83">
        <f>IF($V$163="základná",$O$163,0)</f>
        <v>0</v>
      </c>
      <c r="BG163" s="83">
        <f>IF($V$163="znížená",$O$163,0)</f>
        <v>0</v>
      </c>
      <c r="BH163" s="83">
        <f>IF($V$163="zákl. prenesená",$O$163,0)</f>
        <v>0</v>
      </c>
      <c r="BI163" s="83">
        <f>IF($V$163="zníž. prenesená",$O$163,0)</f>
        <v>0</v>
      </c>
      <c r="BJ163" s="83">
        <f>IF($V$163="nulová",$O$163,0)</f>
        <v>0</v>
      </c>
      <c r="BK163" s="3" t="s">
        <v>114</v>
      </c>
      <c r="BL163" s="83">
        <f>ROUND($M$163*$K$163,2)</f>
        <v>0</v>
      </c>
      <c r="BM163" s="3" t="s">
        <v>141</v>
      </c>
      <c r="BN163" s="3" t="s">
        <v>696</v>
      </c>
    </row>
    <row r="164" spans="2:66" s="3" customFormat="1" ht="15.75" customHeight="1">
      <c r="B164" s="19"/>
      <c r="C164" s="134" t="s">
        <v>209</v>
      </c>
      <c r="D164" s="134" t="s">
        <v>143</v>
      </c>
      <c r="E164" s="135" t="s">
        <v>697</v>
      </c>
      <c r="F164" s="217" t="s">
        <v>698</v>
      </c>
      <c r="G164" s="218"/>
      <c r="H164" s="218"/>
      <c r="I164" s="218"/>
      <c r="J164" s="136" t="s">
        <v>160</v>
      </c>
      <c r="K164" s="137">
        <v>1</v>
      </c>
      <c r="L164" s="137"/>
      <c r="M164" s="219">
        <v>0</v>
      </c>
      <c r="N164" s="218"/>
      <c r="O164" s="220">
        <f>ROUND($M$164*$K$164,2)</f>
        <v>0</v>
      </c>
      <c r="P164" s="212"/>
      <c r="Q164" s="212"/>
      <c r="R164" s="212"/>
      <c r="S164" s="20"/>
      <c r="U164" s="131"/>
      <c r="V164" s="26" t="s">
        <v>33</v>
      </c>
      <c r="X164" s="132">
        <f>$W$164*$K$164</f>
        <v>0</v>
      </c>
      <c r="Y164" s="132">
        <v>0.0025</v>
      </c>
      <c r="Z164" s="132">
        <f>$Y$164*$K$164</f>
        <v>0.0025</v>
      </c>
      <c r="AA164" s="132">
        <v>0</v>
      </c>
      <c r="AB164" s="133">
        <f>$AA$164*$K$164</f>
        <v>0</v>
      </c>
      <c r="AS164" s="3" t="s">
        <v>147</v>
      </c>
      <c r="AU164" s="3" t="s">
        <v>143</v>
      </c>
      <c r="AV164" s="3" t="s">
        <v>114</v>
      </c>
      <c r="AZ164" s="3" t="s">
        <v>136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114</v>
      </c>
      <c r="BL164" s="83">
        <f>ROUND($M$164*$K$164,2)</f>
        <v>0</v>
      </c>
      <c r="BM164" s="3" t="s">
        <v>141</v>
      </c>
      <c r="BN164" s="3" t="s">
        <v>699</v>
      </c>
    </row>
    <row r="165" spans="2:66" s="3" customFormat="1" ht="27" customHeight="1">
      <c r="B165" s="19"/>
      <c r="C165" s="127" t="s">
        <v>2</v>
      </c>
      <c r="D165" s="127" t="s">
        <v>137</v>
      </c>
      <c r="E165" s="128" t="s">
        <v>700</v>
      </c>
      <c r="F165" s="211" t="s">
        <v>701</v>
      </c>
      <c r="G165" s="212"/>
      <c r="H165" s="212"/>
      <c r="I165" s="212"/>
      <c r="J165" s="129" t="s">
        <v>160</v>
      </c>
      <c r="K165" s="130">
        <v>1</v>
      </c>
      <c r="L165" s="130"/>
      <c r="M165" s="213">
        <v>0</v>
      </c>
      <c r="N165" s="212"/>
      <c r="O165" s="214">
        <f>ROUND($M$165*$K$165,2)</f>
        <v>0</v>
      </c>
      <c r="P165" s="212"/>
      <c r="Q165" s="212"/>
      <c r="R165" s="212"/>
      <c r="S165" s="20"/>
      <c r="U165" s="131"/>
      <c r="V165" s="26" t="s">
        <v>33</v>
      </c>
      <c r="X165" s="132">
        <f>$W$165*$K$165</f>
        <v>0</v>
      </c>
      <c r="Y165" s="132">
        <v>11.29823</v>
      </c>
      <c r="Z165" s="132">
        <f>$Y$165*$K$165</f>
        <v>11.29823</v>
      </c>
      <c r="AA165" s="132">
        <v>0</v>
      </c>
      <c r="AB165" s="133">
        <f>$AA$165*$K$165</f>
        <v>0</v>
      </c>
      <c r="AS165" s="3" t="s">
        <v>141</v>
      </c>
      <c r="AU165" s="3" t="s">
        <v>137</v>
      </c>
      <c r="AV165" s="3" t="s">
        <v>114</v>
      </c>
      <c r="AZ165" s="3" t="s">
        <v>136</v>
      </c>
      <c r="BF165" s="83">
        <f>IF($V$165="základná",$O$165,0)</f>
        <v>0</v>
      </c>
      <c r="BG165" s="83">
        <f>IF($V$165="znížená",$O$165,0)</f>
        <v>0</v>
      </c>
      <c r="BH165" s="83">
        <f>IF($V$165="zákl. prenesená",$O$165,0)</f>
        <v>0</v>
      </c>
      <c r="BI165" s="83">
        <f>IF($V$165="zníž. prenesená",$O$165,0)</f>
        <v>0</v>
      </c>
      <c r="BJ165" s="83">
        <f>IF($V$165="nulová",$O$165,0)</f>
        <v>0</v>
      </c>
      <c r="BK165" s="3" t="s">
        <v>114</v>
      </c>
      <c r="BL165" s="83">
        <f>ROUND($M$165*$K$165,2)</f>
        <v>0</v>
      </c>
      <c r="BM165" s="3" t="s">
        <v>141</v>
      </c>
      <c r="BN165" s="3" t="s">
        <v>702</v>
      </c>
    </row>
    <row r="166" spans="2:66" s="3" customFormat="1" ht="15.75" customHeight="1">
      <c r="B166" s="19"/>
      <c r="C166" s="127" t="s">
        <v>517</v>
      </c>
      <c r="D166" s="127" t="s">
        <v>137</v>
      </c>
      <c r="E166" s="128" t="s">
        <v>703</v>
      </c>
      <c r="F166" s="211" t="s">
        <v>704</v>
      </c>
      <c r="G166" s="212"/>
      <c r="H166" s="212"/>
      <c r="I166" s="212"/>
      <c r="J166" s="129" t="s">
        <v>160</v>
      </c>
      <c r="K166" s="130">
        <v>1</v>
      </c>
      <c r="L166" s="130"/>
      <c r="M166" s="213">
        <v>0</v>
      </c>
      <c r="N166" s="212"/>
      <c r="O166" s="214">
        <f>ROUND($M$166*$K$166,2)</f>
        <v>0</v>
      </c>
      <c r="P166" s="212"/>
      <c r="Q166" s="212"/>
      <c r="R166" s="212"/>
      <c r="S166" s="20"/>
      <c r="U166" s="131"/>
      <c r="V166" s="26" t="s">
        <v>33</v>
      </c>
      <c r="X166" s="132">
        <f>$W$166*$K$166</f>
        <v>0</v>
      </c>
      <c r="Y166" s="132">
        <v>0.11406</v>
      </c>
      <c r="Z166" s="132">
        <f>$Y$166*$K$166</f>
        <v>0.11406</v>
      </c>
      <c r="AA166" s="132">
        <v>0</v>
      </c>
      <c r="AB166" s="133">
        <f>$AA$166*$K$166</f>
        <v>0</v>
      </c>
      <c r="AS166" s="3" t="s">
        <v>141</v>
      </c>
      <c r="AU166" s="3" t="s">
        <v>137</v>
      </c>
      <c r="AV166" s="3" t="s">
        <v>114</v>
      </c>
      <c r="AZ166" s="3" t="s">
        <v>136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114</v>
      </c>
      <c r="BL166" s="83">
        <f>ROUND($M$166*$K$166,2)</f>
        <v>0</v>
      </c>
      <c r="BM166" s="3" t="s">
        <v>141</v>
      </c>
      <c r="BN166" s="3" t="s">
        <v>705</v>
      </c>
    </row>
    <row r="167" spans="2:66" s="3" customFormat="1" ht="15.75" customHeight="1">
      <c r="B167" s="19"/>
      <c r="C167" s="134" t="s">
        <v>491</v>
      </c>
      <c r="D167" s="134" t="s">
        <v>143</v>
      </c>
      <c r="E167" s="135" t="s">
        <v>706</v>
      </c>
      <c r="F167" s="217" t="s">
        <v>707</v>
      </c>
      <c r="G167" s="218"/>
      <c r="H167" s="218"/>
      <c r="I167" s="218"/>
      <c r="J167" s="136" t="s">
        <v>160</v>
      </c>
      <c r="K167" s="137">
        <v>1</v>
      </c>
      <c r="L167" s="137"/>
      <c r="M167" s="219">
        <v>0</v>
      </c>
      <c r="N167" s="218"/>
      <c r="O167" s="220">
        <f>ROUND($M$167*$K$167,2)</f>
        <v>0</v>
      </c>
      <c r="P167" s="212"/>
      <c r="Q167" s="212"/>
      <c r="R167" s="212"/>
      <c r="S167" s="20"/>
      <c r="U167" s="131"/>
      <c r="V167" s="26" t="s">
        <v>33</v>
      </c>
      <c r="X167" s="132">
        <f>$W$167*$K$167</f>
        <v>0</v>
      </c>
      <c r="Y167" s="132">
        <v>0.016</v>
      </c>
      <c r="Z167" s="132">
        <f>$Y$167*$K$167</f>
        <v>0.016</v>
      </c>
      <c r="AA167" s="132">
        <v>0</v>
      </c>
      <c r="AB167" s="133">
        <f>$AA$167*$K$167</f>
        <v>0</v>
      </c>
      <c r="AS167" s="3" t="s">
        <v>147</v>
      </c>
      <c r="AU167" s="3" t="s">
        <v>143</v>
      </c>
      <c r="AV167" s="3" t="s">
        <v>114</v>
      </c>
      <c r="AZ167" s="3" t="s">
        <v>136</v>
      </c>
      <c r="BF167" s="83">
        <f>IF($V$167="základná",$O$167,0)</f>
        <v>0</v>
      </c>
      <c r="BG167" s="83">
        <f>IF($V$167="znížená",$O$167,0)</f>
        <v>0</v>
      </c>
      <c r="BH167" s="83">
        <f>IF($V$167="zákl. prenesená",$O$167,0)</f>
        <v>0</v>
      </c>
      <c r="BI167" s="83">
        <f>IF($V$167="zníž. prenesená",$O$167,0)</f>
        <v>0</v>
      </c>
      <c r="BJ167" s="83">
        <f>IF($V$167="nulová",$O$167,0)</f>
        <v>0</v>
      </c>
      <c r="BK167" s="3" t="s">
        <v>114</v>
      </c>
      <c r="BL167" s="83">
        <f>ROUND($M$167*$K$167,2)</f>
        <v>0</v>
      </c>
      <c r="BM167" s="3" t="s">
        <v>141</v>
      </c>
      <c r="BN167" s="3" t="s">
        <v>708</v>
      </c>
    </row>
    <row r="168" spans="2:66" s="3" customFormat="1" ht="15.75" customHeight="1">
      <c r="B168" s="19"/>
      <c r="C168" s="127" t="s">
        <v>411</v>
      </c>
      <c r="D168" s="127" t="s">
        <v>137</v>
      </c>
      <c r="E168" s="128" t="s">
        <v>709</v>
      </c>
      <c r="F168" s="211" t="s">
        <v>710</v>
      </c>
      <c r="G168" s="212"/>
      <c r="H168" s="212"/>
      <c r="I168" s="212"/>
      <c r="J168" s="129" t="s">
        <v>431</v>
      </c>
      <c r="K168" s="130">
        <v>60</v>
      </c>
      <c r="L168" s="130"/>
      <c r="M168" s="213">
        <v>0</v>
      </c>
      <c r="N168" s="212"/>
      <c r="O168" s="214">
        <f>ROUND($M$168*$K$168,2)</f>
        <v>0</v>
      </c>
      <c r="P168" s="212"/>
      <c r="Q168" s="212"/>
      <c r="R168" s="212"/>
      <c r="S168" s="20"/>
      <c r="U168" s="131"/>
      <c r="V168" s="26" t="s">
        <v>33</v>
      </c>
      <c r="X168" s="132">
        <f>$W$168*$K$168</f>
        <v>0</v>
      </c>
      <c r="Y168" s="132">
        <v>0.000322</v>
      </c>
      <c r="Z168" s="132">
        <f>$Y$168*$K$168</f>
        <v>0.01932</v>
      </c>
      <c r="AA168" s="132">
        <v>0</v>
      </c>
      <c r="AB168" s="133">
        <f>$AA$168*$K$168</f>
        <v>0</v>
      </c>
      <c r="AS168" s="3" t="s">
        <v>141</v>
      </c>
      <c r="AU168" s="3" t="s">
        <v>137</v>
      </c>
      <c r="AV168" s="3" t="s">
        <v>114</v>
      </c>
      <c r="AZ168" s="3" t="s">
        <v>136</v>
      </c>
      <c r="BF168" s="83">
        <f>IF($V$168="základná",$O$168,0)</f>
        <v>0</v>
      </c>
      <c r="BG168" s="83">
        <f>IF($V$168="znížená",$O$168,0)</f>
        <v>0</v>
      </c>
      <c r="BH168" s="83">
        <f>IF($V$168="zákl. prenesená",$O$168,0)</f>
        <v>0</v>
      </c>
      <c r="BI168" s="83">
        <f>IF($V$168="zníž. prenesená",$O$168,0)</f>
        <v>0</v>
      </c>
      <c r="BJ168" s="83">
        <f>IF($V$168="nulová",$O$168,0)</f>
        <v>0</v>
      </c>
      <c r="BK168" s="3" t="s">
        <v>114</v>
      </c>
      <c r="BL168" s="83">
        <f>ROUND($M$168*$K$168,2)</f>
        <v>0</v>
      </c>
      <c r="BM168" s="3" t="s">
        <v>141</v>
      </c>
      <c r="BN168" s="3" t="s">
        <v>711</v>
      </c>
    </row>
    <row r="169" spans="2:64" s="117" customFormat="1" ht="30.75" customHeight="1">
      <c r="B169" s="118"/>
      <c r="D169" s="126" t="s">
        <v>109</v>
      </c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228">
        <f>$BL$169</f>
        <v>0</v>
      </c>
      <c r="P169" s="216"/>
      <c r="Q169" s="216"/>
      <c r="R169" s="216"/>
      <c r="S169" s="121"/>
      <c r="U169" s="122"/>
      <c r="X169" s="123">
        <f>$X$170</f>
        <v>0</v>
      </c>
      <c r="Z169" s="123">
        <f>$Z$170</f>
        <v>0</v>
      </c>
      <c r="AB169" s="124">
        <f>$AB$170</f>
        <v>0</v>
      </c>
      <c r="AS169" s="120" t="s">
        <v>73</v>
      </c>
      <c r="AU169" s="120" t="s">
        <v>65</v>
      </c>
      <c r="AV169" s="120" t="s">
        <v>73</v>
      </c>
      <c r="AZ169" s="120" t="s">
        <v>136</v>
      </c>
      <c r="BL169" s="125">
        <f>$BL$170</f>
        <v>0</v>
      </c>
    </row>
    <row r="170" spans="2:66" s="3" customFormat="1" ht="27" customHeight="1">
      <c r="B170" s="19"/>
      <c r="C170" s="127" t="s">
        <v>416</v>
      </c>
      <c r="D170" s="127" t="s">
        <v>137</v>
      </c>
      <c r="E170" s="128" t="s">
        <v>712</v>
      </c>
      <c r="F170" s="211" t="s">
        <v>713</v>
      </c>
      <c r="G170" s="212"/>
      <c r="H170" s="212"/>
      <c r="I170" s="212"/>
      <c r="J170" s="129" t="s">
        <v>367</v>
      </c>
      <c r="K170" s="130">
        <v>38.56</v>
      </c>
      <c r="L170" s="130"/>
      <c r="M170" s="213">
        <v>0</v>
      </c>
      <c r="N170" s="212"/>
      <c r="O170" s="214">
        <f>ROUND($M$170*$K$170,2)</f>
        <v>0</v>
      </c>
      <c r="P170" s="212"/>
      <c r="Q170" s="212"/>
      <c r="R170" s="212"/>
      <c r="S170" s="20"/>
      <c r="U170" s="131"/>
      <c r="V170" s="26" t="s">
        <v>33</v>
      </c>
      <c r="X170" s="132">
        <f>$W$170*$K$170</f>
        <v>0</v>
      </c>
      <c r="Y170" s="132">
        <v>0</v>
      </c>
      <c r="Z170" s="132">
        <f>$Y$170*$K$170</f>
        <v>0</v>
      </c>
      <c r="AA170" s="132">
        <v>0</v>
      </c>
      <c r="AB170" s="133">
        <f>$AA$170*$K$170</f>
        <v>0</v>
      </c>
      <c r="AS170" s="3" t="s">
        <v>141</v>
      </c>
      <c r="AU170" s="3" t="s">
        <v>137</v>
      </c>
      <c r="AV170" s="3" t="s">
        <v>114</v>
      </c>
      <c r="AZ170" s="3" t="s">
        <v>136</v>
      </c>
      <c r="BF170" s="83">
        <f>IF($V$170="základná",$O$170,0)</f>
        <v>0</v>
      </c>
      <c r="BG170" s="83">
        <f>IF($V$170="znížená",$O$170,0)</f>
        <v>0</v>
      </c>
      <c r="BH170" s="83">
        <f>IF($V$170="zákl. prenesená",$O$170,0)</f>
        <v>0</v>
      </c>
      <c r="BI170" s="83">
        <f>IF($V$170="zníž. prenesená",$O$170,0)</f>
        <v>0</v>
      </c>
      <c r="BJ170" s="83">
        <f>IF($V$170="nulová",$O$170,0)</f>
        <v>0</v>
      </c>
      <c r="BK170" s="3" t="s">
        <v>114</v>
      </c>
      <c r="BL170" s="83">
        <f>ROUND($M$170*$K$170,2)</f>
        <v>0</v>
      </c>
      <c r="BM170" s="3" t="s">
        <v>141</v>
      </c>
      <c r="BN170" s="3" t="s">
        <v>714</v>
      </c>
    </row>
    <row r="171" spans="2:64" s="3" customFormat="1" ht="51" customHeight="1">
      <c r="B171" s="19"/>
      <c r="D171" s="119" t="s">
        <v>369</v>
      </c>
      <c r="O171" s="207">
        <f>$BL$171</f>
        <v>0</v>
      </c>
      <c r="P171" s="164"/>
      <c r="Q171" s="164"/>
      <c r="R171" s="164"/>
      <c r="S171" s="20"/>
      <c r="U171" s="54"/>
      <c r="AB171" s="55"/>
      <c r="AU171" s="3" t="s">
        <v>65</v>
      </c>
      <c r="AV171" s="3" t="s">
        <v>66</v>
      </c>
      <c r="AZ171" s="3" t="s">
        <v>370</v>
      </c>
      <c r="BL171" s="83">
        <f>SUM($BL$172:$BL$176)</f>
        <v>0</v>
      </c>
    </row>
    <row r="172" spans="2:64" s="3" customFormat="1" ht="23.25" customHeight="1">
      <c r="B172" s="19"/>
      <c r="C172" s="150"/>
      <c r="D172" s="150" t="s">
        <v>137</v>
      </c>
      <c r="E172" s="151"/>
      <c r="F172" s="225"/>
      <c r="G172" s="226"/>
      <c r="H172" s="226"/>
      <c r="I172" s="226"/>
      <c r="J172" s="152"/>
      <c r="K172" s="153"/>
      <c r="L172" s="153"/>
      <c r="M172" s="213"/>
      <c r="N172" s="212"/>
      <c r="O172" s="214">
        <f>$BL$172</f>
        <v>0</v>
      </c>
      <c r="P172" s="212"/>
      <c r="Q172" s="212"/>
      <c r="R172" s="212"/>
      <c r="S172" s="20"/>
      <c r="U172" s="131"/>
      <c r="V172" s="154" t="s">
        <v>33</v>
      </c>
      <c r="AB172" s="55"/>
      <c r="AU172" s="3" t="s">
        <v>370</v>
      </c>
      <c r="AV172" s="3" t="s">
        <v>73</v>
      </c>
      <c r="AZ172" s="3" t="s">
        <v>370</v>
      </c>
      <c r="BF172" s="83">
        <f>IF($V$172="základná",$O$172,0)</f>
        <v>0</v>
      </c>
      <c r="BG172" s="83">
        <f>IF($V$172="znížená",$O$172,0)</f>
        <v>0</v>
      </c>
      <c r="BH172" s="83">
        <f>IF($V$172="zákl. prenesená",$O$172,0)</f>
        <v>0</v>
      </c>
      <c r="BI172" s="83">
        <f>IF($V$172="zníž. prenesená",$O$172,0)</f>
        <v>0</v>
      </c>
      <c r="BJ172" s="83">
        <f>IF($V$172="nulová",$O$172,0)</f>
        <v>0</v>
      </c>
      <c r="BK172" s="3" t="s">
        <v>114</v>
      </c>
      <c r="BL172" s="83">
        <f>$M$172*$K$172</f>
        <v>0</v>
      </c>
    </row>
    <row r="173" spans="2:64" s="3" customFormat="1" ht="23.25" customHeight="1">
      <c r="B173" s="19"/>
      <c r="C173" s="150"/>
      <c r="D173" s="150" t="s">
        <v>137</v>
      </c>
      <c r="E173" s="151"/>
      <c r="F173" s="225"/>
      <c r="G173" s="226"/>
      <c r="H173" s="226"/>
      <c r="I173" s="226"/>
      <c r="J173" s="152"/>
      <c r="K173" s="153"/>
      <c r="L173" s="153"/>
      <c r="M173" s="213"/>
      <c r="N173" s="212"/>
      <c r="O173" s="214">
        <f>$BL$173</f>
        <v>0</v>
      </c>
      <c r="P173" s="212"/>
      <c r="Q173" s="212"/>
      <c r="R173" s="212"/>
      <c r="S173" s="20"/>
      <c r="U173" s="131"/>
      <c r="V173" s="154" t="s">
        <v>33</v>
      </c>
      <c r="AB173" s="55"/>
      <c r="AU173" s="3" t="s">
        <v>370</v>
      </c>
      <c r="AV173" s="3" t="s">
        <v>73</v>
      </c>
      <c r="AZ173" s="3" t="s">
        <v>370</v>
      </c>
      <c r="BF173" s="83">
        <f>IF($V$173="základná",$O$173,0)</f>
        <v>0</v>
      </c>
      <c r="BG173" s="83">
        <f>IF($V$173="znížená",$O$173,0)</f>
        <v>0</v>
      </c>
      <c r="BH173" s="83">
        <f>IF($V$173="zákl. prenesená",$O$173,0)</f>
        <v>0</v>
      </c>
      <c r="BI173" s="83">
        <f>IF($V$173="zníž. prenesená",$O$173,0)</f>
        <v>0</v>
      </c>
      <c r="BJ173" s="83">
        <f>IF($V$173="nulová",$O$173,0)</f>
        <v>0</v>
      </c>
      <c r="BK173" s="3" t="s">
        <v>114</v>
      </c>
      <c r="BL173" s="83">
        <f>$M$173*$K$173</f>
        <v>0</v>
      </c>
    </row>
    <row r="174" spans="2:64" s="3" customFormat="1" ht="23.25" customHeight="1">
      <c r="B174" s="19"/>
      <c r="C174" s="150"/>
      <c r="D174" s="150" t="s">
        <v>137</v>
      </c>
      <c r="E174" s="151"/>
      <c r="F174" s="225"/>
      <c r="G174" s="226"/>
      <c r="H174" s="226"/>
      <c r="I174" s="226"/>
      <c r="J174" s="152"/>
      <c r="K174" s="153"/>
      <c r="L174" s="153"/>
      <c r="M174" s="213"/>
      <c r="N174" s="212"/>
      <c r="O174" s="214">
        <f>$BL$174</f>
        <v>0</v>
      </c>
      <c r="P174" s="212"/>
      <c r="Q174" s="212"/>
      <c r="R174" s="212"/>
      <c r="S174" s="20"/>
      <c r="U174" s="131"/>
      <c r="V174" s="154" t="s">
        <v>33</v>
      </c>
      <c r="AB174" s="55"/>
      <c r="AU174" s="3" t="s">
        <v>370</v>
      </c>
      <c r="AV174" s="3" t="s">
        <v>73</v>
      </c>
      <c r="AZ174" s="3" t="s">
        <v>370</v>
      </c>
      <c r="BF174" s="83">
        <f>IF($V$174="základná",$O$174,0)</f>
        <v>0</v>
      </c>
      <c r="BG174" s="83">
        <f>IF($V$174="znížená",$O$174,0)</f>
        <v>0</v>
      </c>
      <c r="BH174" s="83">
        <f>IF($V$174="zákl. prenesená",$O$174,0)</f>
        <v>0</v>
      </c>
      <c r="BI174" s="83">
        <f>IF($V$174="zníž. prenesená",$O$174,0)</f>
        <v>0</v>
      </c>
      <c r="BJ174" s="83">
        <f>IF($V$174="nulová",$O$174,0)</f>
        <v>0</v>
      </c>
      <c r="BK174" s="3" t="s">
        <v>114</v>
      </c>
      <c r="BL174" s="83">
        <f>$M$174*$K$174</f>
        <v>0</v>
      </c>
    </row>
    <row r="175" spans="2:64" s="3" customFormat="1" ht="23.25" customHeight="1">
      <c r="B175" s="19"/>
      <c r="C175" s="150"/>
      <c r="D175" s="150" t="s">
        <v>137</v>
      </c>
      <c r="E175" s="151"/>
      <c r="F175" s="225"/>
      <c r="G175" s="226"/>
      <c r="H175" s="226"/>
      <c r="I175" s="226"/>
      <c r="J175" s="152"/>
      <c r="K175" s="153"/>
      <c r="L175" s="153"/>
      <c r="M175" s="213"/>
      <c r="N175" s="212"/>
      <c r="O175" s="214">
        <f>$BL$175</f>
        <v>0</v>
      </c>
      <c r="P175" s="212"/>
      <c r="Q175" s="212"/>
      <c r="R175" s="212"/>
      <c r="S175" s="20"/>
      <c r="U175" s="131"/>
      <c r="V175" s="154" t="s">
        <v>33</v>
      </c>
      <c r="AB175" s="55"/>
      <c r="AU175" s="3" t="s">
        <v>370</v>
      </c>
      <c r="AV175" s="3" t="s">
        <v>73</v>
      </c>
      <c r="AZ175" s="3" t="s">
        <v>370</v>
      </c>
      <c r="BF175" s="83">
        <f>IF($V$175="základná",$O$175,0)</f>
        <v>0</v>
      </c>
      <c r="BG175" s="83">
        <f>IF($V$175="znížená",$O$175,0)</f>
        <v>0</v>
      </c>
      <c r="BH175" s="83">
        <f>IF($V$175="zákl. prenesená",$O$175,0)</f>
        <v>0</v>
      </c>
      <c r="BI175" s="83">
        <f>IF($V$175="zníž. prenesená",$O$175,0)</f>
        <v>0</v>
      </c>
      <c r="BJ175" s="83">
        <f>IF($V$175="nulová",$O$175,0)</f>
        <v>0</v>
      </c>
      <c r="BK175" s="3" t="s">
        <v>114</v>
      </c>
      <c r="BL175" s="83">
        <f>$M$175*$K$175</f>
        <v>0</v>
      </c>
    </row>
    <row r="176" spans="2:64" s="3" customFormat="1" ht="23.25" customHeight="1">
      <c r="B176" s="19"/>
      <c r="C176" s="150"/>
      <c r="D176" s="150" t="s">
        <v>137</v>
      </c>
      <c r="E176" s="151"/>
      <c r="F176" s="225"/>
      <c r="G176" s="226"/>
      <c r="H176" s="226"/>
      <c r="I176" s="226"/>
      <c r="J176" s="152"/>
      <c r="K176" s="153"/>
      <c r="L176" s="153"/>
      <c r="M176" s="213"/>
      <c r="N176" s="212"/>
      <c r="O176" s="214">
        <f>$BL$176</f>
        <v>0</v>
      </c>
      <c r="P176" s="212"/>
      <c r="Q176" s="212"/>
      <c r="R176" s="212"/>
      <c r="S176" s="20"/>
      <c r="U176" s="131"/>
      <c r="V176" s="154" t="s">
        <v>33</v>
      </c>
      <c r="W176" s="38"/>
      <c r="X176" s="38"/>
      <c r="Y176" s="38"/>
      <c r="Z176" s="38"/>
      <c r="AA176" s="38"/>
      <c r="AB176" s="40"/>
      <c r="AU176" s="3" t="s">
        <v>370</v>
      </c>
      <c r="AV176" s="3" t="s">
        <v>73</v>
      </c>
      <c r="AZ176" s="3" t="s">
        <v>370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114</v>
      </c>
      <c r="BL176" s="83">
        <f>$M$176*$K$176</f>
        <v>0</v>
      </c>
    </row>
    <row r="177" spans="2:19" s="3" customFormat="1" ht="7.5" customHeight="1"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3"/>
    </row>
    <row r="219" s="2" customFormat="1" ht="14.25" customHeight="1"/>
  </sheetData>
  <sheetProtection/>
  <mergeCells count="182">
    <mergeCell ref="O101:R101"/>
    <mergeCell ref="M103:R103"/>
    <mergeCell ref="M173:N173"/>
    <mergeCell ref="O173:R173"/>
    <mergeCell ref="T1:AD1"/>
    <mergeCell ref="O122:R122"/>
    <mergeCell ref="O153:R153"/>
    <mergeCell ref="O158:R158"/>
    <mergeCell ref="O169:R169"/>
    <mergeCell ref="O171:R171"/>
    <mergeCell ref="N116:R116"/>
    <mergeCell ref="N117:R117"/>
    <mergeCell ref="F175:I175"/>
    <mergeCell ref="M175:N175"/>
    <mergeCell ref="O175:R175"/>
    <mergeCell ref="F176:I176"/>
    <mergeCell ref="M176:N176"/>
    <mergeCell ref="O176:R176"/>
    <mergeCell ref="F174:I174"/>
    <mergeCell ref="M174:N174"/>
    <mergeCell ref="O174:R174"/>
    <mergeCell ref="F170:I170"/>
    <mergeCell ref="M170:N170"/>
    <mergeCell ref="O170:R170"/>
    <mergeCell ref="F172:I172"/>
    <mergeCell ref="M172:N172"/>
    <mergeCell ref="O172:R172"/>
    <mergeCell ref="F173:I173"/>
    <mergeCell ref="F167:I167"/>
    <mergeCell ref="M167:N167"/>
    <mergeCell ref="O167:R167"/>
    <mergeCell ref="F168:I168"/>
    <mergeCell ref="M168:N168"/>
    <mergeCell ref="O168:R168"/>
    <mergeCell ref="F165:I165"/>
    <mergeCell ref="M165:N165"/>
    <mergeCell ref="O165:R165"/>
    <mergeCell ref="F166:I166"/>
    <mergeCell ref="M166:N166"/>
    <mergeCell ref="O166:R166"/>
    <mergeCell ref="F163:I163"/>
    <mergeCell ref="M163:N163"/>
    <mergeCell ref="O163:R163"/>
    <mergeCell ref="F164:I164"/>
    <mergeCell ref="M164:N164"/>
    <mergeCell ref="O164:R164"/>
    <mergeCell ref="F161:I161"/>
    <mergeCell ref="M161:N161"/>
    <mergeCell ref="O161:R161"/>
    <mergeCell ref="F162:I162"/>
    <mergeCell ref="M162:N162"/>
    <mergeCell ref="O162:R162"/>
    <mergeCell ref="F159:I159"/>
    <mergeCell ref="M159:N159"/>
    <mergeCell ref="O159:R159"/>
    <mergeCell ref="F160:I160"/>
    <mergeCell ref="M160:N160"/>
    <mergeCell ref="O160:R160"/>
    <mergeCell ref="F154:I154"/>
    <mergeCell ref="M154:N154"/>
    <mergeCell ref="O154:R154"/>
    <mergeCell ref="F155:I155"/>
    <mergeCell ref="F156:I156"/>
    <mergeCell ref="F157:I157"/>
    <mergeCell ref="F149:I149"/>
    <mergeCell ref="F150:I150"/>
    <mergeCell ref="F151:I151"/>
    <mergeCell ref="M151:N151"/>
    <mergeCell ref="O151:R151"/>
    <mergeCell ref="F152:I152"/>
    <mergeCell ref="M152:N152"/>
    <mergeCell ref="O152:R152"/>
    <mergeCell ref="F145:I145"/>
    <mergeCell ref="F146:I146"/>
    <mergeCell ref="F147:I147"/>
    <mergeCell ref="M147:N147"/>
    <mergeCell ref="O147:R147"/>
    <mergeCell ref="F148:I148"/>
    <mergeCell ref="F141:I141"/>
    <mergeCell ref="M141:N141"/>
    <mergeCell ref="O141:R141"/>
    <mergeCell ref="F142:I142"/>
    <mergeCell ref="F143:I143"/>
    <mergeCell ref="F144:I144"/>
    <mergeCell ref="F138:I138"/>
    <mergeCell ref="F139:I139"/>
    <mergeCell ref="M139:N139"/>
    <mergeCell ref="O139:R139"/>
    <mergeCell ref="F140:I140"/>
    <mergeCell ref="M140:N140"/>
    <mergeCell ref="O140:R140"/>
    <mergeCell ref="F134:I134"/>
    <mergeCell ref="F135:I135"/>
    <mergeCell ref="F136:I136"/>
    <mergeCell ref="F137:I137"/>
    <mergeCell ref="M137:N137"/>
    <mergeCell ref="O137:R137"/>
    <mergeCell ref="F132:I132"/>
    <mergeCell ref="M132:N132"/>
    <mergeCell ref="O132:R132"/>
    <mergeCell ref="F133:I133"/>
    <mergeCell ref="M133:N133"/>
    <mergeCell ref="O133:R133"/>
    <mergeCell ref="F128:I128"/>
    <mergeCell ref="F129:I129"/>
    <mergeCell ref="M129:N129"/>
    <mergeCell ref="O129:R129"/>
    <mergeCell ref="F130:I130"/>
    <mergeCell ref="F131:I131"/>
    <mergeCell ref="F124:I124"/>
    <mergeCell ref="F125:I125"/>
    <mergeCell ref="F126:I126"/>
    <mergeCell ref="F127:I127"/>
    <mergeCell ref="M127:N127"/>
    <mergeCell ref="O127:R127"/>
    <mergeCell ref="F119:I119"/>
    <mergeCell ref="M119:N119"/>
    <mergeCell ref="O119:R119"/>
    <mergeCell ref="F123:I123"/>
    <mergeCell ref="M123:N123"/>
    <mergeCell ref="O123:R123"/>
    <mergeCell ref="O120:R120"/>
    <mergeCell ref="O121:R121"/>
    <mergeCell ref="C109:R109"/>
    <mergeCell ref="F111:Q111"/>
    <mergeCell ref="F112:Q112"/>
    <mergeCell ref="N114:Q114"/>
    <mergeCell ref="D98:H98"/>
    <mergeCell ref="O98:R98"/>
    <mergeCell ref="D99:H99"/>
    <mergeCell ref="O99:R99"/>
    <mergeCell ref="D100:H100"/>
    <mergeCell ref="O100:R100"/>
    <mergeCell ref="O93:R93"/>
    <mergeCell ref="O95:R95"/>
    <mergeCell ref="D96:H96"/>
    <mergeCell ref="O96:R96"/>
    <mergeCell ref="D97:H97"/>
    <mergeCell ref="O97:R97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72:D177">
      <formula1>"K,M"</formula1>
    </dataValidation>
    <dataValidation type="list" allowBlank="1" showInputMessage="1" showErrorMessage="1" error="Povolené sú hodnoty základná, znížená, nulová." sqref="V172:V177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Halásová Barbora Ing.</dc:creator>
  <cp:keywords/>
  <dc:description/>
  <cp:lastModifiedBy>Ivana Ichnatoliová</cp:lastModifiedBy>
  <cp:lastPrinted>2018-09-07T12:26:49Z</cp:lastPrinted>
  <dcterms:created xsi:type="dcterms:W3CDTF">2018-05-21T13:00:47Z</dcterms:created>
  <dcterms:modified xsi:type="dcterms:W3CDTF">2018-09-07T12:26:57Z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