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Cesty a chodníky-O+Ú\Opravy MK 2022\.podklady do VO I. etapa\7-cesta A. Kmeťa od SNP po POH\"/>
    </mc:Choice>
  </mc:AlternateContent>
  <bookViews>
    <workbookView xWindow="-120" yWindow="-120" windowWidth="29040" windowHeight="15840" firstSheet="1" activeTab="1"/>
  </bookViews>
  <sheets>
    <sheet name="Rekapitulácia stavby" sheetId="1" state="veryHidden" r:id="rId1"/>
    <sheet name="9j-MILO-01-2022 - Oprava ..." sheetId="2" r:id="rId2"/>
  </sheets>
  <definedNames>
    <definedName name="_xlnm._FilterDatabase" localSheetId="1" hidden="1">'9j-MILO-01-2022 - Oprava ...'!$C$117:$K$138</definedName>
    <definedName name="_xlnm.Print_Titles" localSheetId="1">'9j-MILO-01-2022 - Oprava ...'!$117:$117</definedName>
    <definedName name="_xlnm.Print_Titles" localSheetId="0">'Rekapitulácia stavby'!$92:$92</definedName>
    <definedName name="_xlnm.Print_Area" localSheetId="1">'9j-MILO-01-2022 - Oprava ...'!$C$4:$J$76,'9j-MILO-01-2022 - Oprava ...'!$C$82:$J$101,'9j-MILO-01-2022 - Oprava ...'!$C$107:$J$138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2" l="1"/>
  <c r="J35" i="2"/>
  <c r="J34" i="2"/>
  <c r="AY95" i="1"/>
  <c r="J33" i="2"/>
  <c r="AX95" i="1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T136" i="2" s="1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T128" i="2" s="1"/>
  <c r="R129" i="2"/>
  <c r="P129" i="2"/>
  <c r="J98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J115" i="2"/>
  <c r="J114" i="2"/>
  <c r="F114" i="2"/>
  <c r="F112" i="2"/>
  <c r="E110" i="2"/>
  <c r="J90" i="2"/>
  <c r="J89" i="2"/>
  <c r="F89" i="2"/>
  <c r="F87" i="2"/>
  <c r="E85" i="2"/>
  <c r="J16" i="2"/>
  <c r="E16" i="2"/>
  <c r="F115" i="2"/>
  <c r="J15" i="2"/>
  <c r="J87" i="2"/>
  <c r="L90" i="1"/>
  <c r="AM90" i="1"/>
  <c r="AM89" i="1"/>
  <c r="L89" i="1"/>
  <c r="AM87" i="1"/>
  <c r="L87" i="1"/>
  <c r="L85" i="1"/>
  <c r="L84" i="1"/>
  <c r="J137" i="2"/>
  <c r="BK133" i="2"/>
  <c r="BK130" i="2"/>
  <c r="J126" i="2"/>
  <c r="BK122" i="2"/>
  <c r="J122" i="2"/>
  <c r="BK138" i="2"/>
  <c r="BK134" i="2"/>
  <c r="BK131" i="2"/>
  <c r="J129" i="2"/>
  <c r="J125" i="2"/>
  <c r="AS94" i="1"/>
  <c r="J138" i="2"/>
  <c r="J135" i="2"/>
  <c r="J132" i="2"/>
  <c r="J130" i="2"/>
  <c r="BK125" i="2"/>
  <c r="BK137" i="2"/>
  <c r="J134" i="2"/>
  <c r="BK132" i="2"/>
  <c r="BK129" i="2"/>
  <c r="BK123" i="2"/>
  <c r="J123" i="2"/>
  <c r="BK135" i="2"/>
  <c r="J133" i="2"/>
  <c r="J131" i="2"/>
  <c r="BK126" i="2"/>
  <c r="J121" i="2"/>
  <c r="BK121" i="2"/>
  <c r="J31" i="2" l="1"/>
  <c r="F31" i="2"/>
  <c r="AZ95" i="1" s="1"/>
  <c r="AZ94" i="1" s="1"/>
  <c r="AV94" i="1" s="1"/>
  <c r="AK29" i="1" s="1"/>
  <c r="R124" i="2"/>
  <c r="BK120" i="2"/>
  <c r="P120" i="2"/>
  <c r="T120" i="2"/>
  <c r="BK128" i="2"/>
  <c r="J128" i="2"/>
  <c r="J99" i="2" s="1"/>
  <c r="BK136" i="2"/>
  <c r="J136" i="2"/>
  <c r="J100" i="2"/>
  <c r="R120" i="2"/>
  <c r="P124" i="2"/>
  <c r="R128" i="2"/>
  <c r="R136" i="2"/>
  <c r="BK124" i="2"/>
  <c r="J124" i="2" s="1"/>
  <c r="J97" i="2" s="1"/>
  <c r="T124" i="2"/>
  <c r="P128" i="2"/>
  <c r="P136" i="2"/>
  <c r="F90" i="2"/>
  <c r="J112" i="2"/>
  <c r="BF122" i="2"/>
  <c r="BF121" i="2"/>
  <c r="BF123" i="2"/>
  <c r="BF125" i="2"/>
  <c r="BF126" i="2"/>
  <c r="BF129" i="2"/>
  <c r="BF130" i="2"/>
  <c r="BF131" i="2"/>
  <c r="BF132" i="2"/>
  <c r="BF133" i="2"/>
  <c r="BF134" i="2"/>
  <c r="BF135" i="2"/>
  <c r="BF137" i="2"/>
  <c r="BF138" i="2"/>
  <c r="AV95" i="1"/>
  <c r="F34" i="2"/>
  <c r="BC95" i="1" s="1"/>
  <c r="BC94" i="1" s="1"/>
  <c r="W32" i="1" s="1"/>
  <c r="F33" i="2"/>
  <c r="BB95" i="1" s="1"/>
  <c r="BB94" i="1" s="1"/>
  <c r="W31" i="1" s="1"/>
  <c r="F35" i="2"/>
  <c r="BD95" i="1" s="1"/>
  <c r="BD94" i="1" s="1"/>
  <c r="W33" i="1" s="1"/>
  <c r="P119" i="2" l="1"/>
  <c r="P118" i="2" s="1"/>
  <c r="AU95" i="1" s="1"/>
  <c r="AU94" i="1" s="1"/>
  <c r="BK119" i="2"/>
  <c r="BK118" i="2" s="1"/>
  <c r="J118" i="2" s="1"/>
  <c r="J94" i="2" s="1"/>
  <c r="R119" i="2"/>
  <c r="R118" i="2" s="1"/>
  <c r="T119" i="2"/>
  <c r="T118" i="2"/>
  <c r="J120" i="2"/>
  <c r="J96" i="2"/>
  <c r="W29" i="1"/>
  <c r="J32" i="2"/>
  <c r="AW95" i="1" s="1"/>
  <c r="AT95" i="1" s="1"/>
  <c r="AY94" i="1"/>
  <c r="AX94" i="1"/>
  <c r="F32" i="2"/>
  <c r="BA95" i="1" s="1"/>
  <c r="BA94" i="1" s="1"/>
  <c r="W30" i="1" s="1"/>
  <c r="J119" i="2" l="1"/>
  <c r="J95" i="2" s="1"/>
  <c r="J28" i="2"/>
  <c r="AG95" i="1" s="1"/>
  <c r="AG94" i="1" s="1"/>
  <c r="AK26" i="1" s="1"/>
  <c r="AW94" i="1"/>
  <c r="AK30" i="1" s="1"/>
  <c r="AK35" i="1" l="1"/>
  <c r="J37" i="2"/>
  <c r="AN95" i="1"/>
  <c r="AT94" i="1"/>
  <c r="AN94" i="1" s="1"/>
</calcChain>
</file>

<file path=xl/sharedStrings.xml><?xml version="1.0" encoding="utf-8"?>
<sst xmlns="http://schemas.openxmlformats.org/spreadsheetml/2006/main" count="486" uniqueCount="182">
  <si>
    <t>Export Komplet</t>
  </si>
  <si>
    <t/>
  </si>
  <si>
    <t>2.0</t>
  </si>
  <si>
    <t>False</t>
  </si>
  <si>
    <t>{781c9bd5-89bb-4d90-88fa-ae8509d1a2ab}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</si>
  <si>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</si>
  <si>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</si>
  <si>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</si>
  <si>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</si>
  <si>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</si>
  <si>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</si>
  <si>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</si>
  <si>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9j-MILO/01/2022</t>
  </si>
  <si>
    <t>Stavba:</t>
  </si>
  <si>
    <t>Oprava časti cesty A.Kmeťa  -od  SNP po ul. POH</t>
  </si>
  <si>
    <t>JKSO:</t>
  </si>
  <si>
    <t>KS:</t>
  </si>
  <si>
    <t>Miesto:</t>
  </si>
  <si>
    <t>Žiar nad Hronom</t>
  </si>
  <si>
    <t>Dátum:</t>
  </si>
  <si>
    <t>28. 1. 2022</t>
  </si>
  <si>
    <t>Objednávateľ:</t>
  </si>
  <si>
    <t>IČO:</t>
  </si>
  <si>
    <t>0031125</t>
  </si>
  <si>
    <t>Mesto Žiar nad Hronom - Ing. Baranec</t>
  </si>
  <si>
    <t>IČ DPH:</t>
  </si>
  <si>
    <t>2021339463</t>
  </si>
  <si>
    <t>Zhotoviteľ:</t>
  </si>
  <si>
    <t xml:space="preserve"> </t>
  </si>
  <si>
    <t>Projektant:</t>
  </si>
  <si>
    <t>GO- zameranie</t>
  </si>
  <si>
    <t>True</t>
  </si>
  <si>
    <t>Spracovateľ:</t>
  </si>
  <si>
    <t>31609651</t>
  </si>
  <si>
    <t>TECHNICKÉ SLUŽBY Žiar nad Hrponom, spol. s.r.o</t>
  </si>
  <si>
    <t>SK2020479714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</si>
  <si>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</si>
  <si>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</si>
  <si>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</si>
  <si>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</si>
  <si>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</si>
  <si>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</si>
  <si>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</si>
  <si>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</si>
  <si>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</si>
  <si>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</si>
  <si>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</si>
  <si>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</si>
  <si>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</si>
  <si>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</si>
  <si>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</si>
  <si>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</si>
  <si>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</si>
  <si>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</si>
  <si>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</si>
  <si>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</si>
  <si>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</si>
  <si>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</si>
  <si>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</si>
  <si>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</si>
  <si>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</si>
  <si>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</si>
  <si>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</si>
  <si>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</si>
  <si>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</si>
  <si>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</si>
  <si>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</si>
  <si>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</si>
  <si>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</si>
  <si>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</si>
  <si>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</si>
  <si>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</si>
  <si>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</si>
  <si>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</si>
  <si>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</si>
  <si>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</si>
  <si>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</si>
  <si>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</si>
  <si>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</si>
  <si>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</si>
  <si>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</si>
  <si>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</si>
  <si>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</si>
  <si>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</si>
  <si>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</si>
  <si>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</si>
  <si>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</si>
  <si>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</si>
  <si>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</si>
  <si>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</si>
  <si>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</si>
  <si>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</si>
  <si>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</si>
  <si>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</si>
  <si>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</si>
  <si>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</si>
  <si>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</si>
  <si>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</si>
  <si>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</si>
  <si>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</si>
  <si>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</si>
  <si>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</si>
  <si>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</si>
  <si>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</si>
  <si>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</si>
  <si>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</si>
  <si>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</si>
  <si>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</si>
  <si>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</si>
  <si>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</si>
  <si>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</si>
  <si>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</si>
  <si>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</si>
  <si>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113106612.S</t>
  </si>
  <si>
    <t>Rozoberanie zámkovej dlažby všetkých druhov v ploche nad 20 m2,  -0,26000t</t>
  </si>
  <si>
    <t>m2</t>
  </si>
  <si>
    <t>4</t>
  </si>
  <si>
    <t>2</t>
  </si>
  <si>
    <t>-1604059630</t>
  </si>
  <si>
    <t>6</t>
  </si>
  <si>
    <t>113107142.S</t>
  </si>
  <si>
    <t>Odstránenie krytu asfaltového v ploche do 200 m2, hr. nad 50 do 100 mm,  -0,18100t- pri okrajoch ručne</t>
  </si>
  <si>
    <t>-61446802</t>
  </si>
  <si>
    <t>5</t>
  </si>
  <si>
    <t>113152530.S</t>
  </si>
  <si>
    <t>Frézovanie asf. podkladu alebo krytu bez prek., plochy cez 1000 do 10000 m2, pruh š. do 1 m, hr. 50 mm  0,127 t</t>
  </si>
  <si>
    <t>1806924918</t>
  </si>
  <si>
    <t>Komunikácie</t>
  </si>
  <si>
    <t>9</t>
  </si>
  <si>
    <t>573191111.S</t>
  </si>
  <si>
    <t>Náter asfaltový infiltračný katiónaktívnou emulziou v množstve 1,00 kg/m2</t>
  </si>
  <si>
    <t>-545391099</t>
  </si>
  <si>
    <t>10</t>
  </si>
  <si>
    <t>577144211.S</t>
  </si>
  <si>
    <t>Asfaltový betón vrstva obrusná AC 11 O v pruhu š. do 3 m z nemodifik. asfaltu tr. I, po zhutnení hr. 50 mm</t>
  </si>
  <si>
    <t>108619506</t>
  </si>
  <si>
    <t>8</t>
  </si>
  <si>
    <t>Rúrové vedenie</t>
  </si>
  <si>
    <t>Ostatné konštrukcie a práce-búranie</t>
  </si>
  <si>
    <t>7</t>
  </si>
  <si>
    <t>899231111.S</t>
  </si>
  <si>
    <t>Výšková úprava uličného vstupu alebo vpuste do 200 mm zvýšením mreže</t>
  </si>
  <si>
    <t>ks</t>
  </si>
  <si>
    <t>637661579</t>
  </si>
  <si>
    <t>919735112.S</t>
  </si>
  <si>
    <t>Rezanie existujúceho asfaltového krytu alebo podkladu hĺbky nad 50 do 100 mm</t>
  </si>
  <si>
    <t>m</t>
  </si>
  <si>
    <t>-2113447103</t>
  </si>
  <si>
    <t>16</t>
  </si>
  <si>
    <t>938909315.S</t>
  </si>
  <si>
    <t>Odstránenie blata, prachu alebo hlineného nánosu, z povrchu podkladu alebo krytu bet. alebo asfalt. zametacou kefou</t>
  </si>
  <si>
    <t>1224069153</t>
  </si>
  <si>
    <t>13</t>
  </si>
  <si>
    <t>979082213.S</t>
  </si>
  <si>
    <t>Vodorovná doprava sutiny so zložením a hrubým urovnaním na vzdialenosť do 1 km- frézing</t>
  </si>
  <si>
    <t>t</t>
  </si>
  <si>
    <t>1997011608</t>
  </si>
  <si>
    <t>14</t>
  </si>
  <si>
    <t>979082213.S-1</t>
  </si>
  <si>
    <t>Vodorovná doprava sutiny so zložením a hrubým urovnaním na vzdialenosť do 1 km- krajnice a dlažba</t>
  </si>
  <si>
    <t>-120573879</t>
  </si>
  <si>
    <t>15</t>
  </si>
  <si>
    <t>979082219.S</t>
  </si>
  <si>
    <t>Príplatok k cene za každý ďalší aj začatý 1 km nad 1 km pre vodorovnú dopravu sutiny- 10 km- krajnice , dlažba</t>
  </si>
  <si>
    <t>-1809131924</t>
  </si>
  <si>
    <t>979087213.S</t>
  </si>
  <si>
    <t>Nakladanie na dopravné prostriedky pre vodorovnú dopravu vybúraných hmôt -ručné  búrané krajnice, dlažba</t>
  </si>
  <si>
    <t>467366776</t>
  </si>
  <si>
    <t>99</t>
  </si>
  <si>
    <t>Presun hmôt HSV</t>
  </si>
  <si>
    <t>11</t>
  </si>
  <si>
    <t>998225194.S</t>
  </si>
  <si>
    <t>Príplatok za zväčšený presun pre pozemnú komunikáciu a letisko s krytom asfaltovým nad vymedzenú najväčšiu dopravnú vzdialenosť do 5000 m</t>
  </si>
  <si>
    <t>901515675</t>
  </si>
  <si>
    <t>12</t>
  </si>
  <si>
    <t>998225195.S</t>
  </si>
  <si>
    <t>Príplatok pre pozemnú komunikáciu a letisko s krytom asfaltovým za každých ďalších 5000 m nad 5000 m  40 km</t>
  </si>
  <si>
    <t>1184505850</t>
  </si>
  <si>
    <t>Ul. A. Kmeťa, Žiar nad Hronom</t>
  </si>
  <si>
    <t>Mesto Žiar nad Hronom, Ul. Š. Moysesa 46, 965 19 Žiar nad Hronom</t>
  </si>
  <si>
    <t>Technické služby Žiar nad Hronom, spol. s r.o., Ul. A. Dubčeka 45, 965 01 Žiar nad Hronom</t>
  </si>
  <si>
    <t>Výkaz výmer - 7 - Oprava časti cesty A. Kmeťa  - úsek od križovatky s Ul. SNP                             po Ul. Hviezdoslavova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</si>
</sst>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104776</xdr:colOff>
      <xdr:row>50</xdr:row>
      <xdr:rowOff>95250</xdr:rowOff>
    </xdr:from>
    <xdr:to>
      <xdr:col>9</xdr:col>
      <xdr:colOff>1066801</xdr:colOff>
      <xdr:row>59</xdr:row>
      <xdr:rowOff>28575</xdr:rowOff>
    </xdr:to>
    <xdr:pic>
      <xdr:nvPicPr>
        <xdr:cNvPr id="2" name="Picture 2" descr="podpis">
          <a:extLst>
            <a:ext uri="{FF2B5EF4-FFF2-40B4-BE49-F238E27FC236}">
              <a16:creationId xmlns="" xmlns:a16="http://schemas.microsoft.com/office/drawing/2014/main" id="{26A6C57F-0FF4-4F9F-8A65-58190BD99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1" y="8229600"/>
          <a:ext cx="26670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685801</xdr:colOff>
      <xdr:row>64</xdr:row>
      <xdr:rowOff>76200</xdr:rowOff>
    </xdr:from>
    <xdr:to>
      <xdr:col>5</xdr:col>
      <xdr:colOff>1724026</xdr:colOff>
      <xdr:row>73</xdr:row>
      <xdr:rowOff>58748</xdr:rowOff>
    </xdr:to>
    <xdr:pic>
      <xdr:nvPicPr>
        <xdr:cNvPr id="3" name="Obrázok 2">
          <a:extLst>
            <a:ext uri="{FF2B5EF4-FFF2-40B4-BE49-F238E27FC236}">
              <a16:creationId xmlns="" xmlns:a16="http://schemas.microsoft.com/office/drawing/2014/main" id="{58311B79-8C2E-455B-9C16-96B0B2404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1" y="10229850"/>
          <a:ext cx="2019300" cy="1287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159" t="s">
        <v>5</v>
      </c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 x14ac:dyDescent="0.2">
      <c r="B5" s="17"/>
      <c r="D5" s="20" t="s">
        <v>11</v>
      </c>
      <c r="K5" s="187" t="s">
        <v>12</v>
      </c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R5" s="17"/>
      <c r="BS5" s="14" t="s">
        <v>6</v>
      </c>
    </row>
    <row r="6" spans="1:74" s="1" customFormat="1" ht="36.950000000000003" customHeight="1" x14ac:dyDescent="0.2">
      <c r="B6" s="17"/>
      <c r="D6" s="22" t="s">
        <v>13</v>
      </c>
      <c r="K6" s="188" t="s">
        <v>14</v>
      </c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R6" s="17"/>
      <c r="BS6" s="14" t="s">
        <v>6</v>
      </c>
    </row>
    <row r="7" spans="1:74" s="1" customFormat="1" ht="12" customHeight="1" x14ac:dyDescent="0.2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 x14ac:dyDescent="0.2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 x14ac:dyDescent="0.2">
      <c r="B9" s="17"/>
      <c r="AR9" s="17"/>
      <c r="BS9" s="14" t="s">
        <v>6</v>
      </c>
    </row>
    <row r="10" spans="1:74" s="1" customFormat="1" ht="12" customHeight="1" x14ac:dyDescent="0.2">
      <c r="B10" s="17"/>
      <c r="D10" s="23" t="s">
        <v>21</v>
      </c>
      <c r="AK10" s="23" t="s">
        <v>22</v>
      </c>
      <c r="AN10" s="21" t="s">
        <v>23</v>
      </c>
      <c r="AR10" s="17"/>
      <c r="BS10" s="14" t="s">
        <v>6</v>
      </c>
    </row>
    <row r="11" spans="1:74" s="1" customFormat="1" ht="18.399999999999999" customHeight="1" x14ac:dyDescent="0.2">
      <c r="B11" s="17"/>
      <c r="E11" s="21" t="s">
        <v>24</v>
      </c>
      <c r="AK11" s="23" t="s">
        <v>25</v>
      </c>
      <c r="AN11" s="21" t="s">
        <v>26</v>
      </c>
      <c r="AR11" s="17"/>
      <c r="BS11" s="14" t="s">
        <v>6</v>
      </c>
    </row>
    <row r="12" spans="1:74" s="1" customFormat="1" ht="6.95" customHeight="1" x14ac:dyDescent="0.2">
      <c r="B12" s="17"/>
      <c r="AR12" s="17"/>
      <c r="BS12" s="14" t="s">
        <v>6</v>
      </c>
    </row>
    <row r="13" spans="1:74" s="1" customFormat="1" ht="12" customHeight="1" x14ac:dyDescent="0.2">
      <c r="B13" s="17"/>
      <c r="D13" s="23" t="s">
        <v>27</v>
      </c>
      <c r="AK13" s="23" t="s">
        <v>22</v>
      </c>
      <c r="AN13" s="21" t="s">
        <v>1</v>
      </c>
      <c r="AR13" s="17"/>
      <c r="BS13" s="14" t="s">
        <v>6</v>
      </c>
    </row>
    <row r="14" spans="1:74" ht="12.75" x14ac:dyDescent="0.2">
      <c r="B14" s="17"/>
      <c r="E14" s="21" t="s">
        <v>28</v>
      </c>
      <c r="AK14" s="23" t="s">
        <v>25</v>
      </c>
      <c r="AN14" s="21" t="s">
        <v>1</v>
      </c>
      <c r="AR14" s="17"/>
      <c r="BS14" s="14" t="s">
        <v>6</v>
      </c>
    </row>
    <row r="15" spans="1:74" s="1" customFormat="1" ht="6.95" customHeight="1" x14ac:dyDescent="0.2">
      <c r="B15" s="17"/>
      <c r="AR15" s="17"/>
      <c r="BS15" s="14" t="s">
        <v>3</v>
      </c>
    </row>
    <row r="16" spans="1:74" s="1" customFormat="1" ht="12" customHeight="1" x14ac:dyDescent="0.2">
      <c r="B16" s="17"/>
      <c r="D16" s="23" t="s">
        <v>29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 x14ac:dyDescent="0.2">
      <c r="B17" s="17"/>
      <c r="E17" s="21" t="s">
        <v>30</v>
      </c>
      <c r="AK17" s="23" t="s">
        <v>25</v>
      </c>
      <c r="AN17" s="21" t="s">
        <v>1</v>
      </c>
      <c r="AR17" s="17"/>
      <c r="BS17" s="14" t="s">
        <v>31</v>
      </c>
    </row>
    <row r="18" spans="1:71" s="1" customFormat="1" ht="6.95" customHeight="1" x14ac:dyDescent="0.2">
      <c r="B18" s="17"/>
      <c r="AR18" s="17"/>
      <c r="BS18" s="14" t="s">
        <v>6</v>
      </c>
    </row>
    <row r="19" spans="1:71" s="1" customFormat="1" ht="12" customHeight="1" x14ac:dyDescent="0.2">
      <c r="B19" s="17"/>
      <c r="D19" s="23" t="s">
        <v>32</v>
      </c>
      <c r="AK19" s="23" t="s">
        <v>22</v>
      </c>
      <c r="AN19" s="21" t="s">
        <v>33</v>
      </c>
      <c r="AR19" s="17"/>
      <c r="BS19" s="14" t="s">
        <v>6</v>
      </c>
    </row>
    <row r="20" spans="1:71" s="1" customFormat="1" ht="18.399999999999999" customHeight="1" x14ac:dyDescent="0.2">
      <c r="B20" s="17"/>
      <c r="E20" s="21" t="s">
        <v>34</v>
      </c>
      <c r="AK20" s="23" t="s">
        <v>25</v>
      </c>
      <c r="AN20" s="21" t="s">
        <v>35</v>
      </c>
      <c r="AR20" s="17"/>
      <c r="BS20" s="14" t="s">
        <v>31</v>
      </c>
    </row>
    <row r="21" spans="1:71" s="1" customFormat="1" ht="6.95" customHeight="1" x14ac:dyDescent="0.2">
      <c r="B21" s="17"/>
      <c r="AR21" s="17"/>
    </row>
    <row r="22" spans="1:71" s="1" customFormat="1" ht="12" customHeight="1" x14ac:dyDescent="0.2">
      <c r="B22" s="17"/>
      <c r="D22" s="23" t="s">
        <v>36</v>
      </c>
      <c r="AR22" s="17"/>
    </row>
    <row r="23" spans="1:71" s="1" customFormat="1" ht="16.5" customHeight="1" x14ac:dyDescent="0.2">
      <c r="B23" s="17"/>
      <c r="E23" s="189" t="s">
        <v>1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R23" s="17"/>
    </row>
    <row r="24" spans="1:71" s="1" customFormat="1" ht="6.95" customHeight="1" x14ac:dyDescent="0.2">
      <c r="B24" s="17"/>
      <c r="AR24" s="17"/>
    </row>
    <row r="25" spans="1:71" s="1" customFormat="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 x14ac:dyDescent="0.2">
      <c r="A26" s="26"/>
      <c r="B26" s="27"/>
      <c r="C26" s="26"/>
      <c r="D26" s="28" t="s">
        <v>37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0">
        <f>ROUND(AG94,2)</f>
        <v>0</v>
      </c>
      <c r="AL26" s="191"/>
      <c r="AM26" s="191"/>
      <c r="AN26" s="191"/>
      <c r="AO26" s="191"/>
      <c r="AP26" s="26"/>
      <c r="AQ26" s="26"/>
      <c r="AR26" s="27"/>
      <c r="BE26" s="26"/>
    </row>
    <row r="27" spans="1:7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2" t="s">
        <v>38</v>
      </c>
      <c r="M28" s="192"/>
      <c r="N28" s="192"/>
      <c r="O28" s="192"/>
      <c r="P28" s="192"/>
      <c r="Q28" s="26"/>
      <c r="R28" s="26"/>
      <c r="S28" s="26"/>
      <c r="T28" s="26"/>
      <c r="U28" s="26"/>
      <c r="V28" s="26"/>
      <c r="W28" s="192" t="s">
        <v>39</v>
      </c>
      <c r="X28" s="192"/>
      <c r="Y28" s="192"/>
      <c r="Z28" s="192"/>
      <c r="AA28" s="192"/>
      <c r="AB28" s="192"/>
      <c r="AC28" s="192"/>
      <c r="AD28" s="192"/>
      <c r="AE28" s="192"/>
      <c r="AF28" s="26"/>
      <c r="AG28" s="26"/>
      <c r="AH28" s="26"/>
      <c r="AI28" s="26"/>
      <c r="AJ28" s="26"/>
      <c r="AK28" s="192" t="s">
        <v>40</v>
      </c>
      <c r="AL28" s="192"/>
      <c r="AM28" s="192"/>
      <c r="AN28" s="192"/>
      <c r="AO28" s="192"/>
      <c r="AP28" s="26"/>
      <c r="AQ28" s="26"/>
      <c r="AR28" s="27"/>
      <c r="BE28" s="26"/>
    </row>
    <row r="29" spans="1:71" s="3" customFormat="1" ht="14.45" customHeight="1" x14ac:dyDescent="0.2">
      <c r="B29" s="31"/>
      <c r="D29" s="23" t="s">
        <v>41</v>
      </c>
      <c r="F29" s="32" t="s">
        <v>42</v>
      </c>
      <c r="L29" s="177">
        <v>0.2</v>
      </c>
      <c r="M29" s="176"/>
      <c r="N29" s="176"/>
      <c r="O29" s="176"/>
      <c r="P29" s="176"/>
      <c r="W29" s="175">
        <f>ROUND(AZ94, 2)</f>
        <v>0</v>
      </c>
      <c r="X29" s="176"/>
      <c r="Y29" s="176"/>
      <c r="Z29" s="176"/>
      <c r="AA29" s="176"/>
      <c r="AB29" s="176"/>
      <c r="AC29" s="176"/>
      <c r="AD29" s="176"/>
      <c r="AE29" s="176"/>
      <c r="AK29" s="175">
        <f>ROUND(AV94, 2)</f>
        <v>0</v>
      </c>
      <c r="AL29" s="176"/>
      <c r="AM29" s="176"/>
      <c r="AN29" s="176"/>
      <c r="AO29" s="176"/>
      <c r="AR29" s="31"/>
    </row>
    <row r="30" spans="1:71" s="3" customFormat="1" ht="14.45" customHeight="1" x14ac:dyDescent="0.2">
      <c r="B30" s="31"/>
      <c r="F30" s="32" t="s">
        <v>43</v>
      </c>
      <c r="L30" s="177">
        <v>0.2</v>
      </c>
      <c r="M30" s="176"/>
      <c r="N30" s="176"/>
      <c r="O30" s="176"/>
      <c r="P30" s="176"/>
      <c r="W30" s="175">
        <f>ROUND(BA94, 2)</f>
        <v>0</v>
      </c>
      <c r="X30" s="176"/>
      <c r="Y30" s="176"/>
      <c r="Z30" s="176"/>
      <c r="AA30" s="176"/>
      <c r="AB30" s="176"/>
      <c r="AC30" s="176"/>
      <c r="AD30" s="176"/>
      <c r="AE30" s="176"/>
      <c r="AK30" s="175">
        <f>ROUND(AW94, 2)</f>
        <v>0</v>
      </c>
      <c r="AL30" s="176"/>
      <c r="AM30" s="176"/>
      <c r="AN30" s="176"/>
      <c r="AO30" s="176"/>
      <c r="AR30" s="31"/>
    </row>
    <row r="31" spans="1:71" s="3" customFormat="1" ht="14.45" hidden="1" customHeight="1" x14ac:dyDescent="0.2">
      <c r="B31" s="31"/>
      <c r="F31" s="23" t="s">
        <v>44</v>
      </c>
      <c r="L31" s="177">
        <v>0.2</v>
      </c>
      <c r="M31" s="176"/>
      <c r="N31" s="176"/>
      <c r="O31" s="176"/>
      <c r="P31" s="176"/>
      <c r="W31" s="175">
        <f>ROUND(BB94, 2)</f>
        <v>0</v>
      </c>
      <c r="X31" s="176"/>
      <c r="Y31" s="176"/>
      <c r="Z31" s="176"/>
      <c r="AA31" s="176"/>
      <c r="AB31" s="176"/>
      <c r="AC31" s="176"/>
      <c r="AD31" s="176"/>
      <c r="AE31" s="176"/>
      <c r="AK31" s="175">
        <v>0</v>
      </c>
      <c r="AL31" s="176"/>
      <c r="AM31" s="176"/>
      <c r="AN31" s="176"/>
      <c r="AO31" s="176"/>
      <c r="AR31" s="31"/>
    </row>
    <row r="32" spans="1:71" s="3" customFormat="1" ht="14.45" hidden="1" customHeight="1" x14ac:dyDescent="0.2">
      <c r="B32" s="31"/>
      <c r="F32" s="23" t="s">
        <v>45</v>
      </c>
      <c r="L32" s="177">
        <v>0.2</v>
      </c>
      <c r="M32" s="176"/>
      <c r="N32" s="176"/>
      <c r="O32" s="176"/>
      <c r="P32" s="176"/>
      <c r="W32" s="175">
        <f>ROUND(BC94, 2)</f>
        <v>0</v>
      </c>
      <c r="X32" s="176"/>
      <c r="Y32" s="176"/>
      <c r="Z32" s="176"/>
      <c r="AA32" s="176"/>
      <c r="AB32" s="176"/>
      <c r="AC32" s="176"/>
      <c r="AD32" s="176"/>
      <c r="AE32" s="176"/>
      <c r="AK32" s="175">
        <v>0</v>
      </c>
      <c r="AL32" s="176"/>
      <c r="AM32" s="176"/>
      <c r="AN32" s="176"/>
      <c r="AO32" s="176"/>
      <c r="AR32" s="31"/>
    </row>
    <row r="33" spans="1:57" s="3" customFormat="1" ht="14.45" hidden="1" customHeight="1" x14ac:dyDescent="0.2">
      <c r="B33" s="31"/>
      <c r="F33" s="32" t="s">
        <v>46</v>
      </c>
      <c r="L33" s="177">
        <v>0</v>
      </c>
      <c r="M33" s="176"/>
      <c r="N33" s="176"/>
      <c r="O33" s="176"/>
      <c r="P33" s="176"/>
      <c r="W33" s="175">
        <f>ROUND(BD94, 2)</f>
        <v>0</v>
      </c>
      <c r="X33" s="176"/>
      <c r="Y33" s="176"/>
      <c r="Z33" s="176"/>
      <c r="AA33" s="176"/>
      <c r="AB33" s="176"/>
      <c r="AC33" s="176"/>
      <c r="AD33" s="176"/>
      <c r="AE33" s="176"/>
      <c r="AK33" s="175">
        <v>0</v>
      </c>
      <c r="AL33" s="176"/>
      <c r="AM33" s="176"/>
      <c r="AN33" s="176"/>
      <c r="AO33" s="176"/>
      <c r="AR33" s="31"/>
    </row>
    <row r="34" spans="1:57" s="2" customFormat="1" ht="6.95" customHeight="1" x14ac:dyDescent="0.2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 x14ac:dyDescent="0.2">
      <c r="A35" s="26"/>
      <c r="B35" s="27"/>
      <c r="C35" s="33"/>
      <c r="D35" s="34" t="s">
        <v>47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48</v>
      </c>
      <c r="U35" s="35"/>
      <c r="V35" s="35"/>
      <c r="W35" s="35"/>
      <c r="X35" s="178" t="s">
        <v>49</v>
      </c>
      <c r="Y35" s="179"/>
      <c r="Z35" s="179"/>
      <c r="AA35" s="179"/>
      <c r="AB35" s="179"/>
      <c r="AC35" s="35"/>
      <c r="AD35" s="35"/>
      <c r="AE35" s="35"/>
      <c r="AF35" s="35"/>
      <c r="AG35" s="35"/>
      <c r="AH35" s="35"/>
      <c r="AI35" s="35"/>
      <c r="AJ35" s="35"/>
      <c r="AK35" s="180">
        <f>SUM(AK26:AK33)</f>
        <v>0</v>
      </c>
      <c r="AL35" s="179"/>
      <c r="AM35" s="179"/>
      <c r="AN35" s="179"/>
      <c r="AO35" s="181"/>
      <c r="AP35" s="33"/>
      <c r="AQ35" s="33"/>
      <c r="AR35" s="27"/>
      <c r="BE35" s="26"/>
    </row>
    <row r="36" spans="1:57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 x14ac:dyDescent="0.2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37"/>
      <c r="D49" s="38" t="s">
        <v>50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51</v>
      </c>
      <c r="AI49" s="39"/>
      <c r="AJ49" s="39"/>
      <c r="AK49" s="39"/>
      <c r="AL49" s="39"/>
      <c r="AM49" s="39"/>
      <c r="AN49" s="39"/>
      <c r="AO49" s="39"/>
      <c r="AR49" s="37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6"/>
      <c r="B60" s="27"/>
      <c r="C60" s="26"/>
      <c r="D60" s="40" t="s">
        <v>52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0" t="s">
        <v>53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0" t="s">
        <v>52</v>
      </c>
      <c r="AI60" s="29"/>
      <c r="AJ60" s="29"/>
      <c r="AK60" s="29"/>
      <c r="AL60" s="29"/>
      <c r="AM60" s="40" t="s">
        <v>53</v>
      </c>
      <c r="AN60" s="29"/>
      <c r="AO60" s="29"/>
      <c r="AP60" s="26"/>
      <c r="AQ60" s="26"/>
      <c r="AR60" s="27"/>
      <c r="BE60" s="26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6"/>
      <c r="B64" s="27"/>
      <c r="C64" s="26"/>
      <c r="D64" s="38" t="s">
        <v>54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55</v>
      </c>
      <c r="AI64" s="41"/>
      <c r="AJ64" s="41"/>
      <c r="AK64" s="41"/>
      <c r="AL64" s="41"/>
      <c r="AM64" s="41"/>
      <c r="AN64" s="41"/>
      <c r="AO64" s="41"/>
      <c r="AP64" s="26"/>
      <c r="AQ64" s="26"/>
      <c r="AR64" s="27"/>
      <c r="BE64" s="26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6"/>
      <c r="B75" s="27"/>
      <c r="C75" s="26"/>
      <c r="D75" s="40" t="s">
        <v>52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0" t="s">
        <v>53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0" t="s">
        <v>52</v>
      </c>
      <c r="AI75" s="29"/>
      <c r="AJ75" s="29"/>
      <c r="AK75" s="29"/>
      <c r="AL75" s="29"/>
      <c r="AM75" s="40" t="s">
        <v>53</v>
      </c>
      <c r="AN75" s="29"/>
      <c r="AO75" s="29"/>
      <c r="AP75" s="26"/>
      <c r="AQ75" s="26"/>
      <c r="AR75" s="27"/>
      <c r="BE75" s="26"/>
    </row>
    <row r="76" spans="1:57" s="2" customFormat="1" x14ac:dyDescent="0.2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 x14ac:dyDescent="0.2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  <c r="BE77" s="26"/>
    </row>
    <row r="81" spans="1:90" s="2" customFormat="1" ht="6.95" customHeight="1" x14ac:dyDescent="0.2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  <c r="BE81" s="26"/>
    </row>
    <row r="82" spans="1:90" s="2" customFormat="1" ht="24.95" customHeight="1" x14ac:dyDescent="0.2">
      <c r="A82" s="26"/>
      <c r="B82" s="27"/>
      <c r="C82" s="18" t="s">
        <v>56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 x14ac:dyDescent="0.2">
      <c r="B84" s="46"/>
      <c r="C84" s="23" t="s">
        <v>11</v>
      </c>
      <c r="L84" s="4" t="str">
        <f>K5</f>
        <v>9j-MILO/01/2022</v>
      </c>
      <c r="AR84" s="46"/>
    </row>
    <row r="85" spans="1:90" s="5" customFormat="1" ht="36.950000000000003" customHeight="1" x14ac:dyDescent="0.2">
      <c r="B85" s="47"/>
      <c r="C85" s="48" t="s">
        <v>13</v>
      </c>
      <c r="L85" s="166" t="str">
        <f>K6</f>
        <v>Oprava časti cesty A.Kmeťa  -od  SNP po ul. POH</v>
      </c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R85" s="47"/>
    </row>
    <row r="86" spans="1:90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 x14ac:dyDescent="0.2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9" t="str">
        <f>IF(K8="","",K8)</f>
        <v>Žiar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68" t="str">
        <f>IF(AN8= "","",AN8)</f>
        <v>28. 1. 2022</v>
      </c>
      <c r="AN87" s="168"/>
      <c r="AO87" s="26"/>
      <c r="AP87" s="26"/>
      <c r="AQ87" s="26"/>
      <c r="AR87" s="27"/>
      <c r="BE87" s="26"/>
    </row>
    <row r="88" spans="1:90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 x14ac:dyDescent="0.2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Žiar nad Hronom - Ing. Baranec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69" t="str">
        <f>IF(E17="","",E17)</f>
        <v>GO- zameranie</v>
      </c>
      <c r="AN89" s="170"/>
      <c r="AO89" s="170"/>
      <c r="AP89" s="170"/>
      <c r="AQ89" s="26"/>
      <c r="AR89" s="27"/>
      <c r="AS89" s="171" t="s">
        <v>57</v>
      </c>
      <c r="AT89" s="172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0" s="2" customFormat="1" ht="25.7" customHeight="1" x14ac:dyDescent="0.2">
      <c r="A90" s="26"/>
      <c r="B90" s="27"/>
      <c r="C90" s="23" t="s">
        <v>27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32</v>
      </c>
      <c r="AJ90" s="26"/>
      <c r="AK90" s="26"/>
      <c r="AL90" s="26"/>
      <c r="AM90" s="169" t="str">
        <f>IF(E20="","",E20)</f>
        <v>TECHNICKÉ SLUŽBY Žiar nad Hrponom, spol. s.r.o</v>
      </c>
      <c r="AN90" s="170"/>
      <c r="AO90" s="170"/>
      <c r="AP90" s="170"/>
      <c r="AQ90" s="26"/>
      <c r="AR90" s="27"/>
      <c r="AS90" s="173"/>
      <c r="AT90" s="174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0" s="2" customFormat="1" ht="10.9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73"/>
      <c r="AT91" s="174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0" s="2" customFormat="1" ht="29.25" customHeight="1" x14ac:dyDescent="0.2">
      <c r="A92" s="26"/>
      <c r="B92" s="27"/>
      <c r="C92" s="161" t="s">
        <v>58</v>
      </c>
      <c r="D92" s="162"/>
      <c r="E92" s="162"/>
      <c r="F92" s="162"/>
      <c r="G92" s="162"/>
      <c r="H92" s="55"/>
      <c r="I92" s="163" t="s">
        <v>59</v>
      </c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64" t="s">
        <v>60</v>
      </c>
      <c r="AH92" s="162"/>
      <c r="AI92" s="162"/>
      <c r="AJ92" s="162"/>
      <c r="AK92" s="162"/>
      <c r="AL92" s="162"/>
      <c r="AM92" s="162"/>
      <c r="AN92" s="163" t="s">
        <v>61</v>
      </c>
      <c r="AO92" s="162"/>
      <c r="AP92" s="165"/>
      <c r="AQ92" s="56" t="s">
        <v>62</v>
      </c>
      <c r="AR92" s="27"/>
      <c r="AS92" s="57" t="s">
        <v>63</v>
      </c>
      <c r="AT92" s="58" t="s">
        <v>64</v>
      </c>
      <c r="AU92" s="58" t="s">
        <v>65</v>
      </c>
      <c r="AV92" s="58" t="s">
        <v>66</v>
      </c>
      <c r="AW92" s="58" t="s">
        <v>67</v>
      </c>
      <c r="AX92" s="58" t="s">
        <v>68</v>
      </c>
      <c r="AY92" s="58" t="s">
        <v>69</v>
      </c>
      <c r="AZ92" s="58" t="s">
        <v>70</v>
      </c>
      <c r="BA92" s="58" t="s">
        <v>71</v>
      </c>
      <c r="BB92" s="58" t="s">
        <v>72</v>
      </c>
      <c r="BC92" s="58" t="s">
        <v>73</v>
      </c>
      <c r="BD92" s="59" t="s">
        <v>74</v>
      </c>
      <c r="BE92" s="26"/>
    </row>
    <row r="93" spans="1:90" s="2" customFormat="1" ht="10.9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0" s="6" customFormat="1" ht="32.450000000000003" customHeight="1" x14ac:dyDescent="0.2">
      <c r="B94" s="63"/>
      <c r="C94" s="64" t="s">
        <v>75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85">
        <f>ROUND(AG95,2)</f>
        <v>0</v>
      </c>
      <c r="AH94" s="185"/>
      <c r="AI94" s="185"/>
      <c r="AJ94" s="185"/>
      <c r="AK94" s="185"/>
      <c r="AL94" s="185"/>
      <c r="AM94" s="185"/>
      <c r="AN94" s="186">
        <f>SUM(AG94,AT94)</f>
        <v>0</v>
      </c>
      <c r="AO94" s="186"/>
      <c r="AP94" s="186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226.80056999999999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76</v>
      </c>
      <c r="BT94" s="72" t="s">
        <v>77</v>
      </c>
      <c r="BV94" s="72" t="s">
        <v>78</v>
      </c>
      <c r="BW94" s="72" t="s">
        <v>4</v>
      </c>
      <c r="BX94" s="72" t="s">
        <v>79</v>
      </c>
      <c r="CL94" s="72" t="s">
        <v>1</v>
      </c>
    </row>
    <row r="95" spans="1:90" s="7" customFormat="1" ht="37.5" customHeight="1" x14ac:dyDescent="0.2">
      <c r="A95" s="73" t="s">
        <v>80</v>
      </c>
      <c r="B95" s="74"/>
      <c r="C95" s="75"/>
      <c r="D95" s="184" t="s">
        <v>12</v>
      </c>
      <c r="E95" s="184"/>
      <c r="F95" s="184"/>
      <c r="G95" s="184"/>
      <c r="H95" s="184"/>
      <c r="I95" s="76"/>
      <c r="J95" s="184" t="s">
        <v>14</v>
      </c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2">
        <f>'9j-MILO-01-2022 - Oprava ...'!J28</f>
        <v>0</v>
      </c>
      <c r="AH95" s="183"/>
      <c r="AI95" s="183"/>
      <c r="AJ95" s="183"/>
      <c r="AK95" s="183"/>
      <c r="AL95" s="183"/>
      <c r="AM95" s="183"/>
      <c r="AN95" s="182">
        <f>SUM(AG95,AT95)</f>
        <v>0</v>
      </c>
      <c r="AO95" s="183"/>
      <c r="AP95" s="183"/>
      <c r="AQ95" s="77" t="s">
        <v>81</v>
      </c>
      <c r="AR95" s="74"/>
      <c r="AS95" s="78">
        <v>0</v>
      </c>
      <c r="AT95" s="79">
        <f>ROUND(SUM(AV95:AW95),2)</f>
        <v>0</v>
      </c>
      <c r="AU95" s="80">
        <f>'9j-MILO-01-2022 - Oprava ...'!P118</f>
        <v>226.80057199999996</v>
      </c>
      <c r="AV95" s="79">
        <f>'9j-MILO-01-2022 - Oprava ...'!J31</f>
        <v>0</v>
      </c>
      <c r="AW95" s="79">
        <f>'9j-MILO-01-2022 - Oprava ...'!J32</f>
        <v>0</v>
      </c>
      <c r="AX95" s="79">
        <f>'9j-MILO-01-2022 - Oprava ...'!J33</f>
        <v>0</v>
      </c>
      <c r="AY95" s="79">
        <f>'9j-MILO-01-2022 - Oprava ...'!J34</f>
        <v>0</v>
      </c>
      <c r="AZ95" s="79">
        <f>'9j-MILO-01-2022 - Oprava ...'!F31</f>
        <v>0</v>
      </c>
      <c r="BA95" s="79">
        <f>'9j-MILO-01-2022 - Oprava ...'!F32</f>
        <v>0</v>
      </c>
      <c r="BB95" s="79">
        <f>'9j-MILO-01-2022 - Oprava ...'!F33</f>
        <v>0</v>
      </c>
      <c r="BC95" s="79">
        <f>'9j-MILO-01-2022 - Oprava ...'!F34</f>
        <v>0</v>
      </c>
      <c r="BD95" s="81">
        <f>'9j-MILO-01-2022 - Oprava ...'!F35</f>
        <v>0</v>
      </c>
      <c r="BT95" s="82" t="s">
        <v>82</v>
      </c>
      <c r="BU95" s="82" t="s">
        <v>83</v>
      </c>
      <c r="BV95" s="82" t="s">
        <v>78</v>
      </c>
      <c r="BW95" s="82" t="s">
        <v>4</v>
      </c>
      <c r="BX95" s="82" t="s">
        <v>79</v>
      </c>
      <c r="CL95" s="82" t="s">
        <v>1</v>
      </c>
    </row>
    <row r="96" spans="1:90" s="2" customFormat="1" ht="30" customHeight="1" x14ac:dyDescent="0.2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 x14ac:dyDescent="0.2">
      <c r="A97" s="26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9j-MILO-01-2022 - Oprava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9"/>
  <sheetViews>
    <sheetView showGridLines="0" tabSelected="1" workbookViewId="0">
      <selection activeCell="I138" sqref="I1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3"/>
    </row>
    <row r="2" spans="1:46" s="1" customFormat="1" ht="36.950000000000003" customHeight="1" x14ac:dyDescent="0.2">
      <c r="L2" s="159" t="s">
        <v>5</v>
      </c>
      <c r="M2" s="160"/>
      <c r="N2" s="160"/>
      <c r="O2" s="160"/>
      <c r="P2" s="160"/>
      <c r="Q2" s="160"/>
      <c r="R2" s="160"/>
      <c r="S2" s="160"/>
      <c r="T2" s="160"/>
      <c r="U2" s="160"/>
      <c r="V2" s="160"/>
      <c r="AT2" s="14" t="s">
        <v>4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 x14ac:dyDescent="0.2">
      <c r="B4" s="17"/>
      <c r="D4" s="18" t="s">
        <v>84</v>
      </c>
      <c r="L4" s="17"/>
      <c r="M4" s="84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2" customFormat="1" ht="12" customHeight="1" x14ac:dyDescent="0.2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7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36" customHeight="1" x14ac:dyDescent="0.2">
      <c r="A7" s="26"/>
      <c r="B7" s="27"/>
      <c r="C7" s="26"/>
      <c r="D7" s="26"/>
      <c r="E7" s="193" t="s">
        <v>181</v>
      </c>
      <c r="F7" s="193"/>
      <c r="G7" s="193"/>
      <c r="H7" s="193"/>
      <c r="I7" s="193"/>
      <c r="J7" s="26"/>
      <c r="K7" s="26"/>
      <c r="L7" s="37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 x14ac:dyDescent="0.2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7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 x14ac:dyDescent="0.2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7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 x14ac:dyDescent="0.2">
      <c r="A10" s="26"/>
      <c r="B10" s="27"/>
      <c r="C10" s="26"/>
      <c r="D10" s="23" t="s">
        <v>17</v>
      </c>
      <c r="E10" s="26"/>
      <c r="F10" s="21" t="s">
        <v>178</v>
      </c>
      <c r="G10" s="26"/>
      <c r="H10" s="26"/>
      <c r="I10" s="23" t="s">
        <v>19</v>
      </c>
      <c r="J10" s="50">
        <v>44593</v>
      </c>
      <c r="K10" s="26"/>
      <c r="L10" s="3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 x14ac:dyDescent="0.2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7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23</v>
      </c>
      <c r="K12" s="26"/>
      <c r="L12" s="37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 x14ac:dyDescent="0.2">
      <c r="A13" s="26"/>
      <c r="B13" s="27"/>
      <c r="C13" s="26"/>
      <c r="D13" s="26"/>
      <c r="E13" s="157" t="s">
        <v>179</v>
      </c>
      <c r="F13" s="26"/>
      <c r="G13" s="26"/>
      <c r="H13" s="26"/>
      <c r="I13" s="23" t="s">
        <v>25</v>
      </c>
      <c r="J13" s="21" t="s">
        <v>26</v>
      </c>
      <c r="K13" s="26"/>
      <c r="L13" s="3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 x14ac:dyDescent="0.2">
      <c r="A15" s="26"/>
      <c r="B15" s="27"/>
      <c r="C15" s="26"/>
      <c r="D15" s="23" t="s">
        <v>27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7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 x14ac:dyDescent="0.2">
      <c r="A16" s="26"/>
      <c r="B16" s="27"/>
      <c r="C16" s="26"/>
      <c r="D16" s="26"/>
      <c r="E16" s="187" t="str">
        <f>'Rekapitulácia stavby'!E14</f>
        <v xml:space="preserve"> </v>
      </c>
      <c r="F16" s="187"/>
      <c r="G16" s="187"/>
      <c r="H16" s="187"/>
      <c r="I16" s="23" t="s">
        <v>25</v>
      </c>
      <c r="J16" s="21" t="str">
        <f>'Rekapitulácia stavby'!AN14</f>
        <v/>
      </c>
      <c r="K16" s="26"/>
      <c r="L16" s="37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52" s="2" customFormat="1" ht="6.95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52" s="2" customFormat="1" ht="12" customHeight="1" x14ac:dyDescent="0.2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7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52" s="2" customFormat="1" ht="18" customHeight="1" x14ac:dyDescent="0.2">
      <c r="A19" s="26"/>
      <c r="B19" s="27"/>
      <c r="C19" s="26"/>
      <c r="D19" s="26"/>
      <c r="E19" s="21" t="s">
        <v>30</v>
      </c>
      <c r="F19" s="26"/>
      <c r="G19" s="26"/>
      <c r="H19" s="26"/>
      <c r="I19" s="23" t="s">
        <v>25</v>
      </c>
      <c r="J19" s="21" t="s">
        <v>1</v>
      </c>
      <c r="K19" s="26"/>
      <c r="L19" s="37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52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7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52" s="2" customFormat="1" ht="12" customHeight="1" x14ac:dyDescent="0.2">
      <c r="A21" s="26"/>
      <c r="B21" s="27"/>
      <c r="C21" s="26"/>
      <c r="D21" s="23" t="s">
        <v>32</v>
      </c>
      <c r="E21" s="26"/>
      <c r="F21" s="26"/>
      <c r="G21" s="26"/>
      <c r="H21" s="26"/>
      <c r="I21" s="23" t="s">
        <v>22</v>
      </c>
      <c r="J21" s="21" t="s">
        <v>33</v>
      </c>
      <c r="K21" s="26"/>
      <c r="L21" s="37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52" s="2" customFormat="1" ht="18" customHeight="1" x14ac:dyDescent="0.2">
      <c r="A22" s="26"/>
      <c r="B22" s="27"/>
      <c r="C22" s="26"/>
      <c r="D22" s="26"/>
      <c r="E22" s="157" t="s">
        <v>180</v>
      </c>
      <c r="F22" s="26"/>
      <c r="G22" s="26"/>
      <c r="H22" s="26"/>
      <c r="I22" s="23" t="s">
        <v>25</v>
      </c>
      <c r="J22" s="21" t="s">
        <v>35</v>
      </c>
      <c r="K22" s="26"/>
      <c r="L22" s="37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52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7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52" s="2" customFormat="1" ht="12" customHeight="1" x14ac:dyDescent="0.2">
      <c r="A24" s="26"/>
      <c r="B24" s="27"/>
      <c r="C24" s="26"/>
      <c r="D24" s="23" t="s">
        <v>36</v>
      </c>
      <c r="E24" s="26"/>
      <c r="F24" s="26"/>
      <c r="G24" s="26"/>
      <c r="H24" s="26"/>
      <c r="I24" s="26"/>
      <c r="J24" s="26"/>
      <c r="K24" s="26"/>
      <c r="L24" s="3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52" s="8" customFormat="1" ht="16.5" customHeight="1" x14ac:dyDescent="0.2">
      <c r="A25" s="85"/>
      <c r="B25" s="86"/>
      <c r="C25" s="85"/>
      <c r="D25" s="85"/>
      <c r="E25" s="189" t="s">
        <v>1</v>
      </c>
      <c r="F25" s="189"/>
      <c r="G25" s="189"/>
      <c r="H25" s="189"/>
      <c r="I25" s="85"/>
      <c r="J25" s="85"/>
      <c r="K25" s="85"/>
      <c r="L25" s="87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</row>
    <row r="26" spans="1:52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52" s="2" customFormat="1" ht="6.95" customHeight="1" x14ac:dyDescent="0.2">
      <c r="A27" s="26"/>
      <c r="B27" s="27"/>
      <c r="C27" s="26"/>
      <c r="D27" s="61"/>
      <c r="E27" s="61"/>
      <c r="F27" s="61"/>
      <c r="G27" s="61"/>
      <c r="H27" s="61"/>
      <c r="I27" s="61"/>
      <c r="J27" s="61"/>
      <c r="K27" s="61"/>
      <c r="L27" s="37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52" s="2" customFormat="1" ht="25.35" customHeight="1" x14ac:dyDescent="0.2">
      <c r="A28" s="26"/>
      <c r="B28" s="27"/>
      <c r="C28" s="26"/>
      <c r="D28" s="88" t="s">
        <v>37</v>
      </c>
      <c r="E28" s="26"/>
      <c r="F28" s="26"/>
      <c r="G28" s="26"/>
      <c r="H28" s="26"/>
      <c r="I28" s="26"/>
      <c r="J28" s="66">
        <f>ROUND(J118, 2)</f>
        <v>0</v>
      </c>
      <c r="K28" s="26"/>
      <c r="L28" s="37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52" s="2" customFormat="1" ht="6.95" customHeight="1" x14ac:dyDescent="0.2">
      <c r="A29" s="26"/>
      <c r="B29" s="27"/>
      <c r="C29" s="26"/>
      <c r="D29" s="61"/>
      <c r="E29" s="61"/>
      <c r="F29" s="61"/>
      <c r="G29" s="61"/>
      <c r="H29" s="61"/>
      <c r="I29" s="61"/>
      <c r="J29" s="61"/>
      <c r="K29" s="61"/>
      <c r="L29" s="8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s="2" customFormat="1" ht="14.45" customHeight="1" x14ac:dyDescent="0.2">
      <c r="A30" s="26"/>
      <c r="B30" s="27"/>
      <c r="C30" s="26"/>
      <c r="D30" s="26"/>
      <c r="E30" s="26"/>
      <c r="F30" s="30" t="s">
        <v>39</v>
      </c>
      <c r="G30" s="26"/>
      <c r="H30" s="26"/>
      <c r="I30" s="30" t="s">
        <v>38</v>
      </c>
      <c r="J30" s="30" t="s">
        <v>40</v>
      </c>
      <c r="K30" s="26"/>
      <c r="L30" s="89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s="2" customFormat="1" ht="14.45" customHeight="1" x14ac:dyDescent="0.2">
      <c r="A31" s="26"/>
      <c r="B31" s="27"/>
      <c r="C31" s="26"/>
      <c r="D31" s="91" t="s">
        <v>41</v>
      </c>
      <c r="E31" s="32" t="s">
        <v>42</v>
      </c>
      <c r="F31" s="92">
        <f>ROUND((SUM(BE118:BE138)),  2)</f>
        <v>0</v>
      </c>
      <c r="G31" s="90"/>
      <c r="H31" s="90"/>
      <c r="I31" s="93">
        <v>0.2</v>
      </c>
      <c r="J31" s="92">
        <f>ROUND(((SUM(BE118:BE138))*I31),  2)</f>
        <v>0</v>
      </c>
      <c r="K31" s="26"/>
      <c r="L31" s="37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52" s="2" customFormat="1" ht="14.45" customHeight="1" x14ac:dyDescent="0.2">
      <c r="A32" s="26"/>
      <c r="B32" s="27"/>
      <c r="C32" s="26"/>
      <c r="D32" s="26"/>
      <c r="E32" s="32" t="s">
        <v>43</v>
      </c>
      <c r="F32" s="94">
        <f>ROUND((SUM(BF118:BF138)),  2)</f>
        <v>0</v>
      </c>
      <c r="G32" s="26"/>
      <c r="H32" s="26"/>
      <c r="I32" s="95">
        <v>0.2</v>
      </c>
      <c r="J32" s="94">
        <f>ROUND(((SUM(BF118:BF138))*I32),  2)</f>
        <v>0</v>
      </c>
      <c r="K32" s="26"/>
      <c r="L32" s="37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52" s="2" customFormat="1" ht="14.45" hidden="1" customHeight="1" x14ac:dyDescent="0.2">
      <c r="A33" s="26"/>
      <c r="B33" s="27"/>
      <c r="C33" s="26"/>
      <c r="D33" s="26"/>
      <c r="E33" s="23" t="s">
        <v>44</v>
      </c>
      <c r="F33" s="94">
        <f>ROUND((SUM(BG118:BG138)),  2)</f>
        <v>0</v>
      </c>
      <c r="G33" s="26"/>
      <c r="H33" s="26"/>
      <c r="I33" s="95">
        <v>0.2</v>
      </c>
      <c r="J33" s="94">
        <f>0</f>
        <v>0</v>
      </c>
      <c r="K33" s="26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s="2" customFormat="1" ht="14.45" hidden="1" customHeight="1" x14ac:dyDescent="0.2">
      <c r="A34" s="26"/>
      <c r="B34" s="27"/>
      <c r="C34" s="26"/>
      <c r="D34" s="26"/>
      <c r="E34" s="23" t="s">
        <v>45</v>
      </c>
      <c r="F34" s="94">
        <f>ROUND((SUM(BH118:BH138)),  2)</f>
        <v>0</v>
      </c>
      <c r="G34" s="26"/>
      <c r="H34" s="26"/>
      <c r="I34" s="95">
        <v>0.2</v>
      </c>
      <c r="J34" s="94">
        <f>0</f>
        <v>0</v>
      </c>
      <c r="K34" s="26"/>
      <c r="L34" s="37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52" s="2" customFormat="1" ht="14.45" hidden="1" customHeight="1" x14ac:dyDescent="0.2">
      <c r="A35" s="26"/>
      <c r="B35" s="27"/>
      <c r="C35" s="26"/>
      <c r="D35" s="26"/>
      <c r="E35" s="32" t="s">
        <v>46</v>
      </c>
      <c r="F35" s="92">
        <f>ROUND((SUM(BI118:BI138)),  2)</f>
        <v>0</v>
      </c>
      <c r="G35" s="90"/>
      <c r="H35" s="90"/>
      <c r="I35" s="93">
        <v>0</v>
      </c>
      <c r="J35" s="92">
        <f>0</f>
        <v>0</v>
      </c>
      <c r="K35" s="26"/>
      <c r="L35" s="37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52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7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52" s="2" customFormat="1" ht="25.35" customHeight="1" x14ac:dyDescent="0.2">
      <c r="A37" s="26"/>
      <c r="B37" s="27"/>
      <c r="C37" s="96"/>
      <c r="D37" s="97" t="s">
        <v>47</v>
      </c>
      <c r="E37" s="55"/>
      <c r="F37" s="55"/>
      <c r="G37" s="98" t="s">
        <v>48</v>
      </c>
      <c r="H37" s="99" t="s">
        <v>49</v>
      </c>
      <c r="I37" s="55"/>
      <c r="J37" s="100">
        <f>SUM(J28:J35)</f>
        <v>0</v>
      </c>
      <c r="K37" s="101"/>
      <c r="L37" s="37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52" s="2" customFormat="1" ht="14.45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7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52" s="1" customFormat="1" ht="14.45" customHeight="1" x14ac:dyDescent="0.2">
      <c r="B39" s="17"/>
      <c r="L39" s="17"/>
    </row>
    <row r="40" spans="1:52" s="1" customFormat="1" ht="14.45" customHeight="1" x14ac:dyDescent="0.2">
      <c r="B40" s="17"/>
      <c r="L40" s="17"/>
    </row>
    <row r="41" spans="1:52" s="1" customFormat="1" ht="14.45" customHeight="1" x14ac:dyDescent="0.2">
      <c r="B41" s="17"/>
      <c r="L41" s="17"/>
    </row>
    <row r="42" spans="1:52" s="1" customFormat="1" ht="14.45" customHeight="1" x14ac:dyDescent="0.2">
      <c r="B42" s="17"/>
      <c r="L42" s="17"/>
    </row>
    <row r="43" spans="1:52" s="1" customFormat="1" ht="14.45" customHeight="1" x14ac:dyDescent="0.2">
      <c r="B43" s="17"/>
      <c r="L43" s="17"/>
    </row>
    <row r="44" spans="1:52" s="1" customFormat="1" ht="14.45" customHeight="1" x14ac:dyDescent="0.2">
      <c r="B44" s="17"/>
      <c r="L44" s="17"/>
    </row>
    <row r="45" spans="1:52" s="1" customFormat="1" ht="14.45" customHeight="1" x14ac:dyDescent="0.2">
      <c r="B45" s="17"/>
      <c r="L45" s="17"/>
    </row>
    <row r="46" spans="1:52" s="1" customFormat="1" ht="14.45" customHeight="1" x14ac:dyDescent="0.2">
      <c r="B46" s="17"/>
      <c r="L46" s="17"/>
    </row>
    <row r="47" spans="1:52" s="1" customFormat="1" ht="14.45" customHeight="1" x14ac:dyDescent="0.2">
      <c r="B47" s="17"/>
      <c r="L47" s="17"/>
    </row>
    <row r="48" spans="1:52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7"/>
      <c r="D50" s="38" t="s">
        <v>50</v>
      </c>
      <c r="E50" s="39"/>
      <c r="F50" s="39"/>
      <c r="G50" s="38" t="s">
        <v>51</v>
      </c>
      <c r="H50" s="39"/>
      <c r="I50" s="39"/>
      <c r="J50" s="39"/>
      <c r="K50" s="39"/>
      <c r="L50" s="37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0" t="s">
        <v>52</v>
      </c>
      <c r="E61" s="29"/>
      <c r="F61" s="102" t="s">
        <v>53</v>
      </c>
      <c r="G61" s="40" t="s">
        <v>52</v>
      </c>
      <c r="H61" s="29"/>
      <c r="I61" s="156">
        <v>44593</v>
      </c>
      <c r="J61" s="103" t="s">
        <v>53</v>
      </c>
      <c r="K61" s="29"/>
      <c r="L61" s="37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38" t="s">
        <v>54</v>
      </c>
      <c r="E65" s="41"/>
      <c r="F65" s="41"/>
      <c r="G65" s="38" t="s">
        <v>55</v>
      </c>
      <c r="H65" s="41"/>
      <c r="I65" s="41"/>
      <c r="J65" s="41"/>
      <c r="K65" s="41"/>
      <c r="L65" s="3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F75" s="158">
        <v>44594</v>
      </c>
      <c r="L75" s="17"/>
    </row>
    <row r="76" spans="1:31" s="2" customFormat="1" ht="12.75" x14ac:dyDescent="0.2">
      <c r="A76" s="26"/>
      <c r="B76" s="27"/>
      <c r="C76" s="26"/>
      <c r="D76" s="40" t="s">
        <v>52</v>
      </c>
      <c r="E76" s="29"/>
      <c r="F76" s="102" t="s">
        <v>53</v>
      </c>
      <c r="G76" s="40" t="s">
        <v>52</v>
      </c>
      <c r="H76" s="29"/>
      <c r="I76" s="29"/>
      <c r="J76" s="103" t="s">
        <v>53</v>
      </c>
      <c r="K76" s="29"/>
      <c r="L76" s="3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 x14ac:dyDescent="0.2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 x14ac:dyDescent="0.2">
      <c r="A82" s="26"/>
      <c r="B82" s="27"/>
      <c r="C82" s="18" t="s">
        <v>85</v>
      </c>
      <c r="D82" s="26"/>
      <c r="E82" s="26"/>
      <c r="F82" s="26"/>
      <c r="G82" s="26"/>
      <c r="H82" s="26"/>
      <c r="I82" s="26"/>
      <c r="J82" s="26"/>
      <c r="K82" s="26"/>
      <c r="L82" s="3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5.25" customHeight="1" x14ac:dyDescent="0.2">
      <c r="A85" s="26"/>
      <c r="B85" s="27"/>
      <c r="C85" s="26"/>
      <c r="D85" s="26"/>
      <c r="E85" s="193" t="str">
        <f>E7</f>
        <v>Výkaz výmer - 7 - Oprava časti cesty A. Kmeťa  - úsek od križovatky s Ul. SNP                             po Ul. Hviezdoslavova</v>
      </c>
      <c r="F85" s="193"/>
      <c r="G85" s="193"/>
      <c r="H85" s="193"/>
      <c r="I85" s="193"/>
      <c r="J85" s="26"/>
      <c r="K85" s="26"/>
      <c r="L85" s="3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 x14ac:dyDescent="0.2">
      <c r="A87" s="26"/>
      <c r="B87" s="27"/>
      <c r="C87" s="23" t="s">
        <v>17</v>
      </c>
      <c r="D87" s="26"/>
      <c r="E87" s="26"/>
      <c r="F87" s="21" t="str">
        <f>F10</f>
        <v>Ul. A. Kmeťa, Žiar nad Hronom</v>
      </c>
      <c r="G87" s="26"/>
      <c r="H87" s="26"/>
      <c r="I87" s="23" t="s">
        <v>19</v>
      </c>
      <c r="J87" s="50">
        <f>IF(J10="","",J10)</f>
        <v>44593</v>
      </c>
      <c r="K87" s="26"/>
      <c r="L87" s="3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 x14ac:dyDescent="0.2">
      <c r="A89" s="26"/>
      <c r="B89" s="27"/>
      <c r="C89" s="23" t="s">
        <v>21</v>
      </c>
      <c r="D89" s="26"/>
      <c r="E89" s="26"/>
      <c r="F89" s="21" t="str">
        <f>E13</f>
        <v>Mesto Žiar nad Hronom, Ul. Š. Moysesa 46, 965 19 Žiar nad Hronom</v>
      </c>
      <c r="G89" s="26"/>
      <c r="H89" s="26"/>
      <c r="I89" s="23" t="s">
        <v>29</v>
      </c>
      <c r="J89" s="24" t="str">
        <f>E19</f>
        <v>GO- zameranie</v>
      </c>
      <c r="K89" s="26"/>
      <c r="L89" s="3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4.25" customHeight="1" x14ac:dyDescent="0.2">
      <c r="A90" s="26"/>
      <c r="B90" s="27"/>
      <c r="C90" s="23" t="s">
        <v>27</v>
      </c>
      <c r="D90" s="26"/>
      <c r="E90" s="26"/>
      <c r="F90" s="21" t="str">
        <f>IF(E16="","",E16)</f>
        <v xml:space="preserve"> </v>
      </c>
      <c r="G90" s="26"/>
      <c r="H90" s="26"/>
      <c r="I90" s="23" t="s">
        <v>32</v>
      </c>
      <c r="J90" s="24" t="str">
        <f>E22</f>
        <v>Technické služby Žiar nad Hronom, spol. s r.o., Ul. A. Dubčeka 45, 965 01 Žiar nad Hronom</v>
      </c>
      <c r="K90" s="26"/>
      <c r="L90" s="3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 x14ac:dyDescent="0.2">
      <c r="A92" s="26"/>
      <c r="B92" s="27"/>
      <c r="C92" s="104" t="s">
        <v>86</v>
      </c>
      <c r="D92" s="96"/>
      <c r="E92" s="96"/>
      <c r="F92" s="96"/>
      <c r="G92" s="96"/>
      <c r="H92" s="96"/>
      <c r="I92" s="96"/>
      <c r="J92" s="105" t="s">
        <v>87</v>
      </c>
      <c r="K92" s="96"/>
      <c r="L92" s="3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 x14ac:dyDescent="0.2">
      <c r="A94" s="26"/>
      <c r="B94" s="27"/>
      <c r="C94" s="106" t="s">
        <v>88</v>
      </c>
      <c r="D94" s="26"/>
      <c r="E94" s="26"/>
      <c r="F94" s="26"/>
      <c r="G94" s="26"/>
      <c r="H94" s="26"/>
      <c r="I94" s="26"/>
      <c r="J94" s="66">
        <f>J118</f>
        <v>0</v>
      </c>
      <c r="K94" s="26"/>
      <c r="L94" s="3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89</v>
      </c>
    </row>
    <row r="95" spans="1:47" s="9" customFormat="1" ht="24.95" customHeight="1" x14ac:dyDescent="0.2">
      <c r="B95" s="107"/>
      <c r="D95" s="108" t="s">
        <v>90</v>
      </c>
      <c r="E95" s="109"/>
      <c r="F95" s="109"/>
      <c r="G95" s="109"/>
      <c r="H95" s="109"/>
      <c r="I95" s="109"/>
      <c r="J95" s="110">
        <f>J119</f>
        <v>0</v>
      </c>
      <c r="L95" s="107"/>
    </row>
    <row r="96" spans="1:47" s="10" customFormat="1" ht="19.899999999999999" customHeight="1" x14ac:dyDescent="0.2">
      <c r="B96" s="111"/>
      <c r="D96" s="112" t="s">
        <v>91</v>
      </c>
      <c r="E96" s="113"/>
      <c r="F96" s="113"/>
      <c r="G96" s="113"/>
      <c r="H96" s="113"/>
      <c r="I96" s="113"/>
      <c r="J96" s="114">
        <f>J120</f>
        <v>0</v>
      </c>
      <c r="L96" s="111"/>
    </row>
    <row r="97" spans="1:31" s="10" customFormat="1" ht="19.899999999999999" customHeight="1" x14ac:dyDescent="0.2">
      <c r="B97" s="111"/>
      <c r="D97" s="112" t="s">
        <v>92</v>
      </c>
      <c r="E97" s="113"/>
      <c r="F97" s="113"/>
      <c r="G97" s="113"/>
      <c r="H97" s="113"/>
      <c r="I97" s="113"/>
      <c r="J97" s="114">
        <f>J124</f>
        <v>0</v>
      </c>
      <c r="L97" s="111"/>
    </row>
    <row r="98" spans="1:31" s="10" customFormat="1" ht="19.899999999999999" customHeight="1" x14ac:dyDescent="0.2">
      <c r="B98" s="111"/>
      <c r="D98" s="112" t="s">
        <v>93</v>
      </c>
      <c r="E98" s="113"/>
      <c r="F98" s="113"/>
      <c r="G98" s="113"/>
      <c r="H98" s="113"/>
      <c r="I98" s="113"/>
      <c r="J98" s="114">
        <f>J127</f>
        <v>0</v>
      </c>
      <c r="L98" s="111"/>
    </row>
    <row r="99" spans="1:31" s="10" customFormat="1" ht="19.899999999999999" customHeight="1" x14ac:dyDescent="0.2">
      <c r="B99" s="111"/>
      <c r="D99" s="112" t="s">
        <v>94</v>
      </c>
      <c r="E99" s="113"/>
      <c r="F99" s="113"/>
      <c r="G99" s="113"/>
      <c r="H99" s="113"/>
      <c r="I99" s="113"/>
      <c r="J99" s="114">
        <f>J128</f>
        <v>0</v>
      </c>
      <c r="L99" s="111"/>
    </row>
    <row r="100" spans="1:31" s="10" customFormat="1" ht="19.899999999999999" customHeight="1" x14ac:dyDescent="0.2">
      <c r="B100" s="111"/>
      <c r="D100" s="112" t="s">
        <v>95</v>
      </c>
      <c r="E100" s="113"/>
      <c r="F100" s="113"/>
      <c r="G100" s="113"/>
      <c r="H100" s="113"/>
      <c r="I100" s="113"/>
      <c r="J100" s="114">
        <f>J136</f>
        <v>0</v>
      </c>
      <c r="L100" s="111"/>
    </row>
    <row r="101" spans="1:31" s="2" customFormat="1" ht="21.75" customHeight="1" x14ac:dyDescent="0.2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7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5" customHeight="1" x14ac:dyDescent="0.2">
      <c r="A102" s="26"/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7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31" s="2" customFormat="1" ht="6.95" customHeight="1" x14ac:dyDescent="0.2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7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5" customHeight="1" x14ac:dyDescent="0.2">
      <c r="A107" s="26"/>
      <c r="B107" s="27"/>
      <c r="C107" s="18" t="s">
        <v>96</v>
      </c>
      <c r="D107" s="26"/>
      <c r="E107" s="26"/>
      <c r="F107" s="26"/>
      <c r="G107" s="26"/>
      <c r="H107" s="26"/>
      <c r="I107" s="26"/>
      <c r="J107" s="26"/>
      <c r="K107" s="26"/>
      <c r="L107" s="37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5" customHeight="1" x14ac:dyDescent="0.2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7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 x14ac:dyDescent="0.2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7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31.5" customHeight="1" x14ac:dyDescent="0.2">
      <c r="A110" s="26"/>
      <c r="B110" s="27"/>
      <c r="C110" s="26"/>
      <c r="D110" s="26"/>
      <c r="E110" s="193" t="str">
        <f>E7</f>
        <v>Výkaz výmer - 7 - Oprava časti cesty A. Kmeťa  - úsek od križovatky s Ul. SNP                             po Ul. Hviezdoslavova</v>
      </c>
      <c r="F110" s="193"/>
      <c r="G110" s="193"/>
      <c r="H110" s="193"/>
      <c r="I110" s="193"/>
      <c r="J110" s="26"/>
      <c r="K110" s="26"/>
      <c r="L110" s="3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 x14ac:dyDescent="0.2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 x14ac:dyDescent="0.2">
      <c r="A112" s="26"/>
      <c r="B112" s="27"/>
      <c r="C112" s="23" t="s">
        <v>17</v>
      </c>
      <c r="D112" s="26"/>
      <c r="E112" s="26"/>
      <c r="F112" s="21" t="str">
        <f>F10</f>
        <v>Ul. A. Kmeťa, Žiar nad Hronom</v>
      </c>
      <c r="G112" s="26"/>
      <c r="H112" s="26"/>
      <c r="I112" s="23" t="s">
        <v>19</v>
      </c>
      <c r="J112" s="50">
        <f>IF(J10="","",J10)</f>
        <v>44593</v>
      </c>
      <c r="K112" s="26"/>
      <c r="L112" s="3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 x14ac:dyDescent="0.2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 x14ac:dyDescent="0.2">
      <c r="A114" s="26"/>
      <c r="B114" s="27"/>
      <c r="C114" s="23" t="s">
        <v>21</v>
      </c>
      <c r="D114" s="26"/>
      <c r="E114" s="26"/>
      <c r="F114" s="21" t="str">
        <f>E13</f>
        <v>Mesto Žiar nad Hronom, Ul. Š. Moysesa 46, 965 19 Žiar nad Hronom</v>
      </c>
      <c r="G114" s="26"/>
      <c r="H114" s="26"/>
      <c r="I114" s="23" t="s">
        <v>29</v>
      </c>
      <c r="J114" s="24" t="str">
        <f>E19</f>
        <v>GO- zameranie</v>
      </c>
      <c r="K114" s="26"/>
      <c r="L114" s="3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72" customHeight="1" x14ac:dyDescent="0.2">
      <c r="A115" s="26"/>
      <c r="B115" s="27"/>
      <c r="C115" s="23" t="s">
        <v>27</v>
      </c>
      <c r="D115" s="26"/>
      <c r="E115" s="26"/>
      <c r="F115" s="21" t="str">
        <f>IF(E16="","",E16)</f>
        <v xml:space="preserve"> </v>
      </c>
      <c r="G115" s="26"/>
      <c r="H115" s="26"/>
      <c r="I115" s="23" t="s">
        <v>32</v>
      </c>
      <c r="J115" s="24" t="str">
        <f>E22</f>
        <v>Technické služby Žiar nad Hronom, spol. s r.o., Ul. A. Dubčeka 45, 965 01 Žiar nad Hronom</v>
      </c>
      <c r="K115" s="26"/>
      <c r="L115" s="3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 x14ac:dyDescent="0.2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7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 x14ac:dyDescent="0.2">
      <c r="A117" s="115"/>
      <c r="B117" s="116"/>
      <c r="C117" s="117" t="s">
        <v>97</v>
      </c>
      <c r="D117" s="118" t="s">
        <v>62</v>
      </c>
      <c r="E117" s="118" t="s">
        <v>58</v>
      </c>
      <c r="F117" s="118" t="s">
        <v>59</v>
      </c>
      <c r="G117" s="118" t="s">
        <v>98</v>
      </c>
      <c r="H117" s="118" t="s">
        <v>99</v>
      </c>
      <c r="I117" s="118" t="s">
        <v>100</v>
      </c>
      <c r="J117" s="119" t="s">
        <v>87</v>
      </c>
      <c r="K117" s="120" t="s">
        <v>101</v>
      </c>
      <c r="L117" s="121"/>
      <c r="M117" s="57" t="s">
        <v>1</v>
      </c>
      <c r="N117" s="58" t="s">
        <v>41</v>
      </c>
      <c r="O117" s="58" t="s">
        <v>102</v>
      </c>
      <c r="P117" s="58" t="s">
        <v>103</v>
      </c>
      <c r="Q117" s="58" t="s">
        <v>104</v>
      </c>
      <c r="R117" s="58" t="s">
        <v>105</v>
      </c>
      <c r="S117" s="58" t="s">
        <v>106</v>
      </c>
      <c r="T117" s="59" t="s">
        <v>107</v>
      </c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</row>
    <row r="118" spans="1:65" s="2" customFormat="1" ht="22.9" customHeight="1" x14ac:dyDescent="0.25">
      <c r="A118" s="26"/>
      <c r="B118" s="27"/>
      <c r="C118" s="64" t="s">
        <v>88</v>
      </c>
      <c r="D118" s="26"/>
      <c r="E118" s="26"/>
      <c r="F118" s="26"/>
      <c r="G118" s="26"/>
      <c r="H118" s="26"/>
      <c r="I118" s="26"/>
      <c r="J118" s="122">
        <f>BK118</f>
        <v>0</v>
      </c>
      <c r="K118" s="26"/>
      <c r="L118" s="27"/>
      <c r="M118" s="60"/>
      <c r="N118" s="51"/>
      <c r="O118" s="61"/>
      <c r="P118" s="123">
        <f>P119</f>
        <v>226.80057199999996</v>
      </c>
      <c r="Q118" s="61"/>
      <c r="R118" s="123">
        <f>R119</f>
        <v>161.93616</v>
      </c>
      <c r="S118" s="61"/>
      <c r="T118" s="124">
        <f>T119</f>
        <v>170.32400000000001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76</v>
      </c>
      <c r="AU118" s="14" t="s">
        <v>89</v>
      </c>
      <c r="BK118" s="125">
        <f>BK119</f>
        <v>0</v>
      </c>
    </row>
    <row r="119" spans="1:65" s="12" customFormat="1" ht="25.9" customHeight="1" x14ac:dyDescent="0.2">
      <c r="B119" s="126"/>
      <c r="D119" s="127" t="s">
        <v>76</v>
      </c>
      <c r="E119" s="128" t="s">
        <v>108</v>
      </c>
      <c r="F119" s="128" t="s">
        <v>109</v>
      </c>
      <c r="J119" s="129">
        <f>BK119</f>
        <v>0</v>
      </c>
      <c r="L119" s="126"/>
      <c r="M119" s="130"/>
      <c r="N119" s="131"/>
      <c r="O119" s="131"/>
      <c r="P119" s="132">
        <f>P120+P124+P127+P128+P136</f>
        <v>226.80057199999996</v>
      </c>
      <c r="Q119" s="131"/>
      <c r="R119" s="132">
        <f>R120+R124+R127+R128+R136</f>
        <v>161.93616</v>
      </c>
      <c r="S119" s="131"/>
      <c r="T119" s="133">
        <f>T120+T124+T127+T128+T136</f>
        <v>170.32400000000001</v>
      </c>
      <c r="AR119" s="127" t="s">
        <v>82</v>
      </c>
      <c r="AT119" s="134" t="s">
        <v>76</v>
      </c>
      <c r="AU119" s="134" t="s">
        <v>77</v>
      </c>
      <c r="AY119" s="127" t="s">
        <v>110</v>
      </c>
      <c r="BK119" s="135">
        <f>BK120+BK124+BK127+BK128+BK136</f>
        <v>0</v>
      </c>
    </row>
    <row r="120" spans="1:65" s="12" customFormat="1" ht="22.9" customHeight="1" x14ac:dyDescent="0.2">
      <c r="B120" s="126"/>
      <c r="D120" s="127" t="s">
        <v>76</v>
      </c>
      <c r="E120" s="136" t="s">
        <v>82</v>
      </c>
      <c r="F120" s="136" t="s">
        <v>111</v>
      </c>
      <c r="J120" s="137">
        <f>BK120</f>
        <v>0</v>
      </c>
      <c r="L120" s="126"/>
      <c r="M120" s="130"/>
      <c r="N120" s="131"/>
      <c r="O120" s="131"/>
      <c r="P120" s="132">
        <f>SUM(P121:P123)</f>
        <v>57.123199999999997</v>
      </c>
      <c r="Q120" s="131"/>
      <c r="R120" s="132">
        <f>SUM(R121:R123)</f>
        <v>0.1192</v>
      </c>
      <c r="S120" s="131"/>
      <c r="T120" s="133">
        <f>SUM(T121:T123)</f>
        <v>170.32400000000001</v>
      </c>
      <c r="AR120" s="127" t="s">
        <v>82</v>
      </c>
      <c r="AT120" s="134" t="s">
        <v>76</v>
      </c>
      <c r="AU120" s="134" t="s">
        <v>82</v>
      </c>
      <c r="AY120" s="127" t="s">
        <v>110</v>
      </c>
      <c r="BK120" s="135">
        <f>SUM(BK121:BK123)</f>
        <v>0</v>
      </c>
    </row>
    <row r="121" spans="1:65" s="2" customFormat="1" ht="24.2" customHeight="1" x14ac:dyDescent="0.2">
      <c r="A121" s="26"/>
      <c r="B121" s="138"/>
      <c r="C121" s="139" t="s">
        <v>82</v>
      </c>
      <c r="D121" s="139" t="s">
        <v>112</v>
      </c>
      <c r="E121" s="140" t="s">
        <v>113</v>
      </c>
      <c r="F121" s="141" t="s">
        <v>114</v>
      </c>
      <c r="G121" s="142" t="s">
        <v>115</v>
      </c>
      <c r="H121" s="143">
        <v>45</v>
      </c>
      <c r="I121" s="144"/>
      <c r="J121" s="144">
        <f>ROUND(I121*H121,2)</f>
        <v>0</v>
      </c>
      <c r="K121" s="145"/>
      <c r="L121" s="27"/>
      <c r="M121" s="146" t="s">
        <v>1</v>
      </c>
      <c r="N121" s="147" t="s">
        <v>43</v>
      </c>
      <c r="O121" s="148">
        <v>0.23599999999999999</v>
      </c>
      <c r="P121" s="148">
        <f>O121*H121</f>
        <v>10.62</v>
      </c>
      <c r="Q121" s="148">
        <v>0</v>
      </c>
      <c r="R121" s="148">
        <f>Q121*H121</f>
        <v>0</v>
      </c>
      <c r="S121" s="148">
        <v>0.26</v>
      </c>
      <c r="T121" s="149">
        <f>S121*H121</f>
        <v>11.700000000000001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0" t="s">
        <v>116</v>
      </c>
      <c r="AT121" s="150" t="s">
        <v>112</v>
      </c>
      <c r="AU121" s="150" t="s">
        <v>117</v>
      </c>
      <c r="AY121" s="14" t="s">
        <v>110</v>
      </c>
      <c r="BE121" s="151">
        <f>IF(N121="základná",J121,0)</f>
        <v>0</v>
      </c>
      <c r="BF121" s="151">
        <f>IF(N121="znížená",J121,0)</f>
        <v>0</v>
      </c>
      <c r="BG121" s="151">
        <f>IF(N121="zákl. prenesená",J121,0)</f>
        <v>0</v>
      </c>
      <c r="BH121" s="151">
        <f>IF(N121="zníž. prenesená",J121,0)</f>
        <v>0</v>
      </c>
      <c r="BI121" s="151">
        <f>IF(N121="nulová",J121,0)</f>
        <v>0</v>
      </c>
      <c r="BJ121" s="14" t="s">
        <v>117</v>
      </c>
      <c r="BK121" s="151">
        <f>ROUND(I121*H121,2)</f>
        <v>0</v>
      </c>
      <c r="BL121" s="14" t="s">
        <v>116</v>
      </c>
      <c r="BM121" s="150" t="s">
        <v>118</v>
      </c>
    </row>
    <row r="122" spans="1:65" s="2" customFormat="1" ht="33" customHeight="1" x14ac:dyDescent="0.2">
      <c r="A122" s="26"/>
      <c r="B122" s="138"/>
      <c r="C122" s="139" t="s">
        <v>119</v>
      </c>
      <c r="D122" s="139" t="s">
        <v>112</v>
      </c>
      <c r="E122" s="140" t="s">
        <v>120</v>
      </c>
      <c r="F122" s="141" t="s">
        <v>121</v>
      </c>
      <c r="G122" s="142" t="s">
        <v>115</v>
      </c>
      <c r="H122" s="143">
        <v>40</v>
      </c>
      <c r="I122" s="144"/>
      <c r="J122" s="144">
        <f>ROUND(I122*H122,2)</f>
        <v>0</v>
      </c>
      <c r="K122" s="145"/>
      <c r="L122" s="27"/>
      <c r="M122" s="146" t="s">
        <v>1</v>
      </c>
      <c r="N122" s="147" t="s">
        <v>43</v>
      </c>
      <c r="O122" s="148">
        <v>0.35499999999999998</v>
      </c>
      <c r="P122" s="148">
        <f>O122*H122</f>
        <v>14.2</v>
      </c>
      <c r="Q122" s="148">
        <v>0</v>
      </c>
      <c r="R122" s="148">
        <f>Q122*H122</f>
        <v>0</v>
      </c>
      <c r="S122" s="148">
        <v>0.18099999999999999</v>
      </c>
      <c r="T122" s="149">
        <f>S122*H122</f>
        <v>7.24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0" t="s">
        <v>116</v>
      </c>
      <c r="AT122" s="150" t="s">
        <v>112</v>
      </c>
      <c r="AU122" s="150" t="s">
        <v>117</v>
      </c>
      <c r="AY122" s="14" t="s">
        <v>110</v>
      </c>
      <c r="BE122" s="151">
        <f>IF(N122="základná",J122,0)</f>
        <v>0</v>
      </c>
      <c r="BF122" s="151">
        <f>IF(N122="znížená",J122,0)</f>
        <v>0</v>
      </c>
      <c r="BG122" s="151">
        <f>IF(N122="zákl. prenesená",J122,0)</f>
        <v>0</v>
      </c>
      <c r="BH122" s="151">
        <f>IF(N122="zníž. prenesená",J122,0)</f>
        <v>0</v>
      </c>
      <c r="BI122" s="151">
        <f>IF(N122="nulová",J122,0)</f>
        <v>0</v>
      </c>
      <c r="BJ122" s="14" t="s">
        <v>117</v>
      </c>
      <c r="BK122" s="151">
        <f>ROUND(I122*H122,2)</f>
        <v>0</v>
      </c>
      <c r="BL122" s="14" t="s">
        <v>116</v>
      </c>
      <c r="BM122" s="150" t="s">
        <v>122</v>
      </c>
    </row>
    <row r="123" spans="1:65" s="2" customFormat="1" ht="37.9" customHeight="1" x14ac:dyDescent="0.2">
      <c r="A123" s="26"/>
      <c r="B123" s="138"/>
      <c r="C123" s="139" t="s">
        <v>123</v>
      </c>
      <c r="D123" s="139" t="s">
        <v>112</v>
      </c>
      <c r="E123" s="140" t="s">
        <v>124</v>
      </c>
      <c r="F123" s="141" t="s">
        <v>125</v>
      </c>
      <c r="G123" s="142" t="s">
        <v>115</v>
      </c>
      <c r="H123" s="143">
        <v>1192</v>
      </c>
      <c r="I123" s="144"/>
      <c r="J123" s="144">
        <f>ROUND(I123*H123,2)</f>
        <v>0</v>
      </c>
      <c r="K123" s="145"/>
      <c r="L123" s="27"/>
      <c r="M123" s="146" t="s">
        <v>1</v>
      </c>
      <c r="N123" s="147" t="s">
        <v>43</v>
      </c>
      <c r="O123" s="148">
        <v>2.7099999999999999E-2</v>
      </c>
      <c r="P123" s="148">
        <f>O123*H123</f>
        <v>32.303199999999997</v>
      </c>
      <c r="Q123" s="148">
        <v>1E-4</v>
      </c>
      <c r="R123" s="148">
        <f>Q123*H123</f>
        <v>0.1192</v>
      </c>
      <c r="S123" s="148">
        <v>0.127</v>
      </c>
      <c r="T123" s="149">
        <f>S123*H123</f>
        <v>151.38400000000001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0" t="s">
        <v>116</v>
      </c>
      <c r="AT123" s="150" t="s">
        <v>112</v>
      </c>
      <c r="AU123" s="150" t="s">
        <v>117</v>
      </c>
      <c r="AY123" s="14" t="s">
        <v>110</v>
      </c>
      <c r="BE123" s="151">
        <f>IF(N123="základná",J123,0)</f>
        <v>0</v>
      </c>
      <c r="BF123" s="151">
        <f>IF(N123="znížená",J123,0)</f>
        <v>0</v>
      </c>
      <c r="BG123" s="151">
        <f>IF(N123="zákl. prenesená",J123,0)</f>
        <v>0</v>
      </c>
      <c r="BH123" s="151">
        <f>IF(N123="zníž. prenesená",J123,0)</f>
        <v>0</v>
      </c>
      <c r="BI123" s="151">
        <f>IF(N123="nulová",J123,0)</f>
        <v>0</v>
      </c>
      <c r="BJ123" s="14" t="s">
        <v>117</v>
      </c>
      <c r="BK123" s="151">
        <f>ROUND(I123*H123,2)</f>
        <v>0</v>
      </c>
      <c r="BL123" s="14" t="s">
        <v>116</v>
      </c>
      <c r="BM123" s="150" t="s">
        <v>126</v>
      </c>
    </row>
    <row r="124" spans="1:65" s="12" customFormat="1" ht="22.9" customHeight="1" x14ac:dyDescent="0.2">
      <c r="B124" s="126"/>
      <c r="D124" s="127" t="s">
        <v>76</v>
      </c>
      <c r="E124" s="136" t="s">
        <v>123</v>
      </c>
      <c r="F124" s="136" t="s">
        <v>127</v>
      </c>
      <c r="J124" s="137">
        <f>BK124</f>
        <v>0</v>
      </c>
      <c r="L124" s="126"/>
      <c r="M124" s="130"/>
      <c r="N124" s="131"/>
      <c r="O124" s="131"/>
      <c r="P124" s="132">
        <f>SUM(P125:P126)</f>
        <v>97.327999999999989</v>
      </c>
      <c r="Q124" s="131"/>
      <c r="R124" s="132">
        <f>SUM(R125:R126)</f>
        <v>160.16</v>
      </c>
      <c r="S124" s="131"/>
      <c r="T124" s="133">
        <f>SUM(T125:T126)</f>
        <v>0</v>
      </c>
      <c r="AR124" s="127" t="s">
        <v>82</v>
      </c>
      <c r="AT124" s="134" t="s">
        <v>76</v>
      </c>
      <c r="AU124" s="134" t="s">
        <v>82</v>
      </c>
      <c r="AY124" s="127" t="s">
        <v>110</v>
      </c>
      <c r="BK124" s="135">
        <f>SUM(BK125:BK126)</f>
        <v>0</v>
      </c>
    </row>
    <row r="125" spans="1:65" s="2" customFormat="1" ht="24.2" customHeight="1" x14ac:dyDescent="0.2">
      <c r="A125" s="26"/>
      <c r="B125" s="138"/>
      <c r="C125" s="139" t="s">
        <v>128</v>
      </c>
      <c r="D125" s="139" t="s">
        <v>112</v>
      </c>
      <c r="E125" s="140" t="s">
        <v>129</v>
      </c>
      <c r="F125" s="141" t="s">
        <v>130</v>
      </c>
      <c r="G125" s="142" t="s">
        <v>115</v>
      </c>
      <c r="H125" s="143">
        <v>1232</v>
      </c>
      <c r="I125" s="144"/>
      <c r="J125" s="144">
        <f>ROUND(I125*H125,2)</f>
        <v>0</v>
      </c>
      <c r="K125" s="145"/>
      <c r="L125" s="27"/>
      <c r="M125" s="146" t="s">
        <v>1</v>
      </c>
      <c r="N125" s="147" t="s">
        <v>43</v>
      </c>
      <c r="O125" s="148">
        <v>8.0000000000000002E-3</v>
      </c>
      <c r="P125" s="148">
        <f>O125*H125</f>
        <v>9.8559999999999999</v>
      </c>
      <c r="Q125" s="148">
        <v>3.4000000000000002E-4</v>
      </c>
      <c r="R125" s="148">
        <f>Q125*H125</f>
        <v>0.41888000000000003</v>
      </c>
      <c r="S125" s="148">
        <v>0</v>
      </c>
      <c r="T125" s="149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0" t="s">
        <v>116</v>
      </c>
      <c r="AT125" s="150" t="s">
        <v>112</v>
      </c>
      <c r="AU125" s="150" t="s">
        <v>117</v>
      </c>
      <c r="AY125" s="14" t="s">
        <v>110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4" t="s">
        <v>117</v>
      </c>
      <c r="BK125" s="151">
        <f>ROUND(I125*H125,2)</f>
        <v>0</v>
      </c>
      <c r="BL125" s="14" t="s">
        <v>116</v>
      </c>
      <c r="BM125" s="150" t="s">
        <v>131</v>
      </c>
    </row>
    <row r="126" spans="1:65" s="2" customFormat="1" ht="33" customHeight="1" x14ac:dyDescent="0.2">
      <c r="A126" s="26"/>
      <c r="B126" s="138"/>
      <c r="C126" s="139" t="s">
        <v>132</v>
      </c>
      <c r="D126" s="139" t="s">
        <v>112</v>
      </c>
      <c r="E126" s="140" t="s">
        <v>133</v>
      </c>
      <c r="F126" s="141" t="s">
        <v>134</v>
      </c>
      <c r="G126" s="142" t="s">
        <v>115</v>
      </c>
      <c r="H126" s="143">
        <v>1232</v>
      </c>
      <c r="I126" s="144"/>
      <c r="J126" s="144">
        <f>ROUND(I126*H126,2)</f>
        <v>0</v>
      </c>
      <c r="K126" s="145"/>
      <c r="L126" s="27"/>
      <c r="M126" s="146" t="s">
        <v>1</v>
      </c>
      <c r="N126" s="147" t="s">
        <v>43</v>
      </c>
      <c r="O126" s="148">
        <v>7.0999999999999994E-2</v>
      </c>
      <c r="P126" s="148">
        <f>O126*H126</f>
        <v>87.471999999999994</v>
      </c>
      <c r="Q126" s="148">
        <v>0.12966</v>
      </c>
      <c r="R126" s="148">
        <f>Q126*H126</f>
        <v>159.74112</v>
      </c>
      <c r="S126" s="148">
        <v>0</v>
      </c>
      <c r="T126" s="149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0" t="s">
        <v>116</v>
      </c>
      <c r="AT126" s="150" t="s">
        <v>112</v>
      </c>
      <c r="AU126" s="150" t="s">
        <v>117</v>
      </c>
      <c r="AY126" s="14" t="s">
        <v>110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4" t="s">
        <v>117</v>
      </c>
      <c r="BK126" s="151">
        <f>ROUND(I126*H126,2)</f>
        <v>0</v>
      </c>
      <c r="BL126" s="14" t="s">
        <v>116</v>
      </c>
      <c r="BM126" s="150" t="s">
        <v>135</v>
      </c>
    </row>
    <row r="127" spans="1:65" s="12" customFormat="1" ht="22.9" customHeight="1" x14ac:dyDescent="0.2">
      <c r="B127" s="126"/>
      <c r="D127" s="127" t="s">
        <v>76</v>
      </c>
      <c r="E127" s="136" t="s">
        <v>136</v>
      </c>
      <c r="F127" s="136" t="s">
        <v>137</v>
      </c>
      <c r="J127" s="137">
        <f>BK127</f>
        <v>0</v>
      </c>
      <c r="L127" s="126"/>
      <c r="M127" s="130"/>
      <c r="N127" s="131"/>
      <c r="O127" s="131"/>
      <c r="P127" s="132">
        <v>0</v>
      </c>
      <c r="Q127" s="131"/>
      <c r="R127" s="132">
        <v>0</v>
      </c>
      <c r="S127" s="131"/>
      <c r="T127" s="133">
        <v>0</v>
      </c>
      <c r="AR127" s="127" t="s">
        <v>82</v>
      </c>
      <c r="AT127" s="134" t="s">
        <v>76</v>
      </c>
      <c r="AU127" s="134" t="s">
        <v>82</v>
      </c>
      <c r="AY127" s="127" t="s">
        <v>110</v>
      </c>
      <c r="BK127" s="135">
        <v>0</v>
      </c>
    </row>
    <row r="128" spans="1:65" s="12" customFormat="1" ht="22.9" customHeight="1" x14ac:dyDescent="0.2">
      <c r="B128" s="126"/>
      <c r="D128" s="127" t="s">
        <v>76</v>
      </c>
      <c r="E128" s="136" t="s">
        <v>128</v>
      </c>
      <c r="F128" s="136" t="s">
        <v>138</v>
      </c>
      <c r="J128" s="137">
        <f>BK128</f>
        <v>0</v>
      </c>
      <c r="L128" s="126"/>
      <c r="M128" s="130"/>
      <c r="N128" s="131"/>
      <c r="O128" s="131"/>
      <c r="P128" s="132">
        <f>SUM(P129:P135)</f>
        <v>45.953804000000005</v>
      </c>
      <c r="Q128" s="131"/>
      <c r="R128" s="132">
        <f>SUM(R129:R135)</f>
        <v>1.65696</v>
      </c>
      <c r="S128" s="131"/>
      <c r="T128" s="133">
        <f>SUM(T129:T135)</f>
        <v>0</v>
      </c>
      <c r="AR128" s="127" t="s">
        <v>82</v>
      </c>
      <c r="AT128" s="134" t="s">
        <v>76</v>
      </c>
      <c r="AU128" s="134" t="s">
        <v>82</v>
      </c>
      <c r="AY128" s="127" t="s">
        <v>110</v>
      </c>
      <c r="BK128" s="135">
        <f>SUM(BK129:BK135)</f>
        <v>0</v>
      </c>
    </row>
    <row r="129" spans="1:65" s="2" customFormat="1" ht="24.2" customHeight="1" x14ac:dyDescent="0.2">
      <c r="A129" s="26"/>
      <c r="B129" s="138"/>
      <c r="C129" s="139" t="s">
        <v>139</v>
      </c>
      <c r="D129" s="139" t="s">
        <v>112</v>
      </c>
      <c r="E129" s="140" t="s">
        <v>140</v>
      </c>
      <c r="F129" s="141" t="s">
        <v>141</v>
      </c>
      <c r="G129" s="142" t="s">
        <v>142</v>
      </c>
      <c r="H129" s="143">
        <v>4</v>
      </c>
      <c r="I129" s="144"/>
      <c r="J129" s="144">
        <f t="shared" ref="J129:J135" si="0">ROUND(I129*H129,2)</f>
        <v>0</v>
      </c>
      <c r="K129" s="145"/>
      <c r="L129" s="27"/>
      <c r="M129" s="146" t="s">
        <v>1</v>
      </c>
      <c r="N129" s="147" t="s">
        <v>43</v>
      </c>
      <c r="O129" s="148">
        <v>3.633</v>
      </c>
      <c r="P129" s="148">
        <f t="shared" ref="P129:P135" si="1">O129*H129</f>
        <v>14.532</v>
      </c>
      <c r="Q129" s="148">
        <v>0.41424</v>
      </c>
      <c r="R129" s="148">
        <f t="shared" ref="R129:R135" si="2">Q129*H129</f>
        <v>1.65696</v>
      </c>
      <c r="S129" s="148">
        <v>0</v>
      </c>
      <c r="T129" s="149">
        <f t="shared" ref="T129:T135" si="3"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0" t="s">
        <v>116</v>
      </c>
      <c r="AT129" s="150" t="s">
        <v>112</v>
      </c>
      <c r="AU129" s="150" t="s">
        <v>117</v>
      </c>
      <c r="AY129" s="14" t="s">
        <v>110</v>
      </c>
      <c r="BE129" s="151">
        <f t="shared" ref="BE129:BE135" si="4">IF(N129="základná",J129,0)</f>
        <v>0</v>
      </c>
      <c r="BF129" s="151">
        <f t="shared" ref="BF129:BF135" si="5">IF(N129="znížená",J129,0)</f>
        <v>0</v>
      </c>
      <c r="BG129" s="151">
        <f t="shared" ref="BG129:BG135" si="6">IF(N129="zákl. prenesená",J129,0)</f>
        <v>0</v>
      </c>
      <c r="BH129" s="151">
        <f t="shared" ref="BH129:BH135" si="7">IF(N129="zníž. prenesená",J129,0)</f>
        <v>0</v>
      </c>
      <c r="BI129" s="151">
        <f t="shared" ref="BI129:BI135" si="8">IF(N129="nulová",J129,0)</f>
        <v>0</v>
      </c>
      <c r="BJ129" s="14" t="s">
        <v>117</v>
      </c>
      <c r="BK129" s="151">
        <f t="shared" ref="BK129:BK135" si="9">ROUND(I129*H129,2)</f>
        <v>0</v>
      </c>
      <c r="BL129" s="14" t="s">
        <v>116</v>
      </c>
      <c r="BM129" s="150" t="s">
        <v>143</v>
      </c>
    </row>
    <row r="130" spans="1:65" s="2" customFormat="1" ht="24.2" customHeight="1" x14ac:dyDescent="0.2">
      <c r="A130" s="26"/>
      <c r="B130" s="138"/>
      <c r="C130" s="139" t="s">
        <v>117</v>
      </c>
      <c r="D130" s="139" t="s">
        <v>112</v>
      </c>
      <c r="E130" s="140" t="s">
        <v>144</v>
      </c>
      <c r="F130" s="141" t="s">
        <v>145</v>
      </c>
      <c r="G130" s="142" t="s">
        <v>146</v>
      </c>
      <c r="H130" s="143">
        <v>42.5</v>
      </c>
      <c r="I130" s="144"/>
      <c r="J130" s="144">
        <f t="shared" si="0"/>
        <v>0</v>
      </c>
      <c r="K130" s="145"/>
      <c r="L130" s="27"/>
      <c r="M130" s="146" t="s">
        <v>1</v>
      </c>
      <c r="N130" s="147" t="s">
        <v>43</v>
      </c>
      <c r="O130" s="148">
        <v>0.185</v>
      </c>
      <c r="P130" s="148">
        <f t="shared" si="1"/>
        <v>7.8624999999999998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116</v>
      </c>
      <c r="AT130" s="150" t="s">
        <v>112</v>
      </c>
      <c r="AU130" s="150" t="s">
        <v>117</v>
      </c>
      <c r="AY130" s="14" t="s">
        <v>110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4" t="s">
        <v>117</v>
      </c>
      <c r="BK130" s="151">
        <f t="shared" si="9"/>
        <v>0</v>
      </c>
      <c r="BL130" s="14" t="s">
        <v>116</v>
      </c>
      <c r="BM130" s="150" t="s">
        <v>147</v>
      </c>
    </row>
    <row r="131" spans="1:65" s="2" customFormat="1" ht="37.9" customHeight="1" x14ac:dyDescent="0.2">
      <c r="A131" s="26"/>
      <c r="B131" s="138"/>
      <c r="C131" s="139" t="s">
        <v>148</v>
      </c>
      <c r="D131" s="139" t="s">
        <v>112</v>
      </c>
      <c r="E131" s="140" t="s">
        <v>149</v>
      </c>
      <c r="F131" s="141" t="s">
        <v>150</v>
      </c>
      <c r="G131" s="142" t="s">
        <v>115</v>
      </c>
      <c r="H131" s="143">
        <v>1232</v>
      </c>
      <c r="I131" s="144"/>
      <c r="J131" s="144">
        <f t="shared" si="0"/>
        <v>0</v>
      </c>
      <c r="K131" s="145"/>
      <c r="L131" s="27"/>
      <c r="M131" s="146" t="s">
        <v>1</v>
      </c>
      <c r="N131" s="147" t="s">
        <v>43</v>
      </c>
      <c r="O131" s="148">
        <v>2.3999999999999998E-3</v>
      </c>
      <c r="P131" s="148">
        <f t="shared" si="1"/>
        <v>2.9567999999999999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0" t="s">
        <v>116</v>
      </c>
      <c r="AT131" s="150" t="s">
        <v>112</v>
      </c>
      <c r="AU131" s="150" t="s">
        <v>117</v>
      </c>
      <c r="AY131" s="14" t="s">
        <v>110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4" t="s">
        <v>117</v>
      </c>
      <c r="BK131" s="151">
        <f t="shared" si="9"/>
        <v>0</v>
      </c>
      <c r="BL131" s="14" t="s">
        <v>116</v>
      </c>
      <c r="BM131" s="150" t="s">
        <v>151</v>
      </c>
    </row>
    <row r="132" spans="1:65" s="2" customFormat="1" ht="24.2" customHeight="1" x14ac:dyDescent="0.2">
      <c r="A132" s="26"/>
      <c r="B132" s="138"/>
      <c r="C132" s="139" t="s">
        <v>152</v>
      </c>
      <c r="D132" s="139" t="s">
        <v>112</v>
      </c>
      <c r="E132" s="140" t="s">
        <v>153</v>
      </c>
      <c r="F132" s="141" t="s">
        <v>154</v>
      </c>
      <c r="G132" s="142" t="s">
        <v>155</v>
      </c>
      <c r="H132" s="143">
        <v>151.38399999999999</v>
      </c>
      <c r="I132" s="144"/>
      <c r="J132" s="144">
        <f t="shared" si="0"/>
        <v>0</v>
      </c>
      <c r="K132" s="145"/>
      <c r="L132" s="27"/>
      <c r="M132" s="146" t="s">
        <v>1</v>
      </c>
      <c r="N132" s="147" t="s">
        <v>43</v>
      </c>
      <c r="O132" s="148">
        <v>3.1E-2</v>
      </c>
      <c r="P132" s="148">
        <f t="shared" si="1"/>
        <v>4.6929039999999995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0" t="s">
        <v>116</v>
      </c>
      <c r="AT132" s="150" t="s">
        <v>112</v>
      </c>
      <c r="AU132" s="150" t="s">
        <v>117</v>
      </c>
      <c r="AY132" s="14" t="s">
        <v>110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4" t="s">
        <v>117</v>
      </c>
      <c r="BK132" s="151">
        <f t="shared" si="9"/>
        <v>0</v>
      </c>
      <c r="BL132" s="14" t="s">
        <v>116</v>
      </c>
      <c r="BM132" s="150" t="s">
        <v>156</v>
      </c>
    </row>
    <row r="133" spans="1:65" s="2" customFormat="1" ht="33" customHeight="1" x14ac:dyDescent="0.2">
      <c r="A133" s="26"/>
      <c r="B133" s="138"/>
      <c r="C133" s="139" t="s">
        <v>157</v>
      </c>
      <c r="D133" s="139" t="s">
        <v>112</v>
      </c>
      <c r="E133" s="140" t="s">
        <v>158</v>
      </c>
      <c r="F133" s="141" t="s">
        <v>159</v>
      </c>
      <c r="G133" s="142" t="s">
        <v>155</v>
      </c>
      <c r="H133" s="143">
        <v>18.940000000000001</v>
      </c>
      <c r="I133" s="144"/>
      <c r="J133" s="144">
        <f t="shared" si="0"/>
        <v>0</v>
      </c>
      <c r="K133" s="145"/>
      <c r="L133" s="27"/>
      <c r="M133" s="146" t="s">
        <v>1</v>
      </c>
      <c r="N133" s="147" t="s">
        <v>43</v>
      </c>
      <c r="O133" s="148">
        <v>3.1E-2</v>
      </c>
      <c r="P133" s="148">
        <f t="shared" si="1"/>
        <v>0.58714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0" t="s">
        <v>116</v>
      </c>
      <c r="AT133" s="150" t="s">
        <v>112</v>
      </c>
      <c r="AU133" s="150" t="s">
        <v>117</v>
      </c>
      <c r="AY133" s="14" t="s">
        <v>110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4" t="s">
        <v>117</v>
      </c>
      <c r="BK133" s="151">
        <f t="shared" si="9"/>
        <v>0</v>
      </c>
      <c r="BL133" s="14" t="s">
        <v>116</v>
      </c>
      <c r="BM133" s="150" t="s">
        <v>160</v>
      </c>
    </row>
    <row r="134" spans="1:65" s="2" customFormat="1" ht="33" customHeight="1" x14ac:dyDescent="0.2">
      <c r="A134" s="26"/>
      <c r="B134" s="138"/>
      <c r="C134" s="139" t="s">
        <v>161</v>
      </c>
      <c r="D134" s="139" t="s">
        <v>112</v>
      </c>
      <c r="E134" s="140" t="s">
        <v>162</v>
      </c>
      <c r="F134" s="141" t="s">
        <v>163</v>
      </c>
      <c r="G134" s="142" t="s">
        <v>155</v>
      </c>
      <c r="H134" s="143">
        <v>189.4</v>
      </c>
      <c r="I134" s="144"/>
      <c r="J134" s="144">
        <f t="shared" si="0"/>
        <v>0</v>
      </c>
      <c r="K134" s="145"/>
      <c r="L134" s="27"/>
      <c r="M134" s="146" t="s">
        <v>1</v>
      </c>
      <c r="N134" s="147" t="s">
        <v>43</v>
      </c>
      <c r="O134" s="148">
        <v>6.0000000000000001E-3</v>
      </c>
      <c r="P134" s="148">
        <f t="shared" si="1"/>
        <v>1.1364000000000001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0" t="s">
        <v>116</v>
      </c>
      <c r="AT134" s="150" t="s">
        <v>112</v>
      </c>
      <c r="AU134" s="150" t="s">
        <v>117</v>
      </c>
      <c r="AY134" s="14" t="s">
        <v>110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4" t="s">
        <v>117</v>
      </c>
      <c r="BK134" s="151">
        <f t="shared" si="9"/>
        <v>0</v>
      </c>
      <c r="BL134" s="14" t="s">
        <v>116</v>
      </c>
      <c r="BM134" s="150" t="s">
        <v>164</v>
      </c>
    </row>
    <row r="135" spans="1:65" s="2" customFormat="1" ht="37.9" customHeight="1" x14ac:dyDescent="0.2">
      <c r="A135" s="26"/>
      <c r="B135" s="138"/>
      <c r="C135" s="139" t="s">
        <v>116</v>
      </c>
      <c r="D135" s="139" t="s">
        <v>112</v>
      </c>
      <c r="E135" s="140" t="s">
        <v>165</v>
      </c>
      <c r="F135" s="141" t="s">
        <v>166</v>
      </c>
      <c r="G135" s="142" t="s">
        <v>155</v>
      </c>
      <c r="H135" s="143">
        <v>18.940000000000001</v>
      </c>
      <c r="I135" s="144"/>
      <c r="J135" s="144">
        <f t="shared" si="0"/>
        <v>0</v>
      </c>
      <c r="K135" s="145"/>
      <c r="L135" s="27"/>
      <c r="M135" s="146" t="s">
        <v>1</v>
      </c>
      <c r="N135" s="147" t="s">
        <v>43</v>
      </c>
      <c r="O135" s="148">
        <v>0.749</v>
      </c>
      <c r="P135" s="148">
        <f t="shared" si="1"/>
        <v>14.186060000000001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0" t="s">
        <v>116</v>
      </c>
      <c r="AT135" s="150" t="s">
        <v>112</v>
      </c>
      <c r="AU135" s="150" t="s">
        <v>117</v>
      </c>
      <c r="AY135" s="14" t="s">
        <v>110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4" t="s">
        <v>117</v>
      </c>
      <c r="BK135" s="151">
        <f t="shared" si="9"/>
        <v>0</v>
      </c>
      <c r="BL135" s="14" t="s">
        <v>116</v>
      </c>
      <c r="BM135" s="150" t="s">
        <v>167</v>
      </c>
    </row>
    <row r="136" spans="1:65" s="12" customFormat="1" ht="22.9" customHeight="1" x14ac:dyDescent="0.2">
      <c r="B136" s="126"/>
      <c r="D136" s="127" t="s">
        <v>76</v>
      </c>
      <c r="E136" s="136" t="s">
        <v>168</v>
      </c>
      <c r="F136" s="136" t="s">
        <v>169</v>
      </c>
      <c r="J136" s="137">
        <f>BK136</f>
        <v>0</v>
      </c>
      <c r="L136" s="126"/>
      <c r="M136" s="130"/>
      <c r="N136" s="131"/>
      <c r="O136" s="131"/>
      <c r="P136" s="132">
        <f>SUM(P137:P138)</f>
        <v>26.395568000000001</v>
      </c>
      <c r="Q136" s="131"/>
      <c r="R136" s="132">
        <f>SUM(R137:R138)</f>
        <v>0</v>
      </c>
      <c r="S136" s="131"/>
      <c r="T136" s="133">
        <f>SUM(T137:T138)</f>
        <v>0</v>
      </c>
      <c r="AR136" s="127" t="s">
        <v>82</v>
      </c>
      <c r="AT136" s="134" t="s">
        <v>76</v>
      </c>
      <c r="AU136" s="134" t="s">
        <v>82</v>
      </c>
      <c r="AY136" s="127" t="s">
        <v>110</v>
      </c>
      <c r="BK136" s="135">
        <f>SUM(BK137:BK138)</f>
        <v>0</v>
      </c>
    </row>
    <row r="137" spans="1:65" s="2" customFormat="1" ht="44.25" customHeight="1" x14ac:dyDescent="0.2">
      <c r="A137" s="26"/>
      <c r="B137" s="138"/>
      <c r="C137" s="139" t="s">
        <v>170</v>
      </c>
      <c r="D137" s="139" t="s">
        <v>112</v>
      </c>
      <c r="E137" s="140" t="s">
        <v>171</v>
      </c>
      <c r="F137" s="141" t="s">
        <v>172</v>
      </c>
      <c r="G137" s="142" t="s">
        <v>155</v>
      </c>
      <c r="H137" s="143">
        <v>161.93600000000001</v>
      </c>
      <c r="I137" s="144"/>
      <c r="J137" s="144">
        <f>ROUND(I137*H137,2)</f>
        <v>0</v>
      </c>
      <c r="K137" s="145"/>
      <c r="L137" s="27"/>
      <c r="M137" s="146" t="s">
        <v>1</v>
      </c>
      <c r="N137" s="147" t="s">
        <v>43</v>
      </c>
      <c r="O137" s="148">
        <v>1.9E-2</v>
      </c>
      <c r="P137" s="148">
        <f>O137*H137</f>
        <v>3.076784</v>
      </c>
      <c r="Q137" s="148">
        <v>0</v>
      </c>
      <c r="R137" s="148">
        <f>Q137*H137</f>
        <v>0</v>
      </c>
      <c r="S137" s="148">
        <v>0</v>
      </c>
      <c r="T137" s="149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116</v>
      </c>
      <c r="AT137" s="150" t="s">
        <v>112</v>
      </c>
      <c r="AU137" s="150" t="s">
        <v>117</v>
      </c>
      <c r="AY137" s="14" t="s">
        <v>110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4" t="s">
        <v>117</v>
      </c>
      <c r="BK137" s="151">
        <f>ROUND(I137*H137,2)</f>
        <v>0</v>
      </c>
      <c r="BL137" s="14" t="s">
        <v>116</v>
      </c>
      <c r="BM137" s="150" t="s">
        <v>173</v>
      </c>
    </row>
    <row r="138" spans="1:65" s="2" customFormat="1" ht="37.9" customHeight="1" x14ac:dyDescent="0.2">
      <c r="A138" s="26"/>
      <c r="B138" s="138"/>
      <c r="C138" s="139" t="s">
        <v>174</v>
      </c>
      <c r="D138" s="139" t="s">
        <v>112</v>
      </c>
      <c r="E138" s="140" t="s">
        <v>175</v>
      </c>
      <c r="F138" s="141" t="s">
        <v>176</v>
      </c>
      <c r="G138" s="142" t="s">
        <v>155</v>
      </c>
      <c r="H138" s="143">
        <v>1295.4880000000001</v>
      </c>
      <c r="I138" s="144"/>
      <c r="J138" s="144">
        <f>ROUND(I138*H138,2)</f>
        <v>0</v>
      </c>
      <c r="K138" s="145"/>
      <c r="L138" s="27"/>
      <c r="M138" s="152" t="s">
        <v>1</v>
      </c>
      <c r="N138" s="153" t="s">
        <v>43</v>
      </c>
      <c r="O138" s="154">
        <v>1.7999999999999999E-2</v>
      </c>
      <c r="P138" s="154">
        <f>O138*H138</f>
        <v>23.318784000000001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116</v>
      </c>
      <c r="AT138" s="150" t="s">
        <v>112</v>
      </c>
      <c r="AU138" s="150" t="s">
        <v>117</v>
      </c>
      <c r="AY138" s="14" t="s">
        <v>110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4" t="s">
        <v>117</v>
      </c>
      <c r="BK138" s="151">
        <f>ROUND(I138*H138,2)</f>
        <v>0</v>
      </c>
      <c r="BL138" s="14" t="s">
        <v>116</v>
      </c>
      <c r="BM138" s="150" t="s">
        <v>177</v>
      </c>
    </row>
    <row r="139" spans="1:65" s="2" customFormat="1" ht="6.95" customHeight="1" x14ac:dyDescent="0.2">
      <c r="A139" s="26"/>
      <c r="B139" s="42"/>
      <c r="C139" s="43"/>
      <c r="D139" s="43"/>
      <c r="E139" s="43"/>
      <c r="F139" s="43"/>
      <c r="G139" s="43"/>
      <c r="H139" s="43"/>
      <c r="I139" s="43"/>
      <c r="J139" s="43"/>
      <c r="K139" s="43"/>
      <c r="L139" s="27"/>
      <c r="M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</sheetData>
  <autoFilter ref="C117:K138"/>
  <mergeCells count="6">
    <mergeCell ref="E110:I110"/>
    <mergeCell ref="L2:V2"/>
    <mergeCell ref="E16:H16"/>
    <mergeCell ref="E25:H25"/>
    <mergeCell ref="E7:I7"/>
    <mergeCell ref="E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9j-MILO-01-2022 - Oprava ...</vt:lpstr>
      <vt:lpstr>'9j-MILO-01-2022 - Oprava ...'!Názvy_tlače</vt:lpstr>
      <vt:lpstr>'Rekapitulácia stavby'!Názvy_tlače</vt:lpstr>
      <vt:lpstr>'9j-MILO-01-2022 - Oprava 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dcterms:created xsi:type="dcterms:W3CDTF">2022-02-03T09:46:46Z</dcterms:created>
  <dcterms:modified xsi:type="dcterms:W3CDTF">2022-02-04T08:50:48Z</dcterms:modified>
</cp:coreProperties>
</file>