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ucia\Desktop\MARRY KLIENTI\Stiga\Exped 2022\"/>
    </mc:Choice>
  </mc:AlternateContent>
  <xr:revisionPtr revIDLastSave="0" documentId="13_ncr:1_{5ED9A73D-1FB7-42CD-845C-E579154C1C70}" xr6:coauthVersionLast="47" xr6:coauthVersionMax="47" xr10:uidLastSave="{00000000-0000-0000-0000-000000000000}"/>
  <bookViews>
    <workbookView xWindow="600" yWindow="510" windowWidth="28800" windowHeight="14475" xr2:uid="{00000000-000D-0000-FFFF-FFFF00000000}"/>
  </bookViews>
  <sheets>
    <sheet name="Rekapitulácia stavby" sheetId="1" r:id="rId1"/>
    <sheet name="SO-01 K..." sheetId="2" r:id="rId2"/>
    <sheet name="Poznámky" sheetId="3" r:id="rId3"/>
  </sheets>
  <definedNames>
    <definedName name="_xlnm._FilterDatabase" localSheetId="1" hidden="1">'SO-01 K...'!$C$139:$K$338</definedName>
    <definedName name="_xlnm.Print_Titles" localSheetId="0">'Rekapitulácia stavby'!$92:$92</definedName>
    <definedName name="_xlnm.Print_Titles" localSheetId="1">'SO-01 K...'!$139:$139</definedName>
    <definedName name="_xlnm.Print_Area" localSheetId="0">'Rekapitulácia stavby'!$D$4:$AO$76,'Rekapitulácia stavby'!$C$82:$AQ$103</definedName>
    <definedName name="_xlnm.Print_Area" localSheetId="1">'SO-01 K...'!$C$4:$J$76,'SO-01 K...'!$C$82:$J$121,'SO-01 K...'!$C$127:$J$338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5" i="1"/>
  <c r="J37" i="2"/>
  <c r="AX95" i="1" s="1"/>
  <c r="BI338" i="2"/>
  <c r="BH338" i="2"/>
  <c r="BG338" i="2"/>
  <c r="BE338" i="2"/>
  <c r="T338" i="2"/>
  <c r="T337" i="2"/>
  <c r="R338" i="2"/>
  <c r="R337" i="2" s="1"/>
  <c r="P338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2" i="2"/>
  <c r="BH322" i="2"/>
  <c r="BG322" i="2"/>
  <c r="BE322" i="2"/>
  <c r="T322" i="2"/>
  <c r="T321" i="2"/>
  <c r="R322" i="2"/>
  <c r="R321" i="2" s="1"/>
  <c r="P322" i="2"/>
  <c r="P321" i="2"/>
  <c r="BI318" i="2"/>
  <c r="BH318" i="2"/>
  <c r="BG318" i="2"/>
  <c r="BE318" i="2"/>
  <c r="T318" i="2"/>
  <c r="R318" i="2"/>
  <c r="P318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7" i="2"/>
  <c r="BH227" i="2"/>
  <c r="BG227" i="2"/>
  <c r="BE227" i="2"/>
  <c r="T227" i="2"/>
  <c r="T226" i="2"/>
  <c r="R227" i="2"/>
  <c r="R226" i="2"/>
  <c r="P227" i="2"/>
  <c r="P226" i="2"/>
  <c r="BI224" i="2"/>
  <c r="BH224" i="2"/>
  <c r="BG224" i="2"/>
  <c r="BE224" i="2"/>
  <c r="T224" i="2"/>
  <c r="R224" i="2"/>
  <c r="P224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54" i="2"/>
  <c r="BH154" i="2"/>
  <c r="BG154" i="2"/>
  <c r="BE154" i="2"/>
  <c r="T154" i="2"/>
  <c r="R154" i="2"/>
  <c r="P154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J137" i="2"/>
  <c r="J136" i="2"/>
  <c r="F136" i="2"/>
  <c r="F134" i="2"/>
  <c r="E132" i="2"/>
  <c r="BI119" i="2"/>
  <c r="BH119" i="2"/>
  <c r="BG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J92" i="2"/>
  <c r="J91" i="2"/>
  <c r="F91" i="2"/>
  <c r="F89" i="2"/>
  <c r="E87" i="2"/>
  <c r="J18" i="2"/>
  <c r="E18" i="2"/>
  <c r="F137" i="2" s="1"/>
  <c r="J17" i="2"/>
  <c r="J12" i="2"/>
  <c r="J89" i="2" s="1"/>
  <c r="E7" i="2"/>
  <c r="E130" i="2" s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BK335" i="2"/>
  <c r="BK332" i="2"/>
  <c r="J325" i="2"/>
  <c r="J314" i="2"/>
  <c r="J308" i="2"/>
  <c r="BK294" i="2"/>
  <c r="J288" i="2"/>
  <c r="BK277" i="2"/>
  <c r="BK267" i="2"/>
  <c r="J262" i="2"/>
  <c r="J256" i="2"/>
  <c r="J251" i="2"/>
  <c r="BK244" i="2"/>
  <c r="J237" i="2"/>
  <c r="J227" i="2"/>
  <c r="J207" i="2"/>
  <c r="BK201" i="2"/>
  <c r="BK193" i="2"/>
  <c r="J185" i="2"/>
  <c r="J171" i="2"/>
  <c r="J335" i="2"/>
  <c r="J333" i="2"/>
  <c r="BK322" i="2"/>
  <c r="BK308" i="2"/>
  <c r="J299" i="2"/>
  <c r="BK281" i="2"/>
  <c r="BK275" i="2"/>
  <c r="BK261" i="2"/>
  <c r="BK256" i="2"/>
  <c r="BK251" i="2"/>
  <c r="BK242" i="2"/>
  <c r="J230" i="2"/>
  <c r="J208" i="2"/>
  <c r="J192" i="2"/>
  <c r="BK188" i="2"/>
  <c r="J172" i="2"/>
  <c r="J148" i="2"/>
  <c r="BK333" i="2"/>
  <c r="BK325" i="2"/>
  <c r="BK311" i="2"/>
  <c r="J296" i="2"/>
  <c r="BK285" i="2"/>
  <c r="BK273" i="2"/>
  <c r="J268" i="2"/>
  <c r="BK264" i="2"/>
  <c r="J260" i="2"/>
  <c r="BK255" i="2"/>
  <c r="J246" i="2"/>
  <c r="J242" i="2"/>
  <c r="J240" i="2"/>
  <c r="BK230" i="2"/>
  <c r="J216" i="2"/>
  <c r="J205" i="2"/>
  <c r="J198" i="2"/>
  <c r="BK185" i="2"/>
  <c r="BK177" i="2"/>
  <c r="BK170" i="2"/>
  <c r="J147" i="2"/>
  <c r="BK291" i="2"/>
  <c r="J281" i="2"/>
  <c r="J276" i="2"/>
  <c r="J272" i="2"/>
  <c r="BK239" i="2"/>
  <c r="J210" i="2"/>
  <c r="J200" i="2"/>
  <c r="BK191" i="2"/>
  <c r="BK172" i="2"/>
  <c r="J143" i="2"/>
  <c r="J334" i="2"/>
  <c r="J327" i="2"/>
  <c r="J318" i="2"/>
  <c r="BK309" i="2"/>
  <c r="BK301" i="2"/>
  <c r="BK289" i="2"/>
  <c r="BK283" i="2"/>
  <c r="BK270" i="2"/>
  <c r="J264" i="2"/>
  <c r="BK260" i="2"/>
  <c r="BK253" i="2"/>
  <c r="BK249" i="2"/>
  <c r="BK245" i="2"/>
  <c r="J238" i="2"/>
  <c r="J231" i="2"/>
  <c r="J211" i="2"/>
  <c r="BK202" i="2"/>
  <c r="BK196" i="2"/>
  <c r="BK189" i="2"/>
  <c r="J188" i="2"/>
  <c r="BK173" i="2"/>
  <c r="BK147" i="2"/>
  <c r="BK334" i="2"/>
  <c r="J328" i="2"/>
  <c r="J310" i="2"/>
  <c r="BK305" i="2"/>
  <c r="J294" i="2"/>
  <c r="J279" i="2"/>
  <c r="BK265" i="2"/>
  <c r="BK257" i="2"/>
  <c r="BK252" i="2"/>
  <c r="BK234" i="2"/>
  <c r="BK224" i="2"/>
  <c r="BK205" i="2"/>
  <c r="J194" i="2"/>
  <c r="J187" i="2"/>
  <c r="J182" i="2"/>
  <c r="J166" i="2"/>
  <c r="BK143" i="2"/>
  <c r="BK331" i="2"/>
  <c r="BK318" i="2"/>
  <c r="J309" i="2"/>
  <c r="BK293" i="2"/>
  <c r="J286" i="2"/>
  <c r="J277" i="2"/>
  <c r="J269" i="2"/>
  <c r="J266" i="2"/>
  <c r="BK262" i="2"/>
  <c r="J257" i="2"/>
  <c r="BK248" i="2"/>
  <c r="J244" i="2"/>
  <c r="BK240" i="2"/>
  <c r="BK236" i="2"/>
  <c r="BK231" i="2"/>
  <c r="BK211" i="2"/>
  <c r="BK206" i="2"/>
  <c r="J199" i="2"/>
  <c r="J193" i="2"/>
  <c r="BK179" i="2"/>
  <c r="J173" i="2"/>
  <c r="J154" i="2"/>
  <c r="BK145" i="2"/>
  <c r="J297" i="2"/>
  <c r="J284" i="2"/>
  <c r="J275" i="2"/>
  <c r="BK268" i="2"/>
  <c r="BK220" i="2"/>
  <c r="J202" i="2"/>
  <c r="BK194" i="2"/>
  <c r="J186" i="2"/>
  <c r="BK148" i="2"/>
  <c r="J338" i="2"/>
  <c r="BK328" i="2"/>
  <c r="BK315" i="2"/>
  <c r="BK310" i="2"/>
  <c r="J305" i="2"/>
  <c r="J291" i="2"/>
  <c r="BK286" i="2"/>
  <c r="BK276" i="2"/>
  <c r="BK266" i="2"/>
  <c r="J261" i="2"/>
  <c r="J259" i="2"/>
  <c r="J252" i="2"/>
  <c r="BK246" i="2"/>
  <c r="J236" i="2"/>
  <c r="BK216" i="2"/>
  <c r="J206" i="2"/>
  <c r="BK200" i="2"/>
  <c r="BK195" i="2"/>
  <c r="J184" i="2"/>
  <c r="AS94" i="1"/>
  <c r="J332" i="2"/>
  <c r="BK314" i="2"/>
  <c r="J307" i="2"/>
  <c r="BK296" i="2"/>
  <c r="BK280" i="2"/>
  <c r="BK274" i="2"/>
  <c r="J258" i="2"/>
  <c r="J254" i="2"/>
  <c r="J250" i="2"/>
  <c r="J241" i="2"/>
  <c r="BK209" i="2"/>
  <c r="BK198" i="2"/>
  <c r="J190" i="2"/>
  <c r="BK184" i="2"/>
  <c r="J170" i="2"/>
  <c r="BK146" i="2"/>
  <c r="J330" i="2"/>
  <c r="J315" i="2"/>
  <c r="BK299" i="2"/>
  <c r="BK288" i="2"/>
  <c r="BK284" i="2"/>
  <c r="BK272" i="2"/>
  <c r="J265" i="2"/>
  <c r="BK258" i="2"/>
  <c r="J249" i="2"/>
  <c r="J245" i="2"/>
  <c r="BK241" i="2"/>
  <c r="BK238" i="2"/>
  <c r="BK227" i="2"/>
  <c r="BK212" i="2"/>
  <c r="BK208" i="2"/>
  <c r="J201" i="2"/>
  <c r="BK186" i="2"/>
  <c r="J178" i="2"/>
  <c r="BK166" i="2"/>
  <c r="J146" i="2"/>
  <c r="J293" i="2"/>
  <c r="J289" i="2"/>
  <c r="J280" i="2"/>
  <c r="J274" i="2"/>
  <c r="BK271" i="2"/>
  <c r="J235" i="2"/>
  <c r="J209" i="2"/>
  <c r="J196" i="2"/>
  <c r="BK187" i="2"/>
  <c r="BK154" i="2"/>
  <c r="BK144" i="2"/>
  <c r="BK336" i="2"/>
  <c r="J331" i="2"/>
  <c r="J322" i="2"/>
  <c r="BK312" i="2"/>
  <c r="BK307" i="2"/>
  <c r="BK292" i="2"/>
  <c r="BK287" i="2"/>
  <c r="J278" i="2"/>
  <c r="BK269" i="2"/>
  <c r="J263" i="2"/>
  <c r="J255" i="2"/>
  <c r="BK250" i="2"/>
  <c r="J248" i="2"/>
  <c r="J239" i="2"/>
  <c r="J234" i="2"/>
  <c r="J212" i="2"/>
  <c r="J204" i="2"/>
  <c r="J197" i="2"/>
  <c r="BK190" i="2"/>
  <c r="J189" i="2"/>
  <c r="BK178" i="2"/>
  <c r="BK338" i="2"/>
  <c r="BK330" i="2"/>
  <c r="J311" i="2"/>
  <c r="J301" i="2"/>
  <c r="J285" i="2"/>
  <c r="BK278" i="2"/>
  <c r="BK259" i="2"/>
  <c r="J253" i="2"/>
  <c r="BK243" i="2"/>
  <c r="J232" i="2"/>
  <c r="J220" i="2"/>
  <c r="BK199" i="2"/>
  <c r="J191" i="2"/>
  <c r="J179" i="2"/>
  <c r="J149" i="2"/>
  <c r="J336" i="2"/>
  <c r="BK327" i="2"/>
  <c r="J312" i="2"/>
  <c r="BK297" i="2"/>
  <c r="J287" i="2"/>
  <c r="J283" i="2"/>
  <c r="J271" i="2"/>
  <c r="J267" i="2"/>
  <c r="BK263" i="2"/>
  <c r="BK254" i="2"/>
  <c r="J243" i="2"/>
  <c r="BK237" i="2"/>
  <c r="BK235" i="2"/>
  <c r="J224" i="2"/>
  <c r="BK210" i="2"/>
  <c r="BK204" i="2"/>
  <c r="BK197" i="2"/>
  <c r="BK182" i="2"/>
  <c r="BK171" i="2"/>
  <c r="BK149" i="2"/>
  <c r="J144" i="2"/>
  <c r="J292" i="2"/>
  <c r="BK279" i="2"/>
  <c r="J273" i="2"/>
  <c r="J270" i="2"/>
  <c r="BK232" i="2"/>
  <c r="BK207" i="2"/>
  <c r="J195" i="2"/>
  <c r="BK192" i="2"/>
  <c r="J177" i="2"/>
  <c r="J145" i="2"/>
  <c r="BK142" i="2" l="1"/>
  <c r="P142" i="2"/>
  <c r="T229" i="2"/>
  <c r="P233" i="2"/>
  <c r="T233" i="2"/>
  <c r="T247" i="2"/>
  <c r="T282" i="2"/>
  <c r="T290" i="2"/>
  <c r="T295" i="2"/>
  <c r="R298" i="2"/>
  <c r="R142" i="2"/>
  <c r="P229" i="2"/>
  <c r="BK233" i="2"/>
  <c r="J233" i="2"/>
  <c r="J101" i="2"/>
  <c r="R233" i="2"/>
  <c r="R247" i="2"/>
  <c r="P282" i="2"/>
  <c r="BK290" i="2"/>
  <c r="J290" i="2"/>
  <c r="J104" i="2" s="1"/>
  <c r="R290" i="2"/>
  <c r="P295" i="2"/>
  <c r="R295" i="2"/>
  <c r="P298" i="2"/>
  <c r="T142" i="2"/>
  <c r="BK229" i="2"/>
  <c r="J229" i="2"/>
  <c r="J100" i="2" s="1"/>
  <c r="R229" i="2"/>
  <c r="BK247" i="2"/>
  <c r="J247" i="2"/>
  <c r="J102" i="2" s="1"/>
  <c r="P247" i="2"/>
  <c r="BK282" i="2"/>
  <c r="J282" i="2"/>
  <c r="J103" i="2" s="1"/>
  <c r="R282" i="2"/>
  <c r="P290" i="2"/>
  <c r="BK295" i="2"/>
  <c r="J295" i="2" s="1"/>
  <c r="J105" i="2" s="1"/>
  <c r="BK298" i="2"/>
  <c r="J298" i="2"/>
  <c r="J106" i="2" s="1"/>
  <c r="T298" i="2"/>
  <c r="BK324" i="2"/>
  <c r="J324" i="2"/>
  <c r="J109" i="2" s="1"/>
  <c r="P324" i="2"/>
  <c r="P323" i="2"/>
  <c r="R324" i="2"/>
  <c r="R323" i="2" s="1"/>
  <c r="T324" i="2"/>
  <c r="T323" i="2"/>
  <c r="BK226" i="2"/>
  <c r="J226" i="2" s="1"/>
  <c r="J99" i="2" s="1"/>
  <c r="BK321" i="2"/>
  <c r="J321" i="2"/>
  <c r="J107" i="2" s="1"/>
  <c r="BK337" i="2"/>
  <c r="J337" i="2"/>
  <c r="J110" i="2"/>
  <c r="BF144" i="2"/>
  <c r="BF149" i="2"/>
  <c r="BF173" i="2"/>
  <c r="BF177" i="2"/>
  <c r="BF188" i="2"/>
  <c r="BF191" i="2"/>
  <c r="BF194" i="2"/>
  <c r="BF199" i="2"/>
  <c r="BF208" i="2"/>
  <c r="BF209" i="2"/>
  <c r="BF216" i="2"/>
  <c r="BF234" i="2"/>
  <c r="BF237" i="2"/>
  <c r="BF268" i="2"/>
  <c r="BF279" i="2"/>
  <c r="BF280" i="2"/>
  <c r="BF287" i="2"/>
  <c r="BF291" i="2"/>
  <c r="BF292" i="2"/>
  <c r="E85" i="2"/>
  <c r="F92" i="2"/>
  <c r="BF145" i="2"/>
  <c r="BF146" i="2"/>
  <c r="BF185" i="2"/>
  <c r="BF189" i="2"/>
  <c r="BF195" i="2"/>
  <c r="BF196" i="2"/>
  <c r="BF197" i="2"/>
  <c r="BF198" i="2"/>
  <c r="BF200" i="2"/>
  <c r="BF201" i="2"/>
  <c r="BF204" i="2"/>
  <c r="BF212" i="2"/>
  <c r="BF227" i="2"/>
  <c r="BF230" i="2"/>
  <c r="BF232" i="2"/>
  <c r="BF239" i="2"/>
  <c r="BF249" i="2"/>
  <c r="BF250" i="2"/>
  <c r="BF251" i="2"/>
  <c r="BF252" i="2"/>
  <c r="BF255" i="2"/>
  <c r="BF257" i="2"/>
  <c r="BF258" i="2"/>
  <c r="BF260" i="2"/>
  <c r="BF269" i="2"/>
  <c r="BF271" i="2"/>
  <c r="BF272" i="2"/>
  <c r="BF273" i="2"/>
  <c r="BF274" i="2"/>
  <c r="BF276" i="2"/>
  <c r="BF281" i="2"/>
  <c r="BF285" i="2"/>
  <c r="BF286" i="2"/>
  <c r="BF293" i="2"/>
  <c r="BF294" i="2"/>
  <c r="BF299" i="2"/>
  <c r="BF301" i="2"/>
  <c r="BF308" i="2"/>
  <c r="BF309" i="2"/>
  <c r="BF312" i="2"/>
  <c r="BF318" i="2"/>
  <c r="BF327" i="2"/>
  <c r="BF331" i="2"/>
  <c r="BF333" i="2"/>
  <c r="BF335" i="2"/>
  <c r="J134" i="2"/>
  <c r="BF147" i="2"/>
  <c r="BF166" i="2"/>
  <c r="BF170" i="2"/>
  <c r="BF171" i="2"/>
  <c r="BF172" i="2"/>
  <c r="BF178" i="2"/>
  <c r="BF187" i="2"/>
  <c r="BF190" i="2"/>
  <c r="BF192" i="2"/>
  <c r="BF206" i="2"/>
  <c r="BF207" i="2"/>
  <c r="BF220" i="2"/>
  <c r="BF235" i="2"/>
  <c r="BF236" i="2"/>
  <c r="BF243" i="2"/>
  <c r="BF244" i="2"/>
  <c r="BF254" i="2"/>
  <c r="BF256" i="2"/>
  <c r="BF259" i="2"/>
  <c r="BF261" i="2"/>
  <c r="BF262" i="2"/>
  <c r="BF263" i="2"/>
  <c r="BF264" i="2"/>
  <c r="BF265" i="2"/>
  <c r="BF275" i="2"/>
  <c r="BF278" i="2"/>
  <c r="BF283" i="2"/>
  <c r="BF284" i="2"/>
  <c r="BF296" i="2"/>
  <c r="BF305" i="2"/>
  <c r="BF307" i="2"/>
  <c r="BF311" i="2"/>
  <c r="BF314" i="2"/>
  <c r="BF315" i="2"/>
  <c r="BF325" i="2"/>
  <c r="BF330" i="2"/>
  <c r="BF332" i="2"/>
  <c r="BF336" i="2"/>
  <c r="BF338" i="2"/>
  <c r="BF143" i="2"/>
  <c r="BF148" i="2"/>
  <c r="BF154" i="2"/>
  <c r="BF179" i="2"/>
  <c r="BF182" i="2"/>
  <c r="BF184" i="2"/>
  <c r="BF186" i="2"/>
  <c r="BF193" i="2"/>
  <c r="BF202" i="2"/>
  <c r="BF205" i="2"/>
  <c r="BF210" i="2"/>
  <c r="BF211" i="2"/>
  <c r="BF224" i="2"/>
  <c r="BF231" i="2"/>
  <c r="BF238" i="2"/>
  <c r="BF240" i="2"/>
  <c r="BF241" i="2"/>
  <c r="BF242" i="2"/>
  <c r="BF245" i="2"/>
  <c r="BF246" i="2"/>
  <c r="BF248" i="2"/>
  <c r="BF253" i="2"/>
  <c r="BF266" i="2"/>
  <c r="BF267" i="2"/>
  <c r="BF270" i="2"/>
  <c r="BF277" i="2"/>
  <c r="BF288" i="2"/>
  <c r="BF289" i="2"/>
  <c r="BF297" i="2"/>
  <c r="BF310" i="2"/>
  <c r="BF322" i="2"/>
  <c r="BF328" i="2"/>
  <c r="BF334" i="2"/>
  <c r="F35" i="2"/>
  <c r="AZ95" i="1" s="1"/>
  <c r="AZ94" i="1" s="1"/>
  <c r="F38" i="2"/>
  <c r="BC95" i="1"/>
  <c r="BC94" i="1" s="1"/>
  <c r="W35" i="1" s="1"/>
  <c r="F39" i="2"/>
  <c r="BD95" i="1"/>
  <c r="BD94" i="1" s="1"/>
  <c r="W36" i="1" s="1"/>
  <c r="J35" i="2"/>
  <c r="AV95" i="1"/>
  <c r="F37" i="2"/>
  <c r="BB95" i="1" s="1"/>
  <c r="BB94" i="1" s="1"/>
  <c r="W34" i="1" s="1"/>
  <c r="T141" i="2" l="1"/>
  <c r="T140" i="2" s="1"/>
  <c r="R141" i="2"/>
  <c r="R140" i="2"/>
  <c r="P141" i="2"/>
  <c r="P140" i="2" s="1"/>
  <c r="AU95" i="1" s="1"/>
  <c r="AU94" i="1" s="1"/>
  <c r="BK141" i="2"/>
  <c r="J141" i="2" s="1"/>
  <c r="J97" i="2" s="1"/>
  <c r="J142" i="2"/>
  <c r="J98" i="2"/>
  <c r="BK323" i="2"/>
  <c r="J323" i="2" s="1"/>
  <c r="J108" i="2" s="1"/>
  <c r="AX94" i="1"/>
  <c r="AV94" i="1"/>
  <c r="AY94" i="1"/>
  <c r="BK140" i="2" l="1"/>
  <c r="J140" i="2"/>
  <c r="J96" i="2"/>
  <c r="J30" i="2"/>
  <c r="J119" i="2" s="1"/>
  <c r="BF119" i="2" s="1"/>
  <c r="J36" i="2" s="1"/>
  <c r="AW95" i="1" s="1"/>
  <c r="AT95" i="1" s="1"/>
  <c r="F36" i="2" l="1"/>
  <c r="BA95" i="1" s="1"/>
  <c r="BA94" i="1" s="1"/>
  <c r="W33" i="1" s="1"/>
  <c r="J113" i="2"/>
  <c r="J31" i="2" s="1"/>
  <c r="J32" i="2" s="1"/>
  <c r="AG95" i="1" s="1"/>
  <c r="AG94" i="1" s="1"/>
  <c r="AG101" i="1" s="1"/>
  <c r="AV101" i="1" s="1"/>
  <c r="BY101" i="1" s="1"/>
  <c r="CD101" i="1" l="1"/>
  <c r="AN95" i="1"/>
  <c r="J41" i="2"/>
  <c r="J121" i="2"/>
  <c r="AK26" i="1"/>
  <c r="AN101" i="1"/>
  <c r="AG98" i="1"/>
  <c r="AV98" i="1"/>
  <c r="BY98" i="1" s="1"/>
  <c r="AW94" i="1"/>
  <c r="AK33" i="1"/>
  <c r="AG99" i="1"/>
  <c r="CD99" i="1" s="1"/>
  <c r="AG100" i="1"/>
  <c r="CD100" i="1"/>
  <c r="CD98" i="1" l="1"/>
  <c r="AT94" i="1"/>
  <c r="AN94" i="1"/>
  <c r="W32" i="1"/>
  <c r="AN98" i="1"/>
  <c r="AV99" i="1"/>
  <c r="BY99" i="1"/>
  <c r="AG97" i="1"/>
  <c r="AK27" i="1" s="1"/>
  <c r="AK29" i="1" s="1"/>
  <c r="AV100" i="1"/>
  <c r="BY100" i="1"/>
  <c r="AN99" i="1" l="1"/>
  <c r="AN100" i="1"/>
  <c r="AG103" i="1"/>
  <c r="AK32" i="1"/>
  <c r="AK38" i="1" s="1"/>
  <c r="AN97" i="1" l="1"/>
  <c r="AN103" i="1" s="1"/>
</calcChain>
</file>

<file path=xl/sharedStrings.xml><?xml version="1.0" encoding="utf-8"?>
<sst xmlns="http://schemas.openxmlformats.org/spreadsheetml/2006/main" count="2761" uniqueCount="704">
  <si>
    <t>Export Komplet</t>
  </si>
  <si>
    <t/>
  </si>
  <si>
    <t>2.0</t>
  </si>
  <si>
    <t>False</t>
  </si>
  <si>
    <t>{abdeed2d-9f3e-4603-a957-dd3b6a01cdbc}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</si>
  <si>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</si>
  <si>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</si>
  <si>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</si>
  <si>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</si>
  <si>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</si>
  <si>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</si>
  <si>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</si>
  <si>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</si>
  <si>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</si>
  <si>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</si>
  <si>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</si>
  <si>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</si>
  <si>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</si>
  <si>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</si>
  <si>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</si>
  <si>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</si>
  <si>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</si>
  <si>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</si>
  <si>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</si>
  <si>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</si>
  <si>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</si>
  <si>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</si>
  <si>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</si>
  <si>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</si>
  <si>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</si>
  <si>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</si>
  <si>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</si>
  <si>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</si>
  <si>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</si>
  <si>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</si>
  <si>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</si>
  <si>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</si>
  <si>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</si>
  <si>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</si>
  <si>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</si>
  <si>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</si>
  <si>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</si>
  <si>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</si>
  <si>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</si>
  <si>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</si>
  <si>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</si>
  <si>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</si>
  <si>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</si>
  <si>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</si>
  <si>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</si>
  <si>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</si>
  <si>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</si>
  <si>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</si>
  <si>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</si>
  <si>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</si>
  <si>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</si>
  <si>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</si>
  <si>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</si>
  <si>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</si>
  <si>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</si>
  <si>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</si>
  <si>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</si>
  <si>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</si>
  <si>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</si>
  <si>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</si>
  <si>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</si>
  <si>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</si>
  <si>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</si>
  <si>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</si>
  <si>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</si>
  <si>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</si>
  <si>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</si>
  <si>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</si>
  <si>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</si>
  <si>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</si>
  <si>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</si>
  <si>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</si>
  <si>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SO-01 Krajinná architektúra</t>
  </si>
  <si>
    <t>STA</t>
  </si>
  <si>
    <t>1</t>
  </si>
  <si>
    <t>{1cd71273-95a7-47bf-bcc9-08edb44f51d2}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</si>
  <si>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</si>
  <si>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</si>
  <si>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</si>
  <si>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</si>
  <si>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</si>
  <si>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</si>
  <si>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</si>
  <si>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</si>
  <si>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</si>
  <si>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</si>
  <si>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</si>
  <si>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MsÚ Žiar nad Hronom</t>
  </si>
  <si>
    <t>Ing. Michal Štiga</t>
  </si>
  <si>
    <t>ROSOFT, 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</si>
  <si>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</si>
  <si>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</si>
  <si>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</si>
  <si>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</si>
  <si>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</si>
  <si>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</si>
  <si>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</si>
  <si>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</si>
  <si>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</si>
  <si>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D3 - Ostatný materiál</t>
  </si>
  <si>
    <t xml:space="preserve">    D2 - Rastlinný materiál</t>
  </si>
  <si>
    <t xml:space="preserve">    D0 - Xerofitný trvalkový záhon</t>
  </si>
  <si>
    <t xml:space="preserve">    D1 - trvalkový záhon do podrastov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</si>
  <si>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</si>
  <si>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</si>
  <si>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</si>
  <si>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</si>
  <si>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</si>
  <si>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</si>
  <si>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OST - Ostatné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</si>
  <si>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</si>
  <si>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</si>
  <si>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</si>
  <si>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</si>
  <si>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</si>
  <si>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</si>
  <si>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</si>
  <si>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</si>
  <si>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</si>
  <si>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</si>
  <si>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</si>
  <si>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</si>
  <si>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</si>
  <si>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</si>
  <si>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</si>
  <si>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</si>
  <si>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</si>
  <si>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</si>
  <si>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</si>
  <si>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</si>
  <si>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</si>
  <si>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</si>
  <si>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</si>
  <si>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</si>
  <si>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</si>
  <si>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</si>
  <si>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</si>
  <si>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112101111.S</t>
  </si>
  <si>
    <t>Vyrúbanie stromu listnatého vo svahu do 1:5 priem. kmeňa do 200 mm</t>
  </si>
  <si>
    <t>ks</t>
  </si>
  <si>
    <t>4</t>
  </si>
  <si>
    <t>1581066807</t>
  </si>
  <si>
    <t>112101112.S</t>
  </si>
  <si>
    <t>Vyrúbanie stromu listnatého vo svahu do 1:5 priem. kmeňa nad 200 do 300 mm</t>
  </si>
  <si>
    <t>-376337647</t>
  </si>
  <si>
    <t>3</t>
  </si>
  <si>
    <t>112101113.S</t>
  </si>
  <si>
    <t>Vyrúbanie stromu listnatého vo svahu do 1:5 priem. kmeňa nad 300 do 400 mm</t>
  </si>
  <si>
    <t>41258095</t>
  </si>
  <si>
    <t>112201111.S</t>
  </si>
  <si>
    <t>Odstránenie pňa v rovine a na svahu do 1:5, priemer do 200 mm</t>
  </si>
  <si>
    <t>422267308</t>
  </si>
  <si>
    <t>5</t>
  </si>
  <si>
    <t>112201112.S</t>
  </si>
  <si>
    <t>Odstránenie pňa v rovine a na svahu do 1:5, priemer nad 200 do 300 mm</t>
  </si>
  <si>
    <t>779162166</t>
  </si>
  <si>
    <t>6</t>
  </si>
  <si>
    <t>112201113.S</t>
  </si>
  <si>
    <t>Odstránenie pňa v rovine a na svahu do 1:5, priemer nad 300 do 400 mm</t>
  </si>
  <si>
    <t>5620849</t>
  </si>
  <si>
    <t>7</t>
  </si>
  <si>
    <t>112101111.r</t>
  </si>
  <si>
    <t>Odvoz a likvidácia stromu s  priem. kmeňa do 200mm, vrátane poplatku</t>
  </si>
  <si>
    <t>-1127724485</t>
  </si>
  <si>
    <t>VV</t>
  </si>
  <si>
    <t>66-10-2</t>
  </si>
  <si>
    <t>Súčet</t>
  </si>
  <si>
    <t xml:space="preserve">"Pozn.  plati pre vsetky pol. rubania stromov : </t>
  </si>
  <si>
    <t>"v pripade ak dodavatel uvazi moznost drvenia rastlinneho odpadu na mulc a jeho vyuzitie na stavbe - zohladni to v jednotkovej cene odvozu a popladku</t>
  </si>
  <si>
    <t>8</t>
  </si>
  <si>
    <t>112101112.r</t>
  </si>
  <si>
    <t>Odvoz a likvidácia stromu s  priem. kmeňa nad 200 do 300 mm, vrátane poplatku</t>
  </si>
  <si>
    <t>1998000874</t>
  </si>
  <si>
    <t>1    "206</t>
  </si>
  <si>
    <t>1    "254</t>
  </si>
  <si>
    <t>1    "430</t>
  </si>
  <si>
    <t>1    "461</t>
  </si>
  <si>
    <t>1    "472</t>
  </si>
  <si>
    <t>1    "475</t>
  </si>
  <si>
    <t>1    "491</t>
  </si>
  <si>
    <t>1    "493</t>
  </si>
  <si>
    <t>1    "499</t>
  </si>
  <si>
    <t>1    "504</t>
  </si>
  <si>
    <t>9</t>
  </si>
  <si>
    <t>112101113.r</t>
  </si>
  <si>
    <t>Odvoz a likvidácia stromu s  priem. kmeňa nad 300 do 400 mm, vrátane poplatku</t>
  </si>
  <si>
    <t>1440273187</t>
  </si>
  <si>
    <t>1  "226</t>
  </si>
  <si>
    <t>1  "230</t>
  </si>
  <si>
    <t>10</t>
  </si>
  <si>
    <t>113107141.S</t>
  </si>
  <si>
    <t>Odstránenie krytu v ploche do 200 m2 asfaltového, hr. vrstvy do 50 mm,  -0,09800t</t>
  </si>
  <si>
    <t>m2</t>
  </si>
  <si>
    <t>508439890</t>
  </si>
  <si>
    <t>11</t>
  </si>
  <si>
    <t>113152530.S</t>
  </si>
  <si>
    <t>Frézovanie asf. podkladu alebo krytu bez prek., plochy cez 1000 do 10000 m2, pruh š. do 1 m, hr. 50 mm  0,127 t</t>
  </si>
  <si>
    <t>-1916349621</t>
  </si>
  <si>
    <t>12</t>
  </si>
  <si>
    <t>113307132.S</t>
  </si>
  <si>
    <t>Odstránenie podkladu v ploche do 200 m2 z betónu prostého, hr. vrstvy 150 do 300 mm,  -0,50000t</t>
  </si>
  <si>
    <t>236447995</t>
  </si>
  <si>
    <t>13</t>
  </si>
  <si>
    <t>132201101.S</t>
  </si>
  <si>
    <t>Výkop ryhy do šírky 600 mm v horn.3 do 100 m3</t>
  </si>
  <si>
    <t>m3</t>
  </si>
  <si>
    <t>-1689196887</t>
  </si>
  <si>
    <t>"obrubnik</t>
  </si>
  <si>
    <t>0,25*0,3*81</t>
  </si>
  <si>
    <t>14</t>
  </si>
  <si>
    <t>132201109.S</t>
  </si>
  <si>
    <t>Príplatok k cene za lepivosť pri hĺbení rýh šírky do 600 mm zapažených i nezapažených s urovnaním dna v hornine 3</t>
  </si>
  <si>
    <t>-1204034469</t>
  </si>
  <si>
    <t>15</t>
  </si>
  <si>
    <t>162201101.S</t>
  </si>
  <si>
    <t>Vodorovné premiestnenie výkopku z horniny 1-4 do 20m</t>
  </si>
  <si>
    <t>-117714337</t>
  </si>
  <si>
    <t>16</t>
  </si>
  <si>
    <t>171101104.S</t>
  </si>
  <si>
    <t>Uloženie sypaniny do násypu  súdržnej horniny s mierou zhutnenia nad 100 do 102 % podľa Proctor-Standard</t>
  </si>
  <si>
    <t>-1515798074</t>
  </si>
  <si>
    <t>"nasypy</t>
  </si>
  <si>
    <t>32</t>
  </si>
  <si>
    <t>17</t>
  </si>
  <si>
    <t>M</t>
  </si>
  <si>
    <t>103640000200.S</t>
  </si>
  <si>
    <t>Zemina pre terénne úpravy - zásypová, vrátane dovozu</t>
  </si>
  <si>
    <t>t</t>
  </si>
  <si>
    <t>-1718825837</t>
  </si>
  <si>
    <t>32*1,7</t>
  </si>
  <si>
    <t>18</t>
  </si>
  <si>
    <t>171201101.S</t>
  </si>
  <si>
    <t>Uloženie sypaniny do násypov s rozprestretím sypaniny vo vrstvách a s hrubým urovnaním nezhutnených</t>
  </si>
  <si>
    <t>1770765114</t>
  </si>
  <si>
    <t>19</t>
  </si>
  <si>
    <t>180402111.S</t>
  </si>
  <si>
    <t>Založenie trávnika parkového výsevom v rovine do 1:5</t>
  </si>
  <si>
    <t>-1650801503</t>
  </si>
  <si>
    <t>00572112005</t>
  </si>
  <si>
    <t>Osivá tráv - semená parkovej zmesi</t>
  </si>
  <si>
    <t>21</t>
  </si>
  <si>
    <t>181101121</t>
  </si>
  <si>
    <t>Hrubé urovnanie terénu</t>
  </si>
  <si>
    <t>22</t>
  </si>
  <si>
    <t>183101111.S</t>
  </si>
  <si>
    <t>Hĺbenie jamky v rovine alebo na svahu do 1:5, objem do 0,01 m3</t>
  </si>
  <si>
    <t>24</t>
  </si>
  <si>
    <t>23</t>
  </si>
  <si>
    <t>183101112.S</t>
  </si>
  <si>
    <t>Hĺbenie jamky v rovine alebo na svahu do 1:5, objem nad 0,01 do 0,02 m3</t>
  </si>
  <si>
    <t>479874268</t>
  </si>
  <si>
    <t>183101115.S</t>
  </si>
  <si>
    <t>Hĺbenie jamky v rovine alebo na svahu do 1:5, objem nad 0,125 do 0,40 m3</t>
  </si>
  <si>
    <t>-1568922050</t>
  </si>
  <si>
    <t>25</t>
  </si>
  <si>
    <t>183101121</t>
  </si>
  <si>
    <t>Hĺbenie jamky v rovine alebo na svahu do 1:5, objem nad 0,40 do 1,00 m3</t>
  </si>
  <si>
    <t>28</t>
  </si>
  <si>
    <t>26</t>
  </si>
  <si>
    <t>183204112.0</t>
  </si>
  <si>
    <t>Výsadba trvaliek – extenzívna trvalková zmes</t>
  </si>
  <si>
    <t>27</t>
  </si>
  <si>
    <t>183403113</t>
  </si>
  <si>
    <t>Obrobenie pôdy frézovaním v rovine alebo na svahu do 1:5</t>
  </si>
  <si>
    <t>34</t>
  </si>
  <si>
    <t>183403114</t>
  </si>
  <si>
    <t>Obrobenie pôdy kultivátorovaním v rovine alebo na svahu do 1:5 - Rekultivácia pôdy</t>
  </si>
  <si>
    <t>36</t>
  </si>
  <si>
    <t>29</t>
  </si>
  <si>
    <t>1839011145</t>
  </si>
  <si>
    <t>Vyplnenie veľkoobjemových kvetináčov štrkom a kompostovým substrátom</t>
  </si>
  <si>
    <t>38</t>
  </si>
  <si>
    <t>30</t>
  </si>
  <si>
    <t>5833100038005</t>
  </si>
  <si>
    <t>Štrk frakcie 16/32 na drenáž do kvetináčov</t>
  </si>
  <si>
    <t>40</t>
  </si>
  <si>
    <t>31</t>
  </si>
  <si>
    <t>184102112.S</t>
  </si>
  <si>
    <t>Výsadba dreviny s balom v rovine alebo na svahu do 1:5, priemer balu nad 200 do 300 mm</t>
  </si>
  <si>
    <t>2073466383</t>
  </si>
  <si>
    <t>184102116.S</t>
  </si>
  <si>
    <t>Výsadba dreviny s balom v rovine alebo na svahu do 1:5, priemer balu nad 600 do 800 mm</t>
  </si>
  <si>
    <t>-2096330969</t>
  </si>
  <si>
    <t>33</t>
  </si>
  <si>
    <t>184102185.S</t>
  </si>
  <si>
    <t>Príplatok k cene za výsadbu do nádob alebo zvýšených záhonov pri priemere balu nad 500 do 600 mm</t>
  </si>
  <si>
    <t>897789858</t>
  </si>
  <si>
    <t>1847011115</t>
  </si>
  <si>
    <t xml:space="preserve">Výsadba živého plotu </t>
  </si>
  <si>
    <t>72</t>
  </si>
  <si>
    <t>35</t>
  </si>
  <si>
    <t>184202112</t>
  </si>
  <si>
    <t>Zakotvenie dreviny troma a viac kolmi s ochranou proti poškodeniu kmeňa v mieste vzoprenia pri priemere kolov do 100 mm pri dĺžke kolov nad 2 do 3 m</t>
  </si>
  <si>
    <t>52</t>
  </si>
  <si>
    <t>05212050000</t>
  </si>
  <si>
    <t>Oporné koly drevené o dĺžke min. 2,5m</t>
  </si>
  <si>
    <t>54</t>
  </si>
  <si>
    <t>43*3</t>
  </si>
  <si>
    <t>37</t>
  </si>
  <si>
    <t>05212050001</t>
  </si>
  <si>
    <t>Uväzovací špagát</t>
  </si>
  <si>
    <t>56</t>
  </si>
  <si>
    <t>184801121.0</t>
  </si>
  <si>
    <t>Ošetrenie drevín odborným rezom</t>
  </si>
  <si>
    <t>677700268</t>
  </si>
  <si>
    <t>39</t>
  </si>
  <si>
    <t>184921116</t>
  </si>
  <si>
    <t>Položenie mulčovacej kôry v rovine alebo na svahu do 1:5</t>
  </si>
  <si>
    <t>58</t>
  </si>
  <si>
    <t>0554100001001</t>
  </si>
  <si>
    <t>Mulčovacia kôra</t>
  </si>
  <si>
    <t>60</t>
  </si>
  <si>
    <t>41</t>
  </si>
  <si>
    <t>185803111</t>
  </si>
  <si>
    <t>Ošetrenie trávnika bez ohľadu na spôsob založenia - pokosenie so zhrabaním a odvozom zhrabkov do 20 km a zložením na svahu do 1:2</t>
  </si>
  <si>
    <t>62</t>
  </si>
  <si>
    <t>42</t>
  </si>
  <si>
    <t>185803111r</t>
  </si>
  <si>
    <t>ošetrenie drevín fungicídnym prípravkom</t>
  </si>
  <si>
    <t>1519291407</t>
  </si>
  <si>
    <t>43</t>
  </si>
  <si>
    <t>185803211</t>
  </si>
  <si>
    <t>Povalcovanie trávnika v rovine alebo na svahu do 1:5</t>
  </si>
  <si>
    <t>64</t>
  </si>
  <si>
    <t>44</t>
  </si>
  <si>
    <t>185803411</t>
  </si>
  <si>
    <t>Vyhrabanie trávnika v rovine alebo na svahu do 1:5</t>
  </si>
  <si>
    <t>66</t>
  </si>
  <si>
    <t>45</t>
  </si>
  <si>
    <t>185804311.S</t>
  </si>
  <si>
    <t>Zaliatie rastlín vodou, plochy jednotlivo do 20 m2</t>
  </si>
  <si>
    <t>1831105441</t>
  </si>
  <si>
    <t>"stromy</t>
  </si>
  <si>
    <t>50/1000*6*43</t>
  </si>
  <si>
    <t>46</t>
  </si>
  <si>
    <t>185804312.S</t>
  </si>
  <si>
    <t>Zaliatie rastlín vodou, plochy jednotlivo nad 20 m2</t>
  </si>
  <si>
    <t>-1094774398</t>
  </si>
  <si>
    <t>"travnik +zahony</t>
  </si>
  <si>
    <t>2*20*(15338+4112+100)/1000</t>
  </si>
  <si>
    <t>47</t>
  </si>
  <si>
    <t>185804319.S</t>
  </si>
  <si>
    <t>Príplatok k cene za zálievku nádob alebo zvýšených záhonov do 100 m2 jednotlivo</t>
  </si>
  <si>
    <t>808831922</t>
  </si>
  <si>
    <t>50/1000*6*7</t>
  </si>
  <si>
    <t>48</t>
  </si>
  <si>
    <t>0821100002005</t>
  </si>
  <si>
    <t>Voda pre zálievku rastlín na vzdialenosť do 6000 m, vrátane dovozu</t>
  </si>
  <si>
    <t>70</t>
  </si>
  <si>
    <t>13,9+782</t>
  </si>
  <si>
    <t>Zvislé a kompletné konštrukcie</t>
  </si>
  <si>
    <t>49</t>
  </si>
  <si>
    <t>3113117110</t>
  </si>
  <si>
    <t xml:space="preserve">Vyspravenie jestvujúceho múriku : 300x200mm, obetónovanie pohladovým betónom - C30/37 - vybrovaným, vrátane debnenia a vystuženia betonu s previazaním s jestvujúcim murikom, </t>
  </si>
  <si>
    <t>m</t>
  </si>
  <si>
    <t>-2091518639</t>
  </si>
  <si>
    <t>3*25,7+19</t>
  </si>
  <si>
    <t>D3</t>
  </si>
  <si>
    <t>Ostatný materiál</t>
  </si>
  <si>
    <t>50</t>
  </si>
  <si>
    <t>1031100001003</t>
  </si>
  <si>
    <t>Vrchovisková rašelina 250L bal.</t>
  </si>
  <si>
    <t>bal.</t>
  </si>
  <si>
    <t>74</t>
  </si>
  <si>
    <t>51</t>
  </si>
  <si>
    <t>1031100001004</t>
  </si>
  <si>
    <t>Prezretý konský hnoj</t>
  </si>
  <si>
    <t>76</t>
  </si>
  <si>
    <t>1031100001005</t>
  </si>
  <si>
    <t>Kompostový substrát</t>
  </si>
  <si>
    <t>78</t>
  </si>
  <si>
    <t>D2</t>
  </si>
  <si>
    <t>Rastlinný materiál</t>
  </si>
  <si>
    <t>53</t>
  </si>
  <si>
    <t>026560001000</t>
  </si>
  <si>
    <t>QP - Quecus petraea - dub zimný  (25/30)</t>
  </si>
  <si>
    <t>80</t>
  </si>
  <si>
    <t>026560001001</t>
  </si>
  <si>
    <t>GB - Ginkgo biloba ‘Autumn Gold’ - ginko dvojlaločné (25/30)</t>
  </si>
  <si>
    <t>82</t>
  </si>
  <si>
    <t>55</t>
  </si>
  <si>
    <t>026560001002</t>
  </si>
  <si>
    <t>PA - Platanus x acerifolia - platan javorovolistý (25/30)</t>
  </si>
  <si>
    <t>84</t>
  </si>
  <si>
    <t>026560001003</t>
  </si>
  <si>
    <t>CS - Cercis siliquastrum - judášovec strukový (20/25)</t>
  </si>
  <si>
    <t>86</t>
  </si>
  <si>
    <t>57</t>
  </si>
  <si>
    <t>026560001004</t>
  </si>
  <si>
    <t>LT - Liriodendron tulipifera  - ľaliovník tulipánokvetý (25/30)</t>
  </si>
  <si>
    <t>88</t>
  </si>
  <si>
    <t>026560001005</t>
  </si>
  <si>
    <t>PT - Paulownia tomentosa - paulovnia plstnatá (25/30)</t>
  </si>
  <si>
    <t>90</t>
  </si>
  <si>
    <t>59</t>
  </si>
  <si>
    <t>026560001006</t>
  </si>
  <si>
    <t>AP - Acer platanoides - javor mliečny (25/30)</t>
  </si>
  <si>
    <t>92</t>
  </si>
  <si>
    <t>026560001007</t>
  </si>
  <si>
    <t>CB - Catalpa bignonioides - katalpa bignoniovitá (25/30)</t>
  </si>
  <si>
    <t>94</t>
  </si>
  <si>
    <t>61</t>
  </si>
  <si>
    <t>026530003001</t>
  </si>
  <si>
    <t>CA- Cotoneaster adpressus</t>
  </si>
  <si>
    <t>96</t>
  </si>
  <si>
    <t>026520002401</t>
  </si>
  <si>
    <t>AL - Amelanchier lamarckii - muchovník Lamarckov</t>
  </si>
  <si>
    <t>98</t>
  </si>
  <si>
    <t>63</t>
  </si>
  <si>
    <t>026520002200</t>
  </si>
  <si>
    <t>CK - Cornus kousa 'Satoni' - drieň japonský</t>
  </si>
  <si>
    <t>100</t>
  </si>
  <si>
    <t>026630001700</t>
  </si>
  <si>
    <t>PC - Pinus cembra - borovica limbová (25/30)</t>
  </si>
  <si>
    <t>102</t>
  </si>
  <si>
    <t>65</t>
  </si>
  <si>
    <t>026630001800</t>
  </si>
  <si>
    <t>PS - Pinus sylvestris - borovica lesná (30/35)</t>
  </si>
  <si>
    <t>104</t>
  </si>
  <si>
    <t>D0</t>
  </si>
  <si>
    <t>Xerofitný trvalkový záhon</t>
  </si>
  <si>
    <t>026630001705</t>
  </si>
  <si>
    <t>Agastache 'Blue Fortune'</t>
  </si>
  <si>
    <t>106</t>
  </si>
  <si>
    <t>67</t>
  </si>
  <si>
    <t>026630001706</t>
  </si>
  <si>
    <t>Aster lateriflorus 'lady in Black'</t>
  </si>
  <si>
    <t>108</t>
  </si>
  <si>
    <t>68</t>
  </si>
  <si>
    <t>026630001708</t>
  </si>
  <si>
    <t>Echinacea purpurea 'Magnus'</t>
  </si>
  <si>
    <t>110</t>
  </si>
  <si>
    <t>69</t>
  </si>
  <si>
    <t>026630001709</t>
  </si>
  <si>
    <t>Yucca filamentosa</t>
  </si>
  <si>
    <t>112</t>
  </si>
  <si>
    <t>026630001710</t>
  </si>
  <si>
    <t>Eremurus x isabellinus 'Cleopatra'</t>
  </si>
  <si>
    <t>114</t>
  </si>
  <si>
    <t>71</t>
  </si>
  <si>
    <t>026630001711</t>
  </si>
  <si>
    <t>Liatris spicata</t>
  </si>
  <si>
    <t>116</t>
  </si>
  <si>
    <t>026630001712</t>
  </si>
  <si>
    <t>Perowskia abrotanoides</t>
  </si>
  <si>
    <t>118</t>
  </si>
  <si>
    <t>73</t>
  </si>
  <si>
    <t>026630001713</t>
  </si>
  <si>
    <t>Panicum virgatum 'Rotsrahlbusch'</t>
  </si>
  <si>
    <t>120</t>
  </si>
  <si>
    <t>026630001714</t>
  </si>
  <si>
    <t>Aster dumosus 'Jenny'</t>
  </si>
  <si>
    <t>122</t>
  </si>
  <si>
    <t>75</t>
  </si>
  <si>
    <t>026630001715</t>
  </si>
  <si>
    <t>Euphorbia polychroma</t>
  </si>
  <si>
    <t>124</t>
  </si>
  <si>
    <t>026630001716</t>
  </si>
  <si>
    <t>Lavandula angustifolia</t>
  </si>
  <si>
    <t>126</t>
  </si>
  <si>
    <t>77</t>
  </si>
  <si>
    <t>026630001717</t>
  </si>
  <si>
    <t>Penisetum alopecuroides 'Hameln'</t>
  </si>
  <si>
    <t>128</t>
  </si>
  <si>
    <t>026630001718</t>
  </si>
  <si>
    <t>Penstemon 'Mystica'</t>
  </si>
  <si>
    <t>130</t>
  </si>
  <si>
    <t>79</t>
  </si>
  <si>
    <t>026630001719</t>
  </si>
  <si>
    <t>Salvia officinalis 'Berggarten'</t>
  </si>
  <si>
    <t>132</t>
  </si>
  <si>
    <t>026630001720</t>
  </si>
  <si>
    <t>Salvia verticillata 'Purple Rain'</t>
  </si>
  <si>
    <t>134</t>
  </si>
  <si>
    <t>81</t>
  </si>
  <si>
    <t>026630001721</t>
  </si>
  <si>
    <t>Sedum 'Matrona'</t>
  </si>
  <si>
    <t>136</t>
  </si>
  <si>
    <t>026630001722</t>
  </si>
  <si>
    <t>Veronica spicata</t>
  </si>
  <si>
    <t>138</t>
  </si>
  <si>
    <t>83</t>
  </si>
  <si>
    <t>026630001723</t>
  </si>
  <si>
    <t>Veronica teucrium 'Knallbau'</t>
  </si>
  <si>
    <t>140</t>
  </si>
  <si>
    <t>026630001724</t>
  </si>
  <si>
    <t>Campanula poscharskyana 'Glandore'</t>
  </si>
  <si>
    <t>142</t>
  </si>
  <si>
    <t>85</t>
  </si>
  <si>
    <t>026630001725</t>
  </si>
  <si>
    <t>Geranium x cantabrigiense 'Biokovo'</t>
  </si>
  <si>
    <t>144</t>
  </si>
  <si>
    <t>026630001726</t>
  </si>
  <si>
    <t>Gypsophyla 'Rosenschleier'</t>
  </si>
  <si>
    <t>146</t>
  </si>
  <si>
    <t>87</t>
  </si>
  <si>
    <t>026630001727</t>
  </si>
  <si>
    <t>Stachys byzantina 'Silver Carpet'</t>
  </si>
  <si>
    <t>148</t>
  </si>
  <si>
    <t>026630001728</t>
  </si>
  <si>
    <t>Teucrium chamaedrys 'Nanum'</t>
  </si>
  <si>
    <t>150</t>
  </si>
  <si>
    <t>89</t>
  </si>
  <si>
    <t>026630001729</t>
  </si>
  <si>
    <t>Thymus serpphyllum</t>
  </si>
  <si>
    <t>152</t>
  </si>
  <si>
    <t>026630001730</t>
  </si>
  <si>
    <t>Gaura lindheimeri</t>
  </si>
  <si>
    <t>154</t>
  </si>
  <si>
    <t>91</t>
  </si>
  <si>
    <t>026630001731</t>
  </si>
  <si>
    <t>Lychnis chalcedonica 'Alba'</t>
  </si>
  <si>
    <t>156</t>
  </si>
  <si>
    <t>026630001732</t>
  </si>
  <si>
    <t>Allium giganteum 'Gladiator'</t>
  </si>
  <si>
    <t>158</t>
  </si>
  <si>
    <t>93</t>
  </si>
  <si>
    <t>026630001733</t>
  </si>
  <si>
    <t>Crucus  chrysanthus 'Blue Pearl'</t>
  </si>
  <si>
    <t>160</t>
  </si>
  <si>
    <t>026630001734</t>
  </si>
  <si>
    <t>Muscari armeniacum 'Valerie Finnis'</t>
  </si>
  <si>
    <t>162</t>
  </si>
  <si>
    <t>95</t>
  </si>
  <si>
    <t>026630001735</t>
  </si>
  <si>
    <t>Narcissus cyclamineus 'Jetfire'</t>
  </si>
  <si>
    <t>164</t>
  </si>
  <si>
    <t>026630001736</t>
  </si>
  <si>
    <t>Tulipa batalinii 'Bright Gem'</t>
  </si>
  <si>
    <t>166</t>
  </si>
  <si>
    <t>97</t>
  </si>
  <si>
    <t>026630001737</t>
  </si>
  <si>
    <t>Tulipa linifolia</t>
  </si>
  <si>
    <t>168</t>
  </si>
  <si>
    <t>026630001738</t>
  </si>
  <si>
    <t>Stipa tenuissima</t>
  </si>
  <si>
    <t>170</t>
  </si>
  <si>
    <t>99</t>
  </si>
  <si>
    <t>026630001739</t>
  </si>
  <si>
    <t>Allium giganteum 'Globemaster'</t>
  </si>
  <si>
    <t>172</t>
  </si>
  <si>
    <t>D1</t>
  </si>
  <si>
    <t>trvalkový záhon do podrastov</t>
  </si>
  <si>
    <t>026630001701</t>
  </si>
  <si>
    <t>Geranium sanquineum 'New Hempshire Purple'</t>
  </si>
  <si>
    <t>174</t>
  </si>
  <si>
    <t>101</t>
  </si>
  <si>
    <t>026630001702</t>
  </si>
  <si>
    <t>Hosta sieboldiana 'Elegans'</t>
  </si>
  <si>
    <t>176</t>
  </si>
  <si>
    <t>026630001703</t>
  </si>
  <si>
    <t>Geranium macrorhizzum ‘Ingwersen’s Variety’</t>
  </si>
  <si>
    <t>-1277611719</t>
  </si>
  <si>
    <t>103</t>
  </si>
  <si>
    <t>026630001704</t>
  </si>
  <si>
    <t>Milium effusum 'Aureum'</t>
  </si>
  <si>
    <t>178</t>
  </si>
  <si>
    <t>026630001705R</t>
  </si>
  <si>
    <t>Helleborus 'Boughton Beauty'</t>
  </si>
  <si>
    <t>439928386</t>
  </si>
  <si>
    <t>105</t>
  </si>
  <si>
    <t>026630001706.1</t>
  </si>
  <si>
    <t>Scilla siberica</t>
  </si>
  <si>
    <t>180</t>
  </si>
  <si>
    <t>026630001706.2</t>
  </si>
  <si>
    <t>Leucojum vernum</t>
  </si>
  <si>
    <t>182</t>
  </si>
  <si>
    <t>Komunikácie</t>
  </si>
  <si>
    <t>107</t>
  </si>
  <si>
    <t>564201111.S</t>
  </si>
  <si>
    <t>Podklad alebo podsyp zo štrkopiesku fr. 0-16 s rozprestretím, vlhčením a zhutnením, po zhutnení hr. 40 mm</t>
  </si>
  <si>
    <t>1207258982</t>
  </si>
  <si>
    <t>5642101130</t>
  </si>
  <si>
    <t>Kryt pre mlátový chodník  fr. 0-5 mm s rozprestretím, vlhčením a zhutnením do hr. 40 mm, plochy nad 1000 m2 - žltá farba</t>
  </si>
  <si>
    <t>-561481055</t>
  </si>
  <si>
    <t>109</t>
  </si>
  <si>
    <t>573231108.S</t>
  </si>
  <si>
    <t>Postrek asfaltový spojovací bez posypu kamenivom z cestnej emulzie v množstve 0,60 kg/m2</t>
  </si>
  <si>
    <t>-326814628</t>
  </si>
  <si>
    <t>577144211.S</t>
  </si>
  <si>
    <t>Asfaltový betón vrstva obrusná AC 11 O v pruhu š. do 3 m z nemodifik. asfaltu tr. I, po zhutnení hr. 50 mm</t>
  </si>
  <si>
    <t>1027949839</t>
  </si>
  <si>
    <t>Rúrové vedenie</t>
  </si>
  <si>
    <t>111</t>
  </si>
  <si>
    <t>871218113</t>
  </si>
  <si>
    <t>Ukladanie drenážneho potrubia do pripravenej ryhy z flexibilného PVC priemeru do 65 mm</t>
  </si>
  <si>
    <t>190</t>
  </si>
  <si>
    <t>286120014200</t>
  </si>
  <si>
    <t>Rúra PVC flexodrenážna DN 65</t>
  </si>
  <si>
    <t>192</t>
  </si>
  <si>
    <t>Ostatné konštrukcie a práce-búranie</t>
  </si>
  <si>
    <t>113</t>
  </si>
  <si>
    <t>916561112.S</t>
  </si>
  <si>
    <t>Osadenie záhonového alebo parkového obrubníka betón., do lôžka z bet. pros. tr. C 16/20 s bočnou oporou</t>
  </si>
  <si>
    <t>1687755509</t>
  </si>
  <si>
    <t>51+31</t>
  </si>
  <si>
    <t>592170001800.S</t>
  </si>
  <si>
    <t>Obrubník parkový, lxšxv 1000x50x200 mm, prírodný</t>
  </si>
  <si>
    <t>229890557</t>
  </si>
  <si>
    <t>82*1,01</t>
  </si>
  <si>
    <t>115</t>
  </si>
  <si>
    <t>918101112.S</t>
  </si>
  <si>
    <t>Lôžko pod obrubníky, krajníky alebo obruby z dlažobných kociek z betónu prostého tr. C 16/20</t>
  </si>
  <si>
    <t>1870841451</t>
  </si>
  <si>
    <t>0,25*(0,3-0,1)*81</t>
  </si>
  <si>
    <t>936104102</t>
  </si>
  <si>
    <t>Montáž prvkov drobnej architektúry, hmotnosti nad 0,1 do 1,5 t</t>
  </si>
  <si>
    <t>194</t>
  </si>
  <si>
    <t>117</t>
  </si>
  <si>
    <t>9361042125</t>
  </si>
  <si>
    <t>M+D Kotvenie kvetináčov do hlbky 1,5m zemnými skrutkami (3ks na kvetináč)</t>
  </si>
  <si>
    <t>196</t>
  </si>
  <si>
    <t>595120007888</t>
  </si>
  <si>
    <t>Veľkoobejmový betónový kvetináč (200cm x sirka 200 cm x sirka spodok 100 cm)</t>
  </si>
  <si>
    <t>198</t>
  </si>
  <si>
    <t>119</t>
  </si>
  <si>
    <t>595120007889</t>
  </si>
  <si>
    <t>Forma a kolotoč na zhotovenie kvetináčov – jednorázový poplatok</t>
  </si>
  <si>
    <t>200</t>
  </si>
  <si>
    <t>979082213.S</t>
  </si>
  <si>
    <t>Vodorovná doprava sutiny so zložením a hrubým urovnaním na vzdialenosť do 1 km</t>
  </si>
  <si>
    <t>232405182</t>
  </si>
  <si>
    <t>121</t>
  </si>
  <si>
    <t>979082219.1</t>
  </si>
  <si>
    <t>Príplatok k cene za každý ďalší aj začatý 1 km nad 1 km</t>
  </si>
  <si>
    <t>340924744</t>
  </si>
  <si>
    <t>290,822*4 'Prepočítané koeficientom množstva</t>
  </si>
  <si>
    <t>979087212</t>
  </si>
  <si>
    <t>Nakladanie na dopravné prostriedky pre vodorovnú dopravu sutiny</t>
  </si>
  <si>
    <t>253150431</t>
  </si>
  <si>
    <t>123</t>
  </si>
  <si>
    <t>979089012r1</t>
  </si>
  <si>
    <t>Poplatok za skladovanie - betón</t>
  </si>
  <si>
    <t>-1276050126</t>
  </si>
  <si>
    <t>52,25</t>
  </si>
  <si>
    <t>"Pozn : Dodávatel zohladni v jednotkovej cene, bez zmeny polozky a mnozstiev, svoje moznosti triedenia, separovania, skladkovania pripadne recyklacie</t>
  </si>
  <si>
    <t>979089212</t>
  </si>
  <si>
    <t>Poplatok za skladovanie - bitúmenové zmesi, uholný decht, dechtové výrobky (17 03 ), ostatné</t>
  </si>
  <si>
    <t>-1861773389</t>
  </si>
  <si>
    <t>290,822-52,25</t>
  </si>
  <si>
    <t>Presun hmôt HSV</t>
  </si>
  <si>
    <t>125</t>
  </si>
  <si>
    <t>998231311</t>
  </si>
  <si>
    <t>Presun hmôt pre sadovnícke a krajinárske úpravy do 5000 m vodorovne bez zvislého presunu</t>
  </si>
  <si>
    <t>202</t>
  </si>
  <si>
    <t>PSV</t>
  </si>
  <si>
    <t>Práce a dodávky PSV</t>
  </si>
  <si>
    <t>767</t>
  </si>
  <si>
    <t>Konštrukcie doplnkové kovové</t>
  </si>
  <si>
    <t>7679111200</t>
  </si>
  <si>
    <t>Obrúsenie a náter kovovej konštrukcie okolo ihriska, jestvujúce oceľové stĺpiky oplotenia ihriska</t>
  </si>
  <si>
    <t>749078773</t>
  </si>
  <si>
    <t>127</t>
  </si>
  <si>
    <t>767911130.S</t>
  </si>
  <si>
    <t>Montáž oplotenia strojového pletiva, s výškou nad 1,6 m (na jestvujúce stĺpiky)</t>
  </si>
  <si>
    <t>739702273</t>
  </si>
  <si>
    <t>3132900001000</t>
  </si>
  <si>
    <t>Oplotenie ihriska, pletivo výška 4000mm, ZN+PVC, vrátane potrebného príslušenstva</t>
  </si>
  <si>
    <t>-700256372</t>
  </si>
  <si>
    <t>129</t>
  </si>
  <si>
    <t>767914830r</t>
  </si>
  <si>
    <t>Demontáž pletiva z konštrukcie oplotenia ihriska, výšky nad 2 m</t>
  </si>
  <si>
    <t>-142630021</t>
  </si>
  <si>
    <t>76799520000</t>
  </si>
  <si>
    <t>M+D Parková lavička s operadlom a podrúčkami, oceľová konštrukcia, drevený sedák, 1800x646x773mm, (ref. Streepark Inoa LIN9), vrátane zemných prác a zakladania</t>
  </si>
  <si>
    <t>-1003021891</t>
  </si>
  <si>
    <t>131</t>
  </si>
  <si>
    <t>76799520001</t>
  </si>
  <si>
    <t>M+D Okrúhla parková lavička, oceľová konštrukcia, drevený sedák, segment 90°  (Streepark Inoa LINR), vrátane zemných prác a zakladania</t>
  </si>
  <si>
    <t>2063973755</t>
  </si>
  <si>
    <t>76799520002</t>
  </si>
  <si>
    <t>M+D Separačný odpadkový kôš, oceľový z pozinkovaného plechu s povrchovou úpravou, dvojvložkový, 900x500x1020mm, vrátane zemných prác a zakladania</t>
  </si>
  <si>
    <t>-1891518991</t>
  </si>
  <si>
    <t>133</t>
  </si>
  <si>
    <t>76799520003</t>
  </si>
  <si>
    <t>M+D Informačná digitálna tabuľa KI.Wi pre oznamy MsÚ  vrátane zemných prác, osadenia a elektrického zapojenia</t>
  </si>
  <si>
    <t>2069216797</t>
  </si>
  <si>
    <t>76799520004</t>
  </si>
  <si>
    <t>M+D Stojan na bicykle, oceľový, špirálovitý tvar ref. Thieme 2x0,75m  vrátane zemných prác a zakladania</t>
  </si>
  <si>
    <t>-1416578159</t>
  </si>
  <si>
    <t>135</t>
  </si>
  <si>
    <t>998767201.S</t>
  </si>
  <si>
    <t>Presun hmôt pre kovové stavebné doplnkové konštrukcie v objektoch výšky do 6 m</t>
  </si>
  <si>
    <t>%</t>
  </si>
  <si>
    <t>2008764749</t>
  </si>
  <si>
    <t>OST</t>
  </si>
  <si>
    <t>Ostatné</t>
  </si>
  <si>
    <t>0003000115</t>
  </si>
  <si>
    <t>Geodetické práce - vytýčenie sadových úprav geodetom</t>
  </si>
  <si>
    <t>eur</t>
  </si>
  <si>
    <t>262144</t>
  </si>
  <si>
    <t>204</t>
  </si>
  <si>
    <t>Revitalizácia vnútroblokov CMZ v meste Žiar nad Hronom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</si>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</sst>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Arial CE"/>
      <family val="2"/>
      <charset val="1"/>
    </font>
    <font>
      <sz val="10"/>
      <name val="Arial CE"/>
      <family val="2"/>
      <charset val="1"/>
    </font>
    <font>
      <sz val="8"/>
      <name val="MS Sans Serif"/>
      <family val="2"/>
    </font>
    <font>
      <b/>
      <sz val="8"/>
      <name val="MS Sans Serif"/>
      <family val="2"/>
    </font>
    <font>
      <sz val="8"/>
      <name val="Trebuchet MS"/>
      <family val="2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5">
    <xf numFmtId="0" fontId="0" fillId="0" borderId="0"/>
    <xf numFmtId="0" fontId="40" fillId="0" borderId="0" applyNumberFormat="0" applyFill="0" applyBorder="0" applyAlignment="0" applyProtection="0"/>
    <xf numFmtId="0" fontId="41" fillId="0" borderId="0"/>
    <xf numFmtId="0" fontId="43" fillId="0" borderId="0" applyAlignment="0">
      <alignment vertical="top" wrapText="1"/>
      <protection locked="0"/>
    </xf>
    <xf numFmtId="0" fontId="45" fillId="0" borderId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7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7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5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167" fontId="25" fillId="0" borderId="23" xfId="0" applyNumberFormat="1" applyFont="1" applyBorder="1" applyAlignment="1" applyProtection="1">
      <alignment vertical="center"/>
      <protection locked="0"/>
    </xf>
    <xf numFmtId="4" fontId="25" fillId="3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5" fillId="3" borderId="23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27" fillId="5" borderId="0" xfId="0" applyNumberFormat="1" applyFont="1" applyFill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42" fillId="0" borderId="0" xfId="2" applyFont="1" applyAlignment="1">
      <alignment horizontal="left" vertical="center"/>
    </xf>
    <xf numFmtId="0" fontId="41" fillId="0" borderId="0" xfId="2"/>
    <xf numFmtId="49" fontId="42" fillId="6" borderId="0" xfId="2" applyNumberFormat="1" applyFont="1" applyFill="1" applyAlignment="1" applyProtection="1">
      <alignment horizontal="left" vertical="center"/>
      <protection locked="0"/>
    </xf>
    <xf numFmtId="0" fontId="44" fillId="0" borderId="0" xfId="3" applyFont="1" applyAlignment="1">
      <alignment horizontal="left" vertical="top"/>
      <protection locked="0"/>
    </xf>
    <xf numFmtId="0" fontId="44" fillId="0" borderId="0" xfId="3" applyFont="1" applyAlignment="1">
      <alignment horizontal="left" vertical="top" wrapText="1"/>
      <protection locked="0"/>
    </xf>
    <xf numFmtId="0" fontId="44" fillId="0" borderId="0" xfId="3" applyFont="1" applyAlignment="1">
      <alignment horizontal="right" vertical="top"/>
      <protection locked="0"/>
    </xf>
    <xf numFmtId="0" fontId="44" fillId="0" borderId="0" xfId="3" applyFont="1" applyAlignment="1">
      <alignment horizontal="left" vertical="top" wrapText="1"/>
      <protection locked="0"/>
    </xf>
    <xf numFmtId="0" fontId="46" fillId="0" borderId="0" xfId="4" applyFont="1"/>
    <xf numFmtId="0" fontId="44" fillId="0" borderId="0" xfId="3" applyFont="1" applyAlignment="1">
      <alignment vertical="top" wrapText="1"/>
      <protection locked="0"/>
    </xf>
    <xf numFmtId="0" fontId="45" fillId="0" borderId="0" xfId="4"/>
  </cellXfs>
  <cellStyles count="5">
    <cellStyle name="Excel Built-in Normal" xfId="2" xr:uid="{BA140215-8B71-4E7F-866A-0DC01AA0DA22}"/>
    <cellStyle name="Hypertextové prepojenie" xfId="1" builtinId="8"/>
    <cellStyle name="Normálna" xfId="0" builtinId="0" customBuiltin="1"/>
    <cellStyle name="Normálna 2" xfId="4" xr:uid="{B95AF5C9-8F1C-4DB5-BC10-E63DBAAAC7EB}"/>
    <cellStyle name="normálne_SO-01 Rodinný dom a občianska vybavenosť - zmena Zadanie s výkazom výmer" xfId="3" xr:uid="{64B9EF72-8ADF-404E-B0A3-5F303BBAA7A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topLeftCell="A43" workbookViewId="0">
      <selection activeCell="X54" sqref="X5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68" t="s">
        <v>5</v>
      </c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50" t="s">
        <v>13</v>
      </c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R5" s="20"/>
      <c r="BE5" s="247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52" t="s">
        <v>697</v>
      </c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R6" s="20"/>
      <c r="BE6" s="248"/>
      <c r="BS6" s="17" t="s">
        <v>6</v>
      </c>
    </row>
    <row r="7" spans="1:74" s="1" customFormat="1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48"/>
      <c r="BS7" s="17" t="s">
        <v>6</v>
      </c>
    </row>
    <row r="8" spans="1:74" s="1" customFormat="1" ht="12" customHeight="1">
      <c r="B8" s="20"/>
      <c r="D8" s="27" t="s">
        <v>18</v>
      </c>
      <c r="K8" s="25" t="s">
        <v>19</v>
      </c>
      <c r="AK8" s="27" t="s">
        <v>20</v>
      </c>
      <c r="AN8" s="274">
        <v>44636</v>
      </c>
      <c r="AR8" s="20"/>
      <c r="BE8" s="248"/>
      <c r="BS8" s="17" t="s">
        <v>6</v>
      </c>
    </row>
    <row r="9" spans="1:74" s="1" customFormat="1" ht="14.45" customHeight="1">
      <c r="B9" s="20"/>
      <c r="AR9" s="20"/>
      <c r="BE9" s="248"/>
      <c r="BS9" s="17" t="s">
        <v>6</v>
      </c>
    </row>
    <row r="10" spans="1:74" s="1" customFormat="1" ht="12" customHeight="1">
      <c r="B10" s="20"/>
      <c r="D10" s="27" t="s">
        <v>21</v>
      </c>
      <c r="AK10" s="27" t="s">
        <v>22</v>
      </c>
      <c r="AN10" s="25" t="s">
        <v>1</v>
      </c>
      <c r="AR10" s="20"/>
      <c r="BE10" s="248"/>
      <c r="BS10" s="17" t="s">
        <v>6</v>
      </c>
    </row>
    <row r="11" spans="1:74" s="1" customFormat="1" ht="18.399999999999999" customHeight="1">
      <c r="B11" s="20"/>
      <c r="E11" s="275" t="s">
        <v>92</v>
      </c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" t="s">
        <v>23</v>
      </c>
      <c r="AN11" s="25" t="s">
        <v>1</v>
      </c>
      <c r="AR11" s="20"/>
      <c r="BE11" s="248"/>
      <c r="BS11" s="17" t="s">
        <v>6</v>
      </c>
    </row>
    <row r="12" spans="1:74" s="1" customFormat="1" ht="6.95" customHeight="1">
      <c r="B12" s="20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R12" s="20"/>
      <c r="BE12" s="248"/>
      <c r="BS12" s="17" t="s">
        <v>6</v>
      </c>
    </row>
    <row r="13" spans="1:74" s="1" customFormat="1" ht="12" customHeight="1">
      <c r="B13" s="20"/>
      <c r="D13" s="27" t="s">
        <v>24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" t="s">
        <v>22</v>
      </c>
      <c r="AN13" s="29" t="s">
        <v>25</v>
      </c>
      <c r="AR13" s="20"/>
      <c r="BE13" s="248"/>
      <c r="BS13" s="17" t="s">
        <v>6</v>
      </c>
    </row>
    <row r="14" spans="1:74" ht="12.75">
      <c r="B14" s="20"/>
      <c r="E14" s="277" t="s">
        <v>25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" t="s">
        <v>23</v>
      </c>
      <c r="AN14" s="29" t="s">
        <v>25</v>
      </c>
      <c r="AR14" s="20"/>
      <c r="BE14" s="248"/>
      <c r="BS14" s="17" t="s">
        <v>6</v>
      </c>
    </row>
    <row r="15" spans="1:74" s="1" customFormat="1" ht="6.95" customHeight="1">
      <c r="B15" s="20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R15" s="20"/>
      <c r="BE15" s="248"/>
      <c r="BS15" s="17" t="s">
        <v>3</v>
      </c>
    </row>
    <row r="16" spans="1:74" s="1" customFormat="1" ht="12" customHeight="1">
      <c r="B16" s="20"/>
      <c r="D16" s="27" t="s">
        <v>26</v>
      </c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" t="s">
        <v>22</v>
      </c>
      <c r="AN16" s="25" t="s">
        <v>1</v>
      </c>
      <c r="AR16" s="20"/>
      <c r="BE16" s="248"/>
      <c r="BS16" s="17" t="s">
        <v>3</v>
      </c>
    </row>
    <row r="17" spans="1:71" s="1" customFormat="1" ht="18.399999999999999" customHeight="1">
      <c r="B17" s="20"/>
      <c r="E17" s="275" t="s">
        <v>93</v>
      </c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" t="s">
        <v>23</v>
      </c>
      <c r="AN17" s="25" t="s">
        <v>1</v>
      </c>
      <c r="AR17" s="20"/>
      <c r="BE17" s="248"/>
      <c r="BS17" s="17" t="s">
        <v>27</v>
      </c>
    </row>
    <row r="18" spans="1:71" s="1" customFormat="1" ht="6.95" customHeight="1">
      <c r="B18" s="20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R18" s="20"/>
      <c r="BE18" s="248"/>
      <c r="BS18" s="17" t="s">
        <v>6</v>
      </c>
    </row>
    <row r="19" spans="1:71" s="1" customFormat="1" ht="12" customHeight="1">
      <c r="B19" s="20"/>
      <c r="D19" s="27" t="s">
        <v>28</v>
      </c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" t="s">
        <v>22</v>
      </c>
      <c r="AN19" s="25" t="s">
        <v>1</v>
      </c>
      <c r="AR19" s="20"/>
      <c r="BE19" s="248"/>
      <c r="BS19" s="17" t="s">
        <v>6</v>
      </c>
    </row>
    <row r="20" spans="1:71" s="1" customFormat="1" ht="18.399999999999999" customHeight="1">
      <c r="B20" s="20"/>
      <c r="E20" s="275" t="s">
        <v>94</v>
      </c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" t="s">
        <v>23</v>
      </c>
      <c r="AN20" s="25" t="s">
        <v>1</v>
      </c>
      <c r="AR20" s="20"/>
      <c r="BE20" s="248"/>
      <c r="BS20" s="17" t="s">
        <v>27</v>
      </c>
    </row>
    <row r="21" spans="1:71" s="1" customFormat="1" ht="6.95" customHeight="1">
      <c r="B21" s="20"/>
      <c r="AR21" s="20"/>
      <c r="BE21" s="248"/>
    </row>
    <row r="22" spans="1:71" s="1" customFormat="1" ht="12" customHeight="1">
      <c r="B22" s="20"/>
      <c r="D22" s="27" t="s">
        <v>29</v>
      </c>
      <c r="AR22" s="20"/>
      <c r="BE22" s="248"/>
    </row>
    <row r="23" spans="1:71" s="1" customFormat="1" ht="16.5" customHeight="1">
      <c r="B23" s="20"/>
      <c r="E23" s="253" t="s">
        <v>1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R23" s="20"/>
      <c r="BE23" s="248"/>
    </row>
    <row r="24" spans="1:71" s="1" customFormat="1" ht="6.95" customHeight="1">
      <c r="B24" s="20"/>
      <c r="AR24" s="20"/>
      <c r="BE24" s="248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8"/>
    </row>
    <row r="26" spans="1:71" s="1" customFormat="1" ht="14.45" customHeight="1">
      <c r="B26" s="20"/>
      <c r="D26" s="32" t="s">
        <v>30</v>
      </c>
      <c r="AK26" s="254">
        <f>ROUND(AG94,2)</f>
        <v>0</v>
      </c>
      <c r="AL26" s="251"/>
      <c r="AM26" s="251"/>
      <c r="AN26" s="251"/>
      <c r="AO26" s="251"/>
      <c r="AR26" s="20"/>
      <c r="BE26" s="248"/>
    </row>
    <row r="27" spans="1:71" s="1" customFormat="1" ht="14.45" customHeight="1">
      <c r="B27" s="20"/>
      <c r="D27" s="32" t="s">
        <v>31</v>
      </c>
      <c r="AK27" s="254">
        <f>ROUND(AG97, 2)</f>
        <v>0</v>
      </c>
      <c r="AL27" s="254"/>
      <c r="AM27" s="254"/>
      <c r="AN27" s="254"/>
      <c r="AO27" s="254"/>
      <c r="AR27" s="20"/>
      <c r="BE27" s="248"/>
    </row>
    <row r="28" spans="1:7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5"/>
      <c r="BE28" s="248"/>
    </row>
    <row r="29" spans="1:71" s="2" customFormat="1" ht="25.9" customHeight="1">
      <c r="A29" s="34"/>
      <c r="B29" s="35"/>
      <c r="C29" s="34"/>
      <c r="D29" s="36" t="s">
        <v>32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55">
        <f>ROUND(AK26 + AK27, 2)</f>
        <v>0</v>
      </c>
      <c r="AL29" s="256"/>
      <c r="AM29" s="256"/>
      <c r="AN29" s="256"/>
      <c r="AO29" s="256"/>
      <c r="AP29" s="34"/>
      <c r="AQ29" s="34"/>
      <c r="AR29" s="35"/>
      <c r="BE29" s="248"/>
    </row>
    <row r="30" spans="1:71" s="2" customFormat="1" ht="6.95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5"/>
      <c r="BE30" s="248"/>
    </row>
    <row r="31" spans="1:71" s="2" customFormat="1" ht="12.75">
      <c r="A31" s="34"/>
      <c r="B31" s="35"/>
      <c r="C31" s="34"/>
      <c r="D31" s="34"/>
      <c r="E31" s="34"/>
      <c r="F31" s="34"/>
      <c r="G31" s="34"/>
      <c r="H31" s="34"/>
      <c r="I31" s="34"/>
      <c r="J31" s="34"/>
      <c r="K31" s="34"/>
      <c r="L31" s="257" t="s">
        <v>33</v>
      </c>
      <c r="M31" s="257"/>
      <c r="N31" s="257"/>
      <c r="O31" s="257"/>
      <c r="P31" s="257"/>
      <c r="Q31" s="34"/>
      <c r="R31" s="34"/>
      <c r="S31" s="34"/>
      <c r="T31" s="34"/>
      <c r="U31" s="34"/>
      <c r="V31" s="34"/>
      <c r="W31" s="257" t="s">
        <v>34</v>
      </c>
      <c r="X31" s="257"/>
      <c r="Y31" s="257"/>
      <c r="Z31" s="257"/>
      <c r="AA31" s="257"/>
      <c r="AB31" s="257"/>
      <c r="AC31" s="257"/>
      <c r="AD31" s="257"/>
      <c r="AE31" s="257"/>
      <c r="AF31" s="34"/>
      <c r="AG31" s="34"/>
      <c r="AH31" s="34"/>
      <c r="AI31" s="34"/>
      <c r="AJ31" s="34"/>
      <c r="AK31" s="257" t="s">
        <v>35</v>
      </c>
      <c r="AL31" s="257"/>
      <c r="AM31" s="257"/>
      <c r="AN31" s="257"/>
      <c r="AO31" s="257"/>
      <c r="AP31" s="34"/>
      <c r="AQ31" s="34"/>
      <c r="AR31" s="35"/>
      <c r="BE31" s="248"/>
    </row>
    <row r="32" spans="1:71" s="3" customFormat="1" ht="14.45" customHeight="1">
      <c r="B32" s="39"/>
      <c r="D32" s="27" t="s">
        <v>36</v>
      </c>
      <c r="F32" s="40" t="s">
        <v>37</v>
      </c>
      <c r="L32" s="258">
        <v>0.2</v>
      </c>
      <c r="M32" s="259"/>
      <c r="N32" s="259"/>
      <c r="O32" s="259"/>
      <c r="P32" s="259"/>
      <c r="Q32" s="41"/>
      <c r="R32" s="41"/>
      <c r="S32" s="41"/>
      <c r="T32" s="41"/>
      <c r="U32" s="41"/>
      <c r="V32" s="41"/>
      <c r="W32" s="260">
        <f>ROUND(AZ94 + SUM(CD97:CD101), 2)</f>
        <v>0</v>
      </c>
      <c r="X32" s="259"/>
      <c r="Y32" s="259"/>
      <c r="Z32" s="259"/>
      <c r="AA32" s="259"/>
      <c r="AB32" s="259"/>
      <c r="AC32" s="259"/>
      <c r="AD32" s="259"/>
      <c r="AE32" s="259"/>
      <c r="AF32" s="41"/>
      <c r="AG32" s="41"/>
      <c r="AH32" s="41"/>
      <c r="AI32" s="41"/>
      <c r="AJ32" s="41"/>
      <c r="AK32" s="260">
        <f>ROUND(AV94 + SUM(BY97:BY101), 2)</f>
        <v>0</v>
      </c>
      <c r="AL32" s="259"/>
      <c r="AM32" s="259"/>
      <c r="AN32" s="259"/>
      <c r="AO32" s="259"/>
      <c r="AP32" s="41"/>
      <c r="AQ32" s="41"/>
      <c r="AR32" s="42"/>
      <c r="AS32" s="41"/>
      <c r="AT32" s="41"/>
      <c r="AU32" s="41"/>
      <c r="AV32" s="41"/>
      <c r="AW32" s="41"/>
      <c r="AX32" s="41"/>
      <c r="AY32" s="41"/>
      <c r="AZ32" s="41"/>
      <c r="BE32" s="249"/>
    </row>
    <row r="33" spans="1:57" s="3" customFormat="1" ht="14.45" customHeight="1">
      <c r="B33" s="39"/>
      <c r="F33" s="40" t="s">
        <v>38</v>
      </c>
      <c r="L33" s="258">
        <v>0.2</v>
      </c>
      <c r="M33" s="259"/>
      <c r="N33" s="259"/>
      <c r="O33" s="259"/>
      <c r="P33" s="259"/>
      <c r="Q33" s="41"/>
      <c r="R33" s="41"/>
      <c r="S33" s="41"/>
      <c r="T33" s="41"/>
      <c r="U33" s="41"/>
      <c r="V33" s="41"/>
      <c r="W33" s="260">
        <f>ROUND(BA94 + SUM(CE97:CE101), 2)</f>
        <v>0</v>
      </c>
      <c r="X33" s="259"/>
      <c r="Y33" s="259"/>
      <c r="Z33" s="259"/>
      <c r="AA33" s="259"/>
      <c r="AB33" s="259"/>
      <c r="AC33" s="259"/>
      <c r="AD33" s="259"/>
      <c r="AE33" s="259"/>
      <c r="AF33" s="41"/>
      <c r="AG33" s="41"/>
      <c r="AH33" s="41"/>
      <c r="AI33" s="41"/>
      <c r="AJ33" s="41"/>
      <c r="AK33" s="260">
        <f>ROUND(AW94 + SUM(BZ97:BZ101), 2)</f>
        <v>0</v>
      </c>
      <c r="AL33" s="259"/>
      <c r="AM33" s="259"/>
      <c r="AN33" s="259"/>
      <c r="AO33" s="259"/>
      <c r="AP33" s="41"/>
      <c r="AQ33" s="41"/>
      <c r="AR33" s="42"/>
      <c r="AS33" s="41"/>
      <c r="AT33" s="41"/>
      <c r="AU33" s="41"/>
      <c r="AV33" s="41"/>
      <c r="AW33" s="41"/>
      <c r="AX33" s="41"/>
      <c r="AY33" s="41"/>
      <c r="AZ33" s="41"/>
      <c r="BE33" s="249"/>
    </row>
    <row r="34" spans="1:57" s="3" customFormat="1" ht="14.45" hidden="1" customHeight="1">
      <c r="B34" s="39"/>
      <c r="F34" s="27" t="s">
        <v>39</v>
      </c>
      <c r="L34" s="261">
        <v>0.2</v>
      </c>
      <c r="M34" s="262"/>
      <c r="N34" s="262"/>
      <c r="O34" s="262"/>
      <c r="P34" s="262"/>
      <c r="W34" s="263">
        <f>ROUND(BB94 + SUM(CF97:CF101), 2)</f>
        <v>0</v>
      </c>
      <c r="X34" s="262"/>
      <c r="Y34" s="262"/>
      <c r="Z34" s="262"/>
      <c r="AA34" s="262"/>
      <c r="AB34" s="262"/>
      <c r="AC34" s="262"/>
      <c r="AD34" s="262"/>
      <c r="AE34" s="262"/>
      <c r="AK34" s="263">
        <v>0</v>
      </c>
      <c r="AL34" s="262"/>
      <c r="AM34" s="262"/>
      <c r="AN34" s="262"/>
      <c r="AO34" s="262"/>
      <c r="AR34" s="39"/>
      <c r="BE34" s="249"/>
    </row>
    <row r="35" spans="1:57" s="3" customFormat="1" ht="14.45" hidden="1" customHeight="1">
      <c r="B35" s="39"/>
      <c r="F35" s="27" t="s">
        <v>40</v>
      </c>
      <c r="L35" s="261">
        <v>0.2</v>
      </c>
      <c r="M35" s="262"/>
      <c r="N35" s="262"/>
      <c r="O35" s="262"/>
      <c r="P35" s="262"/>
      <c r="W35" s="263">
        <f>ROUND(BC94 + SUM(CG97:CG101), 2)</f>
        <v>0</v>
      </c>
      <c r="X35" s="262"/>
      <c r="Y35" s="262"/>
      <c r="Z35" s="262"/>
      <c r="AA35" s="262"/>
      <c r="AB35" s="262"/>
      <c r="AC35" s="262"/>
      <c r="AD35" s="262"/>
      <c r="AE35" s="262"/>
      <c r="AK35" s="263">
        <v>0</v>
      </c>
      <c r="AL35" s="262"/>
      <c r="AM35" s="262"/>
      <c r="AN35" s="262"/>
      <c r="AO35" s="262"/>
      <c r="AR35" s="39"/>
    </row>
    <row r="36" spans="1:57" s="3" customFormat="1" ht="14.45" hidden="1" customHeight="1">
      <c r="B36" s="39"/>
      <c r="F36" s="40" t="s">
        <v>41</v>
      </c>
      <c r="L36" s="258">
        <v>0</v>
      </c>
      <c r="M36" s="259"/>
      <c r="N36" s="259"/>
      <c r="O36" s="259"/>
      <c r="P36" s="259"/>
      <c r="Q36" s="41"/>
      <c r="R36" s="41"/>
      <c r="S36" s="41"/>
      <c r="T36" s="41"/>
      <c r="U36" s="41"/>
      <c r="V36" s="41"/>
      <c r="W36" s="260">
        <f>ROUND(BD94 + SUM(CH97:CH101), 2)</f>
        <v>0</v>
      </c>
      <c r="X36" s="259"/>
      <c r="Y36" s="259"/>
      <c r="Z36" s="259"/>
      <c r="AA36" s="259"/>
      <c r="AB36" s="259"/>
      <c r="AC36" s="259"/>
      <c r="AD36" s="259"/>
      <c r="AE36" s="259"/>
      <c r="AF36" s="41"/>
      <c r="AG36" s="41"/>
      <c r="AH36" s="41"/>
      <c r="AI36" s="41"/>
      <c r="AJ36" s="41"/>
      <c r="AK36" s="260">
        <v>0</v>
      </c>
      <c r="AL36" s="259"/>
      <c r="AM36" s="259"/>
      <c r="AN36" s="259"/>
      <c r="AO36" s="259"/>
      <c r="AP36" s="41"/>
      <c r="AQ36" s="41"/>
      <c r="AR36" s="42"/>
      <c r="AS36" s="41"/>
      <c r="AT36" s="41"/>
      <c r="AU36" s="41"/>
      <c r="AV36" s="41"/>
      <c r="AW36" s="41"/>
      <c r="AX36" s="41"/>
      <c r="AY36" s="41"/>
      <c r="AZ36" s="41"/>
    </row>
    <row r="37" spans="1:57" s="2" customFormat="1" ht="6.95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pans="1:57" s="2" customFormat="1" ht="25.9" customHeight="1">
      <c r="A38" s="34"/>
      <c r="B38" s="35"/>
      <c r="C38" s="43"/>
      <c r="D38" s="44" t="s">
        <v>42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 t="s">
        <v>43</v>
      </c>
      <c r="U38" s="45"/>
      <c r="V38" s="45"/>
      <c r="W38" s="45"/>
      <c r="X38" s="264" t="s">
        <v>44</v>
      </c>
      <c r="Y38" s="265"/>
      <c r="Z38" s="265"/>
      <c r="AA38" s="265"/>
      <c r="AB38" s="265"/>
      <c r="AC38" s="45"/>
      <c r="AD38" s="45"/>
      <c r="AE38" s="45"/>
      <c r="AF38" s="45"/>
      <c r="AG38" s="45"/>
      <c r="AH38" s="45"/>
      <c r="AI38" s="45"/>
      <c r="AJ38" s="45"/>
      <c r="AK38" s="266">
        <f>SUM(AK29:AK36)</f>
        <v>0</v>
      </c>
      <c r="AL38" s="265"/>
      <c r="AM38" s="265"/>
      <c r="AN38" s="265"/>
      <c r="AO38" s="267"/>
      <c r="AP38" s="43"/>
      <c r="AQ38" s="43"/>
      <c r="AR38" s="35"/>
      <c r="BE38" s="34"/>
    </row>
    <row r="39" spans="1:57" s="2" customFormat="1" ht="6.95" customHeight="1">
      <c r="A39" s="34"/>
      <c r="B39" s="35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5"/>
      <c r="BE39" s="34"/>
    </row>
    <row r="40" spans="1:57" s="2" customFormat="1" ht="14.45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5"/>
      <c r="BE40" s="34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7"/>
      <c r="D49" s="48" t="s">
        <v>45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46</v>
      </c>
      <c r="AI49" s="49"/>
      <c r="AJ49" s="49"/>
      <c r="AK49" s="49"/>
      <c r="AL49" s="49"/>
      <c r="AM49" s="49"/>
      <c r="AN49" s="49"/>
      <c r="AO49" s="49"/>
      <c r="AR49" s="47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4"/>
      <c r="B60" s="35"/>
      <c r="C60" s="34"/>
      <c r="D60" s="50" t="s">
        <v>47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0" t="s">
        <v>48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0" t="s">
        <v>47</v>
      </c>
      <c r="AI60" s="37"/>
      <c r="AJ60" s="37"/>
      <c r="AK60" s="37"/>
      <c r="AL60" s="37"/>
      <c r="AM60" s="50" t="s">
        <v>48</v>
      </c>
      <c r="AN60" s="37"/>
      <c r="AO60" s="37"/>
      <c r="AP60" s="34"/>
      <c r="AQ60" s="34"/>
      <c r="AR60" s="35"/>
      <c r="BE60" s="34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4"/>
      <c r="B64" s="35"/>
      <c r="C64" s="34"/>
      <c r="D64" s="48" t="s">
        <v>49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8" t="s">
        <v>50</v>
      </c>
      <c r="AI64" s="51"/>
      <c r="AJ64" s="51"/>
      <c r="AK64" s="51"/>
      <c r="AL64" s="51"/>
      <c r="AM64" s="51"/>
      <c r="AN64" s="51"/>
      <c r="AO64" s="51"/>
      <c r="AP64" s="34"/>
      <c r="AQ64" s="34"/>
      <c r="AR64" s="35"/>
      <c r="BE64" s="34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4"/>
      <c r="B75" s="35"/>
      <c r="C75" s="34"/>
      <c r="D75" s="50" t="s">
        <v>47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0" t="s">
        <v>48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0" t="s">
        <v>47</v>
      </c>
      <c r="AI75" s="37"/>
      <c r="AJ75" s="37"/>
      <c r="AK75" s="37"/>
      <c r="AL75" s="37"/>
      <c r="AM75" s="50" t="s">
        <v>48</v>
      </c>
      <c r="AN75" s="37"/>
      <c r="AO75" s="37"/>
      <c r="AP75" s="34"/>
      <c r="AQ75" s="34"/>
      <c r="AR75" s="35"/>
      <c r="BE75" s="34"/>
    </row>
    <row r="76" spans="1:57" s="2" customFormat="1" ht="11.25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pans="1:57" s="2" customFormat="1" ht="6.95" customHeight="1">
      <c r="A77" s="34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5"/>
      <c r="BE77" s="34"/>
    </row>
    <row r="81" spans="1:91" s="2" customFormat="1" ht="6.95" customHeight="1">
      <c r="A81" s="34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5"/>
      <c r="BE81" s="34"/>
    </row>
    <row r="82" spans="1:91" s="2" customFormat="1" ht="24.95" customHeight="1">
      <c r="A82" s="34"/>
      <c r="B82" s="35"/>
      <c r="C82" s="21" t="s">
        <v>51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pans="1:91" s="2" customFormat="1" ht="6.95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pans="1:91" s="4" customFormat="1" ht="12" customHeight="1">
      <c r="B84" s="56"/>
      <c r="C84" s="27" t="s">
        <v>12</v>
      </c>
      <c r="L84" s="4" t="str">
        <f>K5</f>
        <v>05</v>
      </c>
      <c r="AR84" s="56"/>
    </row>
    <row r="85" spans="1:91" s="5" customFormat="1" ht="36.950000000000003" customHeight="1">
      <c r="B85" s="57"/>
      <c r="C85" s="58" t="s">
        <v>15</v>
      </c>
      <c r="L85" s="223" t="str">
        <f>K6</f>
        <v>Revitalizácia vnútroblokov CMZ v meste Žiar nad Hronom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R85" s="57"/>
    </row>
    <row r="86" spans="1:91" s="2" customFormat="1" ht="6.95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pans="1:91" s="2" customFormat="1" ht="12" customHeight="1">
      <c r="A87" s="34"/>
      <c r="B87" s="35"/>
      <c r="C87" s="27" t="s">
        <v>18</v>
      </c>
      <c r="D87" s="34"/>
      <c r="E87" s="34"/>
      <c r="F87" s="34"/>
      <c r="G87" s="34"/>
      <c r="H87" s="34"/>
      <c r="I87" s="34"/>
      <c r="J87" s="34"/>
      <c r="K87" s="34"/>
      <c r="L87" s="59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20</v>
      </c>
      <c r="AJ87" s="34"/>
      <c r="AK87" s="34"/>
      <c r="AL87" s="34"/>
      <c r="AM87" s="225">
        <f>IF(AN8= "","",AN8)</f>
        <v>44636</v>
      </c>
      <c r="AN87" s="225"/>
      <c r="AO87" s="34"/>
      <c r="AP87" s="34"/>
      <c r="AQ87" s="34"/>
      <c r="AR87" s="35"/>
      <c r="BE87" s="34"/>
    </row>
    <row r="88" spans="1:91" s="2" customFormat="1" ht="6.95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pans="1:91" s="2" customFormat="1" ht="15.2" customHeight="1">
      <c r="A89" s="34"/>
      <c r="B89" s="35"/>
      <c r="C89" s="27" t="s">
        <v>21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MsÚ Žiar nad Hronom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26</v>
      </c>
      <c r="AJ89" s="34"/>
      <c r="AK89" s="34"/>
      <c r="AL89" s="34"/>
      <c r="AM89" s="230" t="str">
        <f>IF(E17="","",E17)</f>
        <v>Ing. Michal Štiga</v>
      </c>
      <c r="AN89" s="231"/>
      <c r="AO89" s="231"/>
      <c r="AP89" s="231"/>
      <c r="AQ89" s="34"/>
      <c r="AR89" s="35"/>
      <c r="AS89" s="226" t="s">
        <v>52</v>
      </c>
      <c r="AT89" s="227"/>
      <c r="AU89" s="61"/>
      <c r="AV89" s="61"/>
      <c r="AW89" s="61"/>
      <c r="AX89" s="61"/>
      <c r="AY89" s="61"/>
      <c r="AZ89" s="61"/>
      <c r="BA89" s="61"/>
      <c r="BB89" s="61"/>
      <c r="BC89" s="61"/>
      <c r="BD89" s="62"/>
      <c r="BE89" s="34"/>
    </row>
    <row r="90" spans="1:91" s="2" customFormat="1" ht="15.2" customHeight="1">
      <c r="A90" s="34"/>
      <c r="B90" s="35"/>
      <c r="C90" s="27" t="s">
        <v>24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28</v>
      </c>
      <c r="AJ90" s="34"/>
      <c r="AK90" s="34"/>
      <c r="AL90" s="34"/>
      <c r="AM90" s="230" t="str">
        <f>IF(E20="","",E20)</f>
        <v>ROSOFT, s.r.o.</v>
      </c>
      <c r="AN90" s="231"/>
      <c r="AO90" s="231"/>
      <c r="AP90" s="231"/>
      <c r="AQ90" s="34"/>
      <c r="AR90" s="35"/>
      <c r="AS90" s="228"/>
      <c r="AT90" s="229"/>
      <c r="AU90" s="63"/>
      <c r="AV90" s="63"/>
      <c r="AW90" s="63"/>
      <c r="AX90" s="63"/>
      <c r="AY90" s="63"/>
      <c r="AZ90" s="63"/>
      <c r="BA90" s="63"/>
      <c r="BB90" s="63"/>
      <c r="BC90" s="63"/>
      <c r="BD90" s="64"/>
      <c r="BE90" s="34"/>
    </row>
    <row r="91" spans="1:91" s="2" customFormat="1" ht="10.9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228"/>
      <c r="AT91" s="229"/>
      <c r="AU91" s="63"/>
      <c r="AV91" s="63"/>
      <c r="AW91" s="63"/>
      <c r="AX91" s="63"/>
      <c r="AY91" s="63"/>
      <c r="AZ91" s="63"/>
      <c r="BA91" s="63"/>
      <c r="BB91" s="63"/>
      <c r="BC91" s="63"/>
      <c r="BD91" s="64"/>
      <c r="BE91" s="34"/>
    </row>
    <row r="92" spans="1:91" s="2" customFormat="1" ht="29.25" customHeight="1">
      <c r="A92" s="34"/>
      <c r="B92" s="35"/>
      <c r="C92" s="235" t="s">
        <v>53</v>
      </c>
      <c r="D92" s="233"/>
      <c r="E92" s="233"/>
      <c r="F92" s="233"/>
      <c r="G92" s="233"/>
      <c r="H92" s="65"/>
      <c r="I92" s="232" t="s">
        <v>54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6" t="s">
        <v>55</v>
      </c>
      <c r="AH92" s="233"/>
      <c r="AI92" s="233"/>
      <c r="AJ92" s="233"/>
      <c r="AK92" s="233"/>
      <c r="AL92" s="233"/>
      <c r="AM92" s="233"/>
      <c r="AN92" s="232" t="s">
        <v>56</v>
      </c>
      <c r="AO92" s="233"/>
      <c r="AP92" s="234"/>
      <c r="AQ92" s="66" t="s">
        <v>57</v>
      </c>
      <c r="AR92" s="35"/>
      <c r="AS92" s="67" t="s">
        <v>58</v>
      </c>
      <c r="AT92" s="68" t="s">
        <v>59</v>
      </c>
      <c r="AU92" s="68" t="s">
        <v>60</v>
      </c>
      <c r="AV92" s="68" t="s">
        <v>61</v>
      </c>
      <c r="AW92" s="68" t="s">
        <v>62</v>
      </c>
      <c r="AX92" s="68" t="s">
        <v>63</v>
      </c>
      <c r="AY92" s="68" t="s">
        <v>64</v>
      </c>
      <c r="AZ92" s="68" t="s">
        <v>65</v>
      </c>
      <c r="BA92" s="68" t="s">
        <v>66</v>
      </c>
      <c r="BB92" s="68" t="s">
        <v>67</v>
      </c>
      <c r="BC92" s="68" t="s">
        <v>68</v>
      </c>
      <c r="BD92" s="69" t="s">
        <v>69</v>
      </c>
      <c r="BE92" s="34"/>
    </row>
    <row r="93" spans="1:91" s="2" customFormat="1" ht="10.9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70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2"/>
      <c r="BE93" s="34"/>
    </row>
    <row r="94" spans="1:91" s="6" customFormat="1" ht="32.450000000000003" customHeight="1">
      <c r="B94" s="73"/>
      <c r="C94" s="74" t="s">
        <v>70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244">
        <f>ROUND(AG95,2)</f>
        <v>0</v>
      </c>
      <c r="AH94" s="244"/>
      <c r="AI94" s="244"/>
      <c r="AJ94" s="244"/>
      <c r="AK94" s="244"/>
      <c r="AL94" s="244"/>
      <c r="AM94" s="244"/>
      <c r="AN94" s="245">
        <f>SUM(AG94,AT94)</f>
        <v>0</v>
      </c>
      <c r="AO94" s="245"/>
      <c r="AP94" s="245"/>
      <c r="AQ94" s="77" t="s">
        <v>1</v>
      </c>
      <c r="AR94" s="73"/>
      <c r="AS94" s="78">
        <f>ROUND(AS95,2)</f>
        <v>0</v>
      </c>
      <c r="AT94" s="79">
        <f>ROUND(SUM(AV94:AW94),2)</f>
        <v>0</v>
      </c>
      <c r="AU94" s="80">
        <f>ROUND(AU95,5)</f>
        <v>0</v>
      </c>
      <c r="AV94" s="79">
        <f>ROUND(AZ94*L32,2)</f>
        <v>0</v>
      </c>
      <c r="AW94" s="79">
        <f>ROUND(BA94*L33,2)</f>
        <v>0</v>
      </c>
      <c r="AX94" s="79">
        <f>ROUND(BB94*L32,2)</f>
        <v>0</v>
      </c>
      <c r="AY94" s="79">
        <f>ROUND(BC94*L33,2)</f>
        <v>0</v>
      </c>
      <c r="AZ94" s="79">
        <f>ROUND(AZ95,2)</f>
        <v>0</v>
      </c>
      <c r="BA94" s="79">
        <f>ROUND(BA95,2)</f>
        <v>0</v>
      </c>
      <c r="BB94" s="79">
        <f>ROUND(BB95,2)</f>
        <v>0</v>
      </c>
      <c r="BC94" s="79">
        <f>ROUND(BC95,2)</f>
        <v>0</v>
      </c>
      <c r="BD94" s="81">
        <f>ROUND(BD95,2)</f>
        <v>0</v>
      </c>
      <c r="BS94" s="82" t="s">
        <v>71</v>
      </c>
      <c r="BT94" s="82" t="s">
        <v>72</v>
      </c>
      <c r="BU94" s="83" t="s">
        <v>73</v>
      </c>
      <c r="BV94" s="82" t="s">
        <v>74</v>
      </c>
      <c r="BW94" s="82" t="s">
        <v>4</v>
      </c>
      <c r="BX94" s="82" t="s">
        <v>75</v>
      </c>
      <c r="CL94" s="82" t="s">
        <v>1</v>
      </c>
    </row>
    <row r="95" spans="1:91" s="7" customFormat="1" ht="37.5" customHeight="1">
      <c r="A95" s="84" t="s">
        <v>76</v>
      </c>
      <c r="B95" s="85"/>
      <c r="C95" s="86"/>
      <c r="D95" s="237"/>
      <c r="E95" s="237"/>
      <c r="F95" s="237"/>
      <c r="G95" s="237"/>
      <c r="H95" s="237"/>
      <c r="I95" s="87"/>
      <c r="J95" s="237" t="s">
        <v>77</v>
      </c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8">
        <f>'SO-01 K...'!J32</f>
        <v>0</v>
      </c>
      <c r="AH95" s="239"/>
      <c r="AI95" s="239"/>
      <c r="AJ95" s="239"/>
      <c r="AK95" s="239"/>
      <c r="AL95" s="239"/>
      <c r="AM95" s="239"/>
      <c r="AN95" s="238">
        <f>SUM(AG95,AT95)</f>
        <v>0</v>
      </c>
      <c r="AO95" s="239"/>
      <c r="AP95" s="239"/>
      <c r="AQ95" s="88" t="s">
        <v>78</v>
      </c>
      <c r="AR95" s="85"/>
      <c r="AS95" s="89">
        <v>0</v>
      </c>
      <c r="AT95" s="90">
        <f>ROUND(SUM(AV95:AW95),2)</f>
        <v>0</v>
      </c>
      <c r="AU95" s="91">
        <f>'SO-01 K...'!P140</f>
        <v>0</v>
      </c>
      <c r="AV95" s="90">
        <f>'SO-01 K...'!J35</f>
        <v>0</v>
      </c>
      <c r="AW95" s="90">
        <f>'SO-01 K...'!J36</f>
        <v>0</v>
      </c>
      <c r="AX95" s="90">
        <f>'SO-01 K...'!J37</f>
        <v>0</v>
      </c>
      <c r="AY95" s="90">
        <f>'SO-01 K...'!J38</f>
        <v>0</v>
      </c>
      <c r="AZ95" s="90">
        <f>'SO-01 K...'!F35</f>
        <v>0</v>
      </c>
      <c r="BA95" s="90">
        <f>'SO-01 K...'!F36</f>
        <v>0</v>
      </c>
      <c r="BB95" s="90">
        <f>'SO-01 K...'!F37</f>
        <v>0</v>
      </c>
      <c r="BC95" s="90">
        <f>'SO-01 K...'!F38</f>
        <v>0</v>
      </c>
      <c r="BD95" s="92">
        <f>'SO-01 K...'!F39</f>
        <v>0</v>
      </c>
      <c r="BT95" s="93" t="s">
        <v>79</v>
      </c>
      <c r="BV95" s="93" t="s">
        <v>74</v>
      </c>
      <c r="BW95" s="93" t="s">
        <v>80</v>
      </c>
      <c r="BX95" s="93" t="s">
        <v>4</v>
      </c>
      <c r="CL95" s="93" t="s">
        <v>1</v>
      </c>
      <c r="CM95" s="93" t="s">
        <v>72</v>
      </c>
    </row>
    <row r="96" spans="1:91" ht="11.25">
      <c r="B96" s="20"/>
      <c r="AR96" s="20"/>
    </row>
    <row r="97" spans="1:89" s="2" customFormat="1" ht="30" customHeight="1">
      <c r="A97" s="34"/>
      <c r="B97" s="35"/>
      <c r="C97" s="74" t="s">
        <v>81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245">
        <f>ROUND(SUM(AG98:AG101), 2)</f>
        <v>0</v>
      </c>
      <c r="AH97" s="245"/>
      <c r="AI97" s="245"/>
      <c r="AJ97" s="245"/>
      <c r="AK97" s="245"/>
      <c r="AL97" s="245"/>
      <c r="AM97" s="245"/>
      <c r="AN97" s="245">
        <f>ROUND(SUM(AN98:AN101), 2)</f>
        <v>0</v>
      </c>
      <c r="AO97" s="245"/>
      <c r="AP97" s="245"/>
      <c r="AQ97" s="94"/>
      <c r="AR97" s="35"/>
      <c r="AS97" s="67" t="s">
        <v>82</v>
      </c>
      <c r="AT97" s="68" t="s">
        <v>83</v>
      </c>
      <c r="AU97" s="68" t="s">
        <v>36</v>
      </c>
      <c r="AV97" s="69" t="s">
        <v>59</v>
      </c>
      <c r="AW97" s="34"/>
      <c r="AX97" s="34"/>
      <c r="AY97" s="34"/>
      <c r="AZ97" s="34"/>
      <c r="BA97" s="34"/>
      <c r="BB97" s="34"/>
      <c r="BC97" s="34"/>
      <c r="BD97" s="34"/>
      <c r="BE97" s="34"/>
    </row>
    <row r="98" spans="1:89" s="2" customFormat="1" ht="19.899999999999999" customHeight="1">
      <c r="A98" s="34"/>
      <c r="B98" s="35"/>
      <c r="C98" s="34"/>
      <c r="D98" s="242" t="s">
        <v>84</v>
      </c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34"/>
      <c r="AD98" s="34"/>
      <c r="AE98" s="34"/>
      <c r="AF98" s="34"/>
      <c r="AG98" s="240">
        <f>ROUND(AG94 * AS98, 2)</f>
        <v>0</v>
      </c>
      <c r="AH98" s="241"/>
      <c r="AI98" s="241"/>
      <c r="AJ98" s="241"/>
      <c r="AK98" s="241"/>
      <c r="AL98" s="241"/>
      <c r="AM98" s="241"/>
      <c r="AN98" s="241">
        <f>ROUND(AG98 + AV98, 2)</f>
        <v>0</v>
      </c>
      <c r="AO98" s="241"/>
      <c r="AP98" s="241"/>
      <c r="AQ98" s="34"/>
      <c r="AR98" s="35"/>
      <c r="AS98" s="96">
        <v>0</v>
      </c>
      <c r="AT98" s="97" t="s">
        <v>85</v>
      </c>
      <c r="AU98" s="97" t="s">
        <v>37</v>
      </c>
      <c r="AV98" s="98">
        <f>ROUND(IF(AU98="základná",AG98*L32,IF(AU98="znížená",AG98*L33,0)), 2)</f>
        <v>0</v>
      </c>
      <c r="AW98" s="34"/>
      <c r="AX98" s="34"/>
      <c r="AY98" s="34"/>
      <c r="AZ98" s="34"/>
      <c r="BA98" s="34"/>
      <c r="BB98" s="34"/>
      <c r="BC98" s="34"/>
      <c r="BD98" s="34"/>
      <c r="BE98" s="34"/>
      <c r="BV98" s="17" t="s">
        <v>86</v>
      </c>
      <c r="BY98" s="99">
        <f>IF(AU98="základná",AV98,0)</f>
        <v>0</v>
      </c>
      <c r="BZ98" s="99">
        <f>IF(AU98="znížená",AV98,0)</f>
        <v>0</v>
      </c>
      <c r="CA98" s="99">
        <v>0</v>
      </c>
      <c r="CB98" s="99">
        <v>0</v>
      </c>
      <c r="CC98" s="99">
        <v>0</v>
      </c>
      <c r="CD98" s="99">
        <f>IF(AU98="základná",AG98,0)</f>
        <v>0</v>
      </c>
      <c r="CE98" s="99">
        <f>IF(AU98="znížená",AG98,0)</f>
        <v>0</v>
      </c>
      <c r="CF98" s="99">
        <f>IF(AU98="zákl. prenesená",AG98,0)</f>
        <v>0</v>
      </c>
      <c r="CG98" s="99">
        <f>IF(AU98="zníž. prenesená",AG98,0)</f>
        <v>0</v>
      </c>
      <c r="CH98" s="99">
        <f>IF(AU98="nulová",AG98,0)</f>
        <v>0</v>
      </c>
      <c r="CI98" s="17">
        <f>IF(AU98="základná",1,IF(AU98="znížená",2,IF(AU98="zákl. prenesená",4,IF(AU98="zníž. prenesená",5,3))))</f>
        <v>1</v>
      </c>
      <c r="CJ98" s="17">
        <f>IF(AT98="stavebná časť",1,IF(AT98="investičná časť",2,3))</f>
        <v>1</v>
      </c>
      <c r="CK98" s="17" t="str">
        <f>IF(D98="Vyplň vlastné","","x")</f>
        <v>x</v>
      </c>
    </row>
    <row r="99" spans="1:89" s="2" customFormat="1" ht="19.899999999999999" customHeight="1">
      <c r="A99" s="34"/>
      <c r="B99" s="35"/>
      <c r="C99" s="34"/>
      <c r="D99" s="243" t="s">
        <v>87</v>
      </c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34"/>
      <c r="AD99" s="34"/>
      <c r="AE99" s="34"/>
      <c r="AF99" s="34"/>
      <c r="AG99" s="240">
        <f>ROUND(AG94 * AS99, 2)</f>
        <v>0</v>
      </c>
      <c r="AH99" s="241"/>
      <c r="AI99" s="241"/>
      <c r="AJ99" s="241"/>
      <c r="AK99" s="241"/>
      <c r="AL99" s="241"/>
      <c r="AM99" s="241"/>
      <c r="AN99" s="241">
        <f>ROUND(AG99 + AV99, 2)</f>
        <v>0</v>
      </c>
      <c r="AO99" s="241"/>
      <c r="AP99" s="241"/>
      <c r="AQ99" s="34"/>
      <c r="AR99" s="35"/>
      <c r="AS99" s="96">
        <v>0</v>
      </c>
      <c r="AT99" s="97" t="s">
        <v>85</v>
      </c>
      <c r="AU99" s="97" t="s">
        <v>37</v>
      </c>
      <c r="AV99" s="98">
        <f>ROUND(IF(AU99="základná",AG99*L32,IF(AU99="znížená",AG99*L33,0)), 2)</f>
        <v>0</v>
      </c>
      <c r="AW99" s="34"/>
      <c r="AX99" s="34"/>
      <c r="AY99" s="34"/>
      <c r="AZ99" s="34"/>
      <c r="BA99" s="34"/>
      <c r="BB99" s="34"/>
      <c r="BC99" s="34"/>
      <c r="BD99" s="34"/>
      <c r="BE99" s="34"/>
      <c r="BV99" s="17" t="s">
        <v>88</v>
      </c>
      <c r="BY99" s="99">
        <f>IF(AU99="základná",AV99,0)</f>
        <v>0</v>
      </c>
      <c r="BZ99" s="99">
        <f>IF(AU99="znížená",AV99,0)</f>
        <v>0</v>
      </c>
      <c r="CA99" s="99">
        <v>0</v>
      </c>
      <c r="CB99" s="99">
        <v>0</v>
      </c>
      <c r="CC99" s="99">
        <v>0</v>
      </c>
      <c r="CD99" s="99">
        <f>IF(AU99="základná",AG99,0)</f>
        <v>0</v>
      </c>
      <c r="CE99" s="99">
        <f>IF(AU99="znížená",AG99,0)</f>
        <v>0</v>
      </c>
      <c r="CF99" s="99">
        <f>IF(AU99="zákl. prenesená",AG99,0)</f>
        <v>0</v>
      </c>
      <c r="CG99" s="99">
        <f>IF(AU99="zníž. prenesená",AG99,0)</f>
        <v>0</v>
      </c>
      <c r="CH99" s="99">
        <f>IF(AU99="nulová",AG99,0)</f>
        <v>0</v>
      </c>
      <c r="CI99" s="17">
        <f>IF(AU99="základná",1,IF(AU99="znížená",2,IF(AU99="zákl. prenesená",4,IF(AU99="zníž. prenesená",5,3))))</f>
        <v>1</v>
      </c>
      <c r="CJ99" s="17">
        <f>IF(AT99="stavebná časť",1,IF(AT99="investičná časť",2,3))</f>
        <v>1</v>
      </c>
      <c r="CK99" s="17" t="str">
        <f>IF(D99="Vyplň vlastné","","x")</f>
        <v/>
      </c>
    </row>
    <row r="100" spans="1:89" s="2" customFormat="1" ht="19.899999999999999" customHeight="1">
      <c r="A100" s="34"/>
      <c r="B100" s="35"/>
      <c r="C100" s="34"/>
      <c r="D100" s="243" t="s">
        <v>87</v>
      </c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34"/>
      <c r="AD100" s="34"/>
      <c r="AE100" s="34"/>
      <c r="AF100" s="34"/>
      <c r="AG100" s="240">
        <f>ROUND(AG94 * AS100, 2)</f>
        <v>0</v>
      </c>
      <c r="AH100" s="241"/>
      <c r="AI100" s="241"/>
      <c r="AJ100" s="241"/>
      <c r="AK100" s="241"/>
      <c r="AL100" s="241"/>
      <c r="AM100" s="241"/>
      <c r="AN100" s="241">
        <f>ROUND(AG100 + AV100, 2)</f>
        <v>0</v>
      </c>
      <c r="AO100" s="241"/>
      <c r="AP100" s="241"/>
      <c r="AQ100" s="34"/>
      <c r="AR100" s="35"/>
      <c r="AS100" s="96">
        <v>0</v>
      </c>
      <c r="AT100" s="97" t="s">
        <v>85</v>
      </c>
      <c r="AU100" s="97" t="s">
        <v>37</v>
      </c>
      <c r="AV100" s="98">
        <f>ROUND(IF(AU100="základná",AG100*L32,IF(AU100="znížená",AG100*L33,0)), 2)</f>
        <v>0</v>
      </c>
      <c r="AW100" s="34"/>
      <c r="AX100" s="34"/>
      <c r="AY100" s="34"/>
      <c r="AZ100" s="34"/>
      <c r="BA100" s="34"/>
      <c r="BB100" s="34"/>
      <c r="BC100" s="34"/>
      <c r="BD100" s="34"/>
      <c r="BE100" s="34"/>
      <c r="BV100" s="17" t="s">
        <v>88</v>
      </c>
      <c r="BY100" s="99">
        <f>IF(AU100="základná",AV100,0)</f>
        <v>0</v>
      </c>
      <c r="BZ100" s="99">
        <f>IF(AU100="znížená",AV100,0)</f>
        <v>0</v>
      </c>
      <c r="CA100" s="99">
        <v>0</v>
      </c>
      <c r="CB100" s="99">
        <v>0</v>
      </c>
      <c r="CC100" s="99">
        <v>0</v>
      </c>
      <c r="CD100" s="99">
        <f>IF(AU100="základná",AG100,0)</f>
        <v>0</v>
      </c>
      <c r="CE100" s="99">
        <f>IF(AU100="znížená",AG100,0)</f>
        <v>0</v>
      </c>
      <c r="CF100" s="99">
        <f>IF(AU100="zákl. prenesená",AG100,0)</f>
        <v>0</v>
      </c>
      <c r="CG100" s="99">
        <f>IF(AU100="zníž. prenesená",AG100,0)</f>
        <v>0</v>
      </c>
      <c r="CH100" s="99">
        <f>IF(AU100="nulová",AG100,0)</f>
        <v>0</v>
      </c>
      <c r="CI100" s="17">
        <f>IF(AU100="základná",1,IF(AU100="znížená",2,IF(AU100="zákl. prenesená",4,IF(AU100="zníž. prenesená",5,3))))</f>
        <v>1</v>
      </c>
      <c r="CJ100" s="17">
        <f>IF(AT100="stavebná časť",1,IF(AT100="investičná časť",2,3))</f>
        <v>1</v>
      </c>
      <c r="CK100" s="17" t="str">
        <f>IF(D100="Vyplň vlastné","","x")</f>
        <v/>
      </c>
    </row>
    <row r="101" spans="1:89" s="2" customFormat="1" ht="19.899999999999999" customHeight="1">
      <c r="A101" s="34"/>
      <c r="B101" s="35"/>
      <c r="C101" s="34"/>
      <c r="D101" s="243" t="s">
        <v>87</v>
      </c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34"/>
      <c r="AD101" s="34"/>
      <c r="AE101" s="34"/>
      <c r="AF101" s="34"/>
      <c r="AG101" s="240">
        <f>ROUND(AG94 * AS101, 2)</f>
        <v>0</v>
      </c>
      <c r="AH101" s="241"/>
      <c r="AI101" s="241"/>
      <c r="AJ101" s="241"/>
      <c r="AK101" s="241"/>
      <c r="AL101" s="241"/>
      <c r="AM101" s="241"/>
      <c r="AN101" s="241">
        <f>ROUND(AG101 + AV101, 2)</f>
        <v>0</v>
      </c>
      <c r="AO101" s="241"/>
      <c r="AP101" s="241"/>
      <c r="AQ101" s="34"/>
      <c r="AR101" s="35"/>
      <c r="AS101" s="100">
        <v>0</v>
      </c>
      <c r="AT101" s="101" t="s">
        <v>85</v>
      </c>
      <c r="AU101" s="101" t="s">
        <v>37</v>
      </c>
      <c r="AV101" s="102">
        <f>ROUND(IF(AU101="základná",AG101*L32,IF(AU101="znížená",AG101*L33,0)), 2)</f>
        <v>0</v>
      </c>
      <c r="AW101" s="34"/>
      <c r="AX101" s="34"/>
      <c r="AY101" s="34"/>
      <c r="AZ101" s="34"/>
      <c r="BA101" s="34"/>
      <c r="BB101" s="34"/>
      <c r="BC101" s="34"/>
      <c r="BD101" s="34"/>
      <c r="BE101" s="34"/>
      <c r="BV101" s="17" t="s">
        <v>88</v>
      </c>
      <c r="BY101" s="99">
        <f>IF(AU101="základná",AV101,0)</f>
        <v>0</v>
      </c>
      <c r="BZ101" s="99">
        <f>IF(AU101="znížená",AV101,0)</f>
        <v>0</v>
      </c>
      <c r="CA101" s="99">
        <v>0</v>
      </c>
      <c r="CB101" s="99">
        <v>0</v>
      </c>
      <c r="CC101" s="99">
        <v>0</v>
      </c>
      <c r="CD101" s="99">
        <f>IF(AU101="základná",AG101,0)</f>
        <v>0</v>
      </c>
      <c r="CE101" s="99">
        <f>IF(AU101="znížená",AG101,0)</f>
        <v>0</v>
      </c>
      <c r="CF101" s="99">
        <f>IF(AU101="zákl. prenesená",AG101,0)</f>
        <v>0</v>
      </c>
      <c r="CG101" s="99">
        <f>IF(AU101="zníž. prenesená",AG101,0)</f>
        <v>0</v>
      </c>
      <c r="CH101" s="99">
        <f>IF(AU101="nulová",AG101,0)</f>
        <v>0</v>
      </c>
      <c r="CI101" s="17">
        <f>IF(AU101="základná",1,IF(AU101="znížená",2,IF(AU101="zákl. prenesená",4,IF(AU101="zníž. prenesená",5,3))))</f>
        <v>1</v>
      </c>
      <c r="CJ101" s="17">
        <f>IF(AT101="stavebná časť",1,IF(AT101="investičná časť",2,3))</f>
        <v>1</v>
      </c>
      <c r="CK101" s="17" t="str">
        <f>IF(D101="Vyplň vlastné","","x")</f>
        <v/>
      </c>
    </row>
    <row r="102" spans="1:89" s="2" customFormat="1" ht="10.9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5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89" s="2" customFormat="1" ht="30" customHeight="1">
      <c r="A103" s="34"/>
      <c r="B103" s="35"/>
      <c r="C103" s="103" t="s">
        <v>89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246">
        <f>ROUND(AG94 + AG97, 2)</f>
        <v>0</v>
      </c>
      <c r="AH103" s="246"/>
      <c r="AI103" s="246"/>
      <c r="AJ103" s="246"/>
      <c r="AK103" s="246"/>
      <c r="AL103" s="246"/>
      <c r="AM103" s="246"/>
      <c r="AN103" s="246">
        <f>ROUND(AN94 + AN97, 2)</f>
        <v>0</v>
      </c>
      <c r="AO103" s="246"/>
      <c r="AP103" s="246"/>
      <c r="AQ103" s="104"/>
      <c r="AR103" s="35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pans="1:89" s="2" customFormat="1" ht="6.95" customHeight="1">
      <c r="A104" s="34"/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35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</sheetData>
  <mergeCells count="60"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  <mergeCell ref="W33:AE33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L85:AO85"/>
    <mergeCell ref="AM87:AN87"/>
    <mergeCell ref="AS89:AT91"/>
    <mergeCell ref="AM89:AP89"/>
    <mergeCell ref="AM90:AP90"/>
  </mergeCells>
  <dataValidations disablePrompts="1" count="2">
    <dataValidation type="list" allowBlank="1" showInputMessage="1" showErrorMessage="1" error="Povolené sú hodnoty základná, znížená, nulová." sqref="AU97:AU101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 xr:uid="{00000000-0002-0000-0000-000001000000}">
      <formula1>"stavebná časť, technologická časť, investičná časť"</formula1>
    </dataValidation>
  </dataValidations>
  <hyperlinks>
    <hyperlink ref="A95" location="'STIGA FINAL2022 - SO-01 K...'!C2" display="/" xr:uid="{00000000-0004-0000-0000-000000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39"/>
  <sheetViews>
    <sheetView showGridLines="0" topLeftCell="A235" workbookViewId="0">
      <selection activeCell="X54" sqref="X5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8" t="s">
        <v>5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  <c r="AT2" s="17" t="s">
        <v>80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5" customHeight="1">
      <c r="B4" s="20"/>
      <c r="D4" s="21" t="s">
        <v>90</v>
      </c>
      <c r="L4" s="20"/>
      <c r="M4" s="10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15</v>
      </c>
      <c r="L6" s="20"/>
    </row>
    <row r="7" spans="1:46" s="1" customFormat="1" ht="16.5" customHeight="1">
      <c r="B7" s="20"/>
      <c r="E7" s="269" t="str">
        <f>'Rekapitulácia stavby'!K6</f>
        <v>Revitalizácia vnútroblokov CMZ v meste Žiar nad Hronom</v>
      </c>
      <c r="F7" s="270"/>
      <c r="G7" s="270"/>
      <c r="H7" s="270"/>
      <c r="L7" s="20"/>
    </row>
    <row r="8" spans="1:46" s="2" customFormat="1" ht="12" customHeight="1">
      <c r="A8" s="34"/>
      <c r="B8" s="35"/>
      <c r="C8" s="34"/>
      <c r="D8" s="27" t="s">
        <v>91</v>
      </c>
      <c r="E8" s="34"/>
      <c r="F8" s="34"/>
      <c r="G8" s="34"/>
      <c r="H8" s="34"/>
      <c r="I8" s="34"/>
      <c r="J8" s="34"/>
      <c r="K8" s="34"/>
      <c r="L8" s="47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5"/>
      <c r="C9" s="34"/>
      <c r="D9" s="34"/>
      <c r="E9" s="223" t="s">
        <v>77</v>
      </c>
      <c r="F9" s="271"/>
      <c r="G9" s="271"/>
      <c r="H9" s="271"/>
      <c r="I9" s="34"/>
      <c r="J9" s="34"/>
      <c r="K9" s="34"/>
      <c r="L9" s="47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47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5"/>
      <c r="C11" s="34"/>
      <c r="D11" s="27" t="s">
        <v>16</v>
      </c>
      <c r="E11" s="34"/>
      <c r="F11" s="25" t="s">
        <v>1</v>
      </c>
      <c r="G11" s="34"/>
      <c r="H11" s="34"/>
      <c r="I11" s="27" t="s">
        <v>17</v>
      </c>
      <c r="J11" s="25" t="s">
        <v>1</v>
      </c>
      <c r="K11" s="34"/>
      <c r="L11" s="47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5"/>
      <c r="C12" s="34"/>
      <c r="D12" s="27" t="s">
        <v>18</v>
      </c>
      <c r="E12" s="34"/>
      <c r="F12" s="25" t="s">
        <v>19</v>
      </c>
      <c r="G12" s="34"/>
      <c r="H12" s="34"/>
      <c r="I12" s="27" t="s">
        <v>20</v>
      </c>
      <c r="J12" s="60">
        <f>'Rekapitulácia stavby'!AN8</f>
        <v>44636</v>
      </c>
      <c r="K12" s="34"/>
      <c r="L12" s="47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47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5"/>
      <c r="C14" s="34"/>
      <c r="D14" s="27" t="s">
        <v>21</v>
      </c>
      <c r="E14" s="34"/>
      <c r="F14" s="34"/>
      <c r="G14" s="34"/>
      <c r="H14" s="34"/>
      <c r="I14" s="27" t="s">
        <v>22</v>
      </c>
      <c r="J14" s="25" t="s">
        <v>1</v>
      </c>
      <c r="K14" s="34"/>
      <c r="L14" s="47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5"/>
      <c r="C15" s="34"/>
      <c r="D15" s="34"/>
      <c r="E15" s="25" t="s">
        <v>92</v>
      </c>
      <c r="F15" s="34"/>
      <c r="G15" s="34"/>
      <c r="H15" s="34"/>
      <c r="I15" s="27" t="s">
        <v>23</v>
      </c>
      <c r="J15" s="25" t="s">
        <v>1</v>
      </c>
      <c r="K15" s="34"/>
      <c r="L15" s="47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47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5"/>
      <c r="C17" s="34"/>
      <c r="D17" s="27" t="s">
        <v>24</v>
      </c>
      <c r="E17" s="34"/>
      <c r="F17" s="34"/>
      <c r="G17" s="34"/>
      <c r="H17" s="34"/>
      <c r="I17" s="27" t="s">
        <v>22</v>
      </c>
      <c r="J17" s="28" t="str">
        <f>'Rekapitulácia stavby'!AN13</f>
        <v>Vyplň údaj</v>
      </c>
      <c r="K17" s="34"/>
      <c r="L17" s="47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5"/>
      <c r="C18" s="34"/>
      <c r="D18" s="34"/>
      <c r="E18" s="272" t="str">
        <f>'Rekapitulácia stavby'!E14</f>
        <v>Vyplň údaj</v>
      </c>
      <c r="F18" s="250"/>
      <c r="G18" s="250"/>
      <c r="H18" s="250"/>
      <c r="I18" s="27" t="s">
        <v>23</v>
      </c>
      <c r="J18" s="28" t="str">
        <f>'Rekapitulácia stavby'!AN14</f>
        <v>Vyplň údaj</v>
      </c>
      <c r="K18" s="34"/>
      <c r="L18" s="47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47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5"/>
      <c r="C20" s="34"/>
      <c r="D20" s="27" t="s">
        <v>26</v>
      </c>
      <c r="E20" s="34"/>
      <c r="F20" s="34"/>
      <c r="G20" s="34"/>
      <c r="H20" s="34"/>
      <c r="I20" s="27" t="s">
        <v>22</v>
      </c>
      <c r="J20" s="25" t="s">
        <v>1</v>
      </c>
      <c r="K20" s="34"/>
      <c r="L20" s="47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5"/>
      <c r="C21" s="34"/>
      <c r="D21" s="34"/>
      <c r="E21" s="25" t="s">
        <v>93</v>
      </c>
      <c r="F21" s="34"/>
      <c r="G21" s="34"/>
      <c r="H21" s="34"/>
      <c r="I21" s="27" t="s">
        <v>23</v>
      </c>
      <c r="J21" s="25" t="s">
        <v>1</v>
      </c>
      <c r="K21" s="34"/>
      <c r="L21" s="47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47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5"/>
      <c r="C23" s="34"/>
      <c r="D23" s="27" t="s">
        <v>28</v>
      </c>
      <c r="E23" s="34"/>
      <c r="F23" s="34"/>
      <c r="G23" s="34"/>
      <c r="H23" s="34"/>
      <c r="I23" s="27" t="s">
        <v>22</v>
      </c>
      <c r="J23" s="25" t="s">
        <v>1</v>
      </c>
      <c r="K23" s="34"/>
      <c r="L23" s="47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5"/>
      <c r="C24" s="34"/>
      <c r="D24" s="34"/>
      <c r="E24" s="25" t="s">
        <v>94</v>
      </c>
      <c r="F24" s="34"/>
      <c r="G24" s="34"/>
      <c r="H24" s="34"/>
      <c r="I24" s="27" t="s">
        <v>23</v>
      </c>
      <c r="J24" s="25" t="s">
        <v>1</v>
      </c>
      <c r="K24" s="34"/>
      <c r="L24" s="47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47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5"/>
      <c r="C26" s="34"/>
      <c r="D26" s="27" t="s">
        <v>29</v>
      </c>
      <c r="E26" s="34"/>
      <c r="F26" s="34"/>
      <c r="G26" s="34"/>
      <c r="H26" s="34"/>
      <c r="I26" s="34"/>
      <c r="J26" s="34"/>
      <c r="K26" s="34"/>
      <c r="L26" s="47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07"/>
      <c r="B27" s="108"/>
      <c r="C27" s="107"/>
      <c r="D27" s="107"/>
      <c r="E27" s="253" t="s">
        <v>1</v>
      </c>
      <c r="F27" s="253"/>
      <c r="G27" s="253"/>
      <c r="H27" s="253"/>
      <c r="I27" s="107"/>
      <c r="J27" s="107"/>
      <c r="K27" s="107"/>
      <c r="L27" s="109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</row>
    <row r="28" spans="1:3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47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5"/>
      <c r="C29" s="34"/>
      <c r="D29" s="71"/>
      <c r="E29" s="71"/>
      <c r="F29" s="71"/>
      <c r="G29" s="71"/>
      <c r="H29" s="71"/>
      <c r="I29" s="71"/>
      <c r="J29" s="71"/>
      <c r="K29" s="71"/>
      <c r="L29" s="47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5" customHeight="1">
      <c r="A30" s="34"/>
      <c r="B30" s="35"/>
      <c r="C30" s="34"/>
      <c r="D30" s="25" t="s">
        <v>95</v>
      </c>
      <c r="E30" s="34"/>
      <c r="F30" s="34"/>
      <c r="G30" s="34"/>
      <c r="H30" s="34"/>
      <c r="I30" s="34"/>
      <c r="J30" s="33">
        <f>J96</f>
        <v>0</v>
      </c>
      <c r="K30" s="34"/>
      <c r="L30" s="47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5" customHeight="1">
      <c r="A31" s="34"/>
      <c r="B31" s="35"/>
      <c r="C31" s="34"/>
      <c r="D31" s="32" t="s">
        <v>84</v>
      </c>
      <c r="E31" s="34"/>
      <c r="F31" s="34"/>
      <c r="G31" s="34"/>
      <c r="H31" s="34"/>
      <c r="I31" s="34"/>
      <c r="J31" s="33">
        <f>J113</f>
        <v>0</v>
      </c>
      <c r="K31" s="34"/>
      <c r="L31" s="47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5"/>
      <c r="C32" s="34"/>
      <c r="D32" s="110" t="s">
        <v>32</v>
      </c>
      <c r="E32" s="34"/>
      <c r="F32" s="34"/>
      <c r="G32" s="34"/>
      <c r="H32" s="34"/>
      <c r="I32" s="34"/>
      <c r="J32" s="76">
        <f>ROUND(J30 + J31, 2)</f>
        <v>0</v>
      </c>
      <c r="K32" s="34"/>
      <c r="L32" s="47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5" customHeight="1">
      <c r="A33" s="34"/>
      <c r="B33" s="35"/>
      <c r="C33" s="34"/>
      <c r="D33" s="71"/>
      <c r="E33" s="71"/>
      <c r="F33" s="71"/>
      <c r="G33" s="71"/>
      <c r="H33" s="71"/>
      <c r="I33" s="71"/>
      <c r="J33" s="71"/>
      <c r="K33" s="71"/>
      <c r="L33" s="47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5"/>
      <c r="C34" s="34"/>
      <c r="D34" s="34"/>
      <c r="E34" s="34"/>
      <c r="F34" s="38" t="s">
        <v>34</v>
      </c>
      <c r="G34" s="34"/>
      <c r="H34" s="34"/>
      <c r="I34" s="38" t="s">
        <v>33</v>
      </c>
      <c r="J34" s="38" t="s">
        <v>35</v>
      </c>
      <c r="K34" s="34"/>
      <c r="L34" s="47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customHeight="1">
      <c r="A35" s="34"/>
      <c r="B35" s="35"/>
      <c r="C35" s="34"/>
      <c r="D35" s="111" t="s">
        <v>36</v>
      </c>
      <c r="E35" s="40" t="s">
        <v>37</v>
      </c>
      <c r="F35" s="112">
        <f>ROUND((SUM(BE113:BE120) + SUM(BE140:BE338)),  2)</f>
        <v>0</v>
      </c>
      <c r="G35" s="113"/>
      <c r="H35" s="113"/>
      <c r="I35" s="114">
        <v>0.2</v>
      </c>
      <c r="J35" s="112">
        <f>ROUND(((SUM(BE113:BE120) + SUM(BE140:BE338))*I35),  2)</f>
        <v>0</v>
      </c>
      <c r="K35" s="34"/>
      <c r="L35" s="47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customHeight="1">
      <c r="A36" s="34"/>
      <c r="B36" s="35"/>
      <c r="C36" s="34"/>
      <c r="D36" s="34"/>
      <c r="E36" s="40" t="s">
        <v>38</v>
      </c>
      <c r="F36" s="112">
        <f>ROUND((SUM(BF113:BF120) + SUM(BF140:BF338)),  2)</f>
        <v>0</v>
      </c>
      <c r="G36" s="113"/>
      <c r="H36" s="113"/>
      <c r="I36" s="114">
        <v>0.2</v>
      </c>
      <c r="J36" s="112">
        <f>ROUND(((SUM(BF113:BF120) + SUM(BF140:BF338))*I36),  2)</f>
        <v>0</v>
      </c>
      <c r="K36" s="34"/>
      <c r="L36" s="47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5"/>
      <c r="C37" s="34"/>
      <c r="D37" s="34"/>
      <c r="E37" s="27" t="s">
        <v>39</v>
      </c>
      <c r="F37" s="115">
        <f>ROUND((SUM(BG113:BG120) + SUM(BG140:BG338)),  2)</f>
        <v>0</v>
      </c>
      <c r="G37" s="34"/>
      <c r="H37" s="34"/>
      <c r="I37" s="116">
        <v>0.2</v>
      </c>
      <c r="J37" s="115">
        <f>0</f>
        <v>0</v>
      </c>
      <c r="K37" s="34"/>
      <c r="L37" s="47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5" hidden="1" customHeight="1">
      <c r="A38" s="34"/>
      <c r="B38" s="35"/>
      <c r="C38" s="34"/>
      <c r="D38" s="34"/>
      <c r="E38" s="27" t="s">
        <v>40</v>
      </c>
      <c r="F38" s="115">
        <f>ROUND((SUM(BH113:BH120) + SUM(BH140:BH338)),  2)</f>
        <v>0</v>
      </c>
      <c r="G38" s="34"/>
      <c r="H38" s="34"/>
      <c r="I38" s="116">
        <v>0.2</v>
      </c>
      <c r="J38" s="115">
        <f>0</f>
        <v>0</v>
      </c>
      <c r="K38" s="34"/>
      <c r="L38" s="47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5" hidden="1" customHeight="1">
      <c r="A39" s="34"/>
      <c r="B39" s="35"/>
      <c r="C39" s="34"/>
      <c r="D39" s="34"/>
      <c r="E39" s="40" t="s">
        <v>41</v>
      </c>
      <c r="F39" s="112">
        <f>ROUND((SUM(BI113:BI120) + SUM(BI140:BI338)),  2)</f>
        <v>0</v>
      </c>
      <c r="G39" s="113"/>
      <c r="H39" s="113"/>
      <c r="I39" s="114">
        <v>0</v>
      </c>
      <c r="J39" s="112">
        <f>0</f>
        <v>0</v>
      </c>
      <c r="K39" s="34"/>
      <c r="L39" s="47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5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47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5"/>
      <c r="C41" s="104"/>
      <c r="D41" s="117" t="s">
        <v>42</v>
      </c>
      <c r="E41" s="65"/>
      <c r="F41" s="65"/>
      <c r="G41" s="118" t="s">
        <v>43</v>
      </c>
      <c r="H41" s="119" t="s">
        <v>44</v>
      </c>
      <c r="I41" s="65"/>
      <c r="J41" s="120">
        <f>SUM(J32:J39)</f>
        <v>0</v>
      </c>
      <c r="K41" s="121"/>
      <c r="L41" s="47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5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47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7"/>
      <c r="D50" s="48" t="s">
        <v>45</v>
      </c>
      <c r="E50" s="49"/>
      <c r="F50" s="49"/>
      <c r="G50" s="48" t="s">
        <v>46</v>
      </c>
      <c r="H50" s="49"/>
      <c r="I50" s="49"/>
      <c r="J50" s="49"/>
      <c r="K50" s="49"/>
      <c r="L50" s="47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5"/>
      <c r="C61" s="34"/>
      <c r="D61" s="50" t="s">
        <v>47</v>
      </c>
      <c r="E61" s="37"/>
      <c r="F61" s="122" t="s">
        <v>48</v>
      </c>
      <c r="G61" s="50" t="s">
        <v>47</v>
      </c>
      <c r="H61" s="37"/>
      <c r="I61" s="37"/>
      <c r="J61" s="123" t="s">
        <v>48</v>
      </c>
      <c r="K61" s="37"/>
      <c r="L61" s="47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5"/>
      <c r="C65" s="34"/>
      <c r="D65" s="48" t="s">
        <v>49</v>
      </c>
      <c r="E65" s="51"/>
      <c r="F65" s="51"/>
      <c r="G65" s="48" t="s">
        <v>50</v>
      </c>
      <c r="H65" s="51"/>
      <c r="I65" s="51"/>
      <c r="J65" s="51"/>
      <c r="K65" s="51"/>
      <c r="L65" s="47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5"/>
      <c r="C76" s="34"/>
      <c r="D76" s="50" t="s">
        <v>47</v>
      </c>
      <c r="E76" s="37"/>
      <c r="F76" s="122" t="s">
        <v>48</v>
      </c>
      <c r="G76" s="50" t="s">
        <v>47</v>
      </c>
      <c r="H76" s="37"/>
      <c r="I76" s="37"/>
      <c r="J76" s="123" t="s">
        <v>48</v>
      </c>
      <c r="K76" s="37"/>
      <c r="L76" s="47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47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47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1" t="s">
        <v>96</v>
      </c>
      <c r="D82" s="34"/>
      <c r="E82" s="34"/>
      <c r="F82" s="34"/>
      <c r="G82" s="34"/>
      <c r="H82" s="34"/>
      <c r="I82" s="34"/>
      <c r="J82" s="34"/>
      <c r="K82" s="34"/>
      <c r="L82" s="47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47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7" t="s">
        <v>15</v>
      </c>
      <c r="D84" s="34"/>
      <c r="E84" s="34"/>
      <c r="F84" s="34"/>
      <c r="G84" s="34"/>
      <c r="H84" s="34"/>
      <c r="I84" s="34"/>
      <c r="J84" s="34"/>
      <c r="K84" s="34"/>
      <c r="L84" s="47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4"/>
      <c r="D85" s="34"/>
      <c r="E85" s="269" t="str">
        <f>E7</f>
        <v>Revitalizácia vnútroblokov CMZ v meste Žiar nad Hronom</v>
      </c>
      <c r="F85" s="270"/>
      <c r="G85" s="270"/>
      <c r="H85" s="270"/>
      <c r="I85" s="34"/>
      <c r="J85" s="34"/>
      <c r="K85" s="34"/>
      <c r="L85" s="47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7" t="s">
        <v>91</v>
      </c>
      <c r="D86" s="34"/>
      <c r="E86" s="34"/>
      <c r="F86" s="34"/>
      <c r="G86" s="34"/>
      <c r="H86" s="34"/>
      <c r="I86" s="34"/>
      <c r="J86" s="34"/>
      <c r="K86" s="34"/>
      <c r="L86" s="47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4"/>
      <c r="D87" s="34"/>
      <c r="E87" s="223" t="str">
        <f>E9</f>
        <v>SO-01 Krajinná architektúra</v>
      </c>
      <c r="F87" s="271"/>
      <c r="G87" s="271"/>
      <c r="H87" s="271"/>
      <c r="I87" s="34"/>
      <c r="J87" s="34"/>
      <c r="K87" s="34"/>
      <c r="L87" s="47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47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7" t="s">
        <v>18</v>
      </c>
      <c r="D89" s="34"/>
      <c r="E89" s="34"/>
      <c r="F89" s="25" t="str">
        <f>F12</f>
        <v xml:space="preserve"> </v>
      </c>
      <c r="G89" s="34"/>
      <c r="H89" s="34"/>
      <c r="I89" s="27" t="s">
        <v>20</v>
      </c>
      <c r="J89" s="60">
        <f>IF(J12="","",J12)</f>
        <v>44636</v>
      </c>
      <c r="K89" s="34"/>
      <c r="L89" s="47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47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7" t="s">
        <v>21</v>
      </c>
      <c r="D91" s="34"/>
      <c r="E91" s="34"/>
      <c r="F91" s="25" t="str">
        <f>E15</f>
        <v>MsÚ Žiar nad Hronom</v>
      </c>
      <c r="G91" s="34"/>
      <c r="H91" s="34"/>
      <c r="I91" s="27" t="s">
        <v>26</v>
      </c>
      <c r="J91" s="30" t="str">
        <f>E21</f>
        <v>Ing. Michal Štiga</v>
      </c>
      <c r="K91" s="34"/>
      <c r="L91" s="47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7" t="s">
        <v>24</v>
      </c>
      <c r="D92" s="34"/>
      <c r="E92" s="34"/>
      <c r="F92" s="25" t="str">
        <f>IF(E18="","",E18)</f>
        <v>Vyplň údaj</v>
      </c>
      <c r="G92" s="34"/>
      <c r="H92" s="34"/>
      <c r="I92" s="27" t="s">
        <v>28</v>
      </c>
      <c r="J92" s="30" t="str">
        <f>E24</f>
        <v>ROSOFT, s.r.o.</v>
      </c>
      <c r="K92" s="34"/>
      <c r="L92" s="47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47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24" t="s">
        <v>97</v>
      </c>
      <c r="D94" s="104"/>
      <c r="E94" s="104"/>
      <c r="F94" s="104"/>
      <c r="G94" s="104"/>
      <c r="H94" s="104"/>
      <c r="I94" s="104"/>
      <c r="J94" s="125" t="s">
        <v>98</v>
      </c>
      <c r="K94" s="104"/>
      <c r="L94" s="47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47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26" t="s">
        <v>99</v>
      </c>
      <c r="D96" s="34"/>
      <c r="E96" s="34"/>
      <c r="F96" s="34"/>
      <c r="G96" s="34"/>
      <c r="H96" s="34"/>
      <c r="I96" s="34"/>
      <c r="J96" s="76">
        <f>J140</f>
        <v>0</v>
      </c>
      <c r="K96" s="34"/>
      <c r="L96" s="47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100</v>
      </c>
    </row>
    <row r="97" spans="1:31" s="9" customFormat="1" ht="24.95" customHeight="1">
      <c r="B97" s="127"/>
      <c r="D97" s="128" t="s">
        <v>101</v>
      </c>
      <c r="E97" s="129"/>
      <c r="F97" s="129"/>
      <c r="G97" s="129"/>
      <c r="H97" s="129"/>
      <c r="I97" s="129"/>
      <c r="J97" s="130">
        <f>J141</f>
        <v>0</v>
      </c>
      <c r="L97" s="127"/>
    </row>
    <row r="98" spans="1:31" s="10" customFormat="1" ht="19.899999999999999" customHeight="1">
      <c r="B98" s="131"/>
      <c r="D98" s="132" t="s">
        <v>102</v>
      </c>
      <c r="E98" s="133"/>
      <c r="F98" s="133"/>
      <c r="G98" s="133"/>
      <c r="H98" s="133"/>
      <c r="I98" s="133"/>
      <c r="J98" s="134">
        <f>J142</f>
        <v>0</v>
      </c>
      <c r="L98" s="131"/>
    </row>
    <row r="99" spans="1:31" s="10" customFormat="1" ht="19.899999999999999" customHeight="1">
      <c r="B99" s="131"/>
      <c r="D99" s="132" t="s">
        <v>103</v>
      </c>
      <c r="E99" s="133"/>
      <c r="F99" s="133"/>
      <c r="G99" s="133"/>
      <c r="H99" s="133"/>
      <c r="I99" s="133"/>
      <c r="J99" s="134">
        <f>J226</f>
        <v>0</v>
      </c>
      <c r="L99" s="131"/>
    </row>
    <row r="100" spans="1:31" s="10" customFormat="1" ht="19.899999999999999" customHeight="1">
      <c r="B100" s="131"/>
      <c r="D100" s="132" t="s">
        <v>104</v>
      </c>
      <c r="E100" s="133"/>
      <c r="F100" s="133"/>
      <c r="G100" s="133"/>
      <c r="H100" s="133"/>
      <c r="I100" s="133"/>
      <c r="J100" s="134">
        <f>J229</f>
        <v>0</v>
      </c>
      <c r="L100" s="131"/>
    </row>
    <row r="101" spans="1:31" s="10" customFormat="1" ht="19.899999999999999" customHeight="1">
      <c r="B101" s="131"/>
      <c r="D101" s="132" t="s">
        <v>105</v>
      </c>
      <c r="E101" s="133"/>
      <c r="F101" s="133"/>
      <c r="G101" s="133"/>
      <c r="H101" s="133"/>
      <c r="I101" s="133"/>
      <c r="J101" s="134">
        <f>J233</f>
        <v>0</v>
      </c>
      <c r="L101" s="131"/>
    </row>
    <row r="102" spans="1:31" s="10" customFormat="1" ht="19.899999999999999" customHeight="1">
      <c r="B102" s="131"/>
      <c r="D102" s="132" t="s">
        <v>106</v>
      </c>
      <c r="E102" s="133"/>
      <c r="F102" s="133"/>
      <c r="G102" s="133"/>
      <c r="H102" s="133"/>
      <c r="I102" s="133"/>
      <c r="J102" s="134">
        <f>J247</f>
        <v>0</v>
      </c>
      <c r="L102" s="131"/>
    </row>
    <row r="103" spans="1:31" s="10" customFormat="1" ht="19.899999999999999" customHeight="1">
      <c r="B103" s="131"/>
      <c r="D103" s="132" t="s">
        <v>107</v>
      </c>
      <c r="E103" s="133"/>
      <c r="F103" s="133"/>
      <c r="G103" s="133"/>
      <c r="H103" s="133"/>
      <c r="I103" s="133"/>
      <c r="J103" s="134">
        <f>J282</f>
        <v>0</v>
      </c>
      <c r="L103" s="131"/>
    </row>
    <row r="104" spans="1:31" s="10" customFormat="1" ht="19.899999999999999" customHeight="1">
      <c r="B104" s="131"/>
      <c r="D104" s="132" t="s">
        <v>108</v>
      </c>
      <c r="E104" s="133"/>
      <c r="F104" s="133"/>
      <c r="G104" s="133"/>
      <c r="H104" s="133"/>
      <c r="I104" s="133"/>
      <c r="J104" s="134">
        <f>J290</f>
        <v>0</v>
      </c>
      <c r="L104" s="131"/>
    </row>
    <row r="105" spans="1:31" s="10" customFormat="1" ht="19.899999999999999" customHeight="1">
      <c r="B105" s="131"/>
      <c r="D105" s="132" t="s">
        <v>109</v>
      </c>
      <c r="E105" s="133"/>
      <c r="F105" s="133"/>
      <c r="G105" s="133"/>
      <c r="H105" s="133"/>
      <c r="I105" s="133"/>
      <c r="J105" s="134">
        <f>J295</f>
        <v>0</v>
      </c>
      <c r="L105" s="131"/>
    </row>
    <row r="106" spans="1:31" s="10" customFormat="1" ht="19.899999999999999" customHeight="1">
      <c r="B106" s="131"/>
      <c r="D106" s="132" t="s">
        <v>110</v>
      </c>
      <c r="E106" s="133"/>
      <c r="F106" s="133"/>
      <c r="G106" s="133"/>
      <c r="H106" s="133"/>
      <c r="I106" s="133"/>
      <c r="J106" s="134">
        <f>J298</f>
        <v>0</v>
      </c>
      <c r="L106" s="131"/>
    </row>
    <row r="107" spans="1:31" s="10" customFormat="1" ht="19.899999999999999" customHeight="1">
      <c r="B107" s="131"/>
      <c r="D107" s="132" t="s">
        <v>111</v>
      </c>
      <c r="E107" s="133"/>
      <c r="F107" s="133"/>
      <c r="G107" s="133"/>
      <c r="H107" s="133"/>
      <c r="I107" s="133"/>
      <c r="J107" s="134">
        <f>J321</f>
        <v>0</v>
      </c>
      <c r="L107" s="131"/>
    </row>
    <row r="108" spans="1:31" s="9" customFormat="1" ht="24.95" customHeight="1">
      <c r="B108" s="127"/>
      <c r="D108" s="128" t="s">
        <v>112</v>
      </c>
      <c r="E108" s="129"/>
      <c r="F108" s="129"/>
      <c r="G108" s="129"/>
      <c r="H108" s="129"/>
      <c r="I108" s="129"/>
      <c r="J108" s="130">
        <f>J323</f>
        <v>0</v>
      </c>
      <c r="L108" s="127"/>
    </row>
    <row r="109" spans="1:31" s="10" customFormat="1" ht="19.899999999999999" customHeight="1">
      <c r="B109" s="131"/>
      <c r="D109" s="132" t="s">
        <v>113</v>
      </c>
      <c r="E109" s="133"/>
      <c r="F109" s="133"/>
      <c r="G109" s="133"/>
      <c r="H109" s="133"/>
      <c r="I109" s="133"/>
      <c r="J109" s="134">
        <f>J324</f>
        <v>0</v>
      </c>
      <c r="L109" s="131"/>
    </row>
    <row r="110" spans="1:31" s="9" customFormat="1" ht="24.95" customHeight="1">
      <c r="B110" s="127"/>
      <c r="D110" s="128" t="s">
        <v>114</v>
      </c>
      <c r="E110" s="129"/>
      <c r="F110" s="129"/>
      <c r="G110" s="129"/>
      <c r="H110" s="129"/>
      <c r="I110" s="129"/>
      <c r="J110" s="130">
        <f>J337</f>
        <v>0</v>
      </c>
      <c r="L110" s="127"/>
    </row>
    <row r="111" spans="1:31" s="2" customFormat="1" ht="21.75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47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6.95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47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29.25" customHeight="1">
      <c r="A113" s="34"/>
      <c r="B113" s="35"/>
      <c r="C113" s="126" t="s">
        <v>115</v>
      </c>
      <c r="D113" s="34"/>
      <c r="E113" s="34"/>
      <c r="F113" s="34"/>
      <c r="G113" s="34"/>
      <c r="H113" s="34"/>
      <c r="I113" s="34"/>
      <c r="J113" s="135">
        <f>ROUND(J114 + J115 + J116 + J117 + J118 + J119,2)</f>
        <v>0</v>
      </c>
      <c r="K113" s="34"/>
      <c r="L113" s="47"/>
      <c r="N113" s="136" t="s">
        <v>36</v>
      </c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8" customHeight="1">
      <c r="A114" s="34"/>
      <c r="B114" s="137"/>
      <c r="C114" s="138"/>
      <c r="D114" s="243" t="s">
        <v>116</v>
      </c>
      <c r="E114" s="273"/>
      <c r="F114" s="273"/>
      <c r="G114" s="138"/>
      <c r="H114" s="138"/>
      <c r="I114" s="138"/>
      <c r="J114" s="95">
        <v>0</v>
      </c>
      <c r="K114" s="138"/>
      <c r="L114" s="140"/>
      <c r="M114" s="141"/>
      <c r="N114" s="142" t="s">
        <v>38</v>
      </c>
      <c r="O114" s="141"/>
      <c r="P114" s="141"/>
      <c r="Q114" s="141"/>
      <c r="R114" s="141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3" t="s">
        <v>117</v>
      </c>
      <c r="AZ114" s="141"/>
      <c r="BA114" s="141"/>
      <c r="BB114" s="141"/>
      <c r="BC114" s="141"/>
      <c r="BD114" s="141"/>
      <c r="BE114" s="144">
        <f t="shared" ref="BE114:BE119" si="0">IF(N114="základná",J114,0)</f>
        <v>0</v>
      </c>
      <c r="BF114" s="144">
        <f t="shared" ref="BF114:BF119" si="1">IF(N114="znížená",J114,0)</f>
        <v>0</v>
      </c>
      <c r="BG114" s="144">
        <f t="shared" ref="BG114:BG119" si="2">IF(N114="zákl. prenesená",J114,0)</f>
        <v>0</v>
      </c>
      <c r="BH114" s="144">
        <f t="shared" ref="BH114:BH119" si="3">IF(N114="zníž. prenesená",J114,0)</f>
        <v>0</v>
      </c>
      <c r="BI114" s="144">
        <f t="shared" ref="BI114:BI119" si="4">IF(N114="nulová",J114,0)</f>
        <v>0</v>
      </c>
      <c r="BJ114" s="143" t="s">
        <v>118</v>
      </c>
      <c r="BK114" s="141"/>
      <c r="BL114" s="141"/>
      <c r="BM114" s="141"/>
    </row>
    <row r="115" spans="1:65" s="2" customFormat="1" ht="18" customHeight="1">
      <c r="A115" s="34"/>
      <c r="B115" s="137"/>
      <c r="C115" s="138"/>
      <c r="D115" s="243" t="s">
        <v>119</v>
      </c>
      <c r="E115" s="273"/>
      <c r="F115" s="273"/>
      <c r="G115" s="138"/>
      <c r="H115" s="138"/>
      <c r="I115" s="138"/>
      <c r="J115" s="95">
        <v>0</v>
      </c>
      <c r="K115" s="138"/>
      <c r="L115" s="140"/>
      <c r="M115" s="141"/>
      <c r="N115" s="142" t="s">
        <v>38</v>
      </c>
      <c r="O115" s="141"/>
      <c r="P115" s="141"/>
      <c r="Q115" s="141"/>
      <c r="R115" s="141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3" t="s">
        <v>117</v>
      </c>
      <c r="AZ115" s="141"/>
      <c r="BA115" s="141"/>
      <c r="BB115" s="141"/>
      <c r="BC115" s="141"/>
      <c r="BD115" s="141"/>
      <c r="BE115" s="144">
        <f t="shared" si="0"/>
        <v>0</v>
      </c>
      <c r="BF115" s="144">
        <f t="shared" si="1"/>
        <v>0</v>
      </c>
      <c r="BG115" s="144">
        <f t="shared" si="2"/>
        <v>0</v>
      </c>
      <c r="BH115" s="144">
        <f t="shared" si="3"/>
        <v>0</v>
      </c>
      <c r="BI115" s="144">
        <f t="shared" si="4"/>
        <v>0</v>
      </c>
      <c r="BJ115" s="143" t="s">
        <v>118</v>
      </c>
      <c r="BK115" s="141"/>
      <c r="BL115" s="141"/>
      <c r="BM115" s="141"/>
    </row>
    <row r="116" spans="1:65" s="2" customFormat="1" ht="18" customHeight="1">
      <c r="A116" s="34"/>
      <c r="B116" s="137"/>
      <c r="C116" s="138"/>
      <c r="D116" s="243" t="s">
        <v>120</v>
      </c>
      <c r="E116" s="273"/>
      <c r="F116" s="273"/>
      <c r="G116" s="138"/>
      <c r="H116" s="138"/>
      <c r="I116" s="138"/>
      <c r="J116" s="95">
        <v>0</v>
      </c>
      <c r="K116" s="138"/>
      <c r="L116" s="140"/>
      <c r="M116" s="141"/>
      <c r="N116" s="142" t="s">
        <v>38</v>
      </c>
      <c r="O116" s="141"/>
      <c r="P116" s="141"/>
      <c r="Q116" s="141"/>
      <c r="R116" s="141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3" t="s">
        <v>117</v>
      </c>
      <c r="AZ116" s="141"/>
      <c r="BA116" s="141"/>
      <c r="BB116" s="141"/>
      <c r="BC116" s="141"/>
      <c r="BD116" s="141"/>
      <c r="BE116" s="144">
        <f t="shared" si="0"/>
        <v>0</v>
      </c>
      <c r="BF116" s="144">
        <f t="shared" si="1"/>
        <v>0</v>
      </c>
      <c r="BG116" s="144">
        <f t="shared" si="2"/>
        <v>0</v>
      </c>
      <c r="BH116" s="144">
        <f t="shared" si="3"/>
        <v>0</v>
      </c>
      <c r="BI116" s="144">
        <f t="shared" si="4"/>
        <v>0</v>
      </c>
      <c r="BJ116" s="143" t="s">
        <v>118</v>
      </c>
      <c r="BK116" s="141"/>
      <c r="BL116" s="141"/>
      <c r="BM116" s="141"/>
    </row>
    <row r="117" spans="1:65" s="2" customFormat="1" ht="18" customHeight="1">
      <c r="A117" s="34"/>
      <c r="B117" s="137"/>
      <c r="C117" s="138"/>
      <c r="D117" s="243" t="s">
        <v>121</v>
      </c>
      <c r="E117" s="273"/>
      <c r="F117" s="273"/>
      <c r="G117" s="138"/>
      <c r="H117" s="138"/>
      <c r="I117" s="138"/>
      <c r="J117" s="95">
        <v>0</v>
      </c>
      <c r="K117" s="138"/>
      <c r="L117" s="140"/>
      <c r="M117" s="141"/>
      <c r="N117" s="142" t="s">
        <v>38</v>
      </c>
      <c r="O117" s="141"/>
      <c r="P117" s="141"/>
      <c r="Q117" s="141"/>
      <c r="R117" s="141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3" t="s">
        <v>117</v>
      </c>
      <c r="AZ117" s="141"/>
      <c r="BA117" s="141"/>
      <c r="BB117" s="141"/>
      <c r="BC117" s="141"/>
      <c r="BD117" s="141"/>
      <c r="BE117" s="144">
        <f t="shared" si="0"/>
        <v>0</v>
      </c>
      <c r="BF117" s="144">
        <f t="shared" si="1"/>
        <v>0</v>
      </c>
      <c r="BG117" s="144">
        <f t="shared" si="2"/>
        <v>0</v>
      </c>
      <c r="BH117" s="144">
        <f t="shared" si="3"/>
        <v>0</v>
      </c>
      <c r="BI117" s="144">
        <f t="shared" si="4"/>
        <v>0</v>
      </c>
      <c r="BJ117" s="143" t="s">
        <v>118</v>
      </c>
      <c r="BK117" s="141"/>
      <c r="BL117" s="141"/>
      <c r="BM117" s="141"/>
    </row>
    <row r="118" spans="1:65" s="2" customFormat="1" ht="18" customHeight="1">
      <c r="A118" s="34"/>
      <c r="B118" s="137"/>
      <c r="C118" s="138"/>
      <c r="D118" s="243" t="s">
        <v>122</v>
      </c>
      <c r="E118" s="273"/>
      <c r="F118" s="273"/>
      <c r="G118" s="138"/>
      <c r="H118" s="138"/>
      <c r="I118" s="138"/>
      <c r="J118" s="95">
        <v>0</v>
      </c>
      <c r="K118" s="138"/>
      <c r="L118" s="140"/>
      <c r="M118" s="141"/>
      <c r="N118" s="142" t="s">
        <v>38</v>
      </c>
      <c r="O118" s="141"/>
      <c r="P118" s="141"/>
      <c r="Q118" s="141"/>
      <c r="R118" s="141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3" t="s">
        <v>117</v>
      </c>
      <c r="AZ118" s="141"/>
      <c r="BA118" s="141"/>
      <c r="BB118" s="141"/>
      <c r="BC118" s="141"/>
      <c r="BD118" s="141"/>
      <c r="BE118" s="144">
        <f t="shared" si="0"/>
        <v>0</v>
      </c>
      <c r="BF118" s="144">
        <f t="shared" si="1"/>
        <v>0</v>
      </c>
      <c r="BG118" s="144">
        <f t="shared" si="2"/>
        <v>0</v>
      </c>
      <c r="BH118" s="144">
        <f t="shared" si="3"/>
        <v>0</v>
      </c>
      <c r="BI118" s="144">
        <f t="shared" si="4"/>
        <v>0</v>
      </c>
      <c r="BJ118" s="143" t="s">
        <v>118</v>
      </c>
      <c r="BK118" s="141"/>
      <c r="BL118" s="141"/>
      <c r="BM118" s="141"/>
    </row>
    <row r="119" spans="1:65" s="2" customFormat="1" ht="18" customHeight="1">
      <c r="A119" s="34"/>
      <c r="B119" s="137"/>
      <c r="C119" s="138"/>
      <c r="D119" s="139" t="s">
        <v>123</v>
      </c>
      <c r="E119" s="138"/>
      <c r="F119" s="138"/>
      <c r="G119" s="138"/>
      <c r="H119" s="138"/>
      <c r="I119" s="138"/>
      <c r="J119" s="95">
        <f>ROUND(J30*T119,2)</f>
        <v>0</v>
      </c>
      <c r="K119" s="138"/>
      <c r="L119" s="140"/>
      <c r="M119" s="141"/>
      <c r="N119" s="142" t="s">
        <v>38</v>
      </c>
      <c r="O119" s="141"/>
      <c r="P119" s="141"/>
      <c r="Q119" s="141"/>
      <c r="R119" s="141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3" t="s">
        <v>124</v>
      </c>
      <c r="AZ119" s="141"/>
      <c r="BA119" s="141"/>
      <c r="BB119" s="141"/>
      <c r="BC119" s="141"/>
      <c r="BD119" s="141"/>
      <c r="BE119" s="144">
        <f t="shared" si="0"/>
        <v>0</v>
      </c>
      <c r="BF119" s="144">
        <f t="shared" si="1"/>
        <v>0</v>
      </c>
      <c r="BG119" s="144">
        <f t="shared" si="2"/>
        <v>0</v>
      </c>
      <c r="BH119" s="144">
        <f t="shared" si="3"/>
        <v>0</v>
      </c>
      <c r="BI119" s="144">
        <f t="shared" si="4"/>
        <v>0</v>
      </c>
      <c r="BJ119" s="143" t="s">
        <v>118</v>
      </c>
      <c r="BK119" s="141"/>
      <c r="BL119" s="141"/>
      <c r="BM119" s="141"/>
    </row>
    <row r="120" spans="1:65" s="2" customFormat="1" ht="11.25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47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29.25" customHeight="1">
      <c r="A121" s="34"/>
      <c r="B121" s="35"/>
      <c r="C121" s="103" t="s">
        <v>89</v>
      </c>
      <c r="D121" s="104"/>
      <c r="E121" s="104"/>
      <c r="F121" s="104"/>
      <c r="G121" s="104"/>
      <c r="H121" s="104"/>
      <c r="I121" s="104"/>
      <c r="J121" s="105">
        <f>ROUND(J96+J113,2)</f>
        <v>0</v>
      </c>
      <c r="K121" s="104"/>
      <c r="L121" s="47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6.95" customHeight="1">
      <c r="A122" s="34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47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6" spans="1:65" s="2" customFormat="1" ht="6.95" customHeight="1">
      <c r="A126" s="34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47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5" s="2" customFormat="1" ht="24.95" customHeight="1">
      <c r="A127" s="34"/>
      <c r="B127" s="35"/>
      <c r="C127" s="21" t="s">
        <v>125</v>
      </c>
      <c r="D127" s="34"/>
      <c r="E127" s="34"/>
      <c r="F127" s="34"/>
      <c r="G127" s="34"/>
      <c r="H127" s="34"/>
      <c r="I127" s="34"/>
      <c r="J127" s="34"/>
      <c r="K127" s="34"/>
      <c r="L127" s="47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6.95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47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2" customHeight="1">
      <c r="A129" s="34"/>
      <c r="B129" s="35"/>
      <c r="C129" s="27" t="s">
        <v>15</v>
      </c>
      <c r="D129" s="34"/>
      <c r="E129" s="34"/>
      <c r="F129" s="34"/>
      <c r="G129" s="34"/>
      <c r="H129" s="34"/>
      <c r="I129" s="34"/>
      <c r="J129" s="34"/>
      <c r="K129" s="34"/>
      <c r="L129" s="47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6.5" customHeight="1">
      <c r="A130" s="34"/>
      <c r="B130" s="35"/>
      <c r="C130" s="34"/>
      <c r="D130" s="34"/>
      <c r="E130" s="269" t="str">
        <f>E7</f>
        <v>Revitalizácia vnútroblokov CMZ v meste Žiar nad Hronom</v>
      </c>
      <c r="F130" s="270"/>
      <c r="G130" s="270"/>
      <c r="H130" s="270"/>
      <c r="I130" s="34"/>
      <c r="J130" s="34"/>
      <c r="K130" s="34"/>
      <c r="L130" s="47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2" customHeight="1">
      <c r="A131" s="34"/>
      <c r="B131" s="35"/>
      <c r="C131" s="27" t="s">
        <v>91</v>
      </c>
      <c r="D131" s="34"/>
      <c r="E131" s="34"/>
      <c r="F131" s="34"/>
      <c r="G131" s="34"/>
      <c r="H131" s="34"/>
      <c r="I131" s="34"/>
      <c r="J131" s="34"/>
      <c r="K131" s="34"/>
      <c r="L131" s="47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16.5" customHeight="1">
      <c r="A132" s="34"/>
      <c r="B132" s="35"/>
      <c r="C132" s="34"/>
      <c r="D132" s="34"/>
      <c r="E132" s="223" t="str">
        <f>E9</f>
        <v>SO-01 Krajinná architektúra</v>
      </c>
      <c r="F132" s="271"/>
      <c r="G132" s="271"/>
      <c r="H132" s="271"/>
      <c r="I132" s="34"/>
      <c r="J132" s="34"/>
      <c r="K132" s="34"/>
      <c r="L132" s="47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6.95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47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12" customHeight="1">
      <c r="A134" s="34"/>
      <c r="B134" s="35"/>
      <c r="C134" s="27" t="s">
        <v>18</v>
      </c>
      <c r="D134" s="34"/>
      <c r="E134" s="34"/>
      <c r="F134" s="25" t="str">
        <f>F12</f>
        <v xml:space="preserve"> </v>
      </c>
      <c r="G134" s="34"/>
      <c r="H134" s="34"/>
      <c r="I134" s="27" t="s">
        <v>20</v>
      </c>
      <c r="J134" s="60">
        <f>IF(J12="","",J12)</f>
        <v>44636</v>
      </c>
      <c r="K134" s="34"/>
      <c r="L134" s="47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6.95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47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2" customFormat="1" ht="15.2" customHeight="1">
      <c r="A136" s="34"/>
      <c r="B136" s="35"/>
      <c r="C136" s="27" t="s">
        <v>21</v>
      </c>
      <c r="D136" s="34"/>
      <c r="E136" s="34"/>
      <c r="F136" s="25" t="str">
        <f>E15</f>
        <v>MsÚ Žiar nad Hronom</v>
      </c>
      <c r="G136" s="34"/>
      <c r="H136" s="34"/>
      <c r="I136" s="27" t="s">
        <v>26</v>
      </c>
      <c r="J136" s="30" t="str">
        <f>E21</f>
        <v>Ing. Michal Štiga</v>
      </c>
      <c r="K136" s="34"/>
      <c r="L136" s="47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5" s="2" customFormat="1" ht="15.2" customHeight="1">
      <c r="A137" s="34"/>
      <c r="B137" s="35"/>
      <c r="C137" s="27" t="s">
        <v>24</v>
      </c>
      <c r="D137" s="34"/>
      <c r="E137" s="34"/>
      <c r="F137" s="25" t="str">
        <f>IF(E18="","",E18)</f>
        <v>Vyplň údaj</v>
      </c>
      <c r="G137" s="34"/>
      <c r="H137" s="34"/>
      <c r="I137" s="27" t="s">
        <v>28</v>
      </c>
      <c r="J137" s="30" t="str">
        <f>E24</f>
        <v>ROSOFT, s.r.o.</v>
      </c>
      <c r="K137" s="34"/>
      <c r="L137" s="47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5" s="2" customFormat="1" ht="10.35" customHeight="1">
      <c r="A138" s="34"/>
      <c r="B138" s="35"/>
      <c r="C138" s="34"/>
      <c r="D138" s="34"/>
      <c r="E138" s="34"/>
      <c r="F138" s="34"/>
      <c r="G138" s="34"/>
      <c r="H138" s="34"/>
      <c r="I138" s="34"/>
      <c r="J138" s="34"/>
      <c r="K138" s="34"/>
      <c r="L138" s="47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5" s="11" customFormat="1" ht="29.25" customHeight="1">
      <c r="A139" s="145"/>
      <c r="B139" s="146"/>
      <c r="C139" s="147" t="s">
        <v>126</v>
      </c>
      <c r="D139" s="148" t="s">
        <v>57</v>
      </c>
      <c r="E139" s="148" t="s">
        <v>53</v>
      </c>
      <c r="F139" s="148" t="s">
        <v>54</v>
      </c>
      <c r="G139" s="148" t="s">
        <v>127</v>
      </c>
      <c r="H139" s="148" t="s">
        <v>128</v>
      </c>
      <c r="I139" s="148" t="s">
        <v>129</v>
      </c>
      <c r="J139" s="149" t="s">
        <v>98</v>
      </c>
      <c r="K139" s="150" t="s">
        <v>130</v>
      </c>
      <c r="L139" s="151"/>
      <c r="M139" s="67" t="s">
        <v>1</v>
      </c>
      <c r="N139" s="68" t="s">
        <v>36</v>
      </c>
      <c r="O139" s="68" t="s">
        <v>131</v>
      </c>
      <c r="P139" s="68" t="s">
        <v>132</v>
      </c>
      <c r="Q139" s="68" t="s">
        <v>133</v>
      </c>
      <c r="R139" s="68" t="s">
        <v>134</v>
      </c>
      <c r="S139" s="68" t="s">
        <v>135</v>
      </c>
      <c r="T139" s="69" t="s">
        <v>136</v>
      </c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</row>
    <row r="140" spans="1:65" s="2" customFormat="1" ht="22.9" customHeight="1">
      <c r="A140" s="34"/>
      <c r="B140" s="35"/>
      <c r="C140" s="74" t="s">
        <v>95</v>
      </c>
      <c r="D140" s="34"/>
      <c r="E140" s="34"/>
      <c r="F140" s="34"/>
      <c r="G140" s="34"/>
      <c r="H140" s="34"/>
      <c r="I140" s="34"/>
      <c r="J140" s="152">
        <f>BK140</f>
        <v>0</v>
      </c>
      <c r="K140" s="34"/>
      <c r="L140" s="35"/>
      <c r="M140" s="70"/>
      <c r="N140" s="61"/>
      <c r="O140" s="71"/>
      <c r="P140" s="153">
        <f>P141+P323+P337</f>
        <v>0</v>
      </c>
      <c r="Q140" s="71"/>
      <c r="R140" s="153">
        <f>R141+R323+R337</f>
        <v>869.63771150000002</v>
      </c>
      <c r="S140" s="71"/>
      <c r="T140" s="154">
        <f>T141+T323+T337</f>
        <v>290.822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T140" s="17" t="s">
        <v>71</v>
      </c>
      <c r="AU140" s="17" t="s">
        <v>100</v>
      </c>
      <c r="BK140" s="155">
        <f>BK141+BK323+BK337</f>
        <v>0</v>
      </c>
    </row>
    <row r="141" spans="1:65" s="12" customFormat="1" ht="25.9" customHeight="1">
      <c r="B141" s="156"/>
      <c r="D141" s="157" t="s">
        <v>71</v>
      </c>
      <c r="E141" s="158" t="s">
        <v>137</v>
      </c>
      <c r="F141" s="158" t="s">
        <v>138</v>
      </c>
      <c r="I141" s="159"/>
      <c r="J141" s="160">
        <f>BK141</f>
        <v>0</v>
      </c>
      <c r="L141" s="156"/>
      <c r="M141" s="161"/>
      <c r="N141" s="162"/>
      <c r="O141" s="162"/>
      <c r="P141" s="163">
        <f>P142+P226+P229+P233+P247+P282+P290+P295+P298+P321</f>
        <v>0</v>
      </c>
      <c r="Q141" s="162"/>
      <c r="R141" s="163">
        <f>R142+R226+R229+R233+R247+R282+R290+R295+R298+R321</f>
        <v>867.80896150000001</v>
      </c>
      <c r="S141" s="162"/>
      <c r="T141" s="164">
        <f>T142+T226+T229+T233+T247+T282+T290+T295+T298+T321</f>
        <v>280.04200000000003</v>
      </c>
      <c r="AR141" s="157" t="s">
        <v>79</v>
      </c>
      <c r="AT141" s="165" t="s">
        <v>71</v>
      </c>
      <c r="AU141" s="165" t="s">
        <v>72</v>
      </c>
      <c r="AY141" s="157" t="s">
        <v>139</v>
      </c>
      <c r="BK141" s="166">
        <f>BK142+BK226+BK229+BK233+BK247+BK282+BK290+BK295+BK298+BK321</f>
        <v>0</v>
      </c>
    </row>
    <row r="142" spans="1:65" s="12" customFormat="1" ht="22.9" customHeight="1">
      <c r="B142" s="156"/>
      <c r="D142" s="157" t="s">
        <v>71</v>
      </c>
      <c r="E142" s="167" t="s">
        <v>79</v>
      </c>
      <c r="F142" s="167" t="s">
        <v>140</v>
      </c>
      <c r="I142" s="159"/>
      <c r="J142" s="168">
        <f>BK142</f>
        <v>0</v>
      </c>
      <c r="L142" s="156"/>
      <c r="M142" s="161"/>
      <c r="N142" s="162"/>
      <c r="O142" s="162"/>
      <c r="P142" s="163">
        <f>SUM(P143:P225)</f>
        <v>0</v>
      </c>
      <c r="Q142" s="162"/>
      <c r="R142" s="163">
        <f>SUM(R143:R225)</f>
        <v>54.591940000000001</v>
      </c>
      <c r="S142" s="162"/>
      <c r="T142" s="164">
        <f>SUM(T143:T225)</f>
        <v>280.04200000000003</v>
      </c>
      <c r="AR142" s="157" t="s">
        <v>79</v>
      </c>
      <c r="AT142" s="165" t="s">
        <v>71</v>
      </c>
      <c r="AU142" s="165" t="s">
        <v>79</v>
      </c>
      <c r="AY142" s="157" t="s">
        <v>139</v>
      </c>
      <c r="BK142" s="166">
        <f>SUM(BK143:BK225)</f>
        <v>0</v>
      </c>
    </row>
    <row r="143" spans="1:65" s="2" customFormat="1" ht="24.2" customHeight="1">
      <c r="A143" s="34"/>
      <c r="B143" s="137"/>
      <c r="C143" s="169" t="s">
        <v>79</v>
      </c>
      <c r="D143" s="169" t="s">
        <v>141</v>
      </c>
      <c r="E143" s="170" t="s">
        <v>142</v>
      </c>
      <c r="F143" s="171" t="s">
        <v>143</v>
      </c>
      <c r="G143" s="172" t="s">
        <v>144</v>
      </c>
      <c r="H143" s="173">
        <v>54</v>
      </c>
      <c r="I143" s="174"/>
      <c r="J143" s="175">
        <f t="shared" ref="J143:J149" si="5">ROUND(I143*H143,2)</f>
        <v>0</v>
      </c>
      <c r="K143" s="176"/>
      <c r="L143" s="35"/>
      <c r="M143" s="177" t="s">
        <v>1</v>
      </c>
      <c r="N143" s="178" t="s">
        <v>38</v>
      </c>
      <c r="O143" s="63"/>
      <c r="P143" s="179">
        <f t="shared" ref="P143:P149" si="6">O143*H143</f>
        <v>0</v>
      </c>
      <c r="Q143" s="179">
        <v>0</v>
      </c>
      <c r="R143" s="179">
        <f t="shared" ref="R143:R149" si="7">Q143*H143</f>
        <v>0</v>
      </c>
      <c r="S143" s="179">
        <v>0</v>
      </c>
      <c r="T143" s="180">
        <f t="shared" ref="T143:T149" si="8"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1" t="s">
        <v>145</v>
      </c>
      <c r="AT143" s="181" t="s">
        <v>141</v>
      </c>
      <c r="AU143" s="181" t="s">
        <v>118</v>
      </c>
      <c r="AY143" s="17" t="s">
        <v>139</v>
      </c>
      <c r="BE143" s="99">
        <f t="shared" ref="BE143:BE149" si="9">IF(N143="základná",J143,0)</f>
        <v>0</v>
      </c>
      <c r="BF143" s="99">
        <f t="shared" ref="BF143:BF149" si="10">IF(N143="znížená",J143,0)</f>
        <v>0</v>
      </c>
      <c r="BG143" s="99">
        <f t="shared" ref="BG143:BG149" si="11">IF(N143="zákl. prenesená",J143,0)</f>
        <v>0</v>
      </c>
      <c r="BH143" s="99">
        <f t="shared" ref="BH143:BH149" si="12">IF(N143="zníž. prenesená",J143,0)</f>
        <v>0</v>
      </c>
      <c r="BI143" s="99">
        <f t="shared" ref="BI143:BI149" si="13">IF(N143="nulová",J143,0)</f>
        <v>0</v>
      </c>
      <c r="BJ143" s="17" t="s">
        <v>118</v>
      </c>
      <c r="BK143" s="99">
        <f t="shared" ref="BK143:BK149" si="14">ROUND(I143*H143,2)</f>
        <v>0</v>
      </c>
      <c r="BL143" s="17" t="s">
        <v>145</v>
      </c>
      <c r="BM143" s="181" t="s">
        <v>146</v>
      </c>
    </row>
    <row r="144" spans="1:65" s="2" customFormat="1" ht="24.2" customHeight="1">
      <c r="A144" s="34"/>
      <c r="B144" s="137"/>
      <c r="C144" s="169" t="s">
        <v>118</v>
      </c>
      <c r="D144" s="169" t="s">
        <v>141</v>
      </c>
      <c r="E144" s="170" t="s">
        <v>147</v>
      </c>
      <c r="F144" s="171" t="s">
        <v>148</v>
      </c>
      <c r="G144" s="172" t="s">
        <v>144</v>
      </c>
      <c r="H144" s="173">
        <v>10</v>
      </c>
      <c r="I144" s="174"/>
      <c r="J144" s="175">
        <f t="shared" si="5"/>
        <v>0</v>
      </c>
      <c r="K144" s="176"/>
      <c r="L144" s="35"/>
      <c r="M144" s="177" t="s">
        <v>1</v>
      </c>
      <c r="N144" s="178" t="s">
        <v>38</v>
      </c>
      <c r="O144" s="63"/>
      <c r="P144" s="179">
        <f t="shared" si="6"/>
        <v>0</v>
      </c>
      <c r="Q144" s="179">
        <v>0</v>
      </c>
      <c r="R144" s="179">
        <f t="shared" si="7"/>
        <v>0</v>
      </c>
      <c r="S144" s="179">
        <v>0</v>
      </c>
      <c r="T144" s="180">
        <f t="shared" si="8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1" t="s">
        <v>145</v>
      </c>
      <c r="AT144" s="181" t="s">
        <v>141</v>
      </c>
      <c r="AU144" s="181" t="s">
        <v>118</v>
      </c>
      <c r="AY144" s="17" t="s">
        <v>139</v>
      </c>
      <c r="BE144" s="99">
        <f t="shared" si="9"/>
        <v>0</v>
      </c>
      <c r="BF144" s="99">
        <f t="shared" si="10"/>
        <v>0</v>
      </c>
      <c r="BG144" s="99">
        <f t="shared" si="11"/>
        <v>0</v>
      </c>
      <c r="BH144" s="99">
        <f t="shared" si="12"/>
        <v>0</v>
      </c>
      <c r="BI144" s="99">
        <f t="shared" si="13"/>
        <v>0</v>
      </c>
      <c r="BJ144" s="17" t="s">
        <v>118</v>
      </c>
      <c r="BK144" s="99">
        <f t="shared" si="14"/>
        <v>0</v>
      </c>
      <c r="BL144" s="17" t="s">
        <v>145</v>
      </c>
      <c r="BM144" s="181" t="s">
        <v>149</v>
      </c>
    </row>
    <row r="145" spans="1:65" s="2" customFormat="1" ht="24.2" customHeight="1">
      <c r="A145" s="34"/>
      <c r="B145" s="137"/>
      <c r="C145" s="169" t="s">
        <v>150</v>
      </c>
      <c r="D145" s="169" t="s">
        <v>141</v>
      </c>
      <c r="E145" s="170" t="s">
        <v>151</v>
      </c>
      <c r="F145" s="171" t="s">
        <v>152</v>
      </c>
      <c r="G145" s="172" t="s">
        <v>144</v>
      </c>
      <c r="H145" s="173">
        <v>2</v>
      </c>
      <c r="I145" s="174"/>
      <c r="J145" s="175">
        <f t="shared" si="5"/>
        <v>0</v>
      </c>
      <c r="K145" s="176"/>
      <c r="L145" s="35"/>
      <c r="M145" s="177" t="s">
        <v>1</v>
      </c>
      <c r="N145" s="178" t="s">
        <v>38</v>
      </c>
      <c r="O145" s="63"/>
      <c r="P145" s="179">
        <f t="shared" si="6"/>
        <v>0</v>
      </c>
      <c r="Q145" s="179">
        <v>0</v>
      </c>
      <c r="R145" s="179">
        <f t="shared" si="7"/>
        <v>0</v>
      </c>
      <c r="S145" s="179">
        <v>0</v>
      </c>
      <c r="T145" s="180">
        <f t="shared" si="8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1" t="s">
        <v>145</v>
      </c>
      <c r="AT145" s="181" t="s">
        <v>141</v>
      </c>
      <c r="AU145" s="181" t="s">
        <v>118</v>
      </c>
      <c r="AY145" s="17" t="s">
        <v>139</v>
      </c>
      <c r="BE145" s="99">
        <f t="shared" si="9"/>
        <v>0</v>
      </c>
      <c r="BF145" s="99">
        <f t="shared" si="10"/>
        <v>0</v>
      </c>
      <c r="BG145" s="99">
        <f t="shared" si="11"/>
        <v>0</v>
      </c>
      <c r="BH145" s="99">
        <f t="shared" si="12"/>
        <v>0</v>
      </c>
      <c r="BI145" s="99">
        <f t="shared" si="13"/>
        <v>0</v>
      </c>
      <c r="BJ145" s="17" t="s">
        <v>118</v>
      </c>
      <c r="BK145" s="99">
        <f t="shared" si="14"/>
        <v>0</v>
      </c>
      <c r="BL145" s="17" t="s">
        <v>145</v>
      </c>
      <c r="BM145" s="181" t="s">
        <v>153</v>
      </c>
    </row>
    <row r="146" spans="1:65" s="2" customFormat="1" ht="24.2" customHeight="1">
      <c r="A146" s="34"/>
      <c r="B146" s="137"/>
      <c r="C146" s="169" t="s">
        <v>145</v>
      </c>
      <c r="D146" s="169" t="s">
        <v>141</v>
      </c>
      <c r="E146" s="170" t="s">
        <v>154</v>
      </c>
      <c r="F146" s="171" t="s">
        <v>155</v>
      </c>
      <c r="G146" s="172" t="s">
        <v>144</v>
      </c>
      <c r="H146" s="173">
        <v>54</v>
      </c>
      <c r="I146" s="174"/>
      <c r="J146" s="175">
        <f t="shared" si="5"/>
        <v>0</v>
      </c>
      <c r="K146" s="176"/>
      <c r="L146" s="35"/>
      <c r="M146" s="177" t="s">
        <v>1</v>
      </c>
      <c r="N146" s="178" t="s">
        <v>38</v>
      </c>
      <c r="O146" s="63"/>
      <c r="P146" s="179">
        <f t="shared" si="6"/>
        <v>0</v>
      </c>
      <c r="Q146" s="179">
        <v>0</v>
      </c>
      <c r="R146" s="179">
        <f t="shared" si="7"/>
        <v>0</v>
      </c>
      <c r="S146" s="179">
        <v>0</v>
      </c>
      <c r="T146" s="180">
        <f t="shared" si="8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1" t="s">
        <v>145</v>
      </c>
      <c r="AT146" s="181" t="s">
        <v>141</v>
      </c>
      <c r="AU146" s="181" t="s">
        <v>118</v>
      </c>
      <c r="AY146" s="17" t="s">
        <v>139</v>
      </c>
      <c r="BE146" s="99">
        <f t="shared" si="9"/>
        <v>0</v>
      </c>
      <c r="BF146" s="99">
        <f t="shared" si="10"/>
        <v>0</v>
      </c>
      <c r="BG146" s="99">
        <f t="shared" si="11"/>
        <v>0</v>
      </c>
      <c r="BH146" s="99">
        <f t="shared" si="12"/>
        <v>0</v>
      </c>
      <c r="BI146" s="99">
        <f t="shared" si="13"/>
        <v>0</v>
      </c>
      <c r="BJ146" s="17" t="s">
        <v>118</v>
      </c>
      <c r="BK146" s="99">
        <f t="shared" si="14"/>
        <v>0</v>
      </c>
      <c r="BL146" s="17" t="s">
        <v>145</v>
      </c>
      <c r="BM146" s="181" t="s">
        <v>156</v>
      </c>
    </row>
    <row r="147" spans="1:65" s="2" customFormat="1" ht="24.2" customHeight="1">
      <c r="A147" s="34"/>
      <c r="B147" s="137"/>
      <c r="C147" s="169" t="s">
        <v>157</v>
      </c>
      <c r="D147" s="169" t="s">
        <v>141</v>
      </c>
      <c r="E147" s="170" t="s">
        <v>158</v>
      </c>
      <c r="F147" s="171" t="s">
        <v>159</v>
      </c>
      <c r="G147" s="172" t="s">
        <v>144</v>
      </c>
      <c r="H147" s="173">
        <v>10</v>
      </c>
      <c r="I147" s="174"/>
      <c r="J147" s="175">
        <f t="shared" si="5"/>
        <v>0</v>
      </c>
      <c r="K147" s="176"/>
      <c r="L147" s="35"/>
      <c r="M147" s="177" t="s">
        <v>1</v>
      </c>
      <c r="N147" s="178" t="s">
        <v>38</v>
      </c>
      <c r="O147" s="63"/>
      <c r="P147" s="179">
        <f t="shared" si="6"/>
        <v>0</v>
      </c>
      <c r="Q147" s="179">
        <v>0</v>
      </c>
      <c r="R147" s="179">
        <f t="shared" si="7"/>
        <v>0</v>
      </c>
      <c r="S147" s="179">
        <v>0</v>
      </c>
      <c r="T147" s="180">
        <f t="shared" si="8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1" t="s">
        <v>145</v>
      </c>
      <c r="AT147" s="181" t="s">
        <v>141</v>
      </c>
      <c r="AU147" s="181" t="s">
        <v>118</v>
      </c>
      <c r="AY147" s="17" t="s">
        <v>139</v>
      </c>
      <c r="BE147" s="99">
        <f t="shared" si="9"/>
        <v>0</v>
      </c>
      <c r="BF147" s="99">
        <f t="shared" si="10"/>
        <v>0</v>
      </c>
      <c r="BG147" s="99">
        <f t="shared" si="11"/>
        <v>0</v>
      </c>
      <c r="BH147" s="99">
        <f t="shared" si="12"/>
        <v>0</v>
      </c>
      <c r="BI147" s="99">
        <f t="shared" si="13"/>
        <v>0</v>
      </c>
      <c r="BJ147" s="17" t="s">
        <v>118</v>
      </c>
      <c r="BK147" s="99">
        <f t="shared" si="14"/>
        <v>0</v>
      </c>
      <c r="BL147" s="17" t="s">
        <v>145</v>
      </c>
      <c r="BM147" s="181" t="s">
        <v>160</v>
      </c>
    </row>
    <row r="148" spans="1:65" s="2" customFormat="1" ht="24.2" customHeight="1">
      <c r="A148" s="34"/>
      <c r="B148" s="137"/>
      <c r="C148" s="169" t="s">
        <v>161</v>
      </c>
      <c r="D148" s="169" t="s">
        <v>141</v>
      </c>
      <c r="E148" s="170" t="s">
        <v>162</v>
      </c>
      <c r="F148" s="171" t="s">
        <v>163</v>
      </c>
      <c r="G148" s="172" t="s">
        <v>144</v>
      </c>
      <c r="H148" s="173">
        <v>2</v>
      </c>
      <c r="I148" s="174"/>
      <c r="J148" s="175">
        <f t="shared" si="5"/>
        <v>0</v>
      </c>
      <c r="K148" s="176"/>
      <c r="L148" s="35"/>
      <c r="M148" s="177" t="s">
        <v>1</v>
      </c>
      <c r="N148" s="178" t="s">
        <v>38</v>
      </c>
      <c r="O148" s="63"/>
      <c r="P148" s="179">
        <f t="shared" si="6"/>
        <v>0</v>
      </c>
      <c r="Q148" s="179">
        <v>0</v>
      </c>
      <c r="R148" s="179">
        <f t="shared" si="7"/>
        <v>0</v>
      </c>
      <c r="S148" s="179">
        <v>0</v>
      </c>
      <c r="T148" s="180">
        <f t="shared" si="8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1" t="s">
        <v>145</v>
      </c>
      <c r="AT148" s="181" t="s">
        <v>141</v>
      </c>
      <c r="AU148" s="181" t="s">
        <v>118</v>
      </c>
      <c r="AY148" s="17" t="s">
        <v>139</v>
      </c>
      <c r="BE148" s="99">
        <f t="shared" si="9"/>
        <v>0</v>
      </c>
      <c r="BF148" s="99">
        <f t="shared" si="10"/>
        <v>0</v>
      </c>
      <c r="BG148" s="99">
        <f t="shared" si="11"/>
        <v>0</v>
      </c>
      <c r="BH148" s="99">
        <f t="shared" si="12"/>
        <v>0</v>
      </c>
      <c r="BI148" s="99">
        <f t="shared" si="13"/>
        <v>0</v>
      </c>
      <c r="BJ148" s="17" t="s">
        <v>118</v>
      </c>
      <c r="BK148" s="99">
        <f t="shared" si="14"/>
        <v>0</v>
      </c>
      <c r="BL148" s="17" t="s">
        <v>145</v>
      </c>
      <c r="BM148" s="181" t="s">
        <v>164</v>
      </c>
    </row>
    <row r="149" spans="1:65" s="2" customFormat="1" ht="24.2" customHeight="1">
      <c r="A149" s="34"/>
      <c r="B149" s="137"/>
      <c r="C149" s="169" t="s">
        <v>165</v>
      </c>
      <c r="D149" s="169" t="s">
        <v>141</v>
      </c>
      <c r="E149" s="170" t="s">
        <v>166</v>
      </c>
      <c r="F149" s="171" t="s">
        <v>167</v>
      </c>
      <c r="G149" s="172" t="s">
        <v>144</v>
      </c>
      <c r="H149" s="173">
        <v>54</v>
      </c>
      <c r="I149" s="174"/>
      <c r="J149" s="175">
        <f t="shared" si="5"/>
        <v>0</v>
      </c>
      <c r="K149" s="176"/>
      <c r="L149" s="35"/>
      <c r="M149" s="177" t="s">
        <v>1</v>
      </c>
      <c r="N149" s="178" t="s">
        <v>38</v>
      </c>
      <c r="O149" s="63"/>
      <c r="P149" s="179">
        <f t="shared" si="6"/>
        <v>0</v>
      </c>
      <c r="Q149" s="179">
        <v>0</v>
      </c>
      <c r="R149" s="179">
        <f t="shared" si="7"/>
        <v>0</v>
      </c>
      <c r="S149" s="179">
        <v>0</v>
      </c>
      <c r="T149" s="180">
        <f t="shared" si="8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1" t="s">
        <v>145</v>
      </c>
      <c r="AT149" s="181" t="s">
        <v>141</v>
      </c>
      <c r="AU149" s="181" t="s">
        <v>118</v>
      </c>
      <c r="AY149" s="17" t="s">
        <v>139</v>
      </c>
      <c r="BE149" s="99">
        <f t="shared" si="9"/>
        <v>0</v>
      </c>
      <c r="BF149" s="99">
        <f t="shared" si="10"/>
        <v>0</v>
      </c>
      <c r="BG149" s="99">
        <f t="shared" si="11"/>
        <v>0</v>
      </c>
      <c r="BH149" s="99">
        <f t="shared" si="12"/>
        <v>0</v>
      </c>
      <c r="BI149" s="99">
        <f t="shared" si="13"/>
        <v>0</v>
      </c>
      <c r="BJ149" s="17" t="s">
        <v>118</v>
      </c>
      <c r="BK149" s="99">
        <f t="shared" si="14"/>
        <v>0</v>
      </c>
      <c r="BL149" s="17" t="s">
        <v>145</v>
      </c>
      <c r="BM149" s="181" t="s">
        <v>168</v>
      </c>
    </row>
    <row r="150" spans="1:65" s="13" customFormat="1" ht="11.25">
      <c r="B150" s="182"/>
      <c r="D150" s="183" t="s">
        <v>169</v>
      </c>
      <c r="E150" s="184" t="s">
        <v>1</v>
      </c>
      <c r="F150" s="185" t="s">
        <v>170</v>
      </c>
      <c r="H150" s="186">
        <v>54</v>
      </c>
      <c r="I150" s="187"/>
      <c r="L150" s="182"/>
      <c r="M150" s="188"/>
      <c r="N150" s="189"/>
      <c r="O150" s="189"/>
      <c r="P150" s="189"/>
      <c r="Q150" s="189"/>
      <c r="R150" s="189"/>
      <c r="S150" s="189"/>
      <c r="T150" s="190"/>
      <c r="AT150" s="184" t="s">
        <v>169</v>
      </c>
      <c r="AU150" s="184" t="s">
        <v>118</v>
      </c>
      <c r="AV150" s="13" t="s">
        <v>118</v>
      </c>
      <c r="AW150" s="13" t="s">
        <v>27</v>
      </c>
      <c r="AX150" s="13" t="s">
        <v>72</v>
      </c>
      <c r="AY150" s="184" t="s">
        <v>139</v>
      </c>
    </row>
    <row r="151" spans="1:65" s="14" customFormat="1" ht="11.25">
      <c r="B151" s="191"/>
      <c r="D151" s="183" t="s">
        <v>169</v>
      </c>
      <c r="E151" s="192" t="s">
        <v>1</v>
      </c>
      <c r="F151" s="193" t="s">
        <v>171</v>
      </c>
      <c r="H151" s="194">
        <v>54</v>
      </c>
      <c r="I151" s="195"/>
      <c r="L151" s="191"/>
      <c r="M151" s="196"/>
      <c r="N151" s="197"/>
      <c r="O151" s="197"/>
      <c r="P151" s="197"/>
      <c r="Q151" s="197"/>
      <c r="R151" s="197"/>
      <c r="S151" s="197"/>
      <c r="T151" s="198"/>
      <c r="AT151" s="192" t="s">
        <v>169</v>
      </c>
      <c r="AU151" s="192" t="s">
        <v>118</v>
      </c>
      <c r="AV151" s="14" t="s">
        <v>145</v>
      </c>
      <c r="AW151" s="14" t="s">
        <v>27</v>
      </c>
      <c r="AX151" s="14" t="s">
        <v>79</v>
      </c>
      <c r="AY151" s="192" t="s">
        <v>139</v>
      </c>
    </row>
    <row r="152" spans="1:65" s="15" customFormat="1" ht="11.25">
      <c r="B152" s="199"/>
      <c r="D152" s="183" t="s">
        <v>169</v>
      </c>
      <c r="E152" s="200" t="s">
        <v>1</v>
      </c>
      <c r="F152" s="201" t="s">
        <v>172</v>
      </c>
      <c r="H152" s="200" t="s">
        <v>1</v>
      </c>
      <c r="I152" s="202"/>
      <c r="L152" s="199"/>
      <c r="M152" s="203"/>
      <c r="N152" s="204"/>
      <c r="O152" s="204"/>
      <c r="P152" s="204"/>
      <c r="Q152" s="204"/>
      <c r="R152" s="204"/>
      <c r="S152" s="204"/>
      <c r="T152" s="205"/>
      <c r="AT152" s="200" t="s">
        <v>169</v>
      </c>
      <c r="AU152" s="200" t="s">
        <v>118</v>
      </c>
      <c r="AV152" s="15" t="s">
        <v>79</v>
      </c>
      <c r="AW152" s="15" t="s">
        <v>27</v>
      </c>
      <c r="AX152" s="15" t="s">
        <v>72</v>
      </c>
      <c r="AY152" s="200" t="s">
        <v>139</v>
      </c>
    </row>
    <row r="153" spans="1:65" s="15" customFormat="1" ht="33.75">
      <c r="B153" s="199"/>
      <c r="D153" s="183" t="s">
        <v>169</v>
      </c>
      <c r="E153" s="200" t="s">
        <v>1</v>
      </c>
      <c r="F153" s="201" t="s">
        <v>173</v>
      </c>
      <c r="H153" s="200" t="s">
        <v>1</v>
      </c>
      <c r="I153" s="202"/>
      <c r="L153" s="199"/>
      <c r="M153" s="203"/>
      <c r="N153" s="204"/>
      <c r="O153" s="204"/>
      <c r="P153" s="204"/>
      <c r="Q153" s="204"/>
      <c r="R153" s="204"/>
      <c r="S153" s="204"/>
      <c r="T153" s="205"/>
      <c r="AT153" s="200" t="s">
        <v>169</v>
      </c>
      <c r="AU153" s="200" t="s">
        <v>118</v>
      </c>
      <c r="AV153" s="15" t="s">
        <v>79</v>
      </c>
      <c r="AW153" s="15" t="s">
        <v>27</v>
      </c>
      <c r="AX153" s="15" t="s">
        <v>72</v>
      </c>
      <c r="AY153" s="200" t="s">
        <v>139</v>
      </c>
    </row>
    <row r="154" spans="1:65" s="2" customFormat="1" ht="24.2" customHeight="1">
      <c r="A154" s="34"/>
      <c r="B154" s="137"/>
      <c r="C154" s="169" t="s">
        <v>174</v>
      </c>
      <c r="D154" s="169" t="s">
        <v>141</v>
      </c>
      <c r="E154" s="170" t="s">
        <v>175</v>
      </c>
      <c r="F154" s="171" t="s">
        <v>176</v>
      </c>
      <c r="G154" s="172" t="s">
        <v>144</v>
      </c>
      <c r="H154" s="173">
        <v>10</v>
      </c>
      <c r="I154" s="174"/>
      <c r="J154" s="175">
        <f>ROUND(I154*H154,2)</f>
        <v>0</v>
      </c>
      <c r="K154" s="176"/>
      <c r="L154" s="35"/>
      <c r="M154" s="177" t="s">
        <v>1</v>
      </c>
      <c r="N154" s="178" t="s">
        <v>38</v>
      </c>
      <c r="O154" s="63"/>
      <c r="P154" s="179">
        <f>O154*H154</f>
        <v>0</v>
      </c>
      <c r="Q154" s="179">
        <v>0</v>
      </c>
      <c r="R154" s="179">
        <f>Q154*H154</f>
        <v>0</v>
      </c>
      <c r="S154" s="179">
        <v>0</v>
      </c>
      <c r="T154" s="180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1" t="s">
        <v>145</v>
      </c>
      <c r="AT154" s="181" t="s">
        <v>141</v>
      </c>
      <c r="AU154" s="181" t="s">
        <v>118</v>
      </c>
      <c r="AY154" s="17" t="s">
        <v>139</v>
      </c>
      <c r="BE154" s="99">
        <f>IF(N154="základná",J154,0)</f>
        <v>0</v>
      </c>
      <c r="BF154" s="99">
        <f>IF(N154="znížená",J154,0)</f>
        <v>0</v>
      </c>
      <c r="BG154" s="99">
        <f>IF(N154="zákl. prenesená",J154,0)</f>
        <v>0</v>
      </c>
      <c r="BH154" s="99">
        <f>IF(N154="zníž. prenesená",J154,0)</f>
        <v>0</v>
      </c>
      <c r="BI154" s="99">
        <f>IF(N154="nulová",J154,0)</f>
        <v>0</v>
      </c>
      <c r="BJ154" s="17" t="s">
        <v>118</v>
      </c>
      <c r="BK154" s="99">
        <f>ROUND(I154*H154,2)</f>
        <v>0</v>
      </c>
      <c r="BL154" s="17" t="s">
        <v>145</v>
      </c>
      <c r="BM154" s="181" t="s">
        <v>177</v>
      </c>
    </row>
    <row r="155" spans="1:65" s="13" customFormat="1" ht="11.25">
      <c r="B155" s="182"/>
      <c r="D155" s="183" t="s">
        <v>169</v>
      </c>
      <c r="E155" s="184" t="s">
        <v>1</v>
      </c>
      <c r="F155" s="185" t="s">
        <v>178</v>
      </c>
      <c r="H155" s="186">
        <v>1</v>
      </c>
      <c r="I155" s="187"/>
      <c r="L155" s="182"/>
      <c r="M155" s="188"/>
      <c r="N155" s="189"/>
      <c r="O155" s="189"/>
      <c r="P155" s="189"/>
      <c r="Q155" s="189"/>
      <c r="R155" s="189"/>
      <c r="S155" s="189"/>
      <c r="T155" s="190"/>
      <c r="AT155" s="184" t="s">
        <v>169</v>
      </c>
      <c r="AU155" s="184" t="s">
        <v>118</v>
      </c>
      <c r="AV155" s="13" t="s">
        <v>118</v>
      </c>
      <c r="AW155" s="13" t="s">
        <v>27</v>
      </c>
      <c r="AX155" s="13" t="s">
        <v>72</v>
      </c>
      <c r="AY155" s="184" t="s">
        <v>139</v>
      </c>
    </row>
    <row r="156" spans="1:65" s="13" customFormat="1" ht="11.25">
      <c r="B156" s="182"/>
      <c r="D156" s="183" t="s">
        <v>169</v>
      </c>
      <c r="E156" s="184" t="s">
        <v>1</v>
      </c>
      <c r="F156" s="185" t="s">
        <v>179</v>
      </c>
      <c r="H156" s="186">
        <v>1</v>
      </c>
      <c r="I156" s="187"/>
      <c r="L156" s="182"/>
      <c r="M156" s="188"/>
      <c r="N156" s="189"/>
      <c r="O156" s="189"/>
      <c r="P156" s="189"/>
      <c r="Q156" s="189"/>
      <c r="R156" s="189"/>
      <c r="S156" s="189"/>
      <c r="T156" s="190"/>
      <c r="AT156" s="184" t="s">
        <v>169</v>
      </c>
      <c r="AU156" s="184" t="s">
        <v>118</v>
      </c>
      <c r="AV156" s="13" t="s">
        <v>118</v>
      </c>
      <c r="AW156" s="13" t="s">
        <v>27</v>
      </c>
      <c r="AX156" s="13" t="s">
        <v>72</v>
      </c>
      <c r="AY156" s="184" t="s">
        <v>139</v>
      </c>
    </row>
    <row r="157" spans="1:65" s="13" customFormat="1" ht="11.25">
      <c r="B157" s="182"/>
      <c r="D157" s="183" t="s">
        <v>169</v>
      </c>
      <c r="E157" s="184" t="s">
        <v>1</v>
      </c>
      <c r="F157" s="185" t="s">
        <v>180</v>
      </c>
      <c r="H157" s="186">
        <v>1</v>
      </c>
      <c r="I157" s="187"/>
      <c r="L157" s="182"/>
      <c r="M157" s="188"/>
      <c r="N157" s="189"/>
      <c r="O157" s="189"/>
      <c r="P157" s="189"/>
      <c r="Q157" s="189"/>
      <c r="R157" s="189"/>
      <c r="S157" s="189"/>
      <c r="T157" s="190"/>
      <c r="AT157" s="184" t="s">
        <v>169</v>
      </c>
      <c r="AU157" s="184" t="s">
        <v>118</v>
      </c>
      <c r="AV157" s="13" t="s">
        <v>118</v>
      </c>
      <c r="AW157" s="13" t="s">
        <v>27</v>
      </c>
      <c r="AX157" s="13" t="s">
        <v>72</v>
      </c>
      <c r="AY157" s="184" t="s">
        <v>139</v>
      </c>
    </row>
    <row r="158" spans="1:65" s="13" customFormat="1" ht="11.25">
      <c r="B158" s="182"/>
      <c r="D158" s="183" t="s">
        <v>169</v>
      </c>
      <c r="E158" s="184" t="s">
        <v>1</v>
      </c>
      <c r="F158" s="185" t="s">
        <v>181</v>
      </c>
      <c r="H158" s="186">
        <v>1</v>
      </c>
      <c r="I158" s="187"/>
      <c r="L158" s="182"/>
      <c r="M158" s="188"/>
      <c r="N158" s="189"/>
      <c r="O158" s="189"/>
      <c r="P158" s="189"/>
      <c r="Q158" s="189"/>
      <c r="R158" s="189"/>
      <c r="S158" s="189"/>
      <c r="T158" s="190"/>
      <c r="AT158" s="184" t="s">
        <v>169</v>
      </c>
      <c r="AU158" s="184" t="s">
        <v>118</v>
      </c>
      <c r="AV158" s="13" t="s">
        <v>118</v>
      </c>
      <c r="AW158" s="13" t="s">
        <v>27</v>
      </c>
      <c r="AX158" s="13" t="s">
        <v>72</v>
      </c>
      <c r="AY158" s="184" t="s">
        <v>139</v>
      </c>
    </row>
    <row r="159" spans="1:65" s="13" customFormat="1" ht="11.25">
      <c r="B159" s="182"/>
      <c r="D159" s="183" t="s">
        <v>169</v>
      </c>
      <c r="E159" s="184" t="s">
        <v>1</v>
      </c>
      <c r="F159" s="185" t="s">
        <v>182</v>
      </c>
      <c r="H159" s="186">
        <v>1</v>
      </c>
      <c r="I159" s="187"/>
      <c r="L159" s="182"/>
      <c r="M159" s="188"/>
      <c r="N159" s="189"/>
      <c r="O159" s="189"/>
      <c r="P159" s="189"/>
      <c r="Q159" s="189"/>
      <c r="R159" s="189"/>
      <c r="S159" s="189"/>
      <c r="T159" s="190"/>
      <c r="AT159" s="184" t="s">
        <v>169</v>
      </c>
      <c r="AU159" s="184" t="s">
        <v>118</v>
      </c>
      <c r="AV159" s="13" t="s">
        <v>118</v>
      </c>
      <c r="AW159" s="13" t="s">
        <v>27</v>
      </c>
      <c r="AX159" s="13" t="s">
        <v>72</v>
      </c>
      <c r="AY159" s="184" t="s">
        <v>139</v>
      </c>
    </row>
    <row r="160" spans="1:65" s="13" customFormat="1" ht="11.25">
      <c r="B160" s="182"/>
      <c r="D160" s="183" t="s">
        <v>169</v>
      </c>
      <c r="E160" s="184" t="s">
        <v>1</v>
      </c>
      <c r="F160" s="185" t="s">
        <v>183</v>
      </c>
      <c r="H160" s="186">
        <v>1</v>
      </c>
      <c r="I160" s="187"/>
      <c r="L160" s="182"/>
      <c r="M160" s="188"/>
      <c r="N160" s="189"/>
      <c r="O160" s="189"/>
      <c r="P160" s="189"/>
      <c r="Q160" s="189"/>
      <c r="R160" s="189"/>
      <c r="S160" s="189"/>
      <c r="T160" s="190"/>
      <c r="AT160" s="184" t="s">
        <v>169</v>
      </c>
      <c r="AU160" s="184" t="s">
        <v>118</v>
      </c>
      <c r="AV160" s="13" t="s">
        <v>118</v>
      </c>
      <c r="AW160" s="13" t="s">
        <v>27</v>
      </c>
      <c r="AX160" s="13" t="s">
        <v>72</v>
      </c>
      <c r="AY160" s="184" t="s">
        <v>139</v>
      </c>
    </row>
    <row r="161" spans="1:65" s="13" customFormat="1" ht="11.25">
      <c r="B161" s="182"/>
      <c r="D161" s="183" t="s">
        <v>169</v>
      </c>
      <c r="E161" s="184" t="s">
        <v>1</v>
      </c>
      <c r="F161" s="185" t="s">
        <v>184</v>
      </c>
      <c r="H161" s="186">
        <v>1</v>
      </c>
      <c r="I161" s="187"/>
      <c r="L161" s="182"/>
      <c r="M161" s="188"/>
      <c r="N161" s="189"/>
      <c r="O161" s="189"/>
      <c r="P161" s="189"/>
      <c r="Q161" s="189"/>
      <c r="R161" s="189"/>
      <c r="S161" s="189"/>
      <c r="T161" s="190"/>
      <c r="AT161" s="184" t="s">
        <v>169</v>
      </c>
      <c r="AU161" s="184" t="s">
        <v>118</v>
      </c>
      <c r="AV161" s="13" t="s">
        <v>118</v>
      </c>
      <c r="AW161" s="13" t="s">
        <v>27</v>
      </c>
      <c r="AX161" s="13" t="s">
        <v>72</v>
      </c>
      <c r="AY161" s="184" t="s">
        <v>139</v>
      </c>
    </row>
    <row r="162" spans="1:65" s="13" customFormat="1" ht="11.25">
      <c r="B162" s="182"/>
      <c r="D162" s="183" t="s">
        <v>169</v>
      </c>
      <c r="E162" s="184" t="s">
        <v>1</v>
      </c>
      <c r="F162" s="185" t="s">
        <v>185</v>
      </c>
      <c r="H162" s="186">
        <v>1</v>
      </c>
      <c r="I162" s="187"/>
      <c r="L162" s="182"/>
      <c r="M162" s="188"/>
      <c r="N162" s="189"/>
      <c r="O162" s="189"/>
      <c r="P162" s="189"/>
      <c r="Q162" s="189"/>
      <c r="R162" s="189"/>
      <c r="S162" s="189"/>
      <c r="T162" s="190"/>
      <c r="AT162" s="184" t="s">
        <v>169</v>
      </c>
      <c r="AU162" s="184" t="s">
        <v>118</v>
      </c>
      <c r="AV162" s="13" t="s">
        <v>118</v>
      </c>
      <c r="AW162" s="13" t="s">
        <v>27</v>
      </c>
      <c r="AX162" s="13" t="s">
        <v>72</v>
      </c>
      <c r="AY162" s="184" t="s">
        <v>139</v>
      </c>
    </row>
    <row r="163" spans="1:65" s="13" customFormat="1" ht="11.25">
      <c r="B163" s="182"/>
      <c r="D163" s="183" t="s">
        <v>169</v>
      </c>
      <c r="E163" s="184" t="s">
        <v>1</v>
      </c>
      <c r="F163" s="185" t="s">
        <v>186</v>
      </c>
      <c r="H163" s="186">
        <v>1</v>
      </c>
      <c r="I163" s="187"/>
      <c r="L163" s="182"/>
      <c r="M163" s="188"/>
      <c r="N163" s="189"/>
      <c r="O163" s="189"/>
      <c r="P163" s="189"/>
      <c r="Q163" s="189"/>
      <c r="R163" s="189"/>
      <c r="S163" s="189"/>
      <c r="T163" s="190"/>
      <c r="AT163" s="184" t="s">
        <v>169</v>
      </c>
      <c r="AU163" s="184" t="s">
        <v>118</v>
      </c>
      <c r="AV163" s="13" t="s">
        <v>118</v>
      </c>
      <c r="AW163" s="13" t="s">
        <v>27</v>
      </c>
      <c r="AX163" s="13" t="s">
        <v>72</v>
      </c>
      <c r="AY163" s="184" t="s">
        <v>139</v>
      </c>
    </row>
    <row r="164" spans="1:65" s="13" customFormat="1" ht="11.25">
      <c r="B164" s="182"/>
      <c r="D164" s="183" t="s">
        <v>169</v>
      </c>
      <c r="E164" s="184" t="s">
        <v>1</v>
      </c>
      <c r="F164" s="185" t="s">
        <v>187</v>
      </c>
      <c r="H164" s="186">
        <v>1</v>
      </c>
      <c r="I164" s="187"/>
      <c r="L164" s="182"/>
      <c r="M164" s="188"/>
      <c r="N164" s="189"/>
      <c r="O164" s="189"/>
      <c r="P164" s="189"/>
      <c r="Q164" s="189"/>
      <c r="R164" s="189"/>
      <c r="S164" s="189"/>
      <c r="T164" s="190"/>
      <c r="AT164" s="184" t="s">
        <v>169</v>
      </c>
      <c r="AU164" s="184" t="s">
        <v>118</v>
      </c>
      <c r="AV164" s="13" t="s">
        <v>118</v>
      </c>
      <c r="AW164" s="13" t="s">
        <v>27</v>
      </c>
      <c r="AX164" s="13" t="s">
        <v>72</v>
      </c>
      <c r="AY164" s="184" t="s">
        <v>139</v>
      </c>
    </row>
    <row r="165" spans="1:65" s="14" customFormat="1" ht="11.25">
      <c r="B165" s="191"/>
      <c r="D165" s="183" t="s">
        <v>169</v>
      </c>
      <c r="E165" s="192" t="s">
        <v>1</v>
      </c>
      <c r="F165" s="193" t="s">
        <v>171</v>
      </c>
      <c r="H165" s="194">
        <v>10</v>
      </c>
      <c r="I165" s="195"/>
      <c r="L165" s="191"/>
      <c r="M165" s="196"/>
      <c r="N165" s="197"/>
      <c r="O165" s="197"/>
      <c r="P165" s="197"/>
      <c r="Q165" s="197"/>
      <c r="R165" s="197"/>
      <c r="S165" s="197"/>
      <c r="T165" s="198"/>
      <c r="AT165" s="192" t="s">
        <v>169</v>
      </c>
      <c r="AU165" s="192" t="s">
        <v>118</v>
      </c>
      <c r="AV165" s="14" t="s">
        <v>145</v>
      </c>
      <c r="AW165" s="14" t="s">
        <v>27</v>
      </c>
      <c r="AX165" s="14" t="s">
        <v>79</v>
      </c>
      <c r="AY165" s="192" t="s">
        <v>139</v>
      </c>
    </row>
    <row r="166" spans="1:65" s="2" customFormat="1" ht="24.2" customHeight="1">
      <c r="A166" s="34"/>
      <c r="B166" s="137"/>
      <c r="C166" s="169" t="s">
        <v>188</v>
      </c>
      <c r="D166" s="169" t="s">
        <v>141</v>
      </c>
      <c r="E166" s="170" t="s">
        <v>189</v>
      </c>
      <c r="F166" s="171" t="s">
        <v>190</v>
      </c>
      <c r="G166" s="172" t="s">
        <v>144</v>
      </c>
      <c r="H166" s="173">
        <v>2</v>
      </c>
      <c r="I166" s="174"/>
      <c r="J166" s="175">
        <f>ROUND(I166*H166,2)</f>
        <v>0</v>
      </c>
      <c r="K166" s="176"/>
      <c r="L166" s="35"/>
      <c r="M166" s="177" t="s">
        <v>1</v>
      </c>
      <c r="N166" s="178" t="s">
        <v>38</v>
      </c>
      <c r="O166" s="63"/>
      <c r="P166" s="179">
        <f>O166*H166</f>
        <v>0</v>
      </c>
      <c r="Q166" s="179">
        <v>0</v>
      </c>
      <c r="R166" s="179">
        <f>Q166*H166</f>
        <v>0</v>
      </c>
      <c r="S166" s="179">
        <v>0</v>
      </c>
      <c r="T166" s="180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1" t="s">
        <v>145</v>
      </c>
      <c r="AT166" s="181" t="s">
        <v>141</v>
      </c>
      <c r="AU166" s="181" t="s">
        <v>118</v>
      </c>
      <c r="AY166" s="17" t="s">
        <v>139</v>
      </c>
      <c r="BE166" s="99">
        <f>IF(N166="základná",J166,0)</f>
        <v>0</v>
      </c>
      <c r="BF166" s="99">
        <f>IF(N166="znížená",J166,0)</f>
        <v>0</v>
      </c>
      <c r="BG166" s="99">
        <f>IF(N166="zákl. prenesená",J166,0)</f>
        <v>0</v>
      </c>
      <c r="BH166" s="99">
        <f>IF(N166="zníž. prenesená",J166,0)</f>
        <v>0</v>
      </c>
      <c r="BI166" s="99">
        <f>IF(N166="nulová",J166,0)</f>
        <v>0</v>
      </c>
      <c r="BJ166" s="17" t="s">
        <v>118</v>
      </c>
      <c r="BK166" s="99">
        <f>ROUND(I166*H166,2)</f>
        <v>0</v>
      </c>
      <c r="BL166" s="17" t="s">
        <v>145</v>
      </c>
      <c r="BM166" s="181" t="s">
        <v>191</v>
      </c>
    </row>
    <row r="167" spans="1:65" s="13" customFormat="1" ht="11.25">
      <c r="B167" s="182"/>
      <c r="D167" s="183" t="s">
        <v>169</v>
      </c>
      <c r="E167" s="184" t="s">
        <v>1</v>
      </c>
      <c r="F167" s="185" t="s">
        <v>192</v>
      </c>
      <c r="H167" s="186">
        <v>1</v>
      </c>
      <c r="I167" s="187"/>
      <c r="L167" s="182"/>
      <c r="M167" s="188"/>
      <c r="N167" s="189"/>
      <c r="O167" s="189"/>
      <c r="P167" s="189"/>
      <c r="Q167" s="189"/>
      <c r="R167" s="189"/>
      <c r="S167" s="189"/>
      <c r="T167" s="190"/>
      <c r="AT167" s="184" t="s">
        <v>169</v>
      </c>
      <c r="AU167" s="184" t="s">
        <v>118</v>
      </c>
      <c r="AV167" s="13" t="s">
        <v>118</v>
      </c>
      <c r="AW167" s="13" t="s">
        <v>27</v>
      </c>
      <c r="AX167" s="13" t="s">
        <v>72</v>
      </c>
      <c r="AY167" s="184" t="s">
        <v>139</v>
      </c>
    </row>
    <row r="168" spans="1:65" s="13" customFormat="1" ht="11.25">
      <c r="B168" s="182"/>
      <c r="D168" s="183" t="s">
        <v>169</v>
      </c>
      <c r="E168" s="184" t="s">
        <v>1</v>
      </c>
      <c r="F168" s="185" t="s">
        <v>193</v>
      </c>
      <c r="H168" s="186">
        <v>1</v>
      </c>
      <c r="I168" s="187"/>
      <c r="L168" s="182"/>
      <c r="M168" s="188"/>
      <c r="N168" s="189"/>
      <c r="O168" s="189"/>
      <c r="P168" s="189"/>
      <c r="Q168" s="189"/>
      <c r="R168" s="189"/>
      <c r="S168" s="189"/>
      <c r="T168" s="190"/>
      <c r="AT168" s="184" t="s">
        <v>169</v>
      </c>
      <c r="AU168" s="184" t="s">
        <v>118</v>
      </c>
      <c r="AV168" s="13" t="s">
        <v>118</v>
      </c>
      <c r="AW168" s="13" t="s">
        <v>27</v>
      </c>
      <c r="AX168" s="13" t="s">
        <v>72</v>
      </c>
      <c r="AY168" s="184" t="s">
        <v>139</v>
      </c>
    </row>
    <row r="169" spans="1:65" s="14" customFormat="1" ht="11.25">
      <c r="B169" s="191"/>
      <c r="D169" s="183" t="s">
        <v>169</v>
      </c>
      <c r="E169" s="192" t="s">
        <v>1</v>
      </c>
      <c r="F169" s="193" t="s">
        <v>171</v>
      </c>
      <c r="H169" s="194">
        <v>2</v>
      </c>
      <c r="I169" s="195"/>
      <c r="L169" s="191"/>
      <c r="M169" s="196"/>
      <c r="N169" s="197"/>
      <c r="O169" s="197"/>
      <c r="P169" s="197"/>
      <c r="Q169" s="197"/>
      <c r="R169" s="197"/>
      <c r="S169" s="197"/>
      <c r="T169" s="198"/>
      <c r="AT169" s="192" t="s">
        <v>169</v>
      </c>
      <c r="AU169" s="192" t="s">
        <v>118</v>
      </c>
      <c r="AV169" s="14" t="s">
        <v>145</v>
      </c>
      <c r="AW169" s="14" t="s">
        <v>27</v>
      </c>
      <c r="AX169" s="14" t="s">
        <v>79</v>
      </c>
      <c r="AY169" s="192" t="s">
        <v>139</v>
      </c>
    </row>
    <row r="170" spans="1:65" s="2" customFormat="1" ht="24.2" customHeight="1">
      <c r="A170" s="34"/>
      <c r="B170" s="137"/>
      <c r="C170" s="169" t="s">
        <v>194</v>
      </c>
      <c r="D170" s="169" t="s">
        <v>141</v>
      </c>
      <c r="E170" s="170" t="s">
        <v>195</v>
      </c>
      <c r="F170" s="171" t="s">
        <v>196</v>
      </c>
      <c r="G170" s="172" t="s">
        <v>197</v>
      </c>
      <c r="H170" s="173">
        <v>104.5</v>
      </c>
      <c r="I170" s="174"/>
      <c r="J170" s="175">
        <f>ROUND(I170*H170,2)</f>
        <v>0</v>
      </c>
      <c r="K170" s="176"/>
      <c r="L170" s="35"/>
      <c r="M170" s="177" t="s">
        <v>1</v>
      </c>
      <c r="N170" s="178" t="s">
        <v>38</v>
      </c>
      <c r="O170" s="63"/>
      <c r="P170" s="179">
        <f>O170*H170</f>
        <v>0</v>
      </c>
      <c r="Q170" s="179">
        <v>0</v>
      </c>
      <c r="R170" s="179">
        <f>Q170*H170</f>
        <v>0</v>
      </c>
      <c r="S170" s="179">
        <v>9.8000000000000004E-2</v>
      </c>
      <c r="T170" s="180">
        <f>S170*H170</f>
        <v>10.241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1" t="s">
        <v>145</v>
      </c>
      <c r="AT170" s="181" t="s">
        <v>141</v>
      </c>
      <c r="AU170" s="181" t="s">
        <v>118</v>
      </c>
      <c r="AY170" s="17" t="s">
        <v>139</v>
      </c>
      <c r="BE170" s="99">
        <f>IF(N170="základná",J170,0)</f>
        <v>0</v>
      </c>
      <c r="BF170" s="99">
        <f>IF(N170="znížená",J170,0)</f>
        <v>0</v>
      </c>
      <c r="BG170" s="99">
        <f>IF(N170="zákl. prenesená",J170,0)</f>
        <v>0</v>
      </c>
      <c r="BH170" s="99">
        <f>IF(N170="zníž. prenesená",J170,0)</f>
        <v>0</v>
      </c>
      <c r="BI170" s="99">
        <f>IF(N170="nulová",J170,0)</f>
        <v>0</v>
      </c>
      <c r="BJ170" s="17" t="s">
        <v>118</v>
      </c>
      <c r="BK170" s="99">
        <f>ROUND(I170*H170,2)</f>
        <v>0</v>
      </c>
      <c r="BL170" s="17" t="s">
        <v>145</v>
      </c>
      <c r="BM170" s="181" t="s">
        <v>198</v>
      </c>
    </row>
    <row r="171" spans="1:65" s="2" customFormat="1" ht="37.9" customHeight="1">
      <c r="A171" s="34"/>
      <c r="B171" s="137"/>
      <c r="C171" s="169" t="s">
        <v>199</v>
      </c>
      <c r="D171" s="169" t="s">
        <v>141</v>
      </c>
      <c r="E171" s="170" t="s">
        <v>200</v>
      </c>
      <c r="F171" s="171" t="s">
        <v>201</v>
      </c>
      <c r="G171" s="172" t="s">
        <v>197</v>
      </c>
      <c r="H171" s="173">
        <v>1713</v>
      </c>
      <c r="I171" s="174"/>
      <c r="J171" s="175">
        <f>ROUND(I171*H171,2)</f>
        <v>0</v>
      </c>
      <c r="K171" s="176"/>
      <c r="L171" s="35"/>
      <c r="M171" s="177" t="s">
        <v>1</v>
      </c>
      <c r="N171" s="178" t="s">
        <v>38</v>
      </c>
      <c r="O171" s="63"/>
      <c r="P171" s="179">
        <f>O171*H171</f>
        <v>0</v>
      </c>
      <c r="Q171" s="179">
        <v>1E-4</v>
      </c>
      <c r="R171" s="179">
        <f>Q171*H171</f>
        <v>0.17130000000000001</v>
      </c>
      <c r="S171" s="179">
        <v>0.127</v>
      </c>
      <c r="T171" s="180">
        <f>S171*H171</f>
        <v>217.55100000000002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1" t="s">
        <v>145</v>
      </c>
      <c r="AT171" s="181" t="s">
        <v>141</v>
      </c>
      <c r="AU171" s="181" t="s">
        <v>118</v>
      </c>
      <c r="AY171" s="17" t="s">
        <v>139</v>
      </c>
      <c r="BE171" s="99">
        <f>IF(N171="základná",J171,0)</f>
        <v>0</v>
      </c>
      <c r="BF171" s="99">
        <f>IF(N171="znížená",J171,0)</f>
        <v>0</v>
      </c>
      <c r="BG171" s="99">
        <f>IF(N171="zákl. prenesená",J171,0)</f>
        <v>0</v>
      </c>
      <c r="BH171" s="99">
        <f>IF(N171="zníž. prenesená",J171,0)</f>
        <v>0</v>
      </c>
      <c r="BI171" s="99">
        <f>IF(N171="nulová",J171,0)</f>
        <v>0</v>
      </c>
      <c r="BJ171" s="17" t="s">
        <v>118</v>
      </c>
      <c r="BK171" s="99">
        <f>ROUND(I171*H171,2)</f>
        <v>0</v>
      </c>
      <c r="BL171" s="17" t="s">
        <v>145</v>
      </c>
      <c r="BM171" s="181" t="s">
        <v>202</v>
      </c>
    </row>
    <row r="172" spans="1:65" s="2" customFormat="1" ht="33" customHeight="1">
      <c r="A172" s="34"/>
      <c r="B172" s="137"/>
      <c r="C172" s="169" t="s">
        <v>203</v>
      </c>
      <c r="D172" s="169" t="s">
        <v>141</v>
      </c>
      <c r="E172" s="170" t="s">
        <v>204</v>
      </c>
      <c r="F172" s="171" t="s">
        <v>205</v>
      </c>
      <c r="G172" s="172" t="s">
        <v>197</v>
      </c>
      <c r="H172" s="173">
        <v>104.5</v>
      </c>
      <c r="I172" s="174"/>
      <c r="J172" s="175">
        <f>ROUND(I172*H172,2)</f>
        <v>0</v>
      </c>
      <c r="K172" s="176"/>
      <c r="L172" s="35"/>
      <c r="M172" s="177" t="s">
        <v>1</v>
      </c>
      <c r="N172" s="178" t="s">
        <v>38</v>
      </c>
      <c r="O172" s="63"/>
      <c r="P172" s="179">
        <f>O172*H172</f>
        <v>0</v>
      </c>
      <c r="Q172" s="179">
        <v>0</v>
      </c>
      <c r="R172" s="179">
        <f>Q172*H172</f>
        <v>0</v>
      </c>
      <c r="S172" s="179">
        <v>0.5</v>
      </c>
      <c r="T172" s="180">
        <f>S172*H172</f>
        <v>52.25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1" t="s">
        <v>145</v>
      </c>
      <c r="AT172" s="181" t="s">
        <v>141</v>
      </c>
      <c r="AU172" s="181" t="s">
        <v>118</v>
      </c>
      <c r="AY172" s="17" t="s">
        <v>139</v>
      </c>
      <c r="BE172" s="99">
        <f>IF(N172="základná",J172,0)</f>
        <v>0</v>
      </c>
      <c r="BF172" s="99">
        <f>IF(N172="znížená",J172,0)</f>
        <v>0</v>
      </c>
      <c r="BG172" s="99">
        <f>IF(N172="zákl. prenesená",J172,0)</f>
        <v>0</v>
      </c>
      <c r="BH172" s="99">
        <f>IF(N172="zníž. prenesená",J172,0)</f>
        <v>0</v>
      </c>
      <c r="BI172" s="99">
        <f>IF(N172="nulová",J172,0)</f>
        <v>0</v>
      </c>
      <c r="BJ172" s="17" t="s">
        <v>118</v>
      </c>
      <c r="BK172" s="99">
        <f>ROUND(I172*H172,2)</f>
        <v>0</v>
      </c>
      <c r="BL172" s="17" t="s">
        <v>145</v>
      </c>
      <c r="BM172" s="181" t="s">
        <v>206</v>
      </c>
    </row>
    <row r="173" spans="1:65" s="2" customFormat="1" ht="21.75" customHeight="1">
      <c r="A173" s="34"/>
      <c r="B173" s="137"/>
      <c r="C173" s="169" t="s">
        <v>207</v>
      </c>
      <c r="D173" s="169" t="s">
        <v>141</v>
      </c>
      <c r="E173" s="170" t="s">
        <v>208</v>
      </c>
      <c r="F173" s="171" t="s">
        <v>209</v>
      </c>
      <c r="G173" s="172" t="s">
        <v>210</v>
      </c>
      <c r="H173" s="173">
        <v>6.0750000000000002</v>
      </c>
      <c r="I173" s="174"/>
      <c r="J173" s="175">
        <f>ROUND(I173*H173,2)</f>
        <v>0</v>
      </c>
      <c r="K173" s="176"/>
      <c r="L173" s="35"/>
      <c r="M173" s="177" t="s">
        <v>1</v>
      </c>
      <c r="N173" s="178" t="s">
        <v>38</v>
      </c>
      <c r="O173" s="63"/>
      <c r="P173" s="179">
        <f>O173*H173</f>
        <v>0</v>
      </c>
      <c r="Q173" s="179">
        <v>0</v>
      </c>
      <c r="R173" s="179">
        <f>Q173*H173</f>
        <v>0</v>
      </c>
      <c r="S173" s="179">
        <v>0</v>
      </c>
      <c r="T173" s="180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1" t="s">
        <v>145</v>
      </c>
      <c r="AT173" s="181" t="s">
        <v>141</v>
      </c>
      <c r="AU173" s="181" t="s">
        <v>118</v>
      </c>
      <c r="AY173" s="17" t="s">
        <v>139</v>
      </c>
      <c r="BE173" s="99">
        <f>IF(N173="základná",J173,0)</f>
        <v>0</v>
      </c>
      <c r="BF173" s="99">
        <f>IF(N173="znížená",J173,0)</f>
        <v>0</v>
      </c>
      <c r="BG173" s="99">
        <f>IF(N173="zákl. prenesená",J173,0)</f>
        <v>0</v>
      </c>
      <c r="BH173" s="99">
        <f>IF(N173="zníž. prenesená",J173,0)</f>
        <v>0</v>
      </c>
      <c r="BI173" s="99">
        <f>IF(N173="nulová",J173,0)</f>
        <v>0</v>
      </c>
      <c r="BJ173" s="17" t="s">
        <v>118</v>
      </c>
      <c r="BK173" s="99">
        <f>ROUND(I173*H173,2)</f>
        <v>0</v>
      </c>
      <c r="BL173" s="17" t="s">
        <v>145</v>
      </c>
      <c r="BM173" s="181" t="s">
        <v>211</v>
      </c>
    </row>
    <row r="174" spans="1:65" s="15" customFormat="1" ht="11.25">
      <c r="B174" s="199"/>
      <c r="D174" s="183" t="s">
        <v>169</v>
      </c>
      <c r="E174" s="200" t="s">
        <v>1</v>
      </c>
      <c r="F174" s="201" t="s">
        <v>212</v>
      </c>
      <c r="H174" s="200" t="s">
        <v>1</v>
      </c>
      <c r="I174" s="202"/>
      <c r="L174" s="199"/>
      <c r="M174" s="203"/>
      <c r="N174" s="204"/>
      <c r="O174" s="204"/>
      <c r="P174" s="204"/>
      <c r="Q174" s="204"/>
      <c r="R174" s="204"/>
      <c r="S174" s="204"/>
      <c r="T174" s="205"/>
      <c r="AT174" s="200" t="s">
        <v>169</v>
      </c>
      <c r="AU174" s="200" t="s">
        <v>118</v>
      </c>
      <c r="AV174" s="15" t="s">
        <v>79</v>
      </c>
      <c r="AW174" s="15" t="s">
        <v>27</v>
      </c>
      <c r="AX174" s="15" t="s">
        <v>72</v>
      </c>
      <c r="AY174" s="200" t="s">
        <v>139</v>
      </c>
    </row>
    <row r="175" spans="1:65" s="13" customFormat="1" ht="11.25">
      <c r="B175" s="182"/>
      <c r="D175" s="183" t="s">
        <v>169</v>
      </c>
      <c r="E175" s="184" t="s">
        <v>1</v>
      </c>
      <c r="F175" s="185" t="s">
        <v>213</v>
      </c>
      <c r="H175" s="186">
        <v>6.0750000000000002</v>
      </c>
      <c r="I175" s="187"/>
      <c r="L175" s="182"/>
      <c r="M175" s="188"/>
      <c r="N175" s="189"/>
      <c r="O175" s="189"/>
      <c r="P175" s="189"/>
      <c r="Q175" s="189"/>
      <c r="R175" s="189"/>
      <c r="S175" s="189"/>
      <c r="T175" s="190"/>
      <c r="AT175" s="184" t="s">
        <v>169</v>
      </c>
      <c r="AU175" s="184" t="s">
        <v>118</v>
      </c>
      <c r="AV175" s="13" t="s">
        <v>118</v>
      </c>
      <c r="AW175" s="13" t="s">
        <v>27</v>
      </c>
      <c r="AX175" s="13" t="s">
        <v>72</v>
      </c>
      <c r="AY175" s="184" t="s">
        <v>139</v>
      </c>
    </row>
    <row r="176" spans="1:65" s="14" customFormat="1" ht="11.25">
      <c r="B176" s="191"/>
      <c r="D176" s="183" t="s">
        <v>169</v>
      </c>
      <c r="E176" s="192" t="s">
        <v>1</v>
      </c>
      <c r="F176" s="193" t="s">
        <v>171</v>
      </c>
      <c r="H176" s="194">
        <v>6.0750000000000002</v>
      </c>
      <c r="I176" s="195"/>
      <c r="L176" s="191"/>
      <c r="M176" s="196"/>
      <c r="N176" s="197"/>
      <c r="O176" s="197"/>
      <c r="P176" s="197"/>
      <c r="Q176" s="197"/>
      <c r="R176" s="197"/>
      <c r="S176" s="197"/>
      <c r="T176" s="198"/>
      <c r="AT176" s="192" t="s">
        <v>169</v>
      </c>
      <c r="AU176" s="192" t="s">
        <v>118</v>
      </c>
      <c r="AV176" s="14" t="s">
        <v>145</v>
      </c>
      <c r="AW176" s="14" t="s">
        <v>27</v>
      </c>
      <c r="AX176" s="14" t="s">
        <v>79</v>
      </c>
      <c r="AY176" s="192" t="s">
        <v>139</v>
      </c>
    </row>
    <row r="177" spans="1:65" s="2" customFormat="1" ht="37.9" customHeight="1">
      <c r="A177" s="34"/>
      <c r="B177" s="137"/>
      <c r="C177" s="169" t="s">
        <v>214</v>
      </c>
      <c r="D177" s="169" t="s">
        <v>141</v>
      </c>
      <c r="E177" s="170" t="s">
        <v>215</v>
      </c>
      <c r="F177" s="171" t="s">
        <v>216</v>
      </c>
      <c r="G177" s="172" t="s">
        <v>210</v>
      </c>
      <c r="H177" s="173">
        <v>6.0750000000000002</v>
      </c>
      <c r="I177" s="174"/>
      <c r="J177" s="175">
        <f>ROUND(I177*H177,2)</f>
        <v>0</v>
      </c>
      <c r="K177" s="176"/>
      <c r="L177" s="35"/>
      <c r="M177" s="177" t="s">
        <v>1</v>
      </c>
      <c r="N177" s="178" t="s">
        <v>38</v>
      </c>
      <c r="O177" s="63"/>
      <c r="P177" s="179">
        <f>O177*H177</f>
        <v>0</v>
      </c>
      <c r="Q177" s="179">
        <v>0</v>
      </c>
      <c r="R177" s="179">
        <f>Q177*H177</f>
        <v>0</v>
      </c>
      <c r="S177" s="179">
        <v>0</v>
      </c>
      <c r="T177" s="180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1" t="s">
        <v>145</v>
      </c>
      <c r="AT177" s="181" t="s">
        <v>141</v>
      </c>
      <c r="AU177" s="181" t="s">
        <v>118</v>
      </c>
      <c r="AY177" s="17" t="s">
        <v>139</v>
      </c>
      <c r="BE177" s="99">
        <f>IF(N177="základná",J177,0)</f>
        <v>0</v>
      </c>
      <c r="BF177" s="99">
        <f>IF(N177="znížená",J177,0)</f>
        <v>0</v>
      </c>
      <c r="BG177" s="99">
        <f>IF(N177="zákl. prenesená",J177,0)</f>
        <v>0</v>
      </c>
      <c r="BH177" s="99">
        <f>IF(N177="zníž. prenesená",J177,0)</f>
        <v>0</v>
      </c>
      <c r="BI177" s="99">
        <f>IF(N177="nulová",J177,0)</f>
        <v>0</v>
      </c>
      <c r="BJ177" s="17" t="s">
        <v>118</v>
      </c>
      <c r="BK177" s="99">
        <f>ROUND(I177*H177,2)</f>
        <v>0</v>
      </c>
      <c r="BL177" s="17" t="s">
        <v>145</v>
      </c>
      <c r="BM177" s="181" t="s">
        <v>217</v>
      </c>
    </row>
    <row r="178" spans="1:65" s="2" customFormat="1" ht="24.2" customHeight="1">
      <c r="A178" s="34"/>
      <c r="B178" s="137"/>
      <c r="C178" s="169" t="s">
        <v>218</v>
      </c>
      <c r="D178" s="169" t="s">
        <v>141</v>
      </c>
      <c r="E178" s="170" t="s">
        <v>219</v>
      </c>
      <c r="F178" s="171" t="s">
        <v>220</v>
      </c>
      <c r="G178" s="172" t="s">
        <v>210</v>
      </c>
      <c r="H178" s="173">
        <v>6.0750000000000002</v>
      </c>
      <c r="I178" s="174"/>
      <c r="J178" s="175">
        <f>ROUND(I178*H178,2)</f>
        <v>0</v>
      </c>
      <c r="K178" s="176"/>
      <c r="L178" s="35"/>
      <c r="M178" s="177" t="s">
        <v>1</v>
      </c>
      <c r="N178" s="178" t="s">
        <v>38</v>
      </c>
      <c r="O178" s="63"/>
      <c r="P178" s="179">
        <f>O178*H178</f>
        <v>0</v>
      </c>
      <c r="Q178" s="179">
        <v>0</v>
      </c>
      <c r="R178" s="179">
        <f>Q178*H178</f>
        <v>0</v>
      </c>
      <c r="S178" s="179">
        <v>0</v>
      </c>
      <c r="T178" s="180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1" t="s">
        <v>145</v>
      </c>
      <c r="AT178" s="181" t="s">
        <v>141</v>
      </c>
      <c r="AU178" s="181" t="s">
        <v>118</v>
      </c>
      <c r="AY178" s="17" t="s">
        <v>139</v>
      </c>
      <c r="BE178" s="99">
        <f>IF(N178="základná",J178,0)</f>
        <v>0</v>
      </c>
      <c r="BF178" s="99">
        <f>IF(N178="znížená",J178,0)</f>
        <v>0</v>
      </c>
      <c r="BG178" s="99">
        <f>IF(N178="zákl. prenesená",J178,0)</f>
        <v>0</v>
      </c>
      <c r="BH178" s="99">
        <f>IF(N178="zníž. prenesená",J178,0)</f>
        <v>0</v>
      </c>
      <c r="BI178" s="99">
        <f>IF(N178="nulová",J178,0)</f>
        <v>0</v>
      </c>
      <c r="BJ178" s="17" t="s">
        <v>118</v>
      </c>
      <c r="BK178" s="99">
        <f>ROUND(I178*H178,2)</f>
        <v>0</v>
      </c>
      <c r="BL178" s="17" t="s">
        <v>145</v>
      </c>
      <c r="BM178" s="181" t="s">
        <v>221</v>
      </c>
    </row>
    <row r="179" spans="1:65" s="2" customFormat="1" ht="37.9" customHeight="1">
      <c r="A179" s="34"/>
      <c r="B179" s="137"/>
      <c r="C179" s="169" t="s">
        <v>222</v>
      </c>
      <c r="D179" s="169" t="s">
        <v>141</v>
      </c>
      <c r="E179" s="170" t="s">
        <v>223</v>
      </c>
      <c r="F179" s="171" t="s">
        <v>224</v>
      </c>
      <c r="G179" s="172" t="s">
        <v>210</v>
      </c>
      <c r="H179" s="173">
        <v>32</v>
      </c>
      <c r="I179" s="174"/>
      <c r="J179" s="175">
        <f>ROUND(I179*H179,2)</f>
        <v>0</v>
      </c>
      <c r="K179" s="176"/>
      <c r="L179" s="35"/>
      <c r="M179" s="177" t="s">
        <v>1</v>
      </c>
      <c r="N179" s="178" t="s">
        <v>38</v>
      </c>
      <c r="O179" s="63"/>
      <c r="P179" s="179">
        <f>O179*H179</f>
        <v>0</v>
      </c>
      <c r="Q179" s="179">
        <v>0</v>
      </c>
      <c r="R179" s="179">
        <f>Q179*H179</f>
        <v>0</v>
      </c>
      <c r="S179" s="179">
        <v>0</v>
      </c>
      <c r="T179" s="180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1" t="s">
        <v>145</v>
      </c>
      <c r="AT179" s="181" t="s">
        <v>141</v>
      </c>
      <c r="AU179" s="181" t="s">
        <v>118</v>
      </c>
      <c r="AY179" s="17" t="s">
        <v>139</v>
      </c>
      <c r="BE179" s="99">
        <f>IF(N179="základná",J179,0)</f>
        <v>0</v>
      </c>
      <c r="BF179" s="99">
        <f>IF(N179="znížená",J179,0)</f>
        <v>0</v>
      </c>
      <c r="BG179" s="99">
        <f>IF(N179="zákl. prenesená",J179,0)</f>
        <v>0</v>
      </c>
      <c r="BH179" s="99">
        <f>IF(N179="zníž. prenesená",J179,0)</f>
        <v>0</v>
      </c>
      <c r="BI179" s="99">
        <f>IF(N179="nulová",J179,0)</f>
        <v>0</v>
      </c>
      <c r="BJ179" s="17" t="s">
        <v>118</v>
      </c>
      <c r="BK179" s="99">
        <f>ROUND(I179*H179,2)</f>
        <v>0</v>
      </c>
      <c r="BL179" s="17" t="s">
        <v>145</v>
      </c>
      <c r="BM179" s="181" t="s">
        <v>225</v>
      </c>
    </row>
    <row r="180" spans="1:65" s="15" customFormat="1" ht="11.25">
      <c r="B180" s="199"/>
      <c r="D180" s="183" t="s">
        <v>169</v>
      </c>
      <c r="E180" s="200" t="s">
        <v>1</v>
      </c>
      <c r="F180" s="201" t="s">
        <v>226</v>
      </c>
      <c r="H180" s="200" t="s">
        <v>1</v>
      </c>
      <c r="I180" s="202"/>
      <c r="L180" s="199"/>
      <c r="M180" s="203"/>
      <c r="N180" s="204"/>
      <c r="O180" s="204"/>
      <c r="P180" s="204"/>
      <c r="Q180" s="204"/>
      <c r="R180" s="204"/>
      <c r="S180" s="204"/>
      <c r="T180" s="205"/>
      <c r="AT180" s="200" t="s">
        <v>169</v>
      </c>
      <c r="AU180" s="200" t="s">
        <v>118</v>
      </c>
      <c r="AV180" s="15" t="s">
        <v>79</v>
      </c>
      <c r="AW180" s="15" t="s">
        <v>27</v>
      </c>
      <c r="AX180" s="15" t="s">
        <v>72</v>
      </c>
      <c r="AY180" s="200" t="s">
        <v>139</v>
      </c>
    </row>
    <row r="181" spans="1:65" s="13" customFormat="1" ht="11.25">
      <c r="B181" s="182"/>
      <c r="D181" s="183" t="s">
        <v>169</v>
      </c>
      <c r="E181" s="184" t="s">
        <v>1</v>
      </c>
      <c r="F181" s="185" t="s">
        <v>227</v>
      </c>
      <c r="H181" s="186">
        <v>32</v>
      </c>
      <c r="I181" s="187"/>
      <c r="L181" s="182"/>
      <c r="M181" s="188"/>
      <c r="N181" s="189"/>
      <c r="O181" s="189"/>
      <c r="P181" s="189"/>
      <c r="Q181" s="189"/>
      <c r="R181" s="189"/>
      <c r="S181" s="189"/>
      <c r="T181" s="190"/>
      <c r="AT181" s="184" t="s">
        <v>169</v>
      </c>
      <c r="AU181" s="184" t="s">
        <v>118</v>
      </c>
      <c r="AV181" s="13" t="s">
        <v>118</v>
      </c>
      <c r="AW181" s="13" t="s">
        <v>27</v>
      </c>
      <c r="AX181" s="13" t="s">
        <v>79</v>
      </c>
      <c r="AY181" s="184" t="s">
        <v>139</v>
      </c>
    </row>
    <row r="182" spans="1:65" s="2" customFormat="1" ht="21.75" customHeight="1">
      <c r="A182" s="34"/>
      <c r="B182" s="137"/>
      <c r="C182" s="206" t="s">
        <v>228</v>
      </c>
      <c r="D182" s="206" t="s">
        <v>229</v>
      </c>
      <c r="E182" s="207" t="s">
        <v>230</v>
      </c>
      <c r="F182" s="208" t="s">
        <v>231</v>
      </c>
      <c r="G182" s="209" t="s">
        <v>232</v>
      </c>
      <c r="H182" s="210">
        <v>54.4</v>
      </c>
      <c r="I182" s="211"/>
      <c r="J182" s="212">
        <f>ROUND(I182*H182,2)</f>
        <v>0</v>
      </c>
      <c r="K182" s="213"/>
      <c r="L182" s="214"/>
      <c r="M182" s="215" t="s">
        <v>1</v>
      </c>
      <c r="N182" s="216" t="s">
        <v>38</v>
      </c>
      <c r="O182" s="63"/>
      <c r="P182" s="179">
        <f>O182*H182</f>
        <v>0</v>
      </c>
      <c r="Q182" s="179">
        <v>1</v>
      </c>
      <c r="R182" s="179">
        <f>Q182*H182</f>
        <v>54.4</v>
      </c>
      <c r="S182" s="179">
        <v>0</v>
      </c>
      <c r="T182" s="180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1" t="s">
        <v>174</v>
      </c>
      <c r="AT182" s="181" t="s">
        <v>229</v>
      </c>
      <c r="AU182" s="181" t="s">
        <v>118</v>
      </c>
      <c r="AY182" s="17" t="s">
        <v>139</v>
      </c>
      <c r="BE182" s="99">
        <f>IF(N182="základná",J182,0)</f>
        <v>0</v>
      </c>
      <c r="BF182" s="99">
        <f>IF(N182="znížená",J182,0)</f>
        <v>0</v>
      </c>
      <c r="BG182" s="99">
        <f>IF(N182="zákl. prenesená",J182,0)</f>
        <v>0</v>
      </c>
      <c r="BH182" s="99">
        <f>IF(N182="zníž. prenesená",J182,0)</f>
        <v>0</v>
      </c>
      <c r="BI182" s="99">
        <f>IF(N182="nulová",J182,0)</f>
        <v>0</v>
      </c>
      <c r="BJ182" s="17" t="s">
        <v>118</v>
      </c>
      <c r="BK182" s="99">
        <f>ROUND(I182*H182,2)</f>
        <v>0</v>
      </c>
      <c r="BL182" s="17" t="s">
        <v>145</v>
      </c>
      <c r="BM182" s="181" t="s">
        <v>233</v>
      </c>
    </row>
    <row r="183" spans="1:65" s="13" customFormat="1" ht="11.25">
      <c r="B183" s="182"/>
      <c r="D183" s="183" t="s">
        <v>169</v>
      </c>
      <c r="E183" s="184" t="s">
        <v>1</v>
      </c>
      <c r="F183" s="185" t="s">
        <v>234</v>
      </c>
      <c r="H183" s="186">
        <v>54.4</v>
      </c>
      <c r="I183" s="187"/>
      <c r="L183" s="182"/>
      <c r="M183" s="188"/>
      <c r="N183" s="189"/>
      <c r="O183" s="189"/>
      <c r="P183" s="189"/>
      <c r="Q183" s="189"/>
      <c r="R183" s="189"/>
      <c r="S183" s="189"/>
      <c r="T183" s="190"/>
      <c r="AT183" s="184" t="s">
        <v>169</v>
      </c>
      <c r="AU183" s="184" t="s">
        <v>118</v>
      </c>
      <c r="AV183" s="13" t="s">
        <v>118</v>
      </c>
      <c r="AW183" s="13" t="s">
        <v>27</v>
      </c>
      <c r="AX183" s="13" t="s">
        <v>79</v>
      </c>
      <c r="AY183" s="184" t="s">
        <v>139</v>
      </c>
    </row>
    <row r="184" spans="1:65" s="2" customFormat="1" ht="33" customHeight="1">
      <c r="A184" s="34"/>
      <c r="B184" s="137"/>
      <c r="C184" s="169" t="s">
        <v>235</v>
      </c>
      <c r="D184" s="169" t="s">
        <v>141</v>
      </c>
      <c r="E184" s="170" t="s">
        <v>236</v>
      </c>
      <c r="F184" s="171" t="s">
        <v>237</v>
      </c>
      <c r="G184" s="172" t="s">
        <v>210</v>
      </c>
      <c r="H184" s="173">
        <v>6.0750000000000002</v>
      </c>
      <c r="I184" s="174"/>
      <c r="J184" s="175">
        <f t="shared" ref="J184:J202" si="15">ROUND(I184*H184,2)</f>
        <v>0</v>
      </c>
      <c r="K184" s="176"/>
      <c r="L184" s="35"/>
      <c r="M184" s="177" t="s">
        <v>1</v>
      </c>
      <c r="N184" s="178" t="s">
        <v>38</v>
      </c>
      <c r="O184" s="63"/>
      <c r="P184" s="179">
        <f t="shared" ref="P184:P202" si="16">O184*H184</f>
        <v>0</v>
      </c>
      <c r="Q184" s="179">
        <v>0</v>
      </c>
      <c r="R184" s="179">
        <f t="shared" ref="R184:R202" si="17">Q184*H184</f>
        <v>0</v>
      </c>
      <c r="S184" s="179">
        <v>0</v>
      </c>
      <c r="T184" s="180">
        <f t="shared" ref="T184:T202" si="18"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1" t="s">
        <v>145</v>
      </c>
      <c r="AT184" s="181" t="s">
        <v>141</v>
      </c>
      <c r="AU184" s="181" t="s">
        <v>118</v>
      </c>
      <c r="AY184" s="17" t="s">
        <v>139</v>
      </c>
      <c r="BE184" s="99">
        <f t="shared" ref="BE184:BE202" si="19">IF(N184="základná",J184,0)</f>
        <v>0</v>
      </c>
      <c r="BF184" s="99">
        <f t="shared" ref="BF184:BF202" si="20">IF(N184="znížená",J184,0)</f>
        <v>0</v>
      </c>
      <c r="BG184" s="99">
        <f t="shared" ref="BG184:BG202" si="21">IF(N184="zákl. prenesená",J184,0)</f>
        <v>0</v>
      </c>
      <c r="BH184" s="99">
        <f t="shared" ref="BH184:BH202" si="22">IF(N184="zníž. prenesená",J184,0)</f>
        <v>0</v>
      </c>
      <c r="BI184" s="99">
        <f t="shared" ref="BI184:BI202" si="23">IF(N184="nulová",J184,0)</f>
        <v>0</v>
      </c>
      <c r="BJ184" s="17" t="s">
        <v>118</v>
      </c>
      <c r="BK184" s="99">
        <f t="shared" ref="BK184:BK202" si="24">ROUND(I184*H184,2)</f>
        <v>0</v>
      </c>
      <c r="BL184" s="17" t="s">
        <v>145</v>
      </c>
      <c r="BM184" s="181" t="s">
        <v>238</v>
      </c>
    </row>
    <row r="185" spans="1:65" s="2" customFormat="1" ht="21.75" customHeight="1">
      <c r="A185" s="34"/>
      <c r="B185" s="137"/>
      <c r="C185" s="169" t="s">
        <v>239</v>
      </c>
      <c r="D185" s="169" t="s">
        <v>141</v>
      </c>
      <c r="E185" s="170" t="s">
        <v>240</v>
      </c>
      <c r="F185" s="171" t="s">
        <v>241</v>
      </c>
      <c r="G185" s="172" t="s">
        <v>197</v>
      </c>
      <c r="H185" s="173">
        <v>15338</v>
      </c>
      <c r="I185" s="174"/>
      <c r="J185" s="175">
        <f t="shared" si="15"/>
        <v>0</v>
      </c>
      <c r="K185" s="176"/>
      <c r="L185" s="35"/>
      <c r="M185" s="177" t="s">
        <v>1</v>
      </c>
      <c r="N185" s="178" t="s">
        <v>38</v>
      </c>
      <c r="O185" s="63"/>
      <c r="P185" s="179">
        <f t="shared" si="16"/>
        <v>0</v>
      </c>
      <c r="Q185" s="179">
        <v>0</v>
      </c>
      <c r="R185" s="179">
        <f t="shared" si="17"/>
        <v>0</v>
      </c>
      <c r="S185" s="179">
        <v>0</v>
      </c>
      <c r="T185" s="180">
        <f t="shared" si="18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1" t="s">
        <v>145</v>
      </c>
      <c r="AT185" s="181" t="s">
        <v>141</v>
      </c>
      <c r="AU185" s="181" t="s">
        <v>118</v>
      </c>
      <c r="AY185" s="17" t="s">
        <v>139</v>
      </c>
      <c r="BE185" s="99">
        <f t="shared" si="19"/>
        <v>0</v>
      </c>
      <c r="BF185" s="99">
        <f t="shared" si="20"/>
        <v>0</v>
      </c>
      <c r="BG185" s="99">
        <f t="shared" si="21"/>
        <v>0</v>
      </c>
      <c r="BH185" s="99">
        <f t="shared" si="22"/>
        <v>0</v>
      </c>
      <c r="BI185" s="99">
        <f t="shared" si="23"/>
        <v>0</v>
      </c>
      <c r="BJ185" s="17" t="s">
        <v>118</v>
      </c>
      <c r="BK185" s="99">
        <f t="shared" si="24"/>
        <v>0</v>
      </c>
      <c r="BL185" s="17" t="s">
        <v>145</v>
      </c>
      <c r="BM185" s="181" t="s">
        <v>242</v>
      </c>
    </row>
    <row r="186" spans="1:65" s="2" customFormat="1" ht="16.5" customHeight="1">
      <c r="A186" s="34"/>
      <c r="B186" s="137"/>
      <c r="C186" s="206" t="s">
        <v>7</v>
      </c>
      <c r="D186" s="206" t="s">
        <v>229</v>
      </c>
      <c r="E186" s="207" t="s">
        <v>243</v>
      </c>
      <c r="F186" s="208" t="s">
        <v>244</v>
      </c>
      <c r="G186" s="209" t="s">
        <v>197</v>
      </c>
      <c r="H186" s="210">
        <v>15338</v>
      </c>
      <c r="I186" s="211"/>
      <c r="J186" s="212">
        <f t="shared" si="15"/>
        <v>0</v>
      </c>
      <c r="K186" s="213"/>
      <c r="L186" s="214"/>
      <c r="M186" s="215" t="s">
        <v>1</v>
      </c>
      <c r="N186" s="216" t="s">
        <v>38</v>
      </c>
      <c r="O186" s="63"/>
      <c r="P186" s="179">
        <f t="shared" si="16"/>
        <v>0</v>
      </c>
      <c r="Q186" s="179">
        <v>0</v>
      </c>
      <c r="R186" s="179">
        <f t="shared" si="17"/>
        <v>0</v>
      </c>
      <c r="S186" s="179">
        <v>0</v>
      </c>
      <c r="T186" s="180">
        <f t="shared" si="18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1" t="s">
        <v>174</v>
      </c>
      <c r="AT186" s="181" t="s">
        <v>229</v>
      </c>
      <c r="AU186" s="181" t="s">
        <v>118</v>
      </c>
      <c r="AY186" s="17" t="s">
        <v>139</v>
      </c>
      <c r="BE186" s="99">
        <f t="shared" si="19"/>
        <v>0</v>
      </c>
      <c r="BF186" s="99">
        <f t="shared" si="20"/>
        <v>0</v>
      </c>
      <c r="BG186" s="99">
        <f t="shared" si="21"/>
        <v>0</v>
      </c>
      <c r="BH186" s="99">
        <f t="shared" si="22"/>
        <v>0</v>
      </c>
      <c r="BI186" s="99">
        <f t="shared" si="23"/>
        <v>0</v>
      </c>
      <c r="BJ186" s="17" t="s">
        <v>118</v>
      </c>
      <c r="BK186" s="99">
        <f t="shared" si="24"/>
        <v>0</v>
      </c>
      <c r="BL186" s="17" t="s">
        <v>145</v>
      </c>
      <c r="BM186" s="181" t="s">
        <v>7</v>
      </c>
    </row>
    <row r="187" spans="1:65" s="2" customFormat="1" ht="16.5" customHeight="1">
      <c r="A187" s="34"/>
      <c r="B187" s="137"/>
      <c r="C187" s="169" t="s">
        <v>245</v>
      </c>
      <c r="D187" s="169" t="s">
        <v>141</v>
      </c>
      <c r="E187" s="170" t="s">
        <v>246</v>
      </c>
      <c r="F187" s="171" t="s">
        <v>247</v>
      </c>
      <c r="G187" s="172" t="s">
        <v>197</v>
      </c>
      <c r="H187" s="173">
        <v>19450</v>
      </c>
      <c r="I187" s="174"/>
      <c r="J187" s="175">
        <f t="shared" si="15"/>
        <v>0</v>
      </c>
      <c r="K187" s="176"/>
      <c r="L187" s="35"/>
      <c r="M187" s="177" t="s">
        <v>1</v>
      </c>
      <c r="N187" s="178" t="s">
        <v>38</v>
      </c>
      <c r="O187" s="63"/>
      <c r="P187" s="179">
        <f t="shared" si="16"/>
        <v>0</v>
      </c>
      <c r="Q187" s="179">
        <v>0</v>
      </c>
      <c r="R187" s="179">
        <f t="shared" si="17"/>
        <v>0</v>
      </c>
      <c r="S187" s="179">
        <v>0</v>
      </c>
      <c r="T187" s="180">
        <f t="shared" si="18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1" t="s">
        <v>145</v>
      </c>
      <c r="AT187" s="181" t="s">
        <v>141</v>
      </c>
      <c r="AU187" s="181" t="s">
        <v>118</v>
      </c>
      <c r="AY187" s="17" t="s">
        <v>139</v>
      </c>
      <c r="BE187" s="99">
        <f t="shared" si="19"/>
        <v>0</v>
      </c>
      <c r="BF187" s="99">
        <f t="shared" si="20"/>
        <v>0</v>
      </c>
      <c r="BG187" s="99">
        <f t="shared" si="21"/>
        <v>0</v>
      </c>
      <c r="BH187" s="99">
        <f t="shared" si="22"/>
        <v>0</v>
      </c>
      <c r="BI187" s="99">
        <f t="shared" si="23"/>
        <v>0</v>
      </c>
      <c r="BJ187" s="17" t="s">
        <v>118</v>
      </c>
      <c r="BK187" s="99">
        <f t="shared" si="24"/>
        <v>0</v>
      </c>
      <c r="BL187" s="17" t="s">
        <v>145</v>
      </c>
      <c r="BM187" s="181" t="s">
        <v>248</v>
      </c>
    </row>
    <row r="188" spans="1:65" s="2" customFormat="1" ht="24.2" customHeight="1">
      <c r="A188" s="34"/>
      <c r="B188" s="137"/>
      <c r="C188" s="169" t="s">
        <v>248</v>
      </c>
      <c r="D188" s="169" t="s">
        <v>141</v>
      </c>
      <c r="E188" s="170" t="s">
        <v>249</v>
      </c>
      <c r="F188" s="171" t="s">
        <v>250</v>
      </c>
      <c r="G188" s="172" t="s">
        <v>144</v>
      </c>
      <c r="H188" s="173">
        <v>60283</v>
      </c>
      <c r="I188" s="174"/>
      <c r="J188" s="175">
        <f t="shared" si="15"/>
        <v>0</v>
      </c>
      <c r="K188" s="176"/>
      <c r="L188" s="35"/>
      <c r="M188" s="177" t="s">
        <v>1</v>
      </c>
      <c r="N188" s="178" t="s">
        <v>38</v>
      </c>
      <c r="O188" s="63"/>
      <c r="P188" s="179">
        <f t="shared" si="16"/>
        <v>0</v>
      </c>
      <c r="Q188" s="179">
        <v>0</v>
      </c>
      <c r="R188" s="179">
        <f t="shared" si="17"/>
        <v>0</v>
      </c>
      <c r="S188" s="179">
        <v>0</v>
      </c>
      <c r="T188" s="180">
        <f t="shared" si="18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1" t="s">
        <v>145</v>
      </c>
      <c r="AT188" s="181" t="s">
        <v>141</v>
      </c>
      <c r="AU188" s="181" t="s">
        <v>118</v>
      </c>
      <c r="AY188" s="17" t="s">
        <v>139</v>
      </c>
      <c r="BE188" s="99">
        <f t="shared" si="19"/>
        <v>0</v>
      </c>
      <c r="BF188" s="99">
        <f t="shared" si="20"/>
        <v>0</v>
      </c>
      <c r="BG188" s="99">
        <f t="shared" si="21"/>
        <v>0</v>
      </c>
      <c r="BH188" s="99">
        <f t="shared" si="22"/>
        <v>0</v>
      </c>
      <c r="BI188" s="99">
        <f t="shared" si="23"/>
        <v>0</v>
      </c>
      <c r="BJ188" s="17" t="s">
        <v>118</v>
      </c>
      <c r="BK188" s="99">
        <f t="shared" si="24"/>
        <v>0</v>
      </c>
      <c r="BL188" s="17" t="s">
        <v>145</v>
      </c>
      <c r="BM188" s="181" t="s">
        <v>251</v>
      </c>
    </row>
    <row r="189" spans="1:65" s="2" customFormat="1" ht="24.2" customHeight="1">
      <c r="A189" s="34"/>
      <c r="B189" s="137"/>
      <c r="C189" s="169" t="s">
        <v>252</v>
      </c>
      <c r="D189" s="169" t="s">
        <v>141</v>
      </c>
      <c r="E189" s="170" t="s">
        <v>253</v>
      </c>
      <c r="F189" s="171" t="s">
        <v>254</v>
      </c>
      <c r="G189" s="172" t="s">
        <v>144</v>
      </c>
      <c r="H189" s="173">
        <v>70</v>
      </c>
      <c r="I189" s="174"/>
      <c r="J189" s="175">
        <f t="shared" si="15"/>
        <v>0</v>
      </c>
      <c r="K189" s="176"/>
      <c r="L189" s="35"/>
      <c r="M189" s="177" t="s">
        <v>1</v>
      </c>
      <c r="N189" s="178" t="s">
        <v>38</v>
      </c>
      <c r="O189" s="63"/>
      <c r="P189" s="179">
        <f t="shared" si="16"/>
        <v>0</v>
      </c>
      <c r="Q189" s="179">
        <v>0</v>
      </c>
      <c r="R189" s="179">
        <f t="shared" si="17"/>
        <v>0</v>
      </c>
      <c r="S189" s="179">
        <v>0</v>
      </c>
      <c r="T189" s="180">
        <f t="shared" si="18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1" t="s">
        <v>145</v>
      </c>
      <c r="AT189" s="181" t="s">
        <v>141</v>
      </c>
      <c r="AU189" s="181" t="s">
        <v>118</v>
      </c>
      <c r="AY189" s="17" t="s">
        <v>139</v>
      </c>
      <c r="BE189" s="99">
        <f t="shared" si="19"/>
        <v>0</v>
      </c>
      <c r="BF189" s="99">
        <f t="shared" si="20"/>
        <v>0</v>
      </c>
      <c r="BG189" s="99">
        <f t="shared" si="21"/>
        <v>0</v>
      </c>
      <c r="BH189" s="99">
        <f t="shared" si="22"/>
        <v>0</v>
      </c>
      <c r="BI189" s="99">
        <f t="shared" si="23"/>
        <v>0</v>
      </c>
      <c r="BJ189" s="17" t="s">
        <v>118</v>
      </c>
      <c r="BK189" s="99">
        <f t="shared" si="24"/>
        <v>0</v>
      </c>
      <c r="BL189" s="17" t="s">
        <v>145</v>
      </c>
      <c r="BM189" s="181" t="s">
        <v>255</v>
      </c>
    </row>
    <row r="190" spans="1:65" s="2" customFormat="1" ht="24.2" customHeight="1">
      <c r="A190" s="34"/>
      <c r="B190" s="137"/>
      <c r="C190" s="169" t="s">
        <v>251</v>
      </c>
      <c r="D190" s="169" t="s">
        <v>141</v>
      </c>
      <c r="E190" s="170" t="s">
        <v>256</v>
      </c>
      <c r="F190" s="171" t="s">
        <v>257</v>
      </c>
      <c r="G190" s="172" t="s">
        <v>144</v>
      </c>
      <c r="H190" s="173">
        <v>5</v>
      </c>
      <c r="I190" s="174"/>
      <c r="J190" s="175">
        <f t="shared" si="15"/>
        <v>0</v>
      </c>
      <c r="K190" s="176"/>
      <c r="L190" s="35"/>
      <c r="M190" s="177" t="s">
        <v>1</v>
      </c>
      <c r="N190" s="178" t="s">
        <v>38</v>
      </c>
      <c r="O190" s="63"/>
      <c r="P190" s="179">
        <f t="shared" si="16"/>
        <v>0</v>
      </c>
      <c r="Q190" s="179">
        <v>0</v>
      </c>
      <c r="R190" s="179">
        <f t="shared" si="17"/>
        <v>0</v>
      </c>
      <c r="S190" s="179">
        <v>0</v>
      </c>
      <c r="T190" s="180">
        <f t="shared" si="18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1" t="s">
        <v>145</v>
      </c>
      <c r="AT190" s="181" t="s">
        <v>141</v>
      </c>
      <c r="AU190" s="181" t="s">
        <v>118</v>
      </c>
      <c r="AY190" s="17" t="s">
        <v>139</v>
      </c>
      <c r="BE190" s="99">
        <f t="shared" si="19"/>
        <v>0</v>
      </c>
      <c r="BF190" s="99">
        <f t="shared" si="20"/>
        <v>0</v>
      </c>
      <c r="BG190" s="99">
        <f t="shared" si="21"/>
        <v>0</v>
      </c>
      <c r="BH190" s="99">
        <f t="shared" si="22"/>
        <v>0</v>
      </c>
      <c r="BI190" s="99">
        <f t="shared" si="23"/>
        <v>0</v>
      </c>
      <c r="BJ190" s="17" t="s">
        <v>118</v>
      </c>
      <c r="BK190" s="99">
        <f t="shared" si="24"/>
        <v>0</v>
      </c>
      <c r="BL190" s="17" t="s">
        <v>145</v>
      </c>
      <c r="BM190" s="181" t="s">
        <v>258</v>
      </c>
    </row>
    <row r="191" spans="1:65" s="2" customFormat="1" ht="24.2" customHeight="1">
      <c r="A191" s="34"/>
      <c r="B191" s="137"/>
      <c r="C191" s="169" t="s">
        <v>259</v>
      </c>
      <c r="D191" s="169" t="s">
        <v>141</v>
      </c>
      <c r="E191" s="170" t="s">
        <v>260</v>
      </c>
      <c r="F191" s="171" t="s">
        <v>261</v>
      </c>
      <c r="G191" s="172" t="s">
        <v>144</v>
      </c>
      <c r="H191" s="173">
        <v>43</v>
      </c>
      <c r="I191" s="174"/>
      <c r="J191" s="175">
        <f t="shared" si="15"/>
        <v>0</v>
      </c>
      <c r="K191" s="176"/>
      <c r="L191" s="35"/>
      <c r="M191" s="177" t="s">
        <v>1</v>
      </c>
      <c r="N191" s="178" t="s">
        <v>38</v>
      </c>
      <c r="O191" s="63"/>
      <c r="P191" s="179">
        <f t="shared" si="16"/>
        <v>0</v>
      </c>
      <c r="Q191" s="179">
        <v>0</v>
      </c>
      <c r="R191" s="179">
        <f t="shared" si="17"/>
        <v>0</v>
      </c>
      <c r="S191" s="179">
        <v>0</v>
      </c>
      <c r="T191" s="180">
        <f t="shared" si="18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1" t="s">
        <v>145</v>
      </c>
      <c r="AT191" s="181" t="s">
        <v>141</v>
      </c>
      <c r="AU191" s="181" t="s">
        <v>118</v>
      </c>
      <c r="AY191" s="17" t="s">
        <v>139</v>
      </c>
      <c r="BE191" s="99">
        <f t="shared" si="19"/>
        <v>0</v>
      </c>
      <c r="BF191" s="99">
        <f t="shared" si="20"/>
        <v>0</v>
      </c>
      <c r="BG191" s="99">
        <f t="shared" si="21"/>
        <v>0</v>
      </c>
      <c r="BH191" s="99">
        <f t="shared" si="22"/>
        <v>0</v>
      </c>
      <c r="BI191" s="99">
        <f t="shared" si="23"/>
        <v>0</v>
      </c>
      <c r="BJ191" s="17" t="s">
        <v>118</v>
      </c>
      <c r="BK191" s="99">
        <f t="shared" si="24"/>
        <v>0</v>
      </c>
      <c r="BL191" s="17" t="s">
        <v>145</v>
      </c>
      <c r="BM191" s="181" t="s">
        <v>262</v>
      </c>
    </row>
    <row r="192" spans="1:65" s="2" customFormat="1" ht="16.5" customHeight="1">
      <c r="A192" s="34"/>
      <c r="B192" s="137"/>
      <c r="C192" s="169" t="s">
        <v>263</v>
      </c>
      <c r="D192" s="169" t="s">
        <v>141</v>
      </c>
      <c r="E192" s="170" t="s">
        <v>264</v>
      </c>
      <c r="F192" s="171" t="s">
        <v>265</v>
      </c>
      <c r="G192" s="172" t="s">
        <v>197</v>
      </c>
      <c r="H192" s="173">
        <v>4112</v>
      </c>
      <c r="I192" s="174"/>
      <c r="J192" s="175">
        <f t="shared" si="15"/>
        <v>0</v>
      </c>
      <c r="K192" s="176"/>
      <c r="L192" s="35"/>
      <c r="M192" s="177" t="s">
        <v>1</v>
      </c>
      <c r="N192" s="178" t="s">
        <v>38</v>
      </c>
      <c r="O192" s="63"/>
      <c r="P192" s="179">
        <f t="shared" si="16"/>
        <v>0</v>
      </c>
      <c r="Q192" s="179">
        <v>0</v>
      </c>
      <c r="R192" s="179">
        <f t="shared" si="17"/>
        <v>0</v>
      </c>
      <c r="S192" s="179">
        <v>0</v>
      </c>
      <c r="T192" s="180">
        <f t="shared" si="18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1" t="s">
        <v>145</v>
      </c>
      <c r="AT192" s="181" t="s">
        <v>141</v>
      </c>
      <c r="AU192" s="181" t="s">
        <v>118</v>
      </c>
      <c r="AY192" s="17" t="s">
        <v>139</v>
      </c>
      <c r="BE192" s="99">
        <f t="shared" si="19"/>
        <v>0</v>
      </c>
      <c r="BF192" s="99">
        <f t="shared" si="20"/>
        <v>0</v>
      </c>
      <c r="BG192" s="99">
        <f t="shared" si="21"/>
        <v>0</v>
      </c>
      <c r="BH192" s="99">
        <f t="shared" si="22"/>
        <v>0</v>
      </c>
      <c r="BI192" s="99">
        <f t="shared" si="23"/>
        <v>0</v>
      </c>
      <c r="BJ192" s="17" t="s">
        <v>118</v>
      </c>
      <c r="BK192" s="99">
        <f t="shared" si="24"/>
        <v>0</v>
      </c>
      <c r="BL192" s="17" t="s">
        <v>145</v>
      </c>
      <c r="BM192" s="181" t="s">
        <v>227</v>
      </c>
    </row>
    <row r="193" spans="1:65" s="2" customFormat="1" ht="24.2" customHeight="1">
      <c r="A193" s="34"/>
      <c r="B193" s="137"/>
      <c r="C193" s="169" t="s">
        <v>266</v>
      </c>
      <c r="D193" s="169" t="s">
        <v>141</v>
      </c>
      <c r="E193" s="170" t="s">
        <v>267</v>
      </c>
      <c r="F193" s="171" t="s">
        <v>268</v>
      </c>
      <c r="G193" s="172" t="s">
        <v>197</v>
      </c>
      <c r="H193" s="173">
        <v>19450</v>
      </c>
      <c r="I193" s="174"/>
      <c r="J193" s="175">
        <f t="shared" si="15"/>
        <v>0</v>
      </c>
      <c r="K193" s="176"/>
      <c r="L193" s="35"/>
      <c r="M193" s="177" t="s">
        <v>1</v>
      </c>
      <c r="N193" s="178" t="s">
        <v>38</v>
      </c>
      <c r="O193" s="63"/>
      <c r="P193" s="179">
        <f t="shared" si="16"/>
        <v>0</v>
      </c>
      <c r="Q193" s="179">
        <v>0</v>
      </c>
      <c r="R193" s="179">
        <f t="shared" si="17"/>
        <v>0</v>
      </c>
      <c r="S193" s="179">
        <v>0</v>
      </c>
      <c r="T193" s="180">
        <f t="shared" si="18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1" t="s">
        <v>145</v>
      </c>
      <c r="AT193" s="181" t="s">
        <v>141</v>
      </c>
      <c r="AU193" s="181" t="s">
        <v>118</v>
      </c>
      <c r="AY193" s="17" t="s">
        <v>139</v>
      </c>
      <c r="BE193" s="99">
        <f t="shared" si="19"/>
        <v>0</v>
      </c>
      <c r="BF193" s="99">
        <f t="shared" si="20"/>
        <v>0</v>
      </c>
      <c r="BG193" s="99">
        <f t="shared" si="21"/>
        <v>0</v>
      </c>
      <c r="BH193" s="99">
        <f t="shared" si="22"/>
        <v>0</v>
      </c>
      <c r="BI193" s="99">
        <f t="shared" si="23"/>
        <v>0</v>
      </c>
      <c r="BJ193" s="17" t="s">
        <v>118</v>
      </c>
      <c r="BK193" s="99">
        <f t="shared" si="24"/>
        <v>0</v>
      </c>
      <c r="BL193" s="17" t="s">
        <v>145</v>
      </c>
      <c r="BM193" s="181" t="s">
        <v>269</v>
      </c>
    </row>
    <row r="194" spans="1:65" s="2" customFormat="1" ht="24.2" customHeight="1">
      <c r="A194" s="34"/>
      <c r="B194" s="137"/>
      <c r="C194" s="169" t="s">
        <v>262</v>
      </c>
      <c r="D194" s="169" t="s">
        <v>141</v>
      </c>
      <c r="E194" s="170" t="s">
        <v>270</v>
      </c>
      <c r="F194" s="171" t="s">
        <v>271</v>
      </c>
      <c r="G194" s="172" t="s">
        <v>197</v>
      </c>
      <c r="H194" s="173">
        <v>19450</v>
      </c>
      <c r="I194" s="174"/>
      <c r="J194" s="175">
        <f t="shared" si="15"/>
        <v>0</v>
      </c>
      <c r="K194" s="176"/>
      <c r="L194" s="35"/>
      <c r="M194" s="177" t="s">
        <v>1</v>
      </c>
      <c r="N194" s="178" t="s">
        <v>38</v>
      </c>
      <c r="O194" s="63"/>
      <c r="P194" s="179">
        <f t="shared" si="16"/>
        <v>0</v>
      </c>
      <c r="Q194" s="179">
        <v>0</v>
      </c>
      <c r="R194" s="179">
        <f t="shared" si="17"/>
        <v>0</v>
      </c>
      <c r="S194" s="179">
        <v>0</v>
      </c>
      <c r="T194" s="180">
        <f t="shared" si="18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1" t="s">
        <v>145</v>
      </c>
      <c r="AT194" s="181" t="s">
        <v>141</v>
      </c>
      <c r="AU194" s="181" t="s">
        <v>118</v>
      </c>
      <c r="AY194" s="17" t="s">
        <v>139</v>
      </c>
      <c r="BE194" s="99">
        <f t="shared" si="19"/>
        <v>0</v>
      </c>
      <c r="BF194" s="99">
        <f t="shared" si="20"/>
        <v>0</v>
      </c>
      <c r="BG194" s="99">
        <f t="shared" si="21"/>
        <v>0</v>
      </c>
      <c r="BH194" s="99">
        <f t="shared" si="22"/>
        <v>0</v>
      </c>
      <c r="BI194" s="99">
        <f t="shared" si="23"/>
        <v>0</v>
      </c>
      <c r="BJ194" s="17" t="s">
        <v>118</v>
      </c>
      <c r="BK194" s="99">
        <f t="shared" si="24"/>
        <v>0</v>
      </c>
      <c r="BL194" s="17" t="s">
        <v>145</v>
      </c>
      <c r="BM194" s="181" t="s">
        <v>272</v>
      </c>
    </row>
    <row r="195" spans="1:65" s="2" customFormat="1" ht="24.2" customHeight="1">
      <c r="A195" s="34"/>
      <c r="B195" s="137"/>
      <c r="C195" s="169" t="s">
        <v>273</v>
      </c>
      <c r="D195" s="169" t="s">
        <v>141</v>
      </c>
      <c r="E195" s="170" t="s">
        <v>274</v>
      </c>
      <c r="F195" s="171" t="s">
        <v>275</v>
      </c>
      <c r="G195" s="172" t="s">
        <v>210</v>
      </c>
      <c r="H195" s="173">
        <v>30</v>
      </c>
      <c r="I195" s="174"/>
      <c r="J195" s="175">
        <f t="shared" si="15"/>
        <v>0</v>
      </c>
      <c r="K195" s="176"/>
      <c r="L195" s="35"/>
      <c r="M195" s="177" t="s">
        <v>1</v>
      </c>
      <c r="N195" s="178" t="s">
        <v>38</v>
      </c>
      <c r="O195" s="63"/>
      <c r="P195" s="179">
        <f t="shared" si="16"/>
        <v>0</v>
      </c>
      <c r="Q195" s="179">
        <v>0</v>
      </c>
      <c r="R195" s="179">
        <f t="shared" si="17"/>
        <v>0</v>
      </c>
      <c r="S195" s="179">
        <v>0</v>
      </c>
      <c r="T195" s="180">
        <f t="shared" si="18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1" t="s">
        <v>145</v>
      </c>
      <c r="AT195" s="181" t="s">
        <v>141</v>
      </c>
      <c r="AU195" s="181" t="s">
        <v>118</v>
      </c>
      <c r="AY195" s="17" t="s">
        <v>139</v>
      </c>
      <c r="BE195" s="99">
        <f t="shared" si="19"/>
        <v>0</v>
      </c>
      <c r="BF195" s="99">
        <f t="shared" si="20"/>
        <v>0</v>
      </c>
      <c r="BG195" s="99">
        <f t="shared" si="21"/>
        <v>0</v>
      </c>
      <c r="BH195" s="99">
        <f t="shared" si="22"/>
        <v>0</v>
      </c>
      <c r="BI195" s="99">
        <f t="shared" si="23"/>
        <v>0</v>
      </c>
      <c r="BJ195" s="17" t="s">
        <v>118</v>
      </c>
      <c r="BK195" s="99">
        <f t="shared" si="24"/>
        <v>0</v>
      </c>
      <c r="BL195" s="17" t="s">
        <v>145</v>
      </c>
      <c r="BM195" s="181" t="s">
        <v>276</v>
      </c>
    </row>
    <row r="196" spans="1:65" s="2" customFormat="1" ht="16.5" customHeight="1">
      <c r="A196" s="34"/>
      <c r="B196" s="137"/>
      <c r="C196" s="206" t="s">
        <v>277</v>
      </c>
      <c r="D196" s="206" t="s">
        <v>229</v>
      </c>
      <c r="E196" s="207" t="s">
        <v>278</v>
      </c>
      <c r="F196" s="208" t="s">
        <v>279</v>
      </c>
      <c r="G196" s="209" t="s">
        <v>232</v>
      </c>
      <c r="H196" s="210">
        <v>1</v>
      </c>
      <c r="I196" s="211"/>
      <c r="J196" s="212">
        <f t="shared" si="15"/>
        <v>0</v>
      </c>
      <c r="K196" s="213"/>
      <c r="L196" s="214"/>
      <c r="M196" s="215" t="s">
        <v>1</v>
      </c>
      <c r="N196" s="216" t="s">
        <v>38</v>
      </c>
      <c r="O196" s="63"/>
      <c r="P196" s="179">
        <f t="shared" si="16"/>
        <v>0</v>
      </c>
      <c r="Q196" s="179">
        <v>0</v>
      </c>
      <c r="R196" s="179">
        <f t="shared" si="17"/>
        <v>0</v>
      </c>
      <c r="S196" s="179">
        <v>0</v>
      </c>
      <c r="T196" s="180">
        <f t="shared" si="18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1" t="s">
        <v>174</v>
      </c>
      <c r="AT196" s="181" t="s">
        <v>229</v>
      </c>
      <c r="AU196" s="181" t="s">
        <v>118</v>
      </c>
      <c r="AY196" s="17" t="s">
        <v>139</v>
      </c>
      <c r="BE196" s="99">
        <f t="shared" si="19"/>
        <v>0</v>
      </c>
      <c r="BF196" s="99">
        <f t="shared" si="20"/>
        <v>0</v>
      </c>
      <c r="BG196" s="99">
        <f t="shared" si="21"/>
        <v>0</v>
      </c>
      <c r="BH196" s="99">
        <f t="shared" si="22"/>
        <v>0</v>
      </c>
      <c r="BI196" s="99">
        <f t="shared" si="23"/>
        <v>0</v>
      </c>
      <c r="BJ196" s="17" t="s">
        <v>118</v>
      </c>
      <c r="BK196" s="99">
        <f t="shared" si="24"/>
        <v>0</v>
      </c>
      <c r="BL196" s="17" t="s">
        <v>145</v>
      </c>
      <c r="BM196" s="181" t="s">
        <v>280</v>
      </c>
    </row>
    <row r="197" spans="1:65" s="2" customFormat="1" ht="33" customHeight="1">
      <c r="A197" s="34"/>
      <c r="B197" s="137"/>
      <c r="C197" s="169" t="s">
        <v>281</v>
      </c>
      <c r="D197" s="169" t="s">
        <v>141</v>
      </c>
      <c r="E197" s="170" t="s">
        <v>282</v>
      </c>
      <c r="F197" s="171" t="s">
        <v>283</v>
      </c>
      <c r="G197" s="172" t="s">
        <v>144</v>
      </c>
      <c r="H197" s="173">
        <v>5</v>
      </c>
      <c r="I197" s="174"/>
      <c r="J197" s="175">
        <f t="shared" si="15"/>
        <v>0</v>
      </c>
      <c r="K197" s="176"/>
      <c r="L197" s="35"/>
      <c r="M197" s="177" t="s">
        <v>1</v>
      </c>
      <c r="N197" s="178" t="s">
        <v>38</v>
      </c>
      <c r="O197" s="63"/>
      <c r="P197" s="179">
        <f t="shared" si="16"/>
        <v>0</v>
      </c>
      <c r="Q197" s="179">
        <v>0</v>
      </c>
      <c r="R197" s="179">
        <f t="shared" si="17"/>
        <v>0</v>
      </c>
      <c r="S197" s="179">
        <v>0</v>
      </c>
      <c r="T197" s="180">
        <f t="shared" si="18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1" t="s">
        <v>145</v>
      </c>
      <c r="AT197" s="181" t="s">
        <v>141</v>
      </c>
      <c r="AU197" s="181" t="s">
        <v>118</v>
      </c>
      <c r="AY197" s="17" t="s">
        <v>139</v>
      </c>
      <c r="BE197" s="99">
        <f t="shared" si="19"/>
        <v>0</v>
      </c>
      <c r="BF197" s="99">
        <f t="shared" si="20"/>
        <v>0</v>
      </c>
      <c r="BG197" s="99">
        <f t="shared" si="21"/>
        <v>0</v>
      </c>
      <c r="BH197" s="99">
        <f t="shared" si="22"/>
        <v>0</v>
      </c>
      <c r="BI197" s="99">
        <f t="shared" si="23"/>
        <v>0</v>
      </c>
      <c r="BJ197" s="17" t="s">
        <v>118</v>
      </c>
      <c r="BK197" s="99">
        <f t="shared" si="24"/>
        <v>0</v>
      </c>
      <c r="BL197" s="17" t="s">
        <v>145</v>
      </c>
      <c r="BM197" s="181" t="s">
        <v>284</v>
      </c>
    </row>
    <row r="198" spans="1:65" s="2" customFormat="1" ht="33" customHeight="1">
      <c r="A198" s="34"/>
      <c r="B198" s="137"/>
      <c r="C198" s="169" t="s">
        <v>227</v>
      </c>
      <c r="D198" s="169" t="s">
        <v>141</v>
      </c>
      <c r="E198" s="170" t="s">
        <v>285</v>
      </c>
      <c r="F198" s="171" t="s">
        <v>286</v>
      </c>
      <c r="G198" s="172" t="s">
        <v>144</v>
      </c>
      <c r="H198" s="173">
        <v>43</v>
      </c>
      <c r="I198" s="174"/>
      <c r="J198" s="175">
        <f t="shared" si="15"/>
        <v>0</v>
      </c>
      <c r="K198" s="176"/>
      <c r="L198" s="35"/>
      <c r="M198" s="177" t="s">
        <v>1</v>
      </c>
      <c r="N198" s="178" t="s">
        <v>38</v>
      </c>
      <c r="O198" s="63"/>
      <c r="P198" s="179">
        <f t="shared" si="16"/>
        <v>0</v>
      </c>
      <c r="Q198" s="179">
        <v>0</v>
      </c>
      <c r="R198" s="179">
        <f t="shared" si="17"/>
        <v>0</v>
      </c>
      <c r="S198" s="179">
        <v>0</v>
      </c>
      <c r="T198" s="180">
        <f t="shared" si="1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1" t="s">
        <v>145</v>
      </c>
      <c r="AT198" s="181" t="s">
        <v>141</v>
      </c>
      <c r="AU198" s="181" t="s">
        <v>118</v>
      </c>
      <c r="AY198" s="17" t="s">
        <v>139</v>
      </c>
      <c r="BE198" s="99">
        <f t="shared" si="19"/>
        <v>0</v>
      </c>
      <c r="BF198" s="99">
        <f t="shared" si="20"/>
        <v>0</v>
      </c>
      <c r="BG198" s="99">
        <f t="shared" si="21"/>
        <v>0</v>
      </c>
      <c r="BH198" s="99">
        <f t="shared" si="22"/>
        <v>0</v>
      </c>
      <c r="BI198" s="99">
        <f t="shared" si="23"/>
        <v>0</v>
      </c>
      <c r="BJ198" s="17" t="s">
        <v>118</v>
      </c>
      <c r="BK198" s="99">
        <f t="shared" si="24"/>
        <v>0</v>
      </c>
      <c r="BL198" s="17" t="s">
        <v>145</v>
      </c>
      <c r="BM198" s="181" t="s">
        <v>287</v>
      </c>
    </row>
    <row r="199" spans="1:65" s="2" customFormat="1" ht="33" customHeight="1">
      <c r="A199" s="34"/>
      <c r="B199" s="137"/>
      <c r="C199" s="169" t="s">
        <v>288</v>
      </c>
      <c r="D199" s="169" t="s">
        <v>141</v>
      </c>
      <c r="E199" s="170" t="s">
        <v>289</v>
      </c>
      <c r="F199" s="171" t="s">
        <v>290</v>
      </c>
      <c r="G199" s="172" t="s">
        <v>144</v>
      </c>
      <c r="H199" s="173">
        <v>7</v>
      </c>
      <c r="I199" s="174"/>
      <c r="J199" s="175">
        <f t="shared" si="15"/>
        <v>0</v>
      </c>
      <c r="K199" s="176"/>
      <c r="L199" s="35"/>
      <c r="M199" s="177" t="s">
        <v>1</v>
      </c>
      <c r="N199" s="178" t="s">
        <v>38</v>
      </c>
      <c r="O199" s="63"/>
      <c r="P199" s="179">
        <f t="shared" si="16"/>
        <v>0</v>
      </c>
      <c r="Q199" s="179">
        <v>0</v>
      </c>
      <c r="R199" s="179">
        <f t="shared" si="17"/>
        <v>0</v>
      </c>
      <c r="S199" s="179">
        <v>0</v>
      </c>
      <c r="T199" s="180">
        <f t="shared" si="1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1" t="s">
        <v>145</v>
      </c>
      <c r="AT199" s="181" t="s">
        <v>141</v>
      </c>
      <c r="AU199" s="181" t="s">
        <v>118</v>
      </c>
      <c r="AY199" s="17" t="s">
        <v>139</v>
      </c>
      <c r="BE199" s="99">
        <f t="shared" si="19"/>
        <v>0</v>
      </c>
      <c r="BF199" s="99">
        <f t="shared" si="20"/>
        <v>0</v>
      </c>
      <c r="BG199" s="99">
        <f t="shared" si="21"/>
        <v>0</v>
      </c>
      <c r="BH199" s="99">
        <f t="shared" si="22"/>
        <v>0</v>
      </c>
      <c r="BI199" s="99">
        <f t="shared" si="23"/>
        <v>0</v>
      </c>
      <c r="BJ199" s="17" t="s">
        <v>118</v>
      </c>
      <c r="BK199" s="99">
        <f t="shared" si="24"/>
        <v>0</v>
      </c>
      <c r="BL199" s="17" t="s">
        <v>145</v>
      </c>
      <c r="BM199" s="181" t="s">
        <v>291</v>
      </c>
    </row>
    <row r="200" spans="1:65" s="2" customFormat="1" ht="16.5" customHeight="1">
      <c r="A200" s="34"/>
      <c r="B200" s="137"/>
      <c r="C200" s="169" t="s">
        <v>269</v>
      </c>
      <c r="D200" s="169" t="s">
        <v>141</v>
      </c>
      <c r="E200" s="170" t="s">
        <v>292</v>
      </c>
      <c r="F200" s="171" t="s">
        <v>293</v>
      </c>
      <c r="G200" s="172" t="s">
        <v>197</v>
      </c>
      <c r="H200" s="173">
        <v>100</v>
      </c>
      <c r="I200" s="174"/>
      <c r="J200" s="175">
        <f t="shared" si="15"/>
        <v>0</v>
      </c>
      <c r="K200" s="176"/>
      <c r="L200" s="35"/>
      <c r="M200" s="177" t="s">
        <v>1</v>
      </c>
      <c r="N200" s="178" t="s">
        <v>38</v>
      </c>
      <c r="O200" s="63"/>
      <c r="P200" s="179">
        <f t="shared" si="16"/>
        <v>0</v>
      </c>
      <c r="Q200" s="179">
        <v>0</v>
      </c>
      <c r="R200" s="179">
        <f t="shared" si="17"/>
        <v>0</v>
      </c>
      <c r="S200" s="179">
        <v>0</v>
      </c>
      <c r="T200" s="180">
        <f t="shared" si="18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1" t="s">
        <v>145</v>
      </c>
      <c r="AT200" s="181" t="s">
        <v>141</v>
      </c>
      <c r="AU200" s="181" t="s">
        <v>118</v>
      </c>
      <c r="AY200" s="17" t="s">
        <v>139</v>
      </c>
      <c r="BE200" s="99">
        <f t="shared" si="19"/>
        <v>0</v>
      </c>
      <c r="BF200" s="99">
        <f t="shared" si="20"/>
        <v>0</v>
      </c>
      <c r="BG200" s="99">
        <f t="shared" si="21"/>
        <v>0</v>
      </c>
      <c r="BH200" s="99">
        <f t="shared" si="22"/>
        <v>0</v>
      </c>
      <c r="BI200" s="99">
        <f t="shared" si="23"/>
        <v>0</v>
      </c>
      <c r="BJ200" s="17" t="s">
        <v>118</v>
      </c>
      <c r="BK200" s="99">
        <f t="shared" si="24"/>
        <v>0</v>
      </c>
      <c r="BL200" s="17" t="s">
        <v>145</v>
      </c>
      <c r="BM200" s="181" t="s">
        <v>294</v>
      </c>
    </row>
    <row r="201" spans="1:65" s="2" customFormat="1" ht="44.25" customHeight="1">
      <c r="A201" s="34"/>
      <c r="B201" s="137"/>
      <c r="C201" s="169" t="s">
        <v>295</v>
      </c>
      <c r="D201" s="169" t="s">
        <v>141</v>
      </c>
      <c r="E201" s="170" t="s">
        <v>296</v>
      </c>
      <c r="F201" s="171" t="s">
        <v>297</v>
      </c>
      <c r="G201" s="172" t="s">
        <v>144</v>
      </c>
      <c r="H201" s="173">
        <v>43</v>
      </c>
      <c r="I201" s="174"/>
      <c r="J201" s="175">
        <f t="shared" si="15"/>
        <v>0</v>
      </c>
      <c r="K201" s="176"/>
      <c r="L201" s="35"/>
      <c r="M201" s="177" t="s">
        <v>1</v>
      </c>
      <c r="N201" s="178" t="s">
        <v>38</v>
      </c>
      <c r="O201" s="63"/>
      <c r="P201" s="179">
        <f t="shared" si="16"/>
        <v>0</v>
      </c>
      <c r="Q201" s="179">
        <v>4.8000000000000001E-4</v>
      </c>
      <c r="R201" s="179">
        <f t="shared" si="17"/>
        <v>2.0640000000000002E-2</v>
      </c>
      <c r="S201" s="179">
        <v>0</v>
      </c>
      <c r="T201" s="180">
        <f t="shared" si="1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1" t="s">
        <v>145</v>
      </c>
      <c r="AT201" s="181" t="s">
        <v>141</v>
      </c>
      <c r="AU201" s="181" t="s">
        <v>118</v>
      </c>
      <c r="AY201" s="17" t="s">
        <v>139</v>
      </c>
      <c r="BE201" s="99">
        <f t="shared" si="19"/>
        <v>0</v>
      </c>
      <c r="BF201" s="99">
        <f t="shared" si="20"/>
        <v>0</v>
      </c>
      <c r="BG201" s="99">
        <f t="shared" si="21"/>
        <v>0</v>
      </c>
      <c r="BH201" s="99">
        <f t="shared" si="22"/>
        <v>0</v>
      </c>
      <c r="BI201" s="99">
        <f t="shared" si="23"/>
        <v>0</v>
      </c>
      <c r="BJ201" s="17" t="s">
        <v>118</v>
      </c>
      <c r="BK201" s="99">
        <f t="shared" si="24"/>
        <v>0</v>
      </c>
      <c r="BL201" s="17" t="s">
        <v>145</v>
      </c>
      <c r="BM201" s="181" t="s">
        <v>298</v>
      </c>
    </row>
    <row r="202" spans="1:65" s="2" customFormat="1" ht="16.5" customHeight="1">
      <c r="A202" s="34"/>
      <c r="B202" s="137"/>
      <c r="C202" s="206" t="s">
        <v>272</v>
      </c>
      <c r="D202" s="206" t="s">
        <v>229</v>
      </c>
      <c r="E202" s="207" t="s">
        <v>299</v>
      </c>
      <c r="F202" s="208" t="s">
        <v>300</v>
      </c>
      <c r="G202" s="209" t="s">
        <v>144</v>
      </c>
      <c r="H202" s="210">
        <v>129</v>
      </c>
      <c r="I202" s="211"/>
      <c r="J202" s="212">
        <f t="shared" si="15"/>
        <v>0</v>
      </c>
      <c r="K202" s="213"/>
      <c r="L202" s="214"/>
      <c r="M202" s="215" t="s">
        <v>1</v>
      </c>
      <c r="N202" s="216" t="s">
        <v>38</v>
      </c>
      <c r="O202" s="63"/>
      <c r="P202" s="179">
        <f t="shared" si="16"/>
        <v>0</v>
      </c>
      <c r="Q202" s="179">
        <v>0</v>
      </c>
      <c r="R202" s="179">
        <f t="shared" si="17"/>
        <v>0</v>
      </c>
      <c r="S202" s="179">
        <v>0</v>
      </c>
      <c r="T202" s="180">
        <f t="shared" si="1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1" t="s">
        <v>174</v>
      </c>
      <c r="AT202" s="181" t="s">
        <v>229</v>
      </c>
      <c r="AU202" s="181" t="s">
        <v>118</v>
      </c>
      <c r="AY202" s="17" t="s">
        <v>139</v>
      </c>
      <c r="BE202" s="99">
        <f t="shared" si="19"/>
        <v>0</v>
      </c>
      <c r="BF202" s="99">
        <f t="shared" si="20"/>
        <v>0</v>
      </c>
      <c r="BG202" s="99">
        <f t="shared" si="21"/>
        <v>0</v>
      </c>
      <c r="BH202" s="99">
        <f t="shared" si="22"/>
        <v>0</v>
      </c>
      <c r="BI202" s="99">
        <f t="shared" si="23"/>
        <v>0</v>
      </c>
      <c r="BJ202" s="17" t="s">
        <v>118</v>
      </c>
      <c r="BK202" s="99">
        <f t="shared" si="24"/>
        <v>0</v>
      </c>
      <c r="BL202" s="17" t="s">
        <v>145</v>
      </c>
      <c r="BM202" s="181" t="s">
        <v>301</v>
      </c>
    </row>
    <row r="203" spans="1:65" s="13" customFormat="1" ht="11.25">
      <c r="B203" s="182"/>
      <c r="D203" s="183" t="s">
        <v>169</v>
      </c>
      <c r="E203" s="184" t="s">
        <v>1</v>
      </c>
      <c r="F203" s="185" t="s">
        <v>302</v>
      </c>
      <c r="H203" s="186">
        <v>129</v>
      </c>
      <c r="I203" s="187"/>
      <c r="L203" s="182"/>
      <c r="M203" s="188"/>
      <c r="N203" s="189"/>
      <c r="O203" s="189"/>
      <c r="P203" s="189"/>
      <c r="Q203" s="189"/>
      <c r="R203" s="189"/>
      <c r="S203" s="189"/>
      <c r="T203" s="190"/>
      <c r="AT203" s="184" t="s">
        <v>169</v>
      </c>
      <c r="AU203" s="184" t="s">
        <v>118</v>
      </c>
      <c r="AV203" s="13" t="s">
        <v>118</v>
      </c>
      <c r="AW203" s="13" t="s">
        <v>27</v>
      </c>
      <c r="AX203" s="13" t="s">
        <v>79</v>
      </c>
      <c r="AY203" s="184" t="s">
        <v>139</v>
      </c>
    </row>
    <row r="204" spans="1:65" s="2" customFormat="1" ht="16.5" customHeight="1">
      <c r="A204" s="34"/>
      <c r="B204" s="137"/>
      <c r="C204" s="206" t="s">
        <v>303</v>
      </c>
      <c r="D204" s="206" t="s">
        <v>229</v>
      </c>
      <c r="E204" s="207" t="s">
        <v>304</v>
      </c>
      <c r="F204" s="208" t="s">
        <v>305</v>
      </c>
      <c r="G204" s="209" t="s">
        <v>144</v>
      </c>
      <c r="H204" s="210">
        <v>43</v>
      </c>
      <c r="I204" s="211"/>
      <c r="J204" s="212">
        <f t="shared" ref="J204:J212" si="25">ROUND(I204*H204,2)</f>
        <v>0</v>
      </c>
      <c r="K204" s="213"/>
      <c r="L204" s="214"/>
      <c r="M204" s="215" t="s">
        <v>1</v>
      </c>
      <c r="N204" s="216" t="s">
        <v>38</v>
      </c>
      <c r="O204" s="63"/>
      <c r="P204" s="179">
        <f t="shared" ref="P204:P212" si="26">O204*H204</f>
        <v>0</v>
      </c>
      <c r="Q204" s="179">
        <v>0</v>
      </c>
      <c r="R204" s="179">
        <f t="shared" ref="R204:R212" si="27">Q204*H204</f>
        <v>0</v>
      </c>
      <c r="S204" s="179">
        <v>0</v>
      </c>
      <c r="T204" s="180">
        <f t="shared" ref="T204:T212" si="28"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1" t="s">
        <v>174</v>
      </c>
      <c r="AT204" s="181" t="s">
        <v>229</v>
      </c>
      <c r="AU204" s="181" t="s">
        <v>118</v>
      </c>
      <c r="AY204" s="17" t="s">
        <v>139</v>
      </c>
      <c r="BE204" s="99">
        <f t="shared" ref="BE204:BE212" si="29">IF(N204="základná",J204,0)</f>
        <v>0</v>
      </c>
      <c r="BF204" s="99">
        <f t="shared" ref="BF204:BF212" si="30">IF(N204="znížená",J204,0)</f>
        <v>0</v>
      </c>
      <c r="BG204" s="99">
        <f t="shared" ref="BG204:BG212" si="31">IF(N204="zákl. prenesená",J204,0)</f>
        <v>0</v>
      </c>
      <c r="BH204" s="99">
        <f t="shared" ref="BH204:BH212" si="32">IF(N204="zníž. prenesená",J204,0)</f>
        <v>0</v>
      </c>
      <c r="BI204" s="99">
        <f t="shared" ref="BI204:BI212" si="33">IF(N204="nulová",J204,0)</f>
        <v>0</v>
      </c>
      <c r="BJ204" s="17" t="s">
        <v>118</v>
      </c>
      <c r="BK204" s="99">
        <f t="shared" ref="BK204:BK212" si="34">ROUND(I204*H204,2)</f>
        <v>0</v>
      </c>
      <c r="BL204" s="17" t="s">
        <v>145</v>
      </c>
      <c r="BM204" s="181" t="s">
        <v>306</v>
      </c>
    </row>
    <row r="205" spans="1:65" s="2" customFormat="1" ht="16.5" customHeight="1">
      <c r="A205" s="34"/>
      <c r="B205" s="137"/>
      <c r="C205" s="169" t="s">
        <v>276</v>
      </c>
      <c r="D205" s="169" t="s">
        <v>141</v>
      </c>
      <c r="E205" s="170" t="s">
        <v>307</v>
      </c>
      <c r="F205" s="171" t="s">
        <v>308</v>
      </c>
      <c r="G205" s="172" t="s">
        <v>144</v>
      </c>
      <c r="H205" s="173">
        <v>143</v>
      </c>
      <c r="I205" s="174"/>
      <c r="J205" s="175">
        <f t="shared" si="25"/>
        <v>0</v>
      </c>
      <c r="K205" s="176"/>
      <c r="L205" s="35"/>
      <c r="M205" s="177" t="s">
        <v>1</v>
      </c>
      <c r="N205" s="178" t="s">
        <v>38</v>
      </c>
      <c r="O205" s="63"/>
      <c r="P205" s="179">
        <f t="shared" si="26"/>
        <v>0</v>
      </c>
      <c r="Q205" s="179">
        <v>0</v>
      </c>
      <c r="R205" s="179">
        <f t="shared" si="27"/>
        <v>0</v>
      </c>
      <c r="S205" s="179">
        <v>0</v>
      </c>
      <c r="T205" s="180">
        <f t="shared" si="28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1" t="s">
        <v>145</v>
      </c>
      <c r="AT205" s="181" t="s">
        <v>141</v>
      </c>
      <c r="AU205" s="181" t="s">
        <v>118</v>
      </c>
      <c r="AY205" s="17" t="s">
        <v>139</v>
      </c>
      <c r="BE205" s="99">
        <f t="shared" si="29"/>
        <v>0</v>
      </c>
      <c r="BF205" s="99">
        <f t="shared" si="30"/>
        <v>0</v>
      </c>
      <c r="BG205" s="99">
        <f t="shared" si="31"/>
        <v>0</v>
      </c>
      <c r="BH205" s="99">
        <f t="shared" si="32"/>
        <v>0</v>
      </c>
      <c r="BI205" s="99">
        <f t="shared" si="33"/>
        <v>0</v>
      </c>
      <c r="BJ205" s="17" t="s">
        <v>118</v>
      </c>
      <c r="BK205" s="99">
        <f t="shared" si="34"/>
        <v>0</v>
      </c>
      <c r="BL205" s="17" t="s">
        <v>145</v>
      </c>
      <c r="BM205" s="181" t="s">
        <v>309</v>
      </c>
    </row>
    <row r="206" spans="1:65" s="2" customFormat="1" ht="24.2" customHeight="1">
      <c r="A206" s="34"/>
      <c r="B206" s="137"/>
      <c r="C206" s="169" t="s">
        <v>310</v>
      </c>
      <c r="D206" s="169" t="s">
        <v>141</v>
      </c>
      <c r="E206" s="170" t="s">
        <v>311</v>
      </c>
      <c r="F206" s="171" t="s">
        <v>312</v>
      </c>
      <c r="G206" s="172" t="s">
        <v>197</v>
      </c>
      <c r="H206" s="173">
        <v>400</v>
      </c>
      <c r="I206" s="174"/>
      <c r="J206" s="175">
        <f t="shared" si="25"/>
        <v>0</v>
      </c>
      <c r="K206" s="176"/>
      <c r="L206" s="35"/>
      <c r="M206" s="177" t="s">
        <v>1</v>
      </c>
      <c r="N206" s="178" t="s">
        <v>38</v>
      </c>
      <c r="O206" s="63"/>
      <c r="P206" s="179">
        <f t="shared" si="26"/>
        <v>0</v>
      </c>
      <c r="Q206" s="179">
        <v>0</v>
      </c>
      <c r="R206" s="179">
        <f t="shared" si="27"/>
        <v>0</v>
      </c>
      <c r="S206" s="179">
        <v>0</v>
      </c>
      <c r="T206" s="180">
        <f t="shared" si="28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1" t="s">
        <v>145</v>
      </c>
      <c r="AT206" s="181" t="s">
        <v>141</v>
      </c>
      <c r="AU206" s="181" t="s">
        <v>118</v>
      </c>
      <c r="AY206" s="17" t="s">
        <v>139</v>
      </c>
      <c r="BE206" s="99">
        <f t="shared" si="29"/>
        <v>0</v>
      </c>
      <c r="BF206" s="99">
        <f t="shared" si="30"/>
        <v>0</v>
      </c>
      <c r="BG206" s="99">
        <f t="shared" si="31"/>
        <v>0</v>
      </c>
      <c r="BH206" s="99">
        <f t="shared" si="32"/>
        <v>0</v>
      </c>
      <c r="BI206" s="99">
        <f t="shared" si="33"/>
        <v>0</v>
      </c>
      <c r="BJ206" s="17" t="s">
        <v>118</v>
      </c>
      <c r="BK206" s="99">
        <f t="shared" si="34"/>
        <v>0</v>
      </c>
      <c r="BL206" s="17" t="s">
        <v>145</v>
      </c>
      <c r="BM206" s="181" t="s">
        <v>313</v>
      </c>
    </row>
    <row r="207" spans="1:65" s="2" customFormat="1" ht="16.5" customHeight="1">
      <c r="A207" s="34"/>
      <c r="B207" s="137"/>
      <c r="C207" s="206" t="s">
        <v>280</v>
      </c>
      <c r="D207" s="206" t="s">
        <v>229</v>
      </c>
      <c r="E207" s="207" t="s">
        <v>314</v>
      </c>
      <c r="F207" s="208" t="s">
        <v>315</v>
      </c>
      <c r="G207" s="209" t="s">
        <v>210</v>
      </c>
      <c r="H207" s="210">
        <v>32</v>
      </c>
      <c r="I207" s="211"/>
      <c r="J207" s="212">
        <f t="shared" si="25"/>
        <v>0</v>
      </c>
      <c r="K207" s="213"/>
      <c r="L207" s="214"/>
      <c r="M207" s="215" t="s">
        <v>1</v>
      </c>
      <c r="N207" s="216" t="s">
        <v>38</v>
      </c>
      <c r="O207" s="63"/>
      <c r="P207" s="179">
        <f t="shared" si="26"/>
        <v>0</v>
      </c>
      <c r="Q207" s="179">
        <v>0</v>
      </c>
      <c r="R207" s="179">
        <f t="shared" si="27"/>
        <v>0</v>
      </c>
      <c r="S207" s="179">
        <v>0</v>
      </c>
      <c r="T207" s="180">
        <f t="shared" si="2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1" t="s">
        <v>174</v>
      </c>
      <c r="AT207" s="181" t="s">
        <v>229</v>
      </c>
      <c r="AU207" s="181" t="s">
        <v>118</v>
      </c>
      <c r="AY207" s="17" t="s">
        <v>139</v>
      </c>
      <c r="BE207" s="99">
        <f t="shared" si="29"/>
        <v>0</v>
      </c>
      <c r="BF207" s="99">
        <f t="shared" si="30"/>
        <v>0</v>
      </c>
      <c r="BG207" s="99">
        <f t="shared" si="31"/>
        <v>0</v>
      </c>
      <c r="BH207" s="99">
        <f t="shared" si="32"/>
        <v>0</v>
      </c>
      <c r="BI207" s="99">
        <f t="shared" si="33"/>
        <v>0</v>
      </c>
      <c r="BJ207" s="17" t="s">
        <v>118</v>
      </c>
      <c r="BK207" s="99">
        <f t="shared" si="34"/>
        <v>0</v>
      </c>
      <c r="BL207" s="17" t="s">
        <v>145</v>
      </c>
      <c r="BM207" s="181" t="s">
        <v>316</v>
      </c>
    </row>
    <row r="208" spans="1:65" s="2" customFormat="1" ht="44.25" customHeight="1">
      <c r="A208" s="34"/>
      <c r="B208" s="137"/>
      <c r="C208" s="169" t="s">
        <v>317</v>
      </c>
      <c r="D208" s="169" t="s">
        <v>141</v>
      </c>
      <c r="E208" s="170" t="s">
        <v>318</v>
      </c>
      <c r="F208" s="171" t="s">
        <v>319</v>
      </c>
      <c r="G208" s="172" t="s">
        <v>197</v>
      </c>
      <c r="H208" s="173">
        <v>15338</v>
      </c>
      <c r="I208" s="174"/>
      <c r="J208" s="175">
        <f t="shared" si="25"/>
        <v>0</v>
      </c>
      <c r="K208" s="176"/>
      <c r="L208" s="35"/>
      <c r="M208" s="177" t="s">
        <v>1</v>
      </c>
      <c r="N208" s="178" t="s">
        <v>38</v>
      </c>
      <c r="O208" s="63"/>
      <c r="P208" s="179">
        <f t="shared" si="26"/>
        <v>0</v>
      </c>
      <c r="Q208" s="179">
        <v>0</v>
      </c>
      <c r="R208" s="179">
        <f t="shared" si="27"/>
        <v>0</v>
      </c>
      <c r="S208" s="179">
        <v>0</v>
      </c>
      <c r="T208" s="180">
        <f t="shared" si="2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1" t="s">
        <v>145</v>
      </c>
      <c r="AT208" s="181" t="s">
        <v>141</v>
      </c>
      <c r="AU208" s="181" t="s">
        <v>118</v>
      </c>
      <c r="AY208" s="17" t="s">
        <v>139</v>
      </c>
      <c r="BE208" s="99">
        <f t="shared" si="29"/>
        <v>0</v>
      </c>
      <c r="BF208" s="99">
        <f t="shared" si="30"/>
        <v>0</v>
      </c>
      <c r="BG208" s="99">
        <f t="shared" si="31"/>
        <v>0</v>
      </c>
      <c r="BH208" s="99">
        <f t="shared" si="32"/>
        <v>0</v>
      </c>
      <c r="BI208" s="99">
        <f t="shared" si="33"/>
        <v>0</v>
      </c>
      <c r="BJ208" s="17" t="s">
        <v>118</v>
      </c>
      <c r="BK208" s="99">
        <f t="shared" si="34"/>
        <v>0</v>
      </c>
      <c r="BL208" s="17" t="s">
        <v>145</v>
      </c>
      <c r="BM208" s="181" t="s">
        <v>320</v>
      </c>
    </row>
    <row r="209" spans="1:65" s="2" customFormat="1" ht="16.5" customHeight="1">
      <c r="A209" s="34"/>
      <c r="B209" s="137"/>
      <c r="C209" s="169" t="s">
        <v>321</v>
      </c>
      <c r="D209" s="169" t="s">
        <v>141</v>
      </c>
      <c r="E209" s="170" t="s">
        <v>322</v>
      </c>
      <c r="F209" s="171" t="s">
        <v>323</v>
      </c>
      <c r="G209" s="172" t="s">
        <v>144</v>
      </c>
      <c r="H209" s="173">
        <v>65</v>
      </c>
      <c r="I209" s="174"/>
      <c r="J209" s="175">
        <f t="shared" si="25"/>
        <v>0</v>
      </c>
      <c r="K209" s="176"/>
      <c r="L209" s="35"/>
      <c r="M209" s="177" t="s">
        <v>1</v>
      </c>
      <c r="N209" s="178" t="s">
        <v>38</v>
      </c>
      <c r="O209" s="63"/>
      <c r="P209" s="179">
        <f t="shared" si="26"/>
        <v>0</v>
      </c>
      <c r="Q209" s="179">
        <v>0</v>
      </c>
      <c r="R209" s="179">
        <f t="shared" si="27"/>
        <v>0</v>
      </c>
      <c r="S209" s="179">
        <v>0</v>
      </c>
      <c r="T209" s="180">
        <f t="shared" si="28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1" t="s">
        <v>145</v>
      </c>
      <c r="AT209" s="181" t="s">
        <v>141</v>
      </c>
      <c r="AU209" s="181" t="s">
        <v>118</v>
      </c>
      <c r="AY209" s="17" t="s">
        <v>139</v>
      </c>
      <c r="BE209" s="99">
        <f t="shared" si="29"/>
        <v>0</v>
      </c>
      <c r="BF209" s="99">
        <f t="shared" si="30"/>
        <v>0</v>
      </c>
      <c r="BG209" s="99">
        <f t="shared" si="31"/>
        <v>0</v>
      </c>
      <c r="BH209" s="99">
        <f t="shared" si="32"/>
        <v>0</v>
      </c>
      <c r="BI209" s="99">
        <f t="shared" si="33"/>
        <v>0</v>
      </c>
      <c r="BJ209" s="17" t="s">
        <v>118</v>
      </c>
      <c r="BK209" s="99">
        <f t="shared" si="34"/>
        <v>0</v>
      </c>
      <c r="BL209" s="17" t="s">
        <v>145</v>
      </c>
      <c r="BM209" s="181" t="s">
        <v>324</v>
      </c>
    </row>
    <row r="210" spans="1:65" s="2" customFormat="1" ht="21.75" customHeight="1">
      <c r="A210" s="34"/>
      <c r="B210" s="137"/>
      <c r="C210" s="169" t="s">
        <v>325</v>
      </c>
      <c r="D210" s="169" t="s">
        <v>141</v>
      </c>
      <c r="E210" s="170" t="s">
        <v>326</v>
      </c>
      <c r="F210" s="171" t="s">
        <v>327</v>
      </c>
      <c r="G210" s="172" t="s">
        <v>197</v>
      </c>
      <c r="H210" s="173">
        <v>15338</v>
      </c>
      <c r="I210" s="174"/>
      <c r="J210" s="175">
        <f t="shared" si="25"/>
        <v>0</v>
      </c>
      <c r="K210" s="176"/>
      <c r="L210" s="35"/>
      <c r="M210" s="177" t="s">
        <v>1</v>
      </c>
      <c r="N210" s="178" t="s">
        <v>38</v>
      </c>
      <c r="O210" s="63"/>
      <c r="P210" s="179">
        <f t="shared" si="26"/>
        <v>0</v>
      </c>
      <c r="Q210" s="179">
        <v>0</v>
      </c>
      <c r="R210" s="179">
        <f t="shared" si="27"/>
        <v>0</v>
      </c>
      <c r="S210" s="179">
        <v>0</v>
      </c>
      <c r="T210" s="180">
        <f t="shared" si="2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1" t="s">
        <v>145</v>
      </c>
      <c r="AT210" s="181" t="s">
        <v>141</v>
      </c>
      <c r="AU210" s="181" t="s">
        <v>118</v>
      </c>
      <c r="AY210" s="17" t="s">
        <v>139</v>
      </c>
      <c r="BE210" s="99">
        <f t="shared" si="29"/>
        <v>0</v>
      </c>
      <c r="BF210" s="99">
        <f t="shared" si="30"/>
        <v>0</v>
      </c>
      <c r="BG210" s="99">
        <f t="shared" si="31"/>
        <v>0</v>
      </c>
      <c r="BH210" s="99">
        <f t="shared" si="32"/>
        <v>0</v>
      </c>
      <c r="BI210" s="99">
        <f t="shared" si="33"/>
        <v>0</v>
      </c>
      <c r="BJ210" s="17" t="s">
        <v>118</v>
      </c>
      <c r="BK210" s="99">
        <f t="shared" si="34"/>
        <v>0</v>
      </c>
      <c r="BL210" s="17" t="s">
        <v>145</v>
      </c>
      <c r="BM210" s="181" t="s">
        <v>328</v>
      </c>
    </row>
    <row r="211" spans="1:65" s="2" customFormat="1" ht="21.75" customHeight="1">
      <c r="A211" s="34"/>
      <c r="B211" s="137"/>
      <c r="C211" s="169" t="s">
        <v>329</v>
      </c>
      <c r="D211" s="169" t="s">
        <v>141</v>
      </c>
      <c r="E211" s="170" t="s">
        <v>330</v>
      </c>
      <c r="F211" s="171" t="s">
        <v>331</v>
      </c>
      <c r="G211" s="172" t="s">
        <v>197</v>
      </c>
      <c r="H211" s="173">
        <v>15338</v>
      </c>
      <c r="I211" s="174"/>
      <c r="J211" s="175">
        <f t="shared" si="25"/>
        <v>0</v>
      </c>
      <c r="K211" s="176"/>
      <c r="L211" s="35"/>
      <c r="M211" s="177" t="s">
        <v>1</v>
      </c>
      <c r="N211" s="178" t="s">
        <v>38</v>
      </c>
      <c r="O211" s="63"/>
      <c r="P211" s="179">
        <f t="shared" si="26"/>
        <v>0</v>
      </c>
      <c r="Q211" s="179">
        <v>0</v>
      </c>
      <c r="R211" s="179">
        <f t="shared" si="27"/>
        <v>0</v>
      </c>
      <c r="S211" s="179">
        <v>0</v>
      </c>
      <c r="T211" s="180">
        <f t="shared" si="2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1" t="s">
        <v>145</v>
      </c>
      <c r="AT211" s="181" t="s">
        <v>141</v>
      </c>
      <c r="AU211" s="181" t="s">
        <v>118</v>
      </c>
      <c r="AY211" s="17" t="s">
        <v>139</v>
      </c>
      <c r="BE211" s="99">
        <f t="shared" si="29"/>
        <v>0</v>
      </c>
      <c r="BF211" s="99">
        <f t="shared" si="30"/>
        <v>0</v>
      </c>
      <c r="BG211" s="99">
        <f t="shared" si="31"/>
        <v>0</v>
      </c>
      <c r="BH211" s="99">
        <f t="shared" si="32"/>
        <v>0</v>
      </c>
      <c r="BI211" s="99">
        <f t="shared" si="33"/>
        <v>0</v>
      </c>
      <c r="BJ211" s="17" t="s">
        <v>118</v>
      </c>
      <c r="BK211" s="99">
        <f t="shared" si="34"/>
        <v>0</v>
      </c>
      <c r="BL211" s="17" t="s">
        <v>145</v>
      </c>
      <c r="BM211" s="181" t="s">
        <v>332</v>
      </c>
    </row>
    <row r="212" spans="1:65" s="2" customFormat="1" ht="21.75" customHeight="1">
      <c r="A212" s="34"/>
      <c r="B212" s="137"/>
      <c r="C212" s="169" t="s">
        <v>333</v>
      </c>
      <c r="D212" s="169" t="s">
        <v>141</v>
      </c>
      <c r="E212" s="170" t="s">
        <v>334</v>
      </c>
      <c r="F212" s="171" t="s">
        <v>335</v>
      </c>
      <c r="G212" s="172" t="s">
        <v>210</v>
      </c>
      <c r="H212" s="173">
        <v>12.9</v>
      </c>
      <c r="I212" s="174"/>
      <c r="J212" s="175">
        <f t="shared" si="25"/>
        <v>0</v>
      </c>
      <c r="K212" s="176"/>
      <c r="L212" s="35"/>
      <c r="M212" s="177" t="s">
        <v>1</v>
      </c>
      <c r="N212" s="178" t="s">
        <v>38</v>
      </c>
      <c r="O212" s="63"/>
      <c r="P212" s="179">
        <f t="shared" si="26"/>
        <v>0</v>
      </c>
      <c r="Q212" s="179">
        <v>0</v>
      </c>
      <c r="R212" s="179">
        <f t="shared" si="27"/>
        <v>0</v>
      </c>
      <c r="S212" s="179">
        <v>0</v>
      </c>
      <c r="T212" s="180">
        <f t="shared" si="28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1" t="s">
        <v>145</v>
      </c>
      <c r="AT212" s="181" t="s">
        <v>141</v>
      </c>
      <c r="AU212" s="181" t="s">
        <v>118</v>
      </c>
      <c r="AY212" s="17" t="s">
        <v>139</v>
      </c>
      <c r="BE212" s="99">
        <f t="shared" si="29"/>
        <v>0</v>
      </c>
      <c r="BF212" s="99">
        <f t="shared" si="30"/>
        <v>0</v>
      </c>
      <c r="BG212" s="99">
        <f t="shared" si="31"/>
        <v>0</v>
      </c>
      <c r="BH212" s="99">
        <f t="shared" si="32"/>
        <v>0</v>
      </c>
      <c r="BI212" s="99">
        <f t="shared" si="33"/>
        <v>0</v>
      </c>
      <c r="BJ212" s="17" t="s">
        <v>118</v>
      </c>
      <c r="BK212" s="99">
        <f t="shared" si="34"/>
        <v>0</v>
      </c>
      <c r="BL212" s="17" t="s">
        <v>145</v>
      </c>
      <c r="BM212" s="181" t="s">
        <v>336</v>
      </c>
    </row>
    <row r="213" spans="1:65" s="15" customFormat="1" ht="11.25">
      <c r="B213" s="199"/>
      <c r="D213" s="183" t="s">
        <v>169</v>
      </c>
      <c r="E213" s="200" t="s">
        <v>1</v>
      </c>
      <c r="F213" s="201" t="s">
        <v>337</v>
      </c>
      <c r="H213" s="200" t="s">
        <v>1</v>
      </c>
      <c r="I213" s="202"/>
      <c r="L213" s="199"/>
      <c r="M213" s="203"/>
      <c r="N213" s="204"/>
      <c r="O213" s="204"/>
      <c r="P213" s="204"/>
      <c r="Q213" s="204"/>
      <c r="R213" s="204"/>
      <c r="S213" s="204"/>
      <c r="T213" s="205"/>
      <c r="AT213" s="200" t="s">
        <v>169</v>
      </c>
      <c r="AU213" s="200" t="s">
        <v>118</v>
      </c>
      <c r="AV213" s="15" t="s">
        <v>79</v>
      </c>
      <c r="AW213" s="15" t="s">
        <v>27</v>
      </c>
      <c r="AX213" s="15" t="s">
        <v>72</v>
      </c>
      <c r="AY213" s="200" t="s">
        <v>139</v>
      </c>
    </row>
    <row r="214" spans="1:65" s="13" customFormat="1" ht="11.25">
      <c r="B214" s="182"/>
      <c r="D214" s="183" t="s">
        <v>169</v>
      </c>
      <c r="E214" s="184" t="s">
        <v>1</v>
      </c>
      <c r="F214" s="185" t="s">
        <v>338</v>
      </c>
      <c r="H214" s="186">
        <v>12.9</v>
      </c>
      <c r="I214" s="187"/>
      <c r="L214" s="182"/>
      <c r="M214" s="188"/>
      <c r="N214" s="189"/>
      <c r="O214" s="189"/>
      <c r="P214" s="189"/>
      <c r="Q214" s="189"/>
      <c r="R214" s="189"/>
      <c r="S214" s="189"/>
      <c r="T214" s="190"/>
      <c r="AT214" s="184" t="s">
        <v>169</v>
      </c>
      <c r="AU214" s="184" t="s">
        <v>118</v>
      </c>
      <c r="AV214" s="13" t="s">
        <v>118</v>
      </c>
      <c r="AW214" s="13" t="s">
        <v>27</v>
      </c>
      <c r="AX214" s="13" t="s">
        <v>72</v>
      </c>
      <c r="AY214" s="184" t="s">
        <v>139</v>
      </c>
    </row>
    <row r="215" spans="1:65" s="14" customFormat="1" ht="11.25">
      <c r="B215" s="191"/>
      <c r="D215" s="183" t="s">
        <v>169</v>
      </c>
      <c r="E215" s="192" t="s">
        <v>1</v>
      </c>
      <c r="F215" s="193" t="s">
        <v>171</v>
      </c>
      <c r="H215" s="194">
        <v>12.9</v>
      </c>
      <c r="I215" s="195"/>
      <c r="L215" s="191"/>
      <c r="M215" s="196"/>
      <c r="N215" s="197"/>
      <c r="O215" s="197"/>
      <c r="P215" s="197"/>
      <c r="Q215" s="197"/>
      <c r="R215" s="197"/>
      <c r="S215" s="197"/>
      <c r="T215" s="198"/>
      <c r="AT215" s="192" t="s">
        <v>169</v>
      </c>
      <c r="AU215" s="192" t="s">
        <v>118</v>
      </c>
      <c r="AV215" s="14" t="s">
        <v>145</v>
      </c>
      <c r="AW215" s="14" t="s">
        <v>27</v>
      </c>
      <c r="AX215" s="14" t="s">
        <v>79</v>
      </c>
      <c r="AY215" s="192" t="s">
        <v>139</v>
      </c>
    </row>
    <row r="216" spans="1:65" s="2" customFormat="1" ht="21.75" customHeight="1">
      <c r="A216" s="34"/>
      <c r="B216" s="137"/>
      <c r="C216" s="169" t="s">
        <v>339</v>
      </c>
      <c r="D216" s="169" t="s">
        <v>141</v>
      </c>
      <c r="E216" s="170" t="s">
        <v>340</v>
      </c>
      <c r="F216" s="171" t="s">
        <v>341</v>
      </c>
      <c r="G216" s="172" t="s">
        <v>210</v>
      </c>
      <c r="H216" s="173">
        <v>782</v>
      </c>
      <c r="I216" s="174"/>
      <c r="J216" s="175">
        <f>ROUND(I216*H216,2)</f>
        <v>0</v>
      </c>
      <c r="K216" s="176"/>
      <c r="L216" s="35"/>
      <c r="M216" s="177" t="s">
        <v>1</v>
      </c>
      <c r="N216" s="178" t="s">
        <v>38</v>
      </c>
      <c r="O216" s="63"/>
      <c r="P216" s="179">
        <f>O216*H216</f>
        <v>0</v>
      </c>
      <c r="Q216" s="179">
        <v>0</v>
      </c>
      <c r="R216" s="179">
        <f>Q216*H216</f>
        <v>0</v>
      </c>
      <c r="S216" s="179">
        <v>0</v>
      </c>
      <c r="T216" s="180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1" t="s">
        <v>145</v>
      </c>
      <c r="AT216" s="181" t="s">
        <v>141</v>
      </c>
      <c r="AU216" s="181" t="s">
        <v>118</v>
      </c>
      <c r="AY216" s="17" t="s">
        <v>139</v>
      </c>
      <c r="BE216" s="99">
        <f>IF(N216="základná",J216,0)</f>
        <v>0</v>
      </c>
      <c r="BF216" s="99">
        <f>IF(N216="znížená",J216,0)</f>
        <v>0</v>
      </c>
      <c r="BG216" s="99">
        <f>IF(N216="zákl. prenesená",J216,0)</f>
        <v>0</v>
      </c>
      <c r="BH216" s="99">
        <f>IF(N216="zníž. prenesená",J216,0)</f>
        <v>0</v>
      </c>
      <c r="BI216" s="99">
        <f>IF(N216="nulová",J216,0)</f>
        <v>0</v>
      </c>
      <c r="BJ216" s="17" t="s">
        <v>118</v>
      </c>
      <c r="BK216" s="99">
        <f>ROUND(I216*H216,2)</f>
        <v>0</v>
      </c>
      <c r="BL216" s="17" t="s">
        <v>145</v>
      </c>
      <c r="BM216" s="181" t="s">
        <v>342</v>
      </c>
    </row>
    <row r="217" spans="1:65" s="15" customFormat="1" ht="11.25">
      <c r="B217" s="199"/>
      <c r="D217" s="183" t="s">
        <v>169</v>
      </c>
      <c r="E217" s="200" t="s">
        <v>1</v>
      </c>
      <c r="F217" s="201" t="s">
        <v>343</v>
      </c>
      <c r="H217" s="200" t="s">
        <v>1</v>
      </c>
      <c r="I217" s="202"/>
      <c r="L217" s="199"/>
      <c r="M217" s="203"/>
      <c r="N217" s="204"/>
      <c r="O217" s="204"/>
      <c r="P217" s="204"/>
      <c r="Q217" s="204"/>
      <c r="R217" s="204"/>
      <c r="S217" s="204"/>
      <c r="T217" s="205"/>
      <c r="AT217" s="200" t="s">
        <v>169</v>
      </c>
      <c r="AU217" s="200" t="s">
        <v>118</v>
      </c>
      <c r="AV217" s="15" t="s">
        <v>79</v>
      </c>
      <c r="AW217" s="15" t="s">
        <v>27</v>
      </c>
      <c r="AX217" s="15" t="s">
        <v>72</v>
      </c>
      <c r="AY217" s="200" t="s">
        <v>139</v>
      </c>
    </row>
    <row r="218" spans="1:65" s="13" customFormat="1" ht="11.25">
      <c r="B218" s="182"/>
      <c r="D218" s="183" t="s">
        <v>169</v>
      </c>
      <c r="E218" s="184" t="s">
        <v>1</v>
      </c>
      <c r="F218" s="185" t="s">
        <v>344</v>
      </c>
      <c r="H218" s="186">
        <v>782</v>
      </c>
      <c r="I218" s="187"/>
      <c r="L218" s="182"/>
      <c r="M218" s="188"/>
      <c r="N218" s="189"/>
      <c r="O218" s="189"/>
      <c r="P218" s="189"/>
      <c r="Q218" s="189"/>
      <c r="R218" s="189"/>
      <c r="S218" s="189"/>
      <c r="T218" s="190"/>
      <c r="AT218" s="184" t="s">
        <v>169</v>
      </c>
      <c r="AU218" s="184" t="s">
        <v>118</v>
      </c>
      <c r="AV218" s="13" t="s">
        <v>118</v>
      </c>
      <c r="AW218" s="13" t="s">
        <v>27</v>
      </c>
      <c r="AX218" s="13" t="s">
        <v>72</v>
      </c>
      <c r="AY218" s="184" t="s">
        <v>139</v>
      </c>
    </row>
    <row r="219" spans="1:65" s="14" customFormat="1" ht="11.25">
      <c r="B219" s="191"/>
      <c r="D219" s="183" t="s">
        <v>169</v>
      </c>
      <c r="E219" s="192" t="s">
        <v>1</v>
      </c>
      <c r="F219" s="193" t="s">
        <v>171</v>
      </c>
      <c r="H219" s="194">
        <v>782</v>
      </c>
      <c r="I219" s="195"/>
      <c r="L219" s="191"/>
      <c r="M219" s="196"/>
      <c r="N219" s="197"/>
      <c r="O219" s="197"/>
      <c r="P219" s="197"/>
      <c r="Q219" s="197"/>
      <c r="R219" s="197"/>
      <c r="S219" s="197"/>
      <c r="T219" s="198"/>
      <c r="AT219" s="192" t="s">
        <v>169</v>
      </c>
      <c r="AU219" s="192" t="s">
        <v>118</v>
      </c>
      <c r="AV219" s="14" t="s">
        <v>145</v>
      </c>
      <c r="AW219" s="14" t="s">
        <v>27</v>
      </c>
      <c r="AX219" s="14" t="s">
        <v>79</v>
      </c>
      <c r="AY219" s="192" t="s">
        <v>139</v>
      </c>
    </row>
    <row r="220" spans="1:65" s="2" customFormat="1" ht="24.2" customHeight="1">
      <c r="A220" s="34"/>
      <c r="B220" s="137"/>
      <c r="C220" s="169" t="s">
        <v>345</v>
      </c>
      <c r="D220" s="169" t="s">
        <v>141</v>
      </c>
      <c r="E220" s="170" t="s">
        <v>346</v>
      </c>
      <c r="F220" s="171" t="s">
        <v>347</v>
      </c>
      <c r="G220" s="172" t="s">
        <v>210</v>
      </c>
      <c r="H220" s="173">
        <v>2.1</v>
      </c>
      <c r="I220" s="174"/>
      <c r="J220" s="175">
        <f>ROUND(I220*H220,2)</f>
        <v>0</v>
      </c>
      <c r="K220" s="176"/>
      <c r="L220" s="35"/>
      <c r="M220" s="177" t="s">
        <v>1</v>
      </c>
      <c r="N220" s="178" t="s">
        <v>38</v>
      </c>
      <c r="O220" s="63"/>
      <c r="P220" s="179">
        <f>O220*H220</f>
        <v>0</v>
      </c>
      <c r="Q220" s="179">
        <v>0</v>
      </c>
      <c r="R220" s="179">
        <f>Q220*H220</f>
        <v>0</v>
      </c>
      <c r="S220" s="179">
        <v>0</v>
      </c>
      <c r="T220" s="180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1" t="s">
        <v>145</v>
      </c>
      <c r="AT220" s="181" t="s">
        <v>141</v>
      </c>
      <c r="AU220" s="181" t="s">
        <v>118</v>
      </c>
      <c r="AY220" s="17" t="s">
        <v>139</v>
      </c>
      <c r="BE220" s="99">
        <f>IF(N220="základná",J220,0)</f>
        <v>0</v>
      </c>
      <c r="BF220" s="99">
        <f>IF(N220="znížená",J220,0)</f>
        <v>0</v>
      </c>
      <c r="BG220" s="99">
        <f>IF(N220="zákl. prenesená",J220,0)</f>
        <v>0</v>
      </c>
      <c r="BH220" s="99">
        <f>IF(N220="zníž. prenesená",J220,0)</f>
        <v>0</v>
      </c>
      <c r="BI220" s="99">
        <f>IF(N220="nulová",J220,0)</f>
        <v>0</v>
      </c>
      <c r="BJ220" s="17" t="s">
        <v>118</v>
      </c>
      <c r="BK220" s="99">
        <f>ROUND(I220*H220,2)</f>
        <v>0</v>
      </c>
      <c r="BL220" s="17" t="s">
        <v>145</v>
      </c>
      <c r="BM220" s="181" t="s">
        <v>348</v>
      </c>
    </row>
    <row r="221" spans="1:65" s="15" customFormat="1" ht="11.25">
      <c r="B221" s="199"/>
      <c r="D221" s="183" t="s">
        <v>169</v>
      </c>
      <c r="E221" s="200" t="s">
        <v>1</v>
      </c>
      <c r="F221" s="201" t="s">
        <v>337</v>
      </c>
      <c r="H221" s="200" t="s">
        <v>1</v>
      </c>
      <c r="I221" s="202"/>
      <c r="L221" s="199"/>
      <c r="M221" s="203"/>
      <c r="N221" s="204"/>
      <c r="O221" s="204"/>
      <c r="P221" s="204"/>
      <c r="Q221" s="204"/>
      <c r="R221" s="204"/>
      <c r="S221" s="204"/>
      <c r="T221" s="205"/>
      <c r="AT221" s="200" t="s">
        <v>169</v>
      </c>
      <c r="AU221" s="200" t="s">
        <v>118</v>
      </c>
      <c r="AV221" s="15" t="s">
        <v>79</v>
      </c>
      <c r="AW221" s="15" t="s">
        <v>27</v>
      </c>
      <c r="AX221" s="15" t="s">
        <v>72</v>
      </c>
      <c r="AY221" s="200" t="s">
        <v>139</v>
      </c>
    </row>
    <row r="222" spans="1:65" s="13" customFormat="1" ht="11.25">
      <c r="B222" s="182"/>
      <c r="D222" s="183" t="s">
        <v>169</v>
      </c>
      <c r="E222" s="184" t="s">
        <v>1</v>
      </c>
      <c r="F222" s="185" t="s">
        <v>349</v>
      </c>
      <c r="H222" s="186">
        <v>2.1</v>
      </c>
      <c r="I222" s="187"/>
      <c r="L222" s="182"/>
      <c r="M222" s="188"/>
      <c r="N222" s="189"/>
      <c r="O222" s="189"/>
      <c r="P222" s="189"/>
      <c r="Q222" s="189"/>
      <c r="R222" s="189"/>
      <c r="S222" s="189"/>
      <c r="T222" s="190"/>
      <c r="AT222" s="184" t="s">
        <v>169</v>
      </c>
      <c r="AU222" s="184" t="s">
        <v>118</v>
      </c>
      <c r="AV222" s="13" t="s">
        <v>118</v>
      </c>
      <c r="AW222" s="13" t="s">
        <v>27</v>
      </c>
      <c r="AX222" s="13" t="s">
        <v>72</v>
      </c>
      <c r="AY222" s="184" t="s">
        <v>139</v>
      </c>
    </row>
    <row r="223" spans="1:65" s="14" customFormat="1" ht="11.25">
      <c r="B223" s="191"/>
      <c r="D223" s="183" t="s">
        <v>169</v>
      </c>
      <c r="E223" s="192" t="s">
        <v>1</v>
      </c>
      <c r="F223" s="193" t="s">
        <v>171</v>
      </c>
      <c r="H223" s="194">
        <v>2.1</v>
      </c>
      <c r="I223" s="195"/>
      <c r="L223" s="191"/>
      <c r="M223" s="196"/>
      <c r="N223" s="197"/>
      <c r="O223" s="197"/>
      <c r="P223" s="197"/>
      <c r="Q223" s="197"/>
      <c r="R223" s="197"/>
      <c r="S223" s="197"/>
      <c r="T223" s="198"/>
      <c r="AT223" s="192" t="s">
        <v>169</v>
      </c>
      <c r="AU223" s="192" t="s">
        <v>118</v>
      </c>
      <c r="AV223" s="14" t="s">
        <v>145</v>
      </c>
      <c r="AW223" s="14" t="s">
        <v>27</v>
      </c>
      <c r="AX223" s="14" t="s">
        <v>79</v>
      </c>
      <c r="AY223" s="192" t="s">
        <v>139</v>
      </c>
    </row>
    <row r="224" spans="1:65" s="2" customFormat="1" ht="24.2" customHeight="1">
      <c r="A224" s="34"/>
      <c r="B224" s="137"/>
      <c r="C224" s="206" t="s">
        <v>350</v>
      </c>
      <c r="D224" s="206" t="s">
        <v>229</v>
      </c>
      <c r="E224" s="207" t="s">
        <v>351</v>
      </c>
      <c r="F224" s="208" t="s">
        <v>352</v>
      </c>
      <c r="G224" s="209" t="s">
        <v>210</v>
      </c>
      <c r="H224" s="210">
        <v>795.9</v>
      </c>
      <c r="I224" s="211"/>
      <c r="J224" s="212">
        <f>ROUND(I224*H224,2)</f>
        <v>0</v>
      </c>
      <c r="K224" s="213"/>
      <c r="L224" s="214"/>
      <c r="M224" s="215" t="s">
        <v>1</v>
      </c>
      <c r="N224" s="216" t="s">
        <v>38</v>
      </c>
      <c r="O224" s="63"/>
      <c r="P224" s="179">
        <f>O224*H224</f>
        <v>0</v>
      </c>
      <c r="Q224" s="179">
        <v>0</v>
      </c>
      <c r="R224" s="179">
        <f>Q224*H224</f>
        <v>0</v>
      </c>
      <c r="S224" s="179">
        <v>0</v>
      </c>
      <c r="T224" s="180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1" t="s">
        <v>174</v>
      </c>
      <c r="AT224" s="181" t="s">
        <v>229</v>
      </c>
      <c r="AU224" s="181" t="s">
        <v>118</v>
      </c>
      <c r="AY224" s="17" t="s">
        <v>139</v>
      </c>
      <c r="BE224" s="99">
        <f>IF(N224="základná",J224,0)</f>
        <v>0</v>
      </c>
      <c r="BF224" s="99">
        <f>IF(N224="znížená",J224,0)</f>
        <v>0</v>
      </c>
      <c r="BG224" s="99">
        <f>IF(N224="zákl. prenesená",J224,0)</f>
        <v>0</v>
      </c>
      <c r="BH224" s="99">
        <f>IF(N224="zníž. prenesená",J224,0)</f>
        <v>0</v>
      </c>
      <c r="BI224" s="99">
        <f>IF(N224="nulová",J224,0)</f>
        <v>0</v>
      </c>
      <c r="BJ224" s="17" t="s">
        <v>118</v>
      </c>
      <c r="BK224" s="99">
        <f>ROUND(I224*H224,2)</f>
        <v>0</v>
      </c>
      <c r="BL224" s="17" t="s">
        <v>145</v>
      </c>
      <c r="BM224" s="181" t="s">
        <v>353</v>
      </c>
    </row>
    <row r="225" spans="1:65" s="13" customFormat="1" ht="11.25">
      <c r="B225" s="182"/>
      <c r="D225" s="183" t="s">
        <v>169</v>
      </c>
      <c r="E225" s="184" t="s">
        <v>1</v>
      </c>
      <c r="F225" s="185" t="s">
        <v>354</v>
      </c>
      <c r="H225" s="186">
        <v>795.9</v>
      </c>
      <c r="I225" s="187"/>
      <c r="L225" s="182"/>
      <c r="M225" s="188"/>
      <c r="N225" s="189"/>
      <c r="O225" s="189"/>
      <c r="P225" s="189"/>
      <c r="Q225" s="189"/>
      <c r="R225" s="189"/>
      <c r="S225" s="189"/>
      <c r="T225" s="190"/>
      <c r="AT225" s="184" t="s">
        <v>169</v>
      </c>
      <c r="AU225" s="184" t="s">
        <v>118</v>
      </c>
      <c r="AV225" s="13" t="s">
        <v>118</v>
      </c>
      <c r="AW225" s="13" t="s">
        <v>27</v>
      </c>
      <c r="AX225" s="13" t="s">
        <v>79</v>
      </c>
      <c r="AY225" s="184" t="s">
        <v>139</v>
      </c>
    </row>
    <row r="226" spans="1:65" s="12" customFormat="1" ht="22.9" customHeight="1">
      <c r="B226" s="156"/>
      <c r="D226" s="157" t="s">
        <v>71</v>
      </c>
      <c r="E226" s="167" t="s">
        <v>150</v>
      </c>
      <c r="F226" s="167" t="s">
        <v>355</v>
      </c>
      <c r="I226" s="159"/>
      <c r="J226" s="168">
        <f>BK226</f>
        <v>0</v>
      </c>
      <c r="L226" s="156"/>
      <c r="M226" s="161"/>
      <c r="N226" s="162"/>
      <c r="O226" s="162"/>
      <c r="P226" s="163">
        <f>SUM(P227:P228)</f>
        <v>0</v>
      </c>
      <c r="Q226" s="162"/>
      <c r="R226" s="163">
        <f>SUM(R227:R228)</f>
        <v>218.32478499999999</v>
      </c>
      <c r="S226" s="162"/>
      <c r="T226" s="164">
        <f>SUM(T227:T228)</f>
        <v>0</v>
      </c>
      <c r="AR226" s="157" t="s">
        <v>79</v>
      </c>
      <c r="AT226" s="165" t="s">
        <v>71</v>
      </c>
      <c r="AU226" s="165" t="s">
        <v>79</v>
      </c>
      <c r="AY226" s="157" t="s">
        <v>139</v>
      </c>
      <c r="BK226" s="166">
        <f>SUM(BK227:BK228)</f>
        <v>0</v>
      </c>
    </row>
    <row r="227" spans="1:65" s="2" customFormat="1" ht="49.15" customHeight="1">
      <c r="A227" s="34"/>
      <c r="B227" s="137"/>
      <c r="C227" s="169" t="s">
        <v>356</v>
      </c>
      <c r="D227" s="169" t="s">
        <v>141</v>
      </c>
      <c r="E227" s="170" t="s">
        <v>357</v>
      </c>
      <c r="F227" s="171" t="s">
        <v>358</v>
      </c>
      <c r="G227" s="172" t="s">
        <v>359</v>
      </c>
      <c r="H227" s="173">
        <v>96.1</v>
      </c>
      <c r="I227" s="174"/>
      <c r="J227" s="175">
        <f>ROUND(I227*H227,2)</f>
        <v>0</v>
      </c>
      <c r="K227" s="176"/>
      <c r="L227" s="35"/>
      <c r="M227" s="177" t="s">
        <v>1</v>
      </c>
      <c r="N227" s="178" t="s">
        <v>38</v>
      </c>
      <c r="O227" s="63"/>
      <c r="P227" s="179">
        <f>O227*H227</f>
        <v>0</v>
      </c>
      <c r="Q227" s="179">
        <v>2.2718500000000001</v>
      </c>
      <c r="R227" s="179">
        <f>Q227*H227</f>
        <v>218.32478499999999</v>
      </c>
      <c r="S227" s="179">
        <v>0</v>
      </c>
      <c r="T227" s="180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1" t="s">
        <v>145</v>
      </c>
      <c r="AT227" s="181" t="s">
        <v>141</v>
      </c>
      <c r="AU227" s="181" t="s">
        <v>118</v>
      </c>
      <c r="AY227" s="17" t="s">
        <v>139</v>
      </c>
      <c r="BE227" s="99">
        <f>IF(N227="základná",J227,0)</f>
        <v>0</v>
      </c>
      <c r="BF227" s="99">
        <f>IF(N227="znížená",J227,0)</f>
        <v>0</v>
      </c>
      <c r="BG227" s="99">
        <f>IF(N227="zákl. prenesená",J227,0)</f>
        <v>0</v>
      </c>
      <c r="BH227" s="99">
        <f>IF(N227="zníž. prenesená",J227,0)</f>
        <v>0</v>
      </c>
      <c r="BI227" s="99">
        <f>IF(N227="nulová",J227,0)</f>
        <v>0</v>
      </c>
      <c r="BJ227" s="17" t="s">
        <v>118</v>
      </c>
      <c r="BK227" s="99">
        <f>ROUND(I227*H227,2)</f>
        <v>0</v>
      </c>
      <c r="BL227" s="17" t="s">
        <v>145</v>
      </c>
      <c r="BM227" s="181" t="s">
        <v>360</v>
      </c>
    </row>
    <row r="228" spans="1:65" s="13" customFormat="1" ht="11.25">
      <c r="B228" s="182"/>
      <c r="D228" s="183" t="s">
        <v>169</v>
      </c>
      <c r="E228" s="184" t="s">
        <v>1</v>
      </c>
      <c r="F228" s="185" t="s">
        <v>361</v>
      </c>
      <c r="H228" s="186">
        <v>96.1</v>
      </c>
      <c r="I228" s="187"/>
      <c r="L228" s="182"/>
      <c r="M228" s="188"/>
      <c r="N228" s="189"/>
      <c r="O228" s="189"/>
      <c r="P228" s="189"/>
      <c r="Q228" s="189"/>
      <c r="R228" s="189"/>
      <c r="S228" s="189"/>
      <c r="T228" s="190"/>
      <c r="AT228" s="184" t="s">
        <v>169</v>
      </c>
      <c r="AU228" s="184" t="s">
        <v>118</v>
      </c>
      <c r="AV228" s="13" t="s">
        <v>118</v>
      </c>
      <c r="AW228" s="13" t="s">
        <v>27</v>
      </c>
      <c r="AX228" s="13" t="s">
        <v>79</v>
      </c>
      <c r="AY228" s="184" t="s">
        <v>139</v>
      </c>
    </row>
    <row r="229" spans="1:65" s="12" customFormat="1" ht="22.9" customHeight="1">
      <c r="B229" s="156"/>
      <c r="D229" s="157" t="s">
        <v>71</v>
      </c>
      <c r="E229" s="167" t="s">
        <v>362</v>
      </c>
      <c r="F229" s="167" t="s">
        <v>363</v>
      </c>
      <c r="I229" s="159"/>
      <c r="J229" s="168">
        <f>BK229</f>
        <v>0</v>
      </c>
      <c r="L229" s="156"/>
      <c r="M229" s="161"/>
      <c r="N229" s="162"/>
      <c r="O229" s="162"/>
      <c r="P229" s="163">
        <f>SUM(P230:P232)</f>
        <v>0</v>
      </c>
      <c r="Q229" s="162"/>
      <c r="R229" s="163">
        <f>SUM(R230:R232)</f>
        <v>0</v>
      </c>
      <c r="S229" s="162"/>
      <c r="T229" s="164">
        <f>SUM(T230:T232)</f>
        <v>0</v>
      </c>
      <c r="AR229" s="157" t="s">
        <v>79</v>
      </c>
      <c r="AT229" s="165" t="s">
        <v>71</v>
      </c>
      <c r="AU229" s="165" t="s">
        <v>79</v>
      </c>
      <c r="AY229" s="157" t="s">
        <v>139</v>
      </c>
      <c r="BK229" s="166">
        <f>SUM(BK230:BK232)</f>
        <v>0</v>
      </c>
    </row>
    <row r="230" spans="1:65" s="2" customFormat="1" ht="16.5" customHeight="1">
      <c r="A230" s="34"/>
      <c r="B230" s="137"/>
      <c r="C230" s="206" t="s">
        <v>364</v>
      </c>
      <c r="D230" s="206" t="s">
        <v>229</v>
      </c>
      <c r="E230" s="207" t="s">
        <v>365</v>
      </c>
      <c r="F230" s="208" t="s">
        <v>366</v>
      </c>
      <c r="G230" s="209" t="s">
        <v>367</v>
      </c>
      <c r="H230" s="210">
        <v>10</v>
      </c>
      <c r="I230" s="211"/>
      <c r="J230" s="212">
        <f>ROUND(I230*H230,2)</f>
        <v>0</v>
      </c>
      <c r="K230" s="213"/>
      <c r="L230" s="214"/>
      <c r="M230" s="215" t="s">
        <v>1</v>
      </c>
      <c r="N230" s="216" t="s">
        <v>38</v>
      </c>
      <c r="O230" s="63"/>
      <c r="P230" s="179">
        <f>O230*H230</f>
        <v>0</v>
      </c>
      <c r="Q230" s="179">
        <v>0</v>
      </c>
      <c r="R230" s="179">
        <f>Q230*H230</f>
        <v>0</v>
      </c>
      <c r="S230" s="179">
        <v>0</v>
      </c>
      <c r="T230" s="180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1" t="s">
        <v>174</v>
      </c>
      <c r="AT230" s="181" t="s">
        <v>229</v>
      </c>
      <c r="AU230" s="181" t="s">
        <v>118</v>
      </c>
      <c r="AY230" s="17" t="s">
        <v>139</v>
      </c>
      <c r="BE230" s="99">
        <f>IF(N230="základná",J230,0)</f>
        <v>0</v>
      </c>
      <c r="BF230" s="99">
        <f>IF(N230="znížená",J230,0)</f>
        <v>0</v>
      </c>
      <c r="BG230" s="99">
        <f>IF(N230="zákl. prenesená",J230,0)</f>
        <v>0</v>
      </c>
      <c r="BH230" s="99">
        <f>IF(N230="zníž. prenesená",J230,0)</f>
        <v>0</v>
      </c>
      <c r="BI230" s="99">
        <f>IF(N230="nulová",J230,0)</f>
        <v>0</v>
      </c>
      <c r="BJ230" s="17" t="s">
        <v>118</v>
      </c>
      <c r="BK230" s="99">
        <f>ROUND(I230*H230,2)</f>
        <v>0</v>
      </c>
      <c r="BL230" s="17" t="s">
        <v>145</v>
      </c>
      <c r="BM230" s="181" t="s">
        <v>368</v>
      </c>
    </row>
    <row r="231" spans="1:65" s="2" customFormat="1" ht="16.5" customHeight="1">
      <c r="A231" s="34"/>
      <c r="B231" s="137"/>
      <c r="C231" s="206" t="s">
        <v>369</v>
      </c>
      <c r="D231" s="206" t="s">
        <v>229</v>
      </c>
      <c r="E231" s="207" t="s">
        <v>370</v>
      </c>
      <c r="F231" s="208" t="s">
        <v>371</v>
      </c>
      <c r="G231" s="209" t="s">
        <v>210</v>
      </c>
      <c r="H231" s="210">
        <v>30</v>
      </c>
      <c r="I231" s="211"/>
      <c r="J231" s="212">
        <f>ROUND(I231*H231,2)</f>
        <v>0</v>
      </c>
      <c r="K231" s="213"/>
      <c r="L231" s="214"/>
      <c r="M231" s="215" t="s">
        <v>1</v>
      </c>
      <c r="N231" s="216" t="s">
        <v>38</v>
      </c>
      <c r="O231" s="63"/>
      <c r="P231" s="179">
        <f>O231*H231</f>
        <v>0</v>
      </c>
      <c r="Q231" s="179">
        <v>0</v>
      </c>
      <c r="R231" s="179">
        <f>Q231*H231</f>
        <v>0</v>
      </c>
      <c r="S231" s="179">
        <v>0</v>
      </c>
      <c r="T231" s="180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1" t="s">
        <v>174</v>
      </c>
      <c r="AT231" s="181" t="s">
        <v>229</v>
      </c>
      <c r="AU231" s="181" t="s">
        <v>118</v>
      </c>
      <c r="AY231" s="17" t="s">
        <v>139</v>
      </c>
      <c r="BE231" s="99">
        <f>IF(N231="základná",J231,0)</f>
        <v>0</v>
      </c>
      <c r="BF231" s="99">
        <f>IF(N231="znížená",J231,0)</f>
        <v>0</v>
      </c>
      <c r="BG231" s="99">
        <f>IF(N231="zákl. prenesená",J231,0)</f>
        <v>0</v>
      </c>
      <c r="BH231" s="99">
        <f>IF(N231="zníž. prenesená",J231,0)</f>
        <v>0</v>
      </c>
      <c r="BI231" s="99">
        <f>IF(N231="nulová",J231,0)</f>
        <v>0</v>
      </c>
      <c r="BJ231" s="17" t="s">
        <v>118</v>
      </c>
      <c r="BK231" s="99">
        <f>ROUND(I231*H231,2)</f>
        <v>0</v>
      </c>
      <c r="BL231" s="17" t="s">
        <v>145</v>
      </c>
      <c r="BM231" s="181" t="s">
        <v>372</v>
      </c>
    </row>
    <row r="232" spans="1:65" s="2" customFormat="1" ht="16.5" customHeight="1">
      <c r="A232" s="34"/>
      <c r="B232" s="137"/>
      <c r="C232" s="206" t="s">
        <v>298</v>
      </c>
      <c r="D232" s="206" t="s">
        <v>229</v>
      </c>
      <c r="E232" s="207" t="s">
        <v>373</v>
      </c>
      <c r="F232" s="208" t="s">
        <v>374</v>
      </c>
      <c r="G232" s="209" t="s">
        <v>210</v>
      </c>
      <c r="H232" s="210">
        <v>30</v>
      </c>
      <c r="I232" s="211"/>
      <c r="J232" s="212">
        <f>ROUND(I232*H232,2)</f>
        <v>0</v>
      </c>
      <c r="K232" s="213"/>
      <c r="L232" s="214"/>
      <c r="M232" s="215" t="s">
        <v>1</v>
      </c>
      <c r="N232" s="216" t="s">
        <v>38</v>
      </c>
      <c r="O232" s="63"/>
      <c r="P232" s="179">
        <f>O232*H232</f>
        <v>0</v>
      </c>
      <c r="Q232" s="179">
        <v>0</v>
      </c>
      <c r="R232" s="179">
        <f>Q232*H232</f>
        <v>0</v>
      </c>
      <c r="S232" s="179">
        <v>0</v>
      </c>
      <c r="T232" s="180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1" t="s">
        <v>174</v>
      </c>
      <c r="AT232" s="181" t="s">
        <v>229</v>
      </c>
      <c r="AU232" s="181" t="s">
        <v>118</v>
      </c>
      <c r="AY232" s="17" t="s">
        <v>139</v>
      </c>
      <c r="BE232" s="99">
        <f>IF(N232="základná",J232,0)</f>
        <v>0</v>
      </c>
      <c r="BF232" s="99">
        <f>IF(N232="znížená",J232,0)</f>
        <v>0</v>
      </c>
      <c r="BG232" s="99">
        <f>IF(N232="zákl. prenesená",J232,0)</f>
        <v>0</v>
      </c>
      <c r="BH232" s="99">
        <f>IF(N232="zníž. prenesená",J232,0)</f>
        <v>0</v>
      </c>
      <c r="BI232" s="99">
        <f>IF(N232="nulová",J232,0)</f>
        <v>0</v>
      </c>
      <c r="BJ232" s="17" t="s">
        <v>118</v>
      </c>
      <c r="BK232" s="99">
        <f>ROUND(I232*H232,2)</f>
        <v>0</v>
      </c>
      <c r="BL232" s="17" t="s">
        <v>145</v>
      </c>
      <c r="BM232" s="181" t="s">
        <v>375</v>
      </c>
    </row>
    <row r="233" spans="1:65" s="12" customFormat="1" ht="22.9" customHeight="1">
      <c r="B233" s="156"/>
      <c r="D233" s="157" t="s">
        <v>71</v>
      </c>
      <c r="E233" s="167" t="s">
        <v>376</v>
      </c>
      <c r="F233" s="167" t="s">
        <v>377</v>
      </c>
      <c r="I233" s="159"/>
      <c r="J233" s="168">
        <f>BK233</f>
        <v>0</v>
      </c>
      <c r="L233" s="156"/>
      <c r="M233" s="161"/>
      <c r="N233" s="162"/>
      <c r="O233" s="162"/>
      <c r="P233" s="163">
        <f>SUM(P234:P246)</f>
        <v>0</v>
      </c>
      <c r="Q233" s="162"/>
      <c r="R233" s="163">
        <f>SUM(R234:R246)</f>
        <v>38.785000000000004</v>
      </c>
      <c r="S233" s="162"/>
      <c r="T233" s="164">
        <f>SUM(T234:T246)</f>
        <v>0</v>
      </c>
      <c r="AR233" s="157" t="s">
        <v>79</v>
      </c>
      <c r="AT233" s="165" t="s">
        <v>71</v>
      </c>
      <c r="AU233" s="165" t="s">
        <v>79</v>
      </c>
      <c r="AY233" s="157" t="s">
        <v>139</v>
      </c>
      <c r="BK233" s="166">
        <f>SUM(BK234:BK246)</f>
        <v>0</v>
      </c>
    </row>
    <row r="234" spans="1:65" s="2" customFormat="1" ht="16.5" customHeight="1">
      <c r="A234" s="34"/>
      <c r="B234" s="137"/>
      <c r="C234" s="206" t="s">
        <v>378</v>
      </c>
      <c r="D234" s="206" t="s">
        <v>229</v>
      </c>
      <c r="E234" s="207" t="s">
        <v>379</v>
      </c>
      <c r="F234" s="208" t="s">
        <v>380</v>
      </c>
      <c r="G234" s="209" t="s">
        <v>144</v>
      </c>
      <c r="H234" s="210">
        <v>4</v>
      </c>
      <c r="I234" s="211"/>
      <c r="J234" s="212">
        <f t="shared" ref="J234:J246" si="35">ROUND(I234*H234,2)</f>
        <v>0</v>
      </c>
      <c r="K234" s="213"/>
      <c r="L234" s="214"/>
      <c r="M234" s="215" t="s">
        <v>1</v>
      </c>
      <c r="N234" s="216" t="s">
        <v>38</v>
      </c>
      <c r="O234" s="63"/>
      <c r="P234" s="179">
        <f t="shared" ref="P234:P246" si="36">O234*H234</f>
        <v>0</v>
      </c>
      <c r="Q234" s="179">
        <v>0.9</v>
      </c>
      <c r="R234" s="179">
        <f t="shared" ref="R234:R246" si="37">Q234*H234</f>
        <v>3.6</v>
      </c>
      <c r="S234" s="179">
        <v>0</v>
      </c>
      <c r="T234" s="180">
        <f t="shared" ref="T234:T246" si="38"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1" t="s">
        <v>174</v>
      </c>
      <c r="AT234" s="181" t="s">
        <v>229</v>
      </c>
      <c r="AU234" s="181" t="s">
        <v>118</v>
      </c>
      <c r="AY234" s="17" t="s">
        <v>139</v>
      </c>
      <c r="BE234" s="99">
        <f t="shared" ref="BE234:BE246" si="39">IF(N234="základná",J234,0)</f>
        <v>0</v>
      </c>
      <c r="BF234" s="99">
        <f t="shared" ref="BF234:BF246" si="40">IF(N234="znížená",J234,0)</f>
        <v>0</v>
      </c>
      <c r="BG234" s="99">
        <f t="shared" ref="BG234:BG246" si="41">IF(N234="zákl. prenesená",J234,0)</f>
        <v>0</v>
      </c>
      <c r="BH234" s="99">
        <f t="shared" ref="BH234:BH246" si="42">IF(N234="zníž. prenesená",J234,0)</f>
        <v>0</v>
      </c>
      <c r="BI234" s="99">
        <f t="shared" ref="BI234:BI246" si="43">IF(N234="nulová",J234,0)</f>
        <v>0</v>
      </c>
      <c r="BJ234" s="17" t="s">
        <v>118</v>
      </c>
      <c r="BK234" s="99">
        <f t="shared" ref="BK234:BK246" si="44">ROUND(I234*H234,2)</f>
        <v>0</v>
      </c>
      <c r="BL234" s="17" t="s">
        <v>145</v>
      </c>
      <c r="BM234" s="181" t="s">
        <v>381</v>
      </c>
    </row>
    <row r="235" spans="1:65" s="2" customFormat="1" ht="24.2" customHeight="1">
      <c r="A235" s="34"/>
      <c r="B235" s="137"/>
      <c r="C235" s="206" t="s">
        <v>301</v>
      </c>
      <c r="D235" s="206" t="s">
        <v>229</v>
      </c>
      <c r="E235" s="207" t="s">
        <v>382</v>
      </c>
      <c r="F235" s="208" t="s">
        <v>383</v>
      </c>
      <c r="G235" s="209" t="s">
        <v>144</v>
      </c>
      <c r="H235" s="210">
        <v>2</v>
      </c>
      <c r="I235" s="211"/>
      <c r="J235" s="212">
        <f t="shared" si="35"/>
        <v>0</v>
      </c>
      <c r="K235" s="213"/>
      <c r="L235" s="214"/>
      <c r="M235" s="215" t="s">
        <v>1</v>
      </c>
      <c r="N235" s="216" t="s">
        <v>38</v>
      </c>
      <c r="O235" s="63"/>
      <c r="P235" s="179">
        <f t="shared" si="36"/>
        <v>0</v>
      </c>
      <c r="Q235" s="179">
        <v>0.9</v>
      </c>
      <c r="R235" s="179">
        <f t="shared" si="37"/>
        <v>1.8</v>
      </c>
      <c r="S235" s="179">
        <v>0</v>
      </c>
      <c r="T235" s="180">
        <f t="shared" si="38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1" t="s">
        <v>174</v>
      </c>
      <c r="AT235" s="181" t="s">
        <v>229</v>
      </c>
      <c r="AU235" s="181" t="s">
        <v>118</v>
      </c>
      <c r="AY235" s="17" t="s">
        <v>139</v>
      </c>
      <c r="BE235" s="99">
        <f t="shared" si="39"/>
        <v>0</v>
      </c>
      <c r="BF235" s="99">
        <f t="shared" si="40"/>
        <v>0</v>
      </c>
      <c r="BG235" s="99">
        <f t="shared" si="41"/>
        <v>0</v>
      </c>
      <c r="BH235" s="99">
        <f t="shared" si="42"/>
        <v>0</v>
      </c>
      <c r="BI235" s="99">
        <f t="shared" si="43"/>
        <v>0</v>
      </c>
      <c r="BJ235" s="17" t="s">
        <v>118</v>
      </c>
      <c r="BK235" s="99">
        <f t="shared" si="44"/>
        <v>0</v>
      </c>
      <c r="BL235" s="17" t="s">
        <v>145</v>
      </c>
      <c r="BM235" s="181" t="s">
        <v>384</v>
      </c>
    </row>
    <row r="236" spans="1:65" s="2" customFormat="1" ht="21.75" customHeight="1">
      <c r="A236" s="34"/>
      <c r="B236" s="137"/>
      <c r="C236" s="206" t="s">
        <v>385</v>
      </c>
      <c r="D236" s="206" t="s">
        <v>229</v>
      </c>
      <c r="E236" s="207" t="s">
        <v>386</v>
      </c>
      <c r="F236" s="208" t="s">
        <v>387</v>
      </c>
      <c r="G236" s="209" t="s">
        <v>144</v>
      </c>
      <c r="H236" s="210">
        <v>1</v>
      </c>
      <c r="I236" s="211"/>
      <c r="J236" s="212">
        <f t="shared" si="35"/>
        <v>0</v>
      </c>
      <c r="K236" s="213"/>
      <c r="L236" s="214"/>
      <c r="M236" s="215" t="s">
        <v>1</v>
      </c>
      <c r="N236" s="216" t="s">
        <v>38</v>
      </c>
      <c r="O236" s="63"/>
      <c r="P236" s="179">
        <f t="shared" si="36"/>
        <v>0</v>
      </c>
      <c r="Q236" s="179">
        <v>0.9</v>
      </c>
      <c r="R236" s="179">
        <f t="shared" si="37"/>
        <v>0.9</v>
      </c>
      <c r="S236" s="179">
        <v>0</v>
      </c>
      <c r="T236" s="180">
        <f t="shared" si="38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1" t="s">
        <v>174</v>
      </c>
      <c r="AT236" s="181" t="s">
        <v>229</v>
      </c>
      <c r="AU236" s="181" t="s">
        <v>118</v>
      </c>
      <c r="AY236" s="17" t="s">
        <v>139</v>
      </c>
      <c r="BE236" s="99">
        <f t="shared" si="39"/>
        <v>0</v>
      </c>
      <c r="BF236" s="99">
        <f t="shared" si="40"/>
        <v>0</v>
      </c>
      <c r="BG236" s="99">
        <f t="shared" si="41"/>
        <v>0</v>
      </c>
      <c r="BH236" s="99">
        <f t="shared" si="42"/>
        <v>0</v>
      </c>
      <c r="BI236" s="99">
        <f t="shared" si="43"/>
        <v>0</v>
      </c>
      <c r="BJ236" s="17" t="s">
        <v>118</v>
      </c>
      <c r="BK236" s="99">
        <f t="shared" si="44"/>
        <v>0</v>
      </c>
      <c r="BL236" s="17" t="s">
        <v>145</v>
      </c>
      <c r="BM236" s="181" t="s">
        <v>388</v>
      </c>
    </row>
    <row r="237" spans="1:65" s="2" customFormat="1" ht="21.75" customHeight="1">
      <c r="A237" s="34"/>
      <c r="B237" s="137"/>
      <c r="C237" s="206" t="s">
        <v>306</v>
      </c>
      <c r="D237" s="206" t="s">
        <v>229</v>
      </c>
      <c r="E237" s="207" t="s">
        <v>389</v>
      </c>
      <c r="F237" s="208" t="s">
        <v>390</v>
      </c>
      <c r="G237" s="209" t="s">
        <v>144</v>
      </c>
      <c r="H237" s="210">
        <v>2</v>
      </c>
      <c r="I237" s="211"/>
      <c r="J237" s="212">
        <f t="shared" si="35"/>
        <v>0</v>
      </c>
      <c r="K237" s="213"/>
      <c r="L237" s="214"/>
      <c r="M237" s="215" t="s">
        <v>1</v>
      </c>
      <c r="N237" s="216" t="s">
        <v>38</v>
      </c>
      <c r="O237" s="63"/>
      <c r="P237" s="179">
        <f t="shared" si="36"/>
        <v>0</v>
      </c>
      <c r="Q237" s="179">
        <v>0.9</v>
      </c>
      <c r="R237" s="179">
        <f t="shared" si="37"/>
        <v>1.8</v>
      </c>
      <c r="S237" s="179">
        <v>0</v>
      </c>
      <c r="T237" s="180">
        <f t="shared" si="38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1" t="s">
        <v>174</v>
      </c>
      <c r="AT237" s="181" t="s">
        <v>229</v>
      </c>
      <c r="AU237" s="181" t="s">
        <v>118</v>
      </c>
      <c r="AY237" s="17" t="s">
        <v>139</v>
      </c>
      <c r="BE237" s="99">
        <f t="shared" si="39"/>
        <v>0</v>
      </c>
      <c r="BF237" s="99">
        <f t="shared" si="40"/>
        <v>0</v>
      </c>
      <c r="BG237" s="99">
        <f t="shared" si="41"/>
        <v>0</v>
      </c>
      <c r="BH237" s="99">
        <f t="shared" si="42"/>
        <v>0</v>
      </c>
      <c r="BI237" s="99">
        <f t="shared" si="43"/>
        <v>0</v>
      </c>
      <c r="BJ237" s="17" t="s">
        <v>118</v>
      </c>
      <c r="BK237" s="99">
        <f t="shared" si="44"/>
        <v>0</v>
      </c>
      <c r="BL237" s="17" t="s">
        <v>145</v>
      </c>
      <c r="BM237" s="181" t="s">
        <v>391</v>
      </c>
    </row>
    <row r="238" spans="1:65" s="2" customFormat="1" ht="24.2" customHeight="1">
      <c r="A238" s="34"/>
      <c r="B238" s="137"/>
      <c r="C238" s="206" t="s">
        <v>392</v>
      </c>
      <c r="D238" s="206" t="s">
        <v>229</v>
      </c>
      <c r="E238" s="207" t="s">
        <v>393</v>
      </c>
      <c r="F238" s="208" t="s">
        <v>394</v>
      </c>
      <c r="G238" s="209" t="s">
        <v>144</v>
      </c>
      <c r="H238" s="210">
        <v>3</v>
      </c>
      <c r="I238" s="211"/>
      <c r="J238" s="212">
        <f t="shared" si="35"/>
        <v>0</v>
      </c>
      <c r="K238" s="213"/>
      <c r="L238" s="214"/>
      <c r="M238" s="215" t="s">
        <v>1</v>
      </c>
      <c r="N238" s="216" t="s">
        <v>38</v>
      </c>
      <c r="O238" s="63"/>
      <c r="P238" s="179">
        <f t="shared" si="36"/>
        <v>0</v>
      </c>
      <c r="Q238" s="179">
        <v>0.9</v>
      </c>
      <c r="R238" s="179">
        <f t="shared" si="37"/>
        <v>2.7</v>
      </c>
      <c r="S238" s="179">
        <v>0</v>
      </c>
      <c r="T238" s="180">
        <f t="shared" si="38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1" t="s">
        <v>174</v>
      </c>
      <c r="AT238" s="181" t="s">
        <v>229</v>
      </c>
      <c r="AU238" s="181" t="s">
        <v>118</v>
      </c>
      <c r="AY238" s="17" t="s">
        <v>139</v>
      </c>
      <c r="BE238" s="99">
        <f t="shared" si="39"/>
        <v>0</v>
      </c>
      <c r="BF238" s="99">
        <f t="shared" si="40"/>
        <v>0</v>
      </c>
      <c r="BG238" s="99">
        <f t="shared" si="41"/>
        <v>0</v>
      </c>
      <c r="BH238" s="99">
        <f t="shared" si="42"/>
        <v>0</v>
      </c>
      <c r="BI238" s="99">
        <f t="shared" si="43"/>
        <v>0</v>
      </c>
      <c r="BJ238" s="17" t="s">
        <v>118</v>
      </c>
      <c r="BK238" s="99">
        <f t="shared" si="44"/>
        <v>0</v>
      </c>
      <c r="BL238" s="17" t="s">
        <v>145</v>
      </c>
      <c r="BM238" s="181" t="s">
        <v>395</v>
      </c>
    </row>
    <row r="239" spans="1:65" s="2" customFormat="1" ht="21.75" customHeight="1">
      <c r="A239" s="34"/>
      <c r="B239" s="137"/>
      <c r="C239" s="206" t="s">
        <v>313</v>
      </c>
      <c r="D239" s="206" t="s">
        <v>229</v>
      </c>
      <c r="E239" s="207" t="s">
        <v>396</v>
      </c>
      <c r="F239" s="208" t="s">
        <v>397</v>
      </c>
      <c r="G239" s="209" t="s">
        <v>144</v>
      </c>
      <c r="H239" s="210">
        <v>4</v>
      </c>
      <c r="I239" s="211"/>
      <c r="J239" s="212">
        <f t="shared" si="35"/>
        <v>0</v>
      </c>
      <c r="K239" s="213"/>
      <c r="L239" s="214"/>
      <c r="M239" s="215" t="s">
        <v>1</v>
      </c>
      <c r="N239" s="216" t="s">
        <v>38</v>
      </c>
      <c r="O239" s="63"/>
      <c r="P239" s="179">
        <f t="shared" si="36"/>
        <v>0</v>
      </c>
      <c r="Q239" s="179">
        <v>0.9</v>
      </c>
      <c r="R239" s="179">
        <f t="shared" si="37"/>
        <v>3.6</v>
      </c>
      <c r="S239" s="179">
        <v>0</v>
      </c>
      <c r="T239" s="180">
        <f t="shared" si="38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1" t="s">
        <v>174</v>
      </c>
      <c r="AT239" s="181" t="s">
        <v>229</v>
      </c>
      <c r="AU239" s="181" t="s">
        <v>118</v>
      </c>
      <c r="AY239" s="17" t="s">
        <v>139</v>
      </c>
      <c r="BE239" s="99">
        <f t="shared" si="39"/>
        <v>0</v>
      </c>
      <c r="BF239" s="99">
        <f t="shared" si="40"/>
        <v>0</v>
      </c>
      <c r="BG239" s="99">
        <f t="shared" si="41"/>
        <v>0</v>
      </c>
      <c r="BH239" s="99">
        <f t="shared" si="42"/>
        <v>0</v>
      </c>
      <c r="BI239" s="99">
        <f t="shared" si="43"/>
        <v>0</v>
      </c>
      <c r="BJ239" s="17" t="s">
        <v>118</v>
      </c>
      <c r="BK239" s="99">
        <f t="shared" si="44"/>
        <v>0</v>
      </c>
      <c r="BL239" s="17" t="s">
        <v>145</v>
      </c>
      <c r="BM239" s="181" t="s">
        <v>398</v>
      </c>
    </row>
    <row r="240" spans="1:65" s="2" customFormat="1" ht="16.5" customHeight="1">
      <c r="A240" s="34"/>
      <c r="B240" s="137"/>
      <c r="C240" s="206" t="s">
        <v>399</v>
      </c>
      <c r="D240" s="206" t="s">
        <v>229</v>
      </c>
      <c r="E240" s="207" t="s">
        <v>400</v>
      </c>
      <c r="F240" s="208" t="s">
        <v>401</v>
      </c>
      <c r="G240" s="209" t="s">
        <v>144</v>
      </c>
      <c r="H240" s="210">
        <v>13</v>
      </c>
      <c r="I240" s="211"/>
      <c r="J240" s="212">
        <f t="shared" si="35"/>
        <v>0</v>
      </c>
      <c r="K240" s="213"/>
      <c r="L240" s="214"/>
      <c r="M240" s="215" t="s">
        <v>1</v>
      </c>
      <c r="N240" s="216" t="s">
        <v>38</v>
      </c>
      <c r="O240" s="63"/>
      <c r="P240" s="179">
        <f t="shared" si="36"/>
        <v>0</v>
      </c>
      <c r="Q240" s="179">
        <v>0.9</v>
      </c>
      <c r="R240" s="179">
        <f t="shared" si="37"/>
        <v>11.700000000000001</v>
      </c>
      <c r="S240" s="179">
        <v>0</v>
      </c>
      <c r="T240" s="180">
        <f t="shared" si="38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1" t="s">
        <v>174</v>
      </c>
      <c r="AT240" s="181" t="s">
        <v>229</v>
      </c>
      <c r="AU240" s="181" t="s">
        <v>118</v>
      </c>
      <c r="AY240" s="17" t="s">
        <v>139</v>
      </c>
      <c r="BE240" s="99">
        <f t="shared" si="39"/>
        <v>0</v>
      </c>
      <c r="BF240" s="99">
        <f t="shared" si="40"/>
        <v>0</v>
      </c>
      <c r="BG240" s="99">
        <f t="shared" si="41"/>
        <v>0</v>
      </c>
      <c r="BH240" s="99">
        <f t="shared" si="42"/>
        <v>0</v>
      </c>
      <c r="BI240" s="99">
        <f t="shared" si="43"/>
        <v>0</v>
      </c>
      <c r="BJ240" s="17" t="s">
        <v>118</v>
      </c>
      <c r="BK240" s="99">
        <f t="shared" si="44"/>
        <v>0</v>
      </c>
      <c r="BL240" s="17" t="s">
        <v>145</v>
      </c>
      <c r="BM240" s="181" t="s">
        <v>402</v>
      </c>
    </row>
    <row r="241" spans="1:65" s="2" customFormat="1" ht="24.2" customHeight="1">
      <c r="A241" s="34"/>
      <c r="B241" s="137"/>
      <c r="C241" s="206" t="s">
        <v>316</v>
      </c>
      <c r="D241" s="206" t="s">
        <v>229</v>
      </c>
      <c r="E241" s="207" t="s">
        <v>403</v>
      </c>
      <c r="F241" s="208" t="s">
        <v>404</v>
      </c>
      <c r="G241" s="209" t="s">
        <v>144</v>
      </c>
      <c r="H241" s="210">
        <v>2</v>
      </c>
      <c r="I241" s="211"/>
      <c r="J241" s="212">
        <f t="shared" si="35"/>
        <v>0</v>
      </c>
      <c r="K241" s="213"/>
      <c r="L241" s="214"/>
      <c r="M241" s="215" t="s">
        <v>1</v>
      </c>
      <c r="N241" s="216" t="s">
        <v>38</v>
      </c>
      <c r="O241" s="63"/>
      <c r="P241" s="179">
        <f t="shared" si="36"/>
        <v>0</v>
      </c>
      <c r="Q241" s="179">
        <v>0.9</v>
      </c>
      <c r="R241" s="179">
        <f t="shared" si="37"/>
        <v>1.8</v>
      </c>
      <c r="S241" s="179">
        <v>0</v>
      </c>
      <c r="T241" s="180">
        <f t="shared" si="38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1" t="s">
        <v>174</v>
      </c>
      <c r="AT241" s="181" t="s">
        <v>229</v>
      </c>
      <c r="AU241" s="181" t="s">
        <v>118</v>
      </c>
      <c r="AY241" s="17" t="s">
        <v>139</v>
      </c>
      <c r="BE241" s="99">
        <f t="shared" si="39"/>
        <v>0</v>
      </c>
      <c r="BF241" s="99">
        <f t="shared" si="40"/>
        <v>0</v>
      </c>
      <c r="BG241" s="99">
        <f t="shared" si="41"/>
        <v>0</v>
      </c>
      <c r="BH241" s="99">
        <f t="shared" si="42"/>
        <v>0</v>
      </c>
      <c r="BI241" s="99">
        <f t="shared" si="43"/>
        <v>0</v>
      </c>
      <c r="BJ241" s="17" t="s">
        <v>118</v>
      </c>
      <c r="BK241" s="99">
        <f t="shared" si="44"/>
        <v>0</v>
      </c>
      <c r="BL241" s="17" t="s">
        <v>145</v>
      </c>
      <c r="BM241" s="181" t="s">
        <v>405</v>
      </c>
    </row>
    <row r="242" spans="1:65" s="2" customFormat="1" ht="16.5" customHeight="1">
      <c r="A242" s="34"/>
      <c r="B242" s="137"/>
      <c r="C242" s="206" t="s">
        <v>406</v>
      </c>
      <c r="D242" s="206" t="s">
        <v>229</v>
      </c>
      <c r="E242" s="207" t="s">
        <v>407</v>
      </c>
      <c r="F242" s="208" t="s">
        <v>408</v>
      </c>
      <c r="G242" s="209" t="s">
        <v>144</v>
      </c>
      <c r="H242" s="210">
        <v>70</v>
      </c>
      <c r="I242" s="211"/>
      <c r="J242" s="212">
        <f t="shared" si="35"/>
        <v>0</v>
      </c>
      <c r="K242" s="213"/>
      <c r="L242" s="214"/>
      <c r="M242" s="215" t="s">
        <v>1</v>
      </c>
      <c r="N242" s="216" t="s">
        <v>38</v>
      </c>
      <c r="O242" s="63"/>
      <c r="P242" s="179">
        <f t="shared" si="36"/>
        <v>0</v>
      </c>
      <c r="Q242" s="179">
        <v>1E-3</v>
      </c>
      <c r="R242" s="179">
        <f t="shared" si="37"/>
        <v>7.0000000000000007E-2</v>
      </c>
      <c r="S242" s="179">
        <v>0</v>
      </c>
      <c r="T242" s="180">
        <f t="shared" si="38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1" t="s">
        <v>174</v>
      </c>
      <c r="AT242" s="181" t="s">
        <v>229</v>
      </c>
      <c r="AU242" s="181" t="s">
        <v>118</v>
      </c>
      <c r="AY242" s="17" t="s">
        <v>139</v>
      </c>
      <c r="BE242" s="99">
        <f t="shared" si="39"/>
        <v>0</v>
      </c>
      <c r="BF242" s="99">
        <f t="shared" si="40"/>
        <v>0</v>
      </c>
      <c r="BG242" s="99">
        <f t="shared" si="41"/>
        <v>0</v>
      </c>
      <c r="BH242" s="99">
        <f t="shared" si="42"/>
        <v>0</v>
      </c>
      <c r="BI242" s="99">
        <f t="shared" si="43"/>
        <v>0</v>
      </c>
      <c r="BJ242" s="17" t="s">
        <v>118</v>
      </c>
      <c r="BK242" s="99">
        <f t="shared" si="44"/>
        <v>0</v>
      </c>
      <c r="BL242" s="17" t="s">
        <v>145</v>
      </c>
      <c r="BM242" s="181" t="s">
        <v>409</v>
      </c>
    </row>
    <row r="243" spans="1:65" s="2" customFormat="1" ht="21.75" customHeight="1">
      <c r="A243" s="34"/>
      <c r="B243" s="137"/>
      <c r="C243" s="206" t="s">
        <v>320</v>
      </c>
      <c r="D243" s="206" t="s">
        <v>229</v>
      </c>
      <c r="E243" s="207" t="s">
        <v>410</v>
      </c>
      <c r="F243" s="208" t="s">
        <v>411</v>
      </c>
      <c r="G243" s="209" t="s">
        <v>144</v>
      </c>
      <c r="H243" s="210">
        <v>2</v>
      </c>
      <c r="I243" s="211"/>
      <c r="J243" s="212">
        <f t="shared" si="35"/>
        <v>0</v>
      </c>
      <c r="K243" s="213"/>
      <c r="L243" s="214"/>
      <c r="M243" s="215" t="s">
        <v>1</v>
      </c>
      <c r="N243" s="216" t="s">
        <v>38</v>
      </c>
      <c r="O243" s="63"/>
      <c r="P243" s="179">
        <f t="shared" si="36"/>
        <v>0</v>
      </c>
      <c r="Q243" s="179">
        <v>3.0000000000000001E-3</v>
      </c>
      <c r="R243" s="179">
        <f t="shared" si="37"/>
        <v>6.0000000000000001E-3</v>
      </c>
      <c r="S243" s="179">
        <v>0</v>
      </c>
      <c r="T243" s="180">
        <f t="shared" si="38"/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1" t="s">
        <v>174</v>
      </c>
      <c r="AT243" s="181" t="s">
        <v>229</v>
      </c>
      <c r="AU243" s="181" t="s">
        <v>118</v>
      </c>
      <c r="AY243" s="17" t="s">
        <v>139</v>
      </c>
      <c r="BE243" s="99">
        <f t="shared" si="39"/>
        <v>0</v>
      </c>
      <c r="BF243" s="99">
        <f t="shared" si="40"/>
        <v>0</v>
      </c>
      <c r="BG243" s="99">
        <f t="shared" si="41"/>
        <v>0</v>
      </c>
      <c r="BH243" s="99">
        <f t="shared" si="42"/>
        <v>0</v>
      </c>
      <c r="BI243" s="99">
        <f t="shared" si="43"/>
        <v>0</v>
      </c>
      <c r="BJ243" s="17" t="s">
        <v>118</v>
      </c>
      <c r="BK243" s="99">
        <f t="shared" si="44"/>
        <v>0</v>
      </c>
      <c r="BL243" s="17" t="s">
        <v>145</v>
      </c>
      <c r="BM243" s="181" t="s">
        <v>412</v>
      </c>
    </row>
    <row r="244" spans="1:65" s="2" customFormat="1" ht="16.5" customHeight="1">
      <c r="A244" s="34"/>
      <c r="B244" s="137"/>
      <c r="C244" s="206" t="s">
        <v>413</v>
      </c>
      <c r="D244" s="206" t="s">
        <v>229</v>
      </c>
      <c r="E244" s="207" t="s">
        <v>414</v>
      </c>
      <c r="F244" s="208" t="s">
        <v>415</v>
      </c>
      <c r="G244" s="209" t="s">
        <v>144</v>
      </c>
      <c r="H244" s="210">
        <v>3</v>
      </c>
      <c r="I244" s="211"/>
      <c r="J244" s="212">
        <f t="shared" si="35"/>
        <v>0</v>
      </c>
      <c r="K244" s="213"/>
      <c r="L244" s="214"/>
      <c r="M244" s="215" t="s">
        <v>1</v>
      </c>
      <c r="N244" s="216" t="s">
        <v>38</v>
      </c>
      <c r="O244" s="63"/>
      <c r="P244" s="179">
        <f t="shared" si="36"/>
        <v>0</v>
      </c>
      <c r="Q244" s="179">
        <v>3.0000000000000001E-3</v>
      </c>
      <c r="R244" s="179">
        <f t="shared" si="37"/>
        <v>9.0000000000000011E-3</v>
      </c>
      <c r="S244" s="179">
        <v>0</v>
      </c>
      <c r="T244" s="180">
        <f t="shared" si="38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1" t="s">
        <v>174</v>
      </c>
      <c r="AT244" s="181" t="s">
        <v>229</v>
      </c>
      <c r="AU244" s="181" t="s">
        <v>118</v>
      </c>
      <c r="AY244" s="17" t="s">
        <v>139</v>
      </c>
      <c r="BE244" s="99">
        <f t="shared" si="39"/>
        <v>0</v>
      </c>
      <c r="BF244" s="99">
        <f t="shared" si="40"/>
        <v>0</v>
      </c>
      <c r="BG244" s="99">
        <f t="shared" si="41"/>
        <v>0</v>
      </c>
      <c r="BH244" s="99">
        <f t="shared" si="42"/>
        <v>0</v>
      </c>
      <c r="BI244" s="99">
        <f t="shared" si="43"/>
        <v>0</v>
      </c>
      <c r="BJ244" s="17" t="s">
        <v>118</v>
      </c>
      <c r="BK244" s="99">
        <f t="shared" si="44"/>
        <v>0</v>
      </c>
      <c r="BL244" s="17" t="s">
        <v>145</v>
      </c>
      <c r="BM244" s="181" t="s">
        <v>416</v>
      </c>
    </row>
    <row r="245" spans="1:65" s="2" customFormat="1" ht="16.5" customHeight="1">
      <c r="A245" s="34"/>
      <c r="B245" s="137"/>
      <c r="C245" s="206" t="s">
        <v>328</v>
      </c>
      <c r="D245" s="206" t="s">
        <v>229</v>
      </c>
      <c r="E245" s="207" t="s">
        <v>417</v>
      </c>
      <c r="F245" s="208" t="s">
        <v>418</v>
      </c>
      <c r="G245" s="209" t="s">
        <v>144</v>
      </c>
      <c r="H245" s="210">
        <v>2</v>
      </c>
      <c r="I245" s="211"/>
      <c r="J245" s="212">
        <f t="shared" si="35"/>
        <v>0</v>
      </c>
      <c r="K245" s="213"/>
      <c r="L245" s="214"/>
      <c r="M245" s="215" t="s">
        <v>1</v>
      </c>
      <c r="N245" s="216" t="s">
        <v>38</v>
      </c>
      <c r="O245" s="63"/>
      <c r="P245" s="179">
        <f t="shared" si="36"/>
        <v>0</v>
      </c>
      <c r="Q245" s="179">
        <v>0.9</v>
      </c>
      <c r="R245" s="179">
        <f t="shared" si="37"/>
        <v>1.8</v>
      </c>
      <c r="S245" s="179">
        <v>0</v>
      </c>
      <c r="T245" s="180">
        <f t="shared" si="38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1" t="s">
        <v>174</v>
      </c>
      <c r="AT245" s="181" t="s">
        <v>229</v>
      </c>
      <c r="AU245" s="181" t="s">
        <v>118</v>
      </c>
      <c r="AY245" s="17" t="s">
        <v>139</v>
      </c>
      <c r="BE245" s="99">
        <f t="shared" si="39"/>
        <v>0</v>
      </c>
      <c r="BF245" s="99">
        <f t="shared" si="40"/>
        <v>0</v>
      </c>
      <c r="BG245" s="99">
        <f t="shared" si="41"/>
        <v>0</v>
      </c>
      <c r="BH245" s="99">
        <f t="shared" si="42"/>
        <v>0</v>
      </c>
      <c r="BI245" s="99">
        <f t="shared" si="43"/>
        <v>0</v>
      </c>
      <c r="BJ245" s="17" t="s">
        <v>118</v>
      </c>
      <c r="BK245" s="99">
        <f t="shared" si="44"/>
        <v>0</v>
      </c>
      <c r="BL245" s="17" t="s">
        <v>145</v>
      </c>
      <c r="BM245" s="181" t="s">
        <v>419</v>
      </c>
    </row>
    <row r="246" spans="1:65" s="2" customFormat="1" ht="16.5" customHeight="1">
      <c r="A246" s="34"/>
      <c r="B246" s="137"/>
      <c r="C246" s="206" t="s">
        <v>420</v>
      </c>
      <c r="D246" s="206" t="s">
        <v>229</v>
      </c>
      <c r="E246" s="207" t="s">
        <v>421</v>
      </c>
      <c r="F246" s="208" t="s">
        <v>422</v>
      </c>
      <c r="G246" s="209" t="s">
        <v>144</v>
      </c>
      <c r="H246" s="210">
        <v>10</v>
      </c>
      <c r="I246" s="211"/>
      <c r="J246" s="212">
        <f t="shared" si="35"/>
        <v>0</v>
      </c>
      <c r="K246" s="213"/>
      <c r="L246" s="214"/>
      <c r="M246" s="215" t="s">
        <v>1</v>
      </c>
      <c r="N246" s="216" t="s">
        <v>38</v>
      </c>
      <c r="O246" s="63"/>
      <c r="P246" s="179">
        <f t="shared" si="36"/>
        <v>0</v>
      </c>
      <c r="Q246" s="179">
        <v>0.9</v>
      </c>
      <c r="R246" s="179">
        <f t="shared" si="37"/>
        <v>9</v>
      </c>
      <c r="S246" s="179">
        <v>0</v>
      </c>
      <c r="T246" s="180">
        <f t="shared" si="38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1" t="s">
        <v>174</v>
      </c>
      <c r="AT246" s="181" t="s">
        <v>229</v>
      </c>
      <c r="AU246" s="181" t="s">
        <v>118</v>
      </c>
      <c r="AY246" s="17" t="s">
        <v>139</v>
      </c>
      <c r="BE246" s="99">
        <f t="shared" si="39"/>
        <v>0</v>
      </c>
      <c r="BF246" s="99">
        <f t="shared" si="40"/>
        <v>0</v>
      </c>
      <c r="BG246" s="99">
        <f t="shared" si="41"/>
        <v>0</v>
      </c>
      <c r="BH246" s="99">
        <f t="shared" si="42"/>
        <v>0</v>
      </c>
      <c r="BI246" s="99">
        <f t="shared" si="43"/>
        <v>0</v>
      </c>
      <c r="BJ246" s="17" t="s">
        <v>118</v>
      </c>
      <c r="BK246" s="99">
        <f t="shared" si="44"/>
        <v>0</v>
      </c>
      <c r="BL246" s="17" t="s">
        <v>145</v>
      </c>
      <c r="BM246" s="181" t="s">
        <v>423</v>
      </c>
    </row>
    <row r="247" spans="1:65" s="12" customFormat="1" ht="22.9" customHeight="1">
      <c r="B247" s="156"/>
      <c r="D247" s="157" t="s">
        <v>71</v>
      </c>
      <c r="E247" s="167" t="s">
        <v>424</v>
      </c>
      <c r="F247" s="167" t="s">
        <v>425</v>
      </c>
      <c r="I247" s="159"/>
      <c r="J247" s="168">
        <f>BK247</f>
        <v>0</v>
      </c>
      <c r="L247" s="156"/>
      <c r="M247" s="161"/>
      <c r="N247" s="162"/>
      <c r="O247" s="162"/>
      <c r="P247" s="163">
        <f>SUM(P248:P281)</f>
        <v>0</v>
      </c>
      <c r="Q247" s="162"/>
      <c r="R247" s="163">
        <f>SUM(R248:R281)</f>
        <v>0</v>
      </c>
      <c r="S247" s="162"/>
      <c r="T247" s="164">
        <f>SUM(T248:T281)</f>
        <v>0</v>
      </c>
      <c r="AR247" s="157" t="s">
        <v>79</v>
      </c>
      <c r="AT247" s="165" t="s">
        <v>71</v>
      </c>
      <c r="AU247" s="165" t="s">
        <v>79</v>
      </c>
      <c r="AY247" s="157" t="s">
        <v>139</v>
      </c>
      <c r="BK247" s="166">
        <f>SUM(BK248:BK281)</f>
        <v>0</v>
      </c>
    </row>
    <row r="248" spans="1:65" s="2" customFormat="1" ht="16.5" customHeight="1">
      <c r="A248" s="34"/>
      <c r="B248" s="137"/>
      <c r="C248" s="206" t="s">
        <v>332</v>
      </c>
      <c r="D248" s="206" t="s">
        <v>229</v>
      </c>
      <c r="E248" s="207" t="s">
        <v>426</v>
      </c>
      <c r="F248" s="208" t="s">
        <v>427</v>
      </c>
      <c r="G248" s="209" t="s">
        <v>144</v>
      </c>
      <c r="H248" s="210">
        <v>734</v>
      </c>
      <c r="I248" s="211"/>
      <c r="J248" s="212">
        <f t="shared" ref="J248:J281" si="45">ROUND(I248*H248,2)</f>
        <v>0</v>
      </c>
      <c r="K248" s="213"/>
      <c r="L248" s="214"/>
      <c r="M248" s="215" t="s">
        <v>1</v>
      </c>
      <c r="N248" s="216" t="s">
        <v>38</v>
      </c>
      <c r="O248" s="63"/>
      <c r="P248" s="179">
        <f t="shared" ref="P248:P281" si="46">O248*H248</f>
        <v>0</v>
      </c>
      <c r="Q248" s="179">
        <v>0</v>
      </c>
      <c r="R248" s="179">
        <f t="shared" ref="R248:R281" si="47">Q248*H248</f>
        <v>0</v>
      </c>
      <c r="S248" s="179">
        <v>0</v>
      </c>
      <c r="T248" s="180">
        <f t="shared" ref="T248:T281" si="48"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1" t="s">
        <v>174</v>
      </c>
      <c r="AT248" s="181" t="s">
        <v>229</v>
      </c>
      <c r="AU248" s="181" t="s">
        <v>118</v>
      </c>
      <c r="AY248" s="17" t="s">
        <v>139</v>
      </c>
      <c r="BE248" s="99">
        <f t="shared" ref="BE248:BE281" si="49">IF(N248="základná",J248,0)</f>
        <v>0</v>
      </c>
      <c r="BF248" s="99">
        <f t="shared" ref="BF248:BF281" si="50">IF(N248="znížená",J248,0)</f>
        <v>0</v>
      </c>
      <c r="BG248" s="99">
        <f t="shared" ref="BG248:BG281" si="51">IF(N248="zákl. prenesená",J248,0)</f>
        <v>0</v>
      </c>
      <c r="BH248" s="99">
        <f t="shared" ref="BH248:BH281" si="52">IF(N248="zníž. prenesená",J248,0)</f>
        <v>0</v>
      </c>
      <c r="BI248" s="99">
        <f t="shared" ref="BI248:BI281" si="53">IF(N248="nulová",J248,0)</f>
        <v>0</v>
      </c>
      <c r="BJ248" s="17" t="s">
        <v>118</v>
      </c>
      <c r="BK248" s="99">
        <f t="shared" ref="BK248:BK281" si="54">ROUND(I248*H248,2)</f>
        <v>0</v>
      </c>
      <c r="BL248" s="17" t="s">
        <v>145</v>
      </c>
      <c r="BM248" s="181" t="s">
        <v>428</v>
      </c>
    </row>
    <row r="249" spans="1:65" s="2" customFormat="1" ht="16.5" customHeight="1">
      <c r="A249" s="34"/>
      <c r="B249" s="137"/>
      <c r="C249" s="206" t="s">
        <v>429</v>
      </c>
      <c r="D249" s="206" t="s">
        <v>229</v>
      </c>
      <c r="E249" s="207" t="s">
        <v>430</v>
      </c>
      <c r="F249" s="208" t="s">
        <v>431</v>
      </c>
      <c r="G249" s="209" t="s">
        <v>144</v>
      </c>
      <c r="H249" s="210">
        <v>734</v>
      </c>
      <c r="I249" s="211"/>
      <c r="J249" s="212">
        <f t="shared" si="45"/>
        <v>0</v>
      </c>
      <c r="K249" s="213"/>
      <c r="L249" s="214"/>
      <c r="M249" s="215" t="s">
        <v>1</v>
      </c>
      <c r="N249" s="216" t="s">
        <v>38</v>
      </c>
      <c r="O249" s="63"/>
      <c r="P249" s="179">
        <f t="shared" si="46"/>
        <v>0</v>
      </c>
      <c r="Q249" s="179">
        <v>0</v>
      </c>
      <c r="R249" s="179">
        <f t="shared" si="47"/>
        <v>0</v>
      </c>
      <c r="S249" s="179">
        <v>0</v>
      </c>
      <c r="T249" s="180">
        <f t="shared" si="48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1" t="s">
        <v>174</v>
      </c>
      <c r="AT249" s="181" t="s">
        <v>229</v>
      </c>
      <c r="AU249" s="181" t="s">
        <v>118</v>
      </c>
      <c r="AY249" s="17" t="s">
        <v>139</v>
      </c>
      <c r="BE249" s="99">
        <f t="shared" si="49"/>
        <v>0</v>
      </c>
      <c r="BF249" s="99">
        <f t="shared" si="50"/>
        <v>0</v>
      </c>
      <c r="BG249" s="99">
        <f t="shared" si="51"/>
        <v>0</v>
      </c>
      <c r="BH249" s="99">
        <f t="shared" si="52"/>
        <v>0</v>
      </c>
      <c r="BI249" s="99">
        <f t="shared" si="53"/>
        <v>0</v>
      </c>
      <c r="BJ249" s="17" t="s">
        <v>118</v>
      </c>
      <c r="BK249" s="99">
        <f t="shared" si="54"/>
        <v>0</v>
      </c>
      <c r="BL249" s="17" t="s">
        <v>145</v>
      </c>
      <c r="BM249" s="181" t="s">
        <v>432</v>
      </c>
    </row>
    <row r="250" spans="1:65" s="2" customFormat="1" ht="16.5" customHeight="1">
      <c r="A250" s="34"/>
      <c r="B250" s="137"/>
      <c r="C250" s="206" t="s">
        <v>433</v>
      </c>
      <c r="D250" s="206" t="s">
        <v>229</v>
      </c>
      <c r="E250" s="207" t="s">
        <v>434</v>
      </c>
      <c r="F250" s="208" t="s">
        <v>435</v>
      </c>
      <c r="G250" s="209" t="s">
        <v>144</v>
      </c>
      <c r="H250" s="210">
        <v>1468</v>
      </c>
      <c r="I250" s="211"/>
      <c r="J250" s="212">
        <f t="shared" si="45"/>
        <v>0</v>
      </c>
      <c r="K250" s="213"/>
      <c r="L250" s="214"/>
      <c r="M250" s="215" t="s">
        <v>1</v>
      </c>
      <c r="N250" s="216" t="s">
        <v>38</v>
      </c>
      <c r="O250" s="63"/>
      <c r="P250" s="179">
        <f t="shared" si="46"/>
        <v>0</v>
      </c>
      <c r="Q250" s="179">
        <v>0</v>
      </c>
      <c r="R250" s="179">
        <f t="shared" si="47"/>
        <v>0</v>
      </c>
      <c r="S250" s="179">
        <v>0</v>
      </c>
      <c r="T250" s="180">
        <f t="shared" si="48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1" t="s">
        <v>174</v>
      </c>
      <c r="AT250" s="181" t="s">
        <v>229</v>
      </c>
      <c r="AU250" s="181" t="s">
        <v>118</v>
      </c>
      <c r="AY250" s="17" t="s">
        <v>139</v>
      </c>
      <c r="BE250" s="99">
        <f t="shared" si="49"/>
        <v>0</v>
      </c>
      <c r="BF250" s="99">
        <f t="shared" si="50"/>
        <v>0</v>
      </c>
      <c r="BG250" s="99">
        <f t="shared" si="51"/>
        <v>0</v>
      </c>
      <c r="BH250" s="99">
        <f t="shared" si="52"/>
        <v>0</v>
      </c>
      <c r="BI250" s="99">
        <f t="shared" si="53"/>
        <v>0</v>
      </c>
      <c r="BJ250" s="17" t="s">
        <v>118</v>
      </c>
      <c r="BK250" s="99">
        <f t="shared" si="54"/>
        <v>0</v>
      </c>
      <c r="BL250" s="17" t="s">
        <v>145</v>
      </c>
      <c r="BM250" s="181" t="s">
        <v>436</v>
      </c>
    </row>
    <row r="251" spans="1:65" s="2" customFormat="1" ht="16.5" customHeight="1">
      <c r="A251" s="34"/>
      <c r="B251" s="137"/>
      <c r="C251" s="206" t="s">
        <v>437</v>
      </c>
      <c r="D251" s="206" t="s">
        <v>229</v>
      </c>
      <c r="E251" s="207" t="s">
        <v>438</v>
      </c>
      <c r="F251" s="208" t="s">
        <v>439</v>
      </c>
      <c r="G251" s="209" t="s">
        <v>144</v>
      </c>
      <c r="H251" s="210">
        <v>367</v>
      </c>
      <c r="I251" s="211"/>
      <c r="J251" s="212">
        <f t="shared" si="45"/>
        <v>0</v>
      </c>
      <c r="K251" s="213"/>
      <c r="L251" s="214"/>
      <c r="M251" s="215" t="s">
        <v>1</v>
      </c>
      <c r="N251" s="216" t="s">
        <v>38</v>
      </c>
      <c r="O251" s="63"/>
      <c r="P251" s="179">
        <f t="shared" si="46"/>
        <v>0</v>
      </c>
      <c r="Q251" s="179">
        <v>0</v>
      </c>
      <c r="R251" s="179">
        <f t="shared" si="47"/>
        <v>0</v>
      </c>
      <c r="S251" s="179">
        <v>0</v>
      </c>
      <c r="T251" s="180">
        <f t="shared" si="48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1" t="s">
        <v>174</v>
      </c>
      <c r="AT251" s="181" t="s">
        <v>229</v>
      </c>
      <c r="AU251" s="181" t="s">
        <v>118</v>
      </c>
      <c r="AY251" s="17" t="s">
        <v>139</v>
      </c>
      <c r="BE251" s="99">
        <f t="shared" si="49"/>
        <v>0</v>
      </c>
      <c r="BF251" s="99">
        <f t="shared" si="50"/>
        <v>0</v>
      </c>
      <c r="BG251" s="99">
        <f t="shared" si="51"/>
        <v>0</v>
      </c>
      <c r="BH251" s="99">
        <f t="shared" si="52"/>
        <v>0</v>
      </c>
      <c r="BI251" s="99">
        <f t="shared" si="53"/>
        <v>0</v>
      </c>
      <c r="BJ251" s="17" t="s">
        <v>118</v>
      </c>
      <c r="BK251" s="99">
        <f t="shared" si="54"/>
        <v>0</v>
      </c>
      <c r="BL251" s="17" t="s">
        <v>145</v>
      </c>
      <c r="BM251" s="181" t="s">
        <v>440</v>
      </c>
    </row>
    <row r="252" spans="1:65" s="2" customFormat="1" ht="16.5" customHeight="1">
      <c r="A252" s="34"/>
      <c r="B252" s="137"/>
      <c r="C252" s="206" t="s">
        <v>353</v>
      </c>
      <c r="D252" s="206" t="s">
        <v>229</v>
      </c>
      <c r="E252" s="207" t="s">
        <v>441</v>
      </c>
      <c r="F252" s="208" t="s">
        <v>442</v>
      </c>
      <c r="G252" s="209" t="s">
        <v>144</v>
      </c>
      <c r="H252" s="210">
        <v>734</v>
      </c>
      <c r="I252" s="211"/>
      <c r="J252" s="212">
        <f t="shared" si="45"/>
        <v>0</v>
      </c>
      <c r="K252" s="213"/>
      <c r="L252" s="214"/>
      <c r="M252" s="215" t="s">
        <v>1</v>
      </c>
      <c r="N252" s="216" t="s">
        <v>38</v>
      </c>
      <c r="O252" s="63"/>
      <c r="P252" s="179">
        <f t="shared" si="46"/>
        <v>0</v>
      </c>
      <c r="Q252" s="179">
        <v>0</v>
      </c>
      <c r="R252" s="179">
        <f t="shared" si="47"/>
        <v>0</v>
      </c>
      <c r="S252" s="179">
        <v>0</v>
      </c>
      <c r="T252" s="180">
        <f t="shared" si="48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1" t="s">
        <v>174</v>
      </c>
      <c r="AT252" s="181" t="s">
        <v>229</v>
      </c>
      <c r="AU252" s="181" t="s">
        <v>118</v>
      </c>
      <c r="AY252" s="17" t="s">
        <v>139</v>
      </c>
      <c r="BE252" s="99">
        <f t="shared" si="49"/>
        <v>0</v>
      </c>
      <c r="BF252" s="99">
        <f t="shared" si="50"/>
        <v>0</v>
      </c>
      <c r="BG252" s="99">
        <f t="shared" si="51"/>
        <v>0</v>
      </c>
      <c r="BH252" s="99">
        <f t="shared" si="52"/>
        <v>0</v>
      </c>
      <c r="BI252" s="99">
        <f t="shared" si="53"/>
        <v>0</v>
      </c>
      <c r="BJ252" s="17" t="s">
        <v>118</v>
      </c>
      <c r="BK252" s="99">
        <f t="shared" si="54"/>
        <v>0</v>
      </c>
      <c r="BL252" s="17" t="s">
        <v>145</v>
      </c>
      <c r="BM252" s="181" t="s">
        <v>443</v>
      </c>
    </row>
    <row r="253" spans="1:65" s="2" customFormat="1" ht="16.5" customHeight="1">
      <c r="A253" s="34"/>
      <c r="B253" s="137"/>
      <c r="C253" s="206" t="s">
        <v>444</v>
      </c>
      <c r="D253" s="206" t="s">
        <v>229</v>
      </c>
      <c r="E253" s="207" t="s">
        <v>445</v>
      </c>
      <c r="F253" s="208" t="s">
        <v>446</v>
      </c>
      <c r="G253" s="209" t="s">
        <v>144</v>
      </c>
      <c r="H253" s="210">
        <v>734</v>
      </c>
      <c r="I253" s="211"/>
      <c r="J253" s="212">
        <f t="shared" si="45"/>
        <v>0</v>
      </c>
      <c r="K253" s="213"/>
      <c r="L253" s="214"/>
      <c r="M253" s="215" t="s">
        <v>1</v>
      </c>
      <c r="N253" s="216" t="s">
        <v>38</v>
      </c>
      <c r="O253" s="63"/>
      <c r="P253" s="179">
        <f t="shared" si="46"/>
        <v>0</v>
      </c>
      <c r="Q253" s="179">
        <v>0</v>
      </c>
      <c r="R253" s="179">
        <f t="shared" si="47"/>
        <v>0</v>
      </c>
      <c r="S253" s="179">
        <v>0</v>
      </c>
      <c r="T253" s="180">
        <f t="shared" si="48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1" t="s">
        <v>174</v>
      </c>
      <c r="AT253" s="181" t="s">
        <v>229</v>
      </c>
      <c r="AU253" s="181" t="s">
        <v>118</v>
      </c>
      <c r="AY253" s="17" t="s">
        <v>139</v>
      </c>
      <c r="BE253" s="99">
        <f t="shared" si="49"/>
        <v>0</v>
      </c>
      <c r="BF253" s="99">
        <f t="shared" si="50"/>
        <v>0</v>
      </c>
      <c r="BG253" s="99">
        <f t="shared" si="51"/>
        <v>0</v>
      </c>
      <c r="BH253" s="99">
        <f t="shared" si="52"/>
        <v>0</v>
      </c>
      <c r="BI253" s="99">
        <f t="shared" si="53"/>
        <v>0</v>
      </c>
      <c r="BJ253" s="17" t="s">
        <v>118</v>
      </c>
      <c r="BK253" s="99">
        <f t="shared" si="54"/>
        <v>0</v>
      </c>
      <c r="BL253" s="17" t="s">
        <v>145</v>
      </c>
      <c r="BM253" s="181" t="s">
        <v>447</v>
      </c>
    </row>
    <row r="254" spans="1:65" s="2" customFormat="1" ht="16.5" customHeight="1">
      <c r="A254" s="34"/>
      <c r="B254" s="137"/>
      <c r="C254" s="206" t="s">
        <v>294</v>
      </c>
      <c r="D254" s="206" t="s">
        <v>229</v>
      </c>
      <c r="E254" s="207" t="s">
        <v>448</v>
      </c>
      <c r="F254" s="208" t="s">
        <v>449</v>
      </c>
      <c r="G254" s="209" t="s">
        <v>144</v>
      </c>
      <c r="H254" s="210">
        <v>734</v>
      </c>
      <c r="I254" s="211"/>
      <c r="J254" s="212">
        <f t="shared" si="45"/>
        <v>0</v>
      </c>
      <c r="K254" s="213"/>
      <c r="L254" s="214"/>
      <c r="M254" s="215" t="s">
        <v>1</v>
      </c>
      <c r="N254" s="216" t="s">
        <v>38</v>
      </c>
      <c r="O254" s="63"/>
      <c r="P254" s="179">
        <f t="shared" si="46"/>
        <v>0</v>
      </c>
      <c r="Q254" s="179">
        <v>0</v>
      </c>
      <c r="R254" s="179">
        <f t="shared" si="47"/>
        <v>0</v>
      </c>
      <c r="S254" s="179">
        <v>0</v>
      </c>
      <c r="T254" s="180">
        <f t="shared" si="48"/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1" t="s">
        <v>174</v>
      </c>
      <c r="AT254" s="181" t="s">
        <v>229</v>
      </c>
      <c r="AU254" s="181" t="s">
        <v>118</v>
      </c>
      <c r="AY254" s="17" t="s">
        <v>139</v>
      </c>
      <c r="BE254" s="99">
        <f t="shared" si="49"/>
        <v>0</v>
      </c>
      <c r="BF254" s="99">
        <f t="shared" si="50"/>
        <v>0</v>
      </c>
      <c r="BG254" s="99">
        <f t="shared" si="51"/>
        <v>0</v>
      </c>
      <c r="BH254" s="99">
        <f t="shared" si="52"/>
        <v>0</v>
      </c>
      <c r="BI254" s="99">
        <f t="shared" si="53"/>
        <v>0</v>
      </c>
      <c r="BJ254" s="17" t="s">
        <v>118</v>
      </c>
      <c r="BK254" s="99">
        <f t="shared" si="54"/>
        <v>0</v>
      </c>
      <c r="BL254" s="17" t="s">
        <v>145</v>
      </c>
      <c r="BM254" s="181" t="s">
        <v>450</v>
      </c>
    </row>
    <row r="255" spans="1:65" s="2" customFormat="1" ht="16.5" customHeight="1">
      <c r="A255" s="34"/>
      <c r="B255" s="137"/>
      <c r="C255" s="206" t="s">
        <v>451</v>
      </c>
      <c r="D255" s="206" t="s">
        <v>229</v>
      </c>
      <c r="E255" s="207" t="s">
        <v>452</v>
      </c>
      <c r="F255" s="208" t="s">
        <v>453</v>
      </c>
      <c r="G255" s="209" t="s">
        <v>144</v>
      </c>
      <c r="H255" s="210">
        <v>367</v>
      </c>
      <c r="I255" s="211"/>
      <c r="J255" s="212">
        <f t="shared" si="45"/>
        <v>0</v>
      </c>
      <c r="K255" s="213"/>
      <c r="L255" s="214"/>
      <c r="M255" s="215" t="s">
        <v>1</v>
      </c>
      <c r="N255" s="216" t="s">
        <v>38</v>
      </c>
      <c r="O255" s="63"/>
      <c r="P255" s="179">
        <f t="shared" si="46"/>
        <v>0</v>
      </c>
      <c r="Q255" s="179">
        <v>0</v>
      </c>
      <c r="R255" s="179">
        <f t="shared" si="47"/>
        <v>0</v>
      </c>
      <c r="S255" s="179">
        <v>0</v>
      </c>
      <c r="T255" s="180">
        <f t="shared" si="48"/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1" t="s">
        <v>174</v>
      </c>
      <c r="AT255" s="181" t="s">
        <v>229</v>
      </c>
      <c r="AU255" s="181" t="s">
        <v>118</v>
      </c>
      <c r="AY255" s="17" t="s">
        <v>139</v>
      </c>
      <c r="BE255" s="99">
        <f t="shared" si="49"/>
        <v>0</v>
      </c>
      <c r="BF255" s="99">
        <f t="shared" si="50"/>
        <v>0</v>
      </c>
      <c r="BG255" s="99">
        <f t="shared" si="51"/>
        <v>0</v>
      </c>
      <c r="BH255" s="99">
        <f t="shared" si="52"/>
        <v>0</v>
      </c>
      <c r="BI255" s="99">
        <f t="shared" si="53"/>
        <v>0</v>
      </c>
      <c r="BJ255" s="17" t="s">
        <v>118</v>
      </c>
      <c r="BK255" s="99">
        <f t="shared" si="54"/>
        <v>0</v>
      </c>
      <c r="BL255" s="17" t="s">
        <v>145</v>
      </c>
      <c r="BM255" s="181" t="s">
        <v>454</v>
      </c>
    </row>
    <row r="256" spans="1:65" s="2" customFormat="1" ht="16.5" customHeight="1">
      <c r="A256" s="34"/>
      <c r="B256" s="137"/>
      <c r="C256" s="206" t="s">
        <v>368</v>
      </c>
      <c r="D256" s="206" t="s">
        <v>229</v>
      </c>
      <c r="E256" s="207" t="s">
        <v>455</v>
      </c>
      <c r="F256" s="208" t="s">
        <v>456</v>
      </c>
      <c r="G256" s="209" t="s">
        <v>144</v>
      </c>
      <c r="H256" s="210">
        <v>1101</v>
      </c>
      <c r="I256" s="211"/>
      <c r="J256" s="212">
        <f t="shared" si="45"/>
        <v>0</v>
      </c>
      <c r="K256" s="213"/>
      <c r="L256" s="214"/>
      <c r="M256" s="215" t="s">
        <v>1</v>
      </c>
      <c r="N256" s="216" t="s">
        <v>38</v>
      </c>
      <c r="O256" s="63"/>
      <c r="P256" s="179">
        <f t="shared" si="46"/>
        <v>0</v>
      </c>
      <c r="Q256" s="179">
        <v>0</v>
      </c>
      <c r="R256" s="179">
        <f t="shared" si="47"/>
        <v>0</v>
      </c>
      <c r="S256" s="179">
        <v>0</v>
      </c>
      <c r="T256" s="180">
        <f t="shared" si="48"/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1" t="s">
        <v>174</v>
      </c>
      <c r="AT256" s="181" t="s">
        <v>229</v>
      </c>
      <c r="AU256" s="181" t="s">
        <v>118</v>
      </c>
      <c r="AY256" s="17" t="s">
        <v>139</v>
      </c>
      <c r="BE256" s="99">
        <f t="shared" si="49"/>
        <v>0</v>
      </c>
      <c r="BF256" s="99">
        <f t="shared" si="50"/>
        <v>0</v>
      </c>
      <c r="BG256" s="99">
        <f t="shared" si="51"/>
        <v>0</v>
      </c>
      <c r="BH256" s="99">
        <f t="shared" si="52"/>
        <v>0</v>
      </c>
      <c r="BI256" s="99">
        <f t="shared" si="53"/>
        <v>0</v>
      </c>
      <c r="BJ256" s="17" t="s">
        <v>118</v>
      </c>
      <c r="BK256" s="99">
        <f t="shared" si="54"/>
        <v>0</v>
      </c>
      <c r="BL256" s="17" t="s">
        <v>145</v>
      </c>
      <c r="BM256" s="181" t="s">
        <v>457</v>
      </c>
    </row>
    <row r="257" spans="1:65" s="2" customFormat="1" ht="16.5" customHeight="1">
      <c r="A257" s="34"/>
      <c r="B257" s="137"/>
      <c r="C257" s="206" t="s">
        <v>458</v>
      </c>
      <c r="D257" s="206" t="s">
        <v>229</v>
      </c>
      <c r="E257" s="207" t="s">
        <v>459</v>
      </c>
      <c r="F257" s="208" t="s">
        <v>460</v>
      </c>
      <c r="G257" s="209" t="s">
        <v>144</v>
      </c>
      <c r="H257" s="210">
        <v>1101</v>
      </c>
      <c r="I257" s="211"/>
      <c r="J257" s="212">
        <f t="shared" si="45"/>
        <v>0</v>
      </c>
      <c r="K257" s="213"/>
      <c r="L257" s="214"/>
      <c r="M257" s="215" t="s">
        <v>1</v>
      </c>
      <c r="N257" s="216" t="s">
        <v>38</v>
      </c>
      <c r="O257" s="63"/>
      <c r="P257" s="179">
        <f t="shared" si="46"/>
        <v>0</v>
      </c>
      <c r="Q257" s="179">
        <v>0</v>
      </c>
      <c r="R257" s="179">
        <f t="shared" si="47"/>
        <v>0</v>
      </c>
      <c r="S257" s="179">
        <v>0</v>
      </c>
      <c r="T257" s="180">
        <f t="shared" si="48"/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1" t="s">
        <v>174</v>
      </c>
      <c r="AT257" s="181" t="s">
        <v>229</v>
      </c>
      <c r="AU257" s="181" t="s">
        <v>118</v>
      </c>
      <c r="AY257" s="17" t="s">
        <v>139</v>
      </c>
      <c r="BE257" s="99">
        <f t="shared" si="49"/>
        <v>0</v>
      </c>
      <c r="BF257" s="99">
        <f t="shared" si="50"/>
        <v>0</v>
      </c>
      <c r="BG257" s="99">
        <f t="shared" si="51"/>
        <v>0</v>
      </c>
      <c r="BH257" s="99">
        <f t="shared" si="52"/>
        <v>0</v>
      </c>
      <c r="BI257" s="99">
        <f t="shared" si="53"/>
        <v>0</v>
      </c>
      <c r="BJ257" s="17" t="s">
        <v>118</v>
      </c>
      <c r="BK257" s="99">
        <f t="shared" si="54"/>
        <v>0</v>
      </c>
      <c r="BL257" s="17" t="s">
        <v>145</v>
      </c>
      <c r="BM257" s="181" t="s">
        <v>461</v>
      </c>
    </row>
    <row r="258" spans="1:65" s="2" customFormat="1" ht="16.5" customHeight="1">
      <c r="A258" s="34"/>
      <c r="B258" s="137"/>
      <c r="C258" s="206" t="s">
        <v>372</v>
      </c>
      <c r="D258" s="206" t="s">
        <v>229</v>
      </c>
      <c r="E258" s="207" t="s">
        <v>462</v>
      </c>
      <c r="F258" s="208" t="s">
        <v>463</v>
      </c>
      <c r="G258" s="209" t="s">
        <v>144</v>
      </c>
      <c r="H258" s="210">
        <v>1468</v>
      </c>
      <c r="I258" s="211"/>
      <c r="J258" s="212">
        <f t="shared" si="45"/>
        <v>0</v>
      </c>
      <c r="K258" s="213"/>
      <c r="L258" s="214"/>
      <c r="M258" s="215" t="s">
        <v>1</v>
      </c>
      <c r="N258" s="216" t="s">
        <v>38</v>
      </c>
      <c r="O258" s="63"/>
      <c r="P258" s="179">
        <f t="shared" si="46"/>
        <v>0</v>
      </c>
      <c r="Q258" s="179">
        <v>0</v>
      </c>
      <c r="R258" s="179">
        <f t="shared" si="47"/>
        <v>0</v>
      </c>
      <c r="S258" s="179">
        <v>0</v>
      </c>
      <c r="T258" s="180">
        <f t="shared" si="48"/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1" t="s">
        <v>174</v>
      </c>
      <c r="AT258" s="181" t="s">
        <v>229</v>
      </c>
      <c r="AU258" s="181" t="s">
        <v>118</v>
      </c>
      <c r="AY258" s="17" t="s">
        <v>139</v>
      </c>
      <c r="BE258" s="99">
        <f t="shared" si="49"/>
        <v>0</v>
      </c>
      <c r="BF258" s="99">
        <f t="shared" si="50"/>
        <v>0</v>
      </c>
      <c r="BG258" s="99">
        <f t="shared" si="51"/>
        <v>0</v>
      </c>
      <c r="BH258" s="99">
        <f t="shared" si="52"/>
        <v>0</v>
      </c>
      <c r="BI258" s="99">
        <f t="shared" si="53"/>
        <v>0</v>
      </c>
      <c r="BJ258" s="17" t="s">
        <v>118</v>
      </c>
      <c r="BK258" s="99">
        <f t="shared" si="54"/>
        <v>0</v>
      </c>
      <c r="BL258" s="17" t="s">
        <v>145</v>
      </c>
      <c r="BM258" s="181" t="s">
        <v>464</v>
      </c>
    </row>
    <row r="259" spans="1:65" s="2" customFormat="1" ht="16.5" customHeight="1">
      <c r="A259" s="34"/>
      <c r="B259" s="137"/>
      <c r="C259" s="206" t="s">
        <v>465</v>
      </c>
      <c r="D259" s="206" t="s">
        <v>229</v>
      </c>
      <c r="E259" s="207" t="s">
        <v>466</v>
      </c>
      <c r="F259" s="208" t="s">
        <v>467</v>
      </c>
      <c r="G259" s="209" t="s">
        <v>144</v>
      </c>
      <c r="H259" s="210">
        <v>1468</v>
      </c>
      <c r="I259" s="211"/>
      <c r="J259" s="212">
        <f t="shared" si="45"/>
        <v>0</v>
      </c>
      <c r="K259" s="213"/>
      <c r="L259" s="214"/>
      <c r="M259" s="215" t="s">
        <v>1</v>
      </c>
      <c r="N259" s="216" t="s">
        <v>38</v>
      </c>
      <c r="O259" s="63"/>
      <c r="P259" s="179">
        <f t="shared" si="46"/>
        <v>0</v>
      </c>
      <c r="Q259" s="179">
        <v>0</v>
      </c>
      <c r="R259" s="179">
        <f t="shared" si="47"/>
        <v>0</v>
      </c>
      <c r="S259" s="179">
        <v>0</v>
      </c>
      <c r="T259" s="180">
        <f t="shared" si="48"/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1" t="s">
        <v>174</v>
      </c>
      <c r="AT259" s="181" t="s">
        <v>229</v>
      </c>
      <c r="AU259" s="181" t="s">
        <v>118</v>
      </c>
      <c r="AY259" s="17" t="s">
        <v>139</v>
      </c>
      <c r="BE259" s="99">
        <f t="shared" si="49"/>
        <v>0</v>
      </c>
      <c r="BF259" s="99">
        <f t="shared" si="50"/>
        <v>0</v>
      </c>
      <c r="BG259" s="99">
        <f t="shared" si="51"/>
        <v>0</v>
      </c>
      <c r="BH259" s="99">
        <f t="shared" si="52"/>
        <v>0</v>
      </c>
      <c r="BI259" s="99">
        <f t="shared" si="53"/>
        <v>0</v>
      </c>
      <c r="BJ259" s="17" t="s">
        <v>118</v>
      </c>
      <c r="BK259" s="99">
        <f t="shared" si="54"/>
        <v>0</v>
      </c>
      <c r="BL259" s="17" t="s">
        <v>145</v>
      </c>
      <c r="BM259" s="181" t="s">
        <v>468</v>
      </c>
    </row>
    <row r="260" spans="1:65" s="2" customFormat="1" ht="16.5" customHeight="1">
      <c r="A260" s="34"/>
      <c r="B260" s="137"/>
      <c r="C260" s="206" t="s">
        <v>375</v>
      </c>
      <c r="D260" s="206" t="s">
        <v>229</v>
      </c>
      <c r="E260" s="207" t="s">
        <v>469</v>
      </c>
      <c r="F260" s="208" t="s">
        <v>470</v>
      </c>
      <c r="G260" s="209" t="s">
        <v>144</v>
      </c>
      <c r="H260" s="210">
        <v>1101</v>
      </c>
      <c r="I260" s="211"/>
      <c r="J260" s="212">
        <f t="shared" si="45"/>
        <v>0</v>
      </c>
      <c r="K260" s="213"/>
      <c r="L260" s="214"/>
      <c r="M260" s="215" t="s">
        <v>1</v>
      </c>
      <c r="N260" s="216" t="s">
        <v>38</v>
      </c>
      <c r="O260" s="63"/>
      <c r="P260" s="179">
        <f t="shared" si="46"/>
        <v>0</v>
      </c>
      <c r="Q260" s="179">
        <v>0</v>
      </c>
      <c r="R260" s="179">
        <f t="shared" si="47"/>
        <v>0</v>
      </c>
      <c r="S260" s="179">
        <v>0</v>
      </c>
      <c r="T260" s="180">
        <f t="shared" si="48"/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1" t="s">
        <v>174</v>
      </c>
      <c r="AT260" s="181" t="s">
        <v>229</v>
      </c>
      <c r="AU260" s="181" t="s">
        <v>118</v>
      </c>
      <c r="AY260" s="17" t="s">
        <v>139</v>
      </c>
      <c r="BE260" s="99">
        <f t="shared" si="49"/>
        <v>0</v>
      </c>
      <c r="BF260" s="99">
        <f t="shared" si="50"/>
        <v>0</v>
      </c>
      <c r="BG260" s="99">
        <f t="shared" si="51"/>
        <v>0</v>
      </c>
      <c r="BH260" s="99">
        <f t="shared" si="52"/>
        <v>0</v>
      </c>
      <c r="BI260" s="99">
        <f t="shared" si="53"/>
        <v>0</v>
      </c>
      <c r="BJ260" s="17" t="s">
        <v>118</v>
      </c>
      <c r="BK260" s="99">
        <f t="shared" si="54"/>
        <v>0</v>
      </c>
      <c r="BL260" s="17" t="s">
        <v>145</v>
      </c>
      <c r="BM260" s="181" t="s">
        <v>471</v>
      </c>
    </row>
    <row r="261" spans="1:65" s="2" customFormat="1" ht="16.5" customHeight="1">
      <c r="A261" s="34"/>
      <c r="B261" s="137"/>
      <c r="C261" s="206" t="s">
        <v>472</v>
      </c>
      <c r="D261" s="206" t="s">
        <v>229</v>
      </c>
      <c r="E261" s="207" t="s">
        <v>473</v>
      </c>
      <c r="F261" s="208" t="s">
        <v>474</v>
      </c>
      <c r="G261" s="209" t="s">
        <v>144</v>
      </c>
      <c r="H261" s="210">
        <v>1468</v>
      </c>
      <c r="I261" s="211"/>
      <c r="J261" s="212">
        <f t="shared" si="45"/>
        <v>0</v>
      </c>
      <c r="K261" s="213"/>
      <c r="L261" s="214"/>
      <c r="M261" s="215" t="s">
        <v>1</v>
      </c>
      <c r="N261" s="216" t="s">
        <v>38</v>
      </c>
      <c r="O261" s="63"/>
      <c r="P261" s="179">
        <f t="shared" si="46"/>
        <v>0</v>
      </c>
      <c r="Q261" s="179">
        <v>0</v>
      </c>
      <c r="R261" s="179">
        <f t="shared" si="47"/>
        <v>0</v>
      </c>
      <c r="S261" s="179">
        <v>0</v>
      </c>
      <c r="T261" s="180">
        <f t="shared" si="48"/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1" t="s">
        <v>174</v>
      </c>
      <c r="AT261" s="181" t="s">
        <v>229</v>
      </c>
      <c r="AU261" s="181" t="s">
        <v>118</v>
      </c>
      <c r="AY261" s="17" t="s">
        <v>139</v>
      </c>
      <c r="BE261" s="99">
        <f t="shared" si="49"/>
        <v>0</v>
      </c>
      <c r="BF261" s="99">
        <f t="shared" si="50"/>
        <v>0</v>
      </c>
      <c r="BG261" s="99">
        <f t="shared" si="51"/>
        <v>0</v>
      </c>
      <c r="BH261" s="99">
        <f t="shared" si="52"/>
        <v>0</v>
      </c>
      <c r="BI261" s="99">
        <f t="shared" si="53"/>
        <v>0</v>
      </c>
      <c r="BJ261" s="17" t="s">
        <v>118</v>
      </c>
      <c r="BK261" s="99">
        <f t="shared" si="54"/>
        <v>0</v>
      </c>
      <c r="BL261" s="17" t="s">
        <v>145</v>
      </c>
      <c r="BM261" s="181" t="s">
        <v>475</v>
      </c>
    </row>
    <row r="262" spans="1:65" s="2" customFormat="1" ht="16.5" customHeight="1">
      <c r="A262" s="34"/>
      <c r="B262" s="137"/>
      <c r="C262" s="206" t="s">
        <v>381</v>
      </c>
      <c r="D262" s="206" t="s">
        <v>229</v>
      </c>
      <c r="E262" s="207" t="s">
        <v>476</v>
      </c>
      <c r="F262" s="208" t="s">
        <v>477</v>
      </c>
      <c r="G262" s="209" t="s">
        <v>144</v>
      </c>
      <c r="H262" s="210">
        <v>1101</v>
      </c>
      <c r="I262" s="211"/>
      <c r="J262" s="212">
        <f t="shared" si="45"/>
        <v>0</v>
      </c>
      <c r="K262" s="213"/>
      <c r="L262" s="214"/>
      <c r="M262" s="215" t="s">
        <v>1</v>
      </c>
      <c r="N262" s="216" t="s">
        <v>38</v>
      </c>
      <c r="O262" s="63"/>
      <c r="P262" s="179">
        <f t="shared" si="46"/>
        <v>0</v>
      </c>
      <c r="Q262" s="179">
        <v>0</v>
      </c>
      <c r="R262" s="179">
        <f t="shared" si="47"/>
        <v>0</v>
      </c>
      <c r="S262" s="179">
        <v>0</v>
      </c>
      <c r="T262" s="180">
        <f t="shared" si="48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1" t="s">
        <v>174</v>
      </c>
      <c r="AT262" s="181" t="s">
        <v>229</v>
      </c>
      <c r="AU262" s="181" t="s">
        <v>118</v>
      </c>
      <c r="AY262" s="17" t="s">
        <v>139</v>
      </c>
      <c r="BE262" s="99">
        <f t="shared" si="49"/>
        <v>0</v>
      </c>
      <c r="BF262" s="99">
        <f t="shared" si="50"/>
        <v>0</v>
      </c>
      <c r="BG262" s="99">
        <f t="shared" si="51"/>
        <v>0</v>
      </c>
      <c r="BH262" s="99">
        <f t="shared" si="52"/>
        <v>0</v>
      </c>
      <c r="BI262" s="99">
        <f t="shared" si="53"/>
        <v>0</v>
      </c>
      <c r="BJ262" s="17" t="s">
        <v>118</v>
      </c>
      <c r="BK262" s="99">
        <f t="shared" si="54"/>
        <v>0</v>
      </c>
      <c r="BL262" s="17" t="s">
        <v>145</v>
      </c>
      <c r="BM262" s="181" t="s">
        <v>478</v>
      </c>
    </row>
    <row r="263" spans="1:65" s="2" customFormat="1" ht="16.5" customHeight="1">
      <c r="A263" s="34"/>
      <c r="B263" s="137"/>
      <c r="C263" s="206" t="s">
        <v>479</v>
      </c>
      <c r="D263" s="206" t="s">
        <v>229</v>
      </c>
      <c r="E263" s="207" t="s">
        <v>480</v>
      </c>
      <c r="F263" s="208" t="s">
        <v>481</v>
      </c>
      <c r="G263" s="209" t="s">
        <v>144</v>
      </c>
      <c r="H263" s="210">
        <v>1835</v>
      </c>
      <c r="I263" s="211"/>
      <c r="J263" s="212">
        <f t="shared" si="45"/>
        <v>0</v>
      </c>
      <c r="K263" s="213"/>
      <c r="L263" s="214"/>
      <c r="M263" s="215" t="s">
        <v>1</v>
      </c>
      <c r="N263" s="216" t="s">
        <v>38</v>
      </c>
      <c r="O263" s="63"/>
      <c r="P263" s="179">
        <f t="shared" si="46"/>
        <v>0</v>
      </c>
      <c r="Q263" s="179">
        <v>0</v>
      </c>
      <c r="R263" s="179">
        <f t="shared" si="47"/>
        <v>0</v>
      </c>
      <c r="S263" s="179">
        <v>0</v>
      </c>
      <c r="T263" s="180">
        <f t="shared" si="48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1" t="s">
        <v>174</v>
      </c>
      <c r="AT263" s="181" t="s">
        <v>229</v>
      </c>
      <c r="AU263" s="181" t="s">
        <v>118</v>
      </c>
      <c r="AY263" s="17" t="s">
        <v>139</v>
      </c>
      <c r="BE263" s="99">
        <f t="shared" si="49"/>
        <v>0</v>
      </c>
      <c r="BF263" s="99">
        <f t="shared" si="50"/>
        <v>0</v>
      </c>
      <c r="BG263" s="99">
        <f t="shared" si="51"/>
        <v>0</v>
      </c>
      <c r="BH263" s="99">
        <f t="shared" si="52"/>
        <v>0</v>
      </c>
      <c r="BI263" s="99">
        <f t="shared" si="53"/>
        <v>0</v>
      </c>
      <c r="BJ263" s="17" t="s">
        <v>118</v>
      </c>
      <c r="BK263" s="99">
        <f t="shared" si="54"/>
        <v>0</v>
      </c>
      <c r="BL263" s="17" t="s">
        <v>145</v>
      </c>
      <c r="BM263" s="181" t="s">
        <v>482</v>
      </c>
    </row>
    <row r="264" spans="1:65" s="2" customFormat="1" ht="16.5" customHeight="1">
      <c r="A264" s="34"/>
      <c r="B264" s="137"/>
      <c r="C264" s="206" t="s">
        <v>384</v>
      </c>
      <c r="D264" s="206" t="s">
        <v>229</v>
      </c>
      <c r="E264" s="207" t="s">
        <v>483</v>
      </c>
      <c r="F264" s="208" t="s">
        <v>484</v>
      </c>
      <c r="G264" s="209" t="s">
        <v>144</v>
      </c>
      <c r="H264" s="210">
        <v>1468</v>
      </c>
      <c r="I264" s="211"/>
      <c r="J264" s="212">
        <f t="shared" si="45"/>
        <v>0</v>
      </c>
      <c r="K264" s="213"/>
      <c r="L264" s="214"/>
      <c r="M264" s="215" t="s">
        <v>1</v>
      </c>
      <c r="N264" s="216" t="s">
        <v>38</v>
      </c>
      <c r="O264" s="63"/>
      <c r="P264" s="179">
        <f t="shared" si="46"/>
        <v>0</v>
      </c>
      <c r="Q264" s="179">
        <v>0</v>
      </c>
      <c r="R264" s="179">
        <f t="shared" si="47"/>
        <v>0</v>
      </c>
      <c r="S264" s="179">
        <v>0</v>
      </c>
      <c r="T264" s="180">
        <f t="shared" si="48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1" t="s">
        <v>174</v>
      </c>
      <c r="AT264" s="181" t="s">
        <v>229</v>
      </c>
      <c r="AU264" s="181" t="s">
        <v>118</v>
      </c>
      <c r="AY264" s="17" t="s">
        <v>139</v>
      </c>
      <c r="BE264" s="99">
        <f t="shared" si="49"/>
        <v>0</v>
      </c>
      <c r="BF264" s="99">
        <f t="shared" si="50"/>
        <v>0</v>
      </c>
      <c r="BG264" s="99">
        <f t="shared" si="51"/>
        <v>0</v>
      </c>
      <c r="BH264" s="99">
        <f t="shared" si="52"/>
        <v>0</v>
      </c>
      <c r="BI264" s="99">
        <f t="shared" si="53"/>
        <v>0</v>
      </c>
      <c r="BJ264" s="17" t="s">
        <v>118</v>
      </c>
      <c r="BK264" s="99">
        <f t="shared" si="54"/>
        <v>0</v>
      </c>
      <c r="BL264" s="17" t="s">
        <v>145</v>
      </c>
      <c r="BM264" s="181" t="s">
        <v>485</v>
      </c>
    </row>
    <row r="265" spans="1:65" s="2" customFormat="1" ht="16.5" customHeight="1">
      <c r="A265" s="34"/>
      <c r="B265" s="137"/>
      <c r="C265" s="206" t="s">
        <v>486</v>
      </c>
      <c r="D265" s="206" t="s">
        <v>229</v>
      </c>
      <c r="E265" s="207" t="s">
        <v>487</v>
      </c>
      <c r="F265" s="208" t="s">
        <v>488</v>
      </c>
      <c r="G265" s="209" t="s">
        <v>144</v>
      </c>
      <c r="H265" s="210">
        <v>1101</v>
      </c>
      <c r="I265" s="211"/>
      <c r="J265" s="212">
        <f t="shared" si="45"/>
        <v>0</v>
      </c>
      <c r="K265" s="213"/>
      <c r="L265" s="214"/>
      <c r="M265" s="215" t="s">
        <v>1</v>
      </c>
      <c r="N265" s="216" t="s">
        <v>38</v>
      </c>
      <c r="O265" s="63"/>
      <c r="P265" s="179">
        <f t="shared" si="46"/>
        <v>0</v>
      </c>
      <c r="Q265" s="179">
        <v>0</v>
      </c>
      <c r="R265" s="179">
        <f t="shared" si="47"/>
        <v>0</v>
      </c>
      <c r="S265" s="179">
        <v>0</v>
      </c>
      <c r="T265" s="180">
        <f t="shared" si="48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1" t="s">
        <v>174</v>
      </c>
      <c r="AT265" s="181" t="s">
        <v>229</v>
      </c>
      <c r="AU265" s="181" t="s">
        <v>118</v>
      </c>
      <c r="AY265" s="17" t="s">
        <v>139</v>
      </c>
      <c r="BE265" s="99">
        <f t="shared" si="49"/>
        <v>0</v>
      </c>
      <c r="BF265" s="99">
        <f t="shared" si="50"/>
        <v>0</v>
      </c>
      <c r="BG265" s="99">
        <f t="shared" si="51"/>
        <v>0</v>
      </c>
      <c r="BH265" s="99">
        <f t="shared" si="52"/>
        <v>0</v>
      </c>
      <c r="BI265" s="99">
        <f t="shared" si="53"/>
        <v>0</v>
      </c>
      <c r="BJ265" s="17" t="s">
        <v>118</v>
      </c>
      <c r="BK265" s="99">
        <f t="shared" si="54"/>
        <v>0</v>
      </c>
      <c r="BL265" s="17" t="s">
        <v>145</v>
      </c>
      <c r="BM265" s="181" t="s">
        <v>489</v>
      </c>
    </row>
    <row r="266" spans="1:65" s="2" customFormat="1" ht="16.5" customHeight="1">
      <c r="A266" s="34"/>
      <c r="B266" s="137"/>
      <c r="C266" s="206" t="s">
        <v>388</v>
      </c>
      <c r="D266" s="206" t="s">
        <v>229</v>
      </c>
      <c r="E266" s="207" t="s">
        <v>490</v>
      </c>
      <c r="F266" s="208" t="s">
        <v>491</v>
      </c>
      <c r="G266" s="209" t="s">
        <v>144</v>
      </c>
      <c r="H266" s="210">
        <v>1101</v>
      </c>
      <c r="I266" s="211"/>
      <c r="J266" s="212">
        <f t="shared" si="45"/>
        <v>0</v>
      </c>
      <c r="K266" s="213"/>
      <c r="L266" s="214"/>
      <c r="M266" s="215" t="s">
        <v>1</v>
      </c>
      <c r="N266" s="216" t="s">
        <v>38</v>
      </c>
      <c r="O266" s="63"/>
      <c r="P266" s="179">
        <f t="shared" si="46"/>
        <v>0</v>
      </c>
      <c r="Q266" s="179">
        <v>0</v>
      </c>
      <c r="R266" s="179">
        <f t="shared" si="47"/>
        <v>0</v>
      </c>
      <c r="S266" s="179">
        <v>0</v>
      </c>
      <c r="T266" s="180">
        <f t="shared" si="48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1" t="s">
        <v>174</v>
      </c>
      <c r="AT266" s="181" t="s">
        <v>229</v>
      </c>
      <c r="AU266" s="181" t="s">
        <v>118</v>
      </c>
      <c r="AY266" s="17" t="s">
        <v>139</v>
      </c>
      <c r="BE266" s="99">
        <f t="shared" si="49"/>
        <v>0</v>
      </c>
      <c r="BF266" s="99">
        <f t="shared" si="50"/>
        <v>0</v>
      </c>
      <c r="BG266" s="99">
        <f t="shared" si="51"/>
        <v>0</v>
      </c>
      <c r="BH266" s="99">
        <f t="shared" si="52"/>
        <v>0</v>
      </c>
      <c r="BI266" s="99">
        <f t="shared" si="53"/>
        <v>0</v>
      </c>
      <c r="BJ266" s="17" t="s">
        <v>118</v>
      </c>
      <c r="BK266" s="99">
        <f t="shared" si="54"/>
        <v>0</v>
      </c>
      <c r="BL266" s="17" t="s">
        <v>145</v>
      </c>
      <c r="BM266" s="181" t="s">
        <v>492</v>
      </c>
    </row>
    <row r="267" spans="1:65" s="2" customFormat="1" ht="16.5" customHeight="1">
      <c r="A267" s="34"/>
      <c r="B267" s="137"/>
      <c r="C267" s="206" t="s">
        <v>493</v>
      </c>
      <c r="D267" s="206" t="s">
        <v>229</v>
      </c>
      <c r="E267" s="207" t="s">
        <v>494</v>
      </c>
      <c r="F267" s="208" t="s">
        <v>495</v>
      </c>
      <c r="G267" s="209" t="s">
        <v>144</v>
      </c>
      <c r="H267" s="210">
        <v>2202</v>
      </c>
      <c r="I267" s="211"/>
      <c r="J267" s="212">
        <f t="shared" si="45"/>
        <v>0</v>
      </c>
      <c r="K267" s="213"/>
      <c r="L267" s="214"/>
      <c r="M267" s="215" t="s">
        <v>1</v>
      </c>
      <c r="N267" s="216" t="s">
        <v>38</v>
      </c>
      <c r="O267" s="63"/>
      <c r="P267" s="179">
        <f t="shared" si="46"/>
        <v>0</v>
      </c>
      <c r="Q267" s="179">
        <v>0</v>
      </c>
      <c r="R267" s="179">
        <f t="shared" si="47"/>
        <v>0</v>
      </c>
      <c r="S267" s="179">
        <v>0</v>
      </c>
      <c r="T267" s="180">
        <f t="shared" si="48"/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1" t="s">
        <v>174</v>
      </c>
      <c r="AT267" s="181" t="s">
        <v>229</v>
      </c>
      <c r="AU267" s="181" t="s">
        <v>118</v>
      </c>
      <c r="AY267" s="17" t="s">
        <v>139</v>
      </c>
      <c r="BE267" s="99">
        <f t="shared" si="49"/>
        <v>0</v>
      </c>
      <c r="BF267" s="99">
        <f t="shared" si="50"/>
        <v>0</v>
      </c>
      <c r="BG267" s="99">
        <f t="shared" si="51"/>
        <v>0</v>
      </c>
      <c r="BH267" s="99">
        <f t="shared" si="52"/>
        <v>0</v>
      </c>
      <c r="BI267" s="99">
        <f t="shared" si="53"/>
        <v>0</v>
      </c>
      <c r="BJ267" s="17" t="s">
        <v>118</v>
      </c>
      <c r="BK267" s="99">
        <f t="shared" si="54"/>
        <v>0</v>
      </c>
      <c r="BL267" s="17" t="s">
        <v>145</v>
      </c>
      <c r="BM267" s="181" t="s">
        <v>496</v>
      </c>
    </row>
    <row r="268" spans="1:65" s="2" customFormat="1" ht="16.5" customHeight="1">
      <c r="A268" s="34"/>
      <c r="B268" s="137"/>
      <c r="C268" s="206" t="s">
        <v>391</v>
      </c>
      <c r="D268" s="206" t="s">
        <v>229</v>
      </c>
      <c r="E268" s="207" t="s">
        <v>497</v>
      </c>
      <c r="F268" s="208" t="s">
        <v>498</v>
      </c>
      <c r="G268" s="209" t="s">
        <v>144</v>
      </c>
      <c r="H268" s="210">
        <v>1468</v>
      </c>
      <c r="I268" s="211"/>
      <c r="J268" s="212">
        <f t="shared" si="45"/>
        <v>0</v>
      </c>
      <c r="K268" s="213"/>
      <c r="L268" s="214"/>
      <c r="M268" s="215" t="s">
        <v>1</v>
      </c>
      <c r="N268" s="216" t="s">
        <v>38</v>
      </c>
      <c r="O268" s="63"/>
      <c r="P268" s="179">
        <f t="shared" si="46"/>
        <v>0</v>
      </c>
      <c r="Q268" s="179">
        <v>0</v>
      </c>
      <c r="R268" s="179">
        <f t="shared" si="47"/>
        <v>0</v>
      </c>
      <c r="S268" s="179">
        <v>0</v>
      </c>
      <c r="T268" s="180">
        <f t="shared" si="48"/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1" t="s">
        <v>174</v>
      </c>
      <c r="AT268" s="181" t="s">
        <v>229</v>
      </c>
      <c r="AU268" s="181" t="s">
        <v>118</v>
      </c>
      <c r="AY268" s="17" t="s">
        <v>139</v>
      </c>
      <c r="BE268" s="99">
        <f t="shared" si="49"/>
        <v>0</v>
      </c>
      <c r="BF268" s="99">
        <f t="shared" si="50"/>
        <v>0</v>
      </c>
      <c r="BG268" s="99">
        <f t="shared" si="51"/>
        <v>0</v>
      </c>
      <c r="BH268" s="99">
        <f t="shared" si="52"/>
        <v>0</v>
      </c>
      <c r="BI268" s="99">
        <f t="shared" si="53"/>
        <v>0</v>
      </c>
      <c r="BJ268" s="17" t="s">
        <v>118</v>
      </c>
      <c r="BK268" s="99">
        <f t="shared" si="54"/>
        <v>0</v>
      </c>
      <c r="BL268" s="17" t="s">
        <v>145</v>
      </c>
      <c r="BM268" s="181" t="s">
        <v>499</v>
      </c>
    </row>
    <row r="269" spans="1:65" s="2" customFormat="1" ht="16.5" customHeight="1">
      <c r="A269" s="34"/>
      <c r="B269" s="137"/>
      <c r="C269" s="206" t="s">
        <v>500</v>
      </c>
      <c r="D269" s="206" t="s">
        <v>229</v>
      </c>
      <c r="E269" s="207" t="s">
        <v>501</v>
      </c>
      <c r="F269" s="208" t="s">
        <v>502</v>
      </c>
      <c r="G269" s="209" t="s">
        <v>144</v>
      </c>
      <c r="H269" s="210">
        <v>1101</v>
      </c>
      <c r="I269" s="211"/>
      <c r="J269" s="212">
        <f t="shared" si="45"/>
        <v>0</v>
      </c>
      <c r="K269" s="213"/>
      <c r="L269" s="214"/>
      <c r="M269" s="215" t="s">
        <v>1</v>
      </c>
      <c r="N269" s="216" t="s">
        <v>38</v>
      </c>
      <c r="O269" s="63"/>
      <c r="P269" s="179">
        <f t="shared" si="46"/>
        <v>0</v>
      </c>
      <c r="Q269" s="179">
        <v>0</v>
      </c>
      <c r="R269" s="179">
        <f t="shared" si="47"/>
        <v>0</v>
      </c>
      <c r="S269" s="179">
        <v>0</v>
      </c>
      <c r="T269" s="180">
        <f t="shared" si="48"/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1" t="s">
        <v>174</v>
      </c>
      <c r="AT269" s="181" t="s">
        <v>229</v>
      </c>
      <c r="AU269" s="181" t="s">
        <v>118</v>
      </c>
      <c r="AY269" s="17" t="s">
        <v>139</v>
      </c>
      <c r="BE269" s="99">
        <f t="shared" si="49"/>
        <v>0</v>
      </c>
      <c r="BF269" s="99">
        <f t="shared" si="50"/>
        <v>0</v>
      </c>
      <c r="BG269" s="99">
        <f t="shared" si="51"/>
        <v>0</v>
      </c>
      <c r="BH269" s="99">
        <f t="shared" si="52"/>
        <v>0</v>
      </c>
      <c r="BI269" s="99">
        <f t="shared" si="53"/>
        <v>0</v>
      </c>
      <c r="BJ269" s="17" t="s">
        <v>118</v>
      </c>
      <c r="BK269" s="99">
        <f t="shared" si="54"/>
        <v>0</v>
      </c>
      <c r="BL269" s="17" t="s">
        <v>145</v>
      </c>
      <c r="BM269" s="181" t="s">
        <v>503</v>
      </c>
    </row>
    <row r="270" spans="1:65" s="2" customFormat="1" ht="16.5" customHeight="1">
      <c r="A270" s="34"/>
      <c r="B270" s="137"/>
      <c r="C270" s="206" t="s">
        <v>395</v>
      </c>
      <c r="D270" s="206" t="s">
        <v>229</v>
      </c>
      <c r="E270" s="207" t="s">
        <v>504</v>
      </c>
      <c r="F270" s="208" t="s">
        <v>505</v>
      </c>
      <c r="G270" s="209" t="s">
        <v>144</v>
      </c>
      <c r="H270" s="210">
        <v>1468</v>
      </c>
      <c r="I270" s="211"/>
      <c r="J270" s="212">
        <f t="shared" si="45"/>
        <v>0</v>
      </c>
      <c r="K270" s="213"/>
      <c r="L270" s="214"/>
      <c r="M270" s="215" t="s">
        <v>1</v>
      </c>
      <c r="N270" s="216" t="s">
        <v>38</v>
      </c>
      <c r="O270" s="63"/>
      <c r="P270" s="179">
        <f t="shared" si="46"/>
        <v>0</v>
      </c>
      <c r="Q270" s="179">
        <v>0</v>
      </c>
      <c r="R270" s="179">
        <f t="shared" si="47"/>
        <v>0</v>
      </c>
      <c r="S270" s="179">
        <v>0</v>
      </c>
      <c r="T270" s="180">
        <f t="shared" si="48"/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1" t="s">
        <v>174</v>
      </c>
      <c r="AT270" s="181" t="s">
        <v>229</v>
      </c>
      <c r="AU270" s="181" t="s">
        <v>118</v>
      </c>
      <c r="AY270" s="17" t="s">
        <v>139</v>
      </c>
      <c r="BE270" s="99">
        <f t="shared" si="49"/>
        <v>0</v>
      </c>
      <c r="BF270" s="99">
        <f t="shared" si="50"/>
        <v>0</v>
      </c>
      <c r="BG270" s="99">
        <f t="shared" si="51"/>
        <v>0</v>
      </c>
      <c r="BH270" s="99">
        <f t="shared" si="52"/>
        <v>0</v>
      </c>
      <c r="BI270" s="99">
        <f t="shared" si="53"/>
        <v>0</v>
      </c>
      <c r="BJ270" s="17" t="s">
        <v>118</v>
      </c>
      <c r="BK270" s="99">
        <f t="shared" si="54"/>
        <v>0</v>
      </c>
      <c r="BL270" s="17" t="s">
        <v>145</v>
      </c>
      <c r="BM270" s="181" t="s">
        <v>506</v>
      </c>
    </row>
    <row r="271" spans="1:65" s="2" customFormat="1" ht="16.5" customHeight="1">
      <c r="A271" s="34"/>
      <c r="B271" s="137"/>
      <c r="C271" s="206" t="s">
        <v>507</v>
      </c>
      <c r="D271" s="206" t="s">
        <v>229</v>
      </c>
      <c r="E271" s="207" t="s">
        <v>508</v>
      </c>
      <c r="F271" s="208" t="s">
        <v>509</v>
      </c>
      <c r="G271" s="209" t="s">
        <v>144</v>
      </c>
      <c r="H271" s="210">
        <v>2569</v>
      </c>
      <c r="I271" s="211"/>
      <c r="J271" s="212">
        <f t="shared" si="45"/>
        <v>0</v>
      </c>
      <c r="K271" s="213"/>
      <c r="L271" s="214"/>
      <c r="M271" s="215" t="s">
        <v>1</v>
      </c>
      <c r="N271" s="216" t="s">
        <v>38</v>
      </c>
      <c r="O271" s="63"/>
      <c r="P271" s="179">
        <f t="shared" si="46"/>
        <v>0</v>
      </c>
      <c r="Q271" s="179">
        <v>0</v>
      </c>
      <c r="R271" s="179">
        <f t="shared" si="47"/>
        <v>0</v>
      </c>
      <c r="S271" s="179">
        <v>0</v>
      </c>
      <c r="T271" s="180">
        <f t="shared" si="48"/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1" t="s">
        <v>174</v>
      </c>
      <c r="AT271" s="181" t="s">
        <v>229</v>
      </c>
      <c r="AU271" s="181" t="s">
        <v>118</v>
      </c>
      <c r="AY271" s="17" t="s">
        <v>139</v>
      </c>
      <c r="BE271" s="99">
        <f t="shared" si="49"/>
        <v>0</v>
      </c>
      <c r="BF271" s="99">
        <f t="shared" si="50"/>
        <v>0</v>
      </c>
      <c r="BG271" s="99">
        <f t="shared" si="51"/>
        <v>0</v>
      </c>
      <c r="BH271" s="99">
        <f t="shared" si="52"/>
        <v>0</v>
      </c>
      <c r="BI271" s="99">
        <f t="shared" si="53"/>
        <v>0</v>
      </c>
      <c r="BJ271" s="17" t="s">
        <v>118</v>
      </c>
      <c r="BK271" s="99">
        <f t="shared" si="54"/>
        <v>0</v>
      </c>
      <c r="BL271" s="17" t="s">
        <v>145</v>
      </c>
      <c r="BM271" s="181" t="s">
        <v>510</v>
      </c>
    </row>
    <row r="272" spans="1:65" s="2" customFormat="1" ht="16.5" customHeight="1">
      <c r="A272" s="34"/>
      <c r="B272" s="137"/>
      <c r="C272" s="206" t="s">
        <v>398</v>
      </c>
      <c r="D272" s="206" t="s">
        <v>229</v>
      </c>
      <c r="E272" s="207" t="s">
        <v>511</v>
      </c>
      <c r="F272" s="208" t="s">
        <v>512</v>
      </c>
      <c r="G272" s="209" t="s">
        <v>144</v>
      </c>
      <c r="H272" s="210">
        <v>734</v>
      </c>
      <c r="I272" s="211"/>
      <c r="J272" s="212">
        <f t="shared" si="45"/>
        <v>0</v>
      </c>
      <c r="K272" s="213"/>
      <c r="L272" s="214"/>
      <c r="M272" s="215" t="s">
        <v>1</v>
      </c>
      <c r="N272" s="216" t="s">
        <v>38</v>
      </c>
      <c r="O272" s="63"/>
      <c r="P272" s="179">
        <f t="shared" si="46"/>
        <v>0</v>
      </c>
      <c r="Q272" s="179">
        <v>0</v>
      </c>
      <c r="R272" s="179">
        <f t="shared" si="47"/>
        <v>0</v>
      </c>
      <c r="S272" s="179">
        <v>0</v>
      </c>
      <c r="T272" s="180">
        <f t="shared" si="48"/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1" t="s">
        <v>174</v>
      </c>
      <c r="AT272" s="181" t="s">
        <v>229</v>
      </c>
      <c r="AU272" s="181" t="s">
        <v>118</v>
      </c>
      <c r="AY272" s="17" t="s">
        <v>139</v>
      </c>
      <c r="BE272" s="99">
        <f t="shared" si="49"/>
        <v>0</v>
      </c>
      <c r="BF272" s="99">
        <f t="shared" si="50"/>
        <v>0</v>
      </c>
      <c r="BG272" s="99">
        <f t="shared" si="51"/>
        <v>0</v>
      </c>
      <c r="BH272" s="99">
        <f t="shared" si="52"/>
        <v>0</v>
      </c>
      <c r="BI272" s="99">
        <f t="shared" si="53"/>
        <v>0</v>
      </c>
      <c r="BJ272" s="17" t="s">
        <v>118</v>
      </c>
      <c r="BK272" s="99">
        <f t="shared" si="54"/>
        <v>0</v>
      </c>
      <c r="BL272" s="17" t="s">
        <v>145</v>
      </c>
      <c r="BM272" s="181" t="s">
        <v>513</v>
      </c>
    </row>
    <row r="273" spans="1:65" s="2" customFormat="1" ht="16.5" customHeight="1">
      <c r="A273" s="34"/>
      <c r="B273" s="137"/>
      <c r="C273" s="206" t="s">
        <v>514</v>
      </c>
      <c r="D273" s="206" t="s">
        <v>229</v>
      </c>
      <c r="E273" s="207" t="s">
        <v>515</v>
      </c>
      <c r="F273" s="208" t="s">
        <v>516</v>
      </c>
      <c r="G273" s="209" t="s">
        <v>144</v>
      </c>
      <c r="H273" s="210">
        <v>1835</v>
      </c>
      <c r="I273" s="211"/>
      <c r="J273" s="212">
        <f t="shared" si="45"/>
        <v>0</v>
      </c>
      <c r="K273" s="213"/>
      <c r="L273" s="214"/>
      <c r="M273" s="215" t="s">
        <v>1</v>
      </c>
      <c r="N273" s="216" t="s">
        <v>38</v>
      </c>
      <c r="O273" s="63"/>
      <c r="P273" s="179">
        <f t="shared" si="46"/>
        <v>0</v>
      </c>
      <c r="Q273" s="179">
        <v>0</v>
      </c>
      <c r="R273" s="179">
        <f t="shared" si="47"/>
        <v>0</v>
      </c>
      <c r="S273" s="179">
        <v>0</v>
      </c>
      <c r="T273" s="180">
        <f t="shared" si="48"/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1" t="s">
        <v>174</v>
      </c>
      <c r="AT273" s="181" t="s">
        <v>229</v>
      </c>
      <c r="AU273" s="181" t="s">
        <v>118</v>
      </c>
      <c r="AY273" s="17" t="s">
        <v>139</v>
      </c>
      <c r="BE273" s="99">
        <f t="shared" si="49"/>
        <v>0</v>
      </c>
      <c r="BF273" s="99">
        <f t="shared" si="50"/>
        <v>0</v>
      </c>
      <c r="BG273" s="99">
        <f t="shared" si="51"/>
        <v>0</v>
      </c>
      <c r="BH273" s="99">
        <f t="shared" si="52"/>
        <v>0</v>
      </c>
      <c r="BI273" s="99">
        <f t="shared" si="53"/>
        <v>0</v>
      </c>
      <c r="BJ273" s="17" t="s">
        <v>118</v>
      </c>
      <c r="BK273" s="99">
        <f t="shared" si="54"/>
        <v>0</v>
      </c>
      <c r="BL273" s="17" t="s">
        <v>145</v>
      </c>
      <c r="BM273" s="181" t="s">
        <v>517</v>
      </c>
    </row>
    <row r="274" spans="1:65" s="2" customFormat="1" ht="16.5" customHeight="1">
      <c r="A274" s="34"/>
      <c r="B274" s="137"/>
      <c r="C274" s="206" t="s">
        <v>402</v>
      </c>
      <c r="D274" s="206" t="s">
        <v>229</v>
      </c>
      <c r="E274" s="207" t="s">
        <v>518</v>
      </c>
      <c r="F274" s="208" t="s">
        <v>519</v>
      </c>
      <c r="G274" s="209" t="s">
        <v>144</v>
      </c>
      <c r="H274" s="210">
        <v>1835</v>
      </c>
      <c r="I274" s="211"/>
      <c r="J274" s="212">
        <f t="shared" si="45"/>
        <v>0</v>
      </c>
      <c r="K274" s="213"/>
      <c r="L274" s="214"/>
      <c r="M274" s="215" t="s">
        <v>1</v>
      </c>
      <c r="N274" s="216" t="s">
        <v>38</v>
      </c>
      <c r="O274" s="63"/>
      <c r="P274" s="179">
        <f t="shared" si="46"/>
        <v>0</v>
      </c>
      <c r="Q274" s="179">
        <v>0</v>
      </c>
      <c r="R274" s="179">
        <f t="shared" si="47"/>
        <v>0</v>
      </c>
      <c r="S274" s="179">
        <v>0</v>
      </c>
      <c r="T274" s="180">
        <f t="shared" si="48"/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1" t="s">
        <v>174</v>
      </c>
      <c r="AT274" s="181" t="s">
        <v>229</v>
      </c>
      <c r="AU274" s="181" t="s">
        <v>118</v>
      </c>
      <c r="AY274" s="17" t="s">
        <v>139</v>
      </c>
      <c r="BE274" s="99">
        <f t="shared" si="49"/>
        <v>0</v>
      </c>
      <c r="BF274" s="99">
        <f t="shared" si="50"/>
        <v>0</v>
      </c>
      <c r="BG274" s="99">
        <f t="shared" si="51"/>
        <v>0</v>
      </c>
      <c r="BH274" s="99">
        <f t="shared" si="52"/>
        <v>0</v>
      </c>
      <c r="BI274" s="99">
        <f t="shared" si="53"/>
        <v>0</v>
      </c>
      <c r="BJ274" s="17" t="s">
        <v>118</v>
      </c>
      <c r="BK274" s="99">
        <f t="shared" si="54"/>
        <v>0</v>
      </c>
      <c r="BL274" s="17" t="s">
        <v>145</v>
      </c>
      <c r="BM274" s="181" t="s">
        <v>520</v>
      </c>
    </row>
    <row r="275" spans="1:65" s="2" customFormat="1" ht="16.5" customHeight="1">
      <c r="A275" s="34"/>
      <c r="B275" s="137"/>
      <c r="C275" s="206" t="s">
        <v>521</v>
      </c>
      <c r="D275" s="206" t="s">
        <v>229</v>
      </c>
      <c r="E275" s="207" t="s">
        <v>522</v>
      </c>
      <c r="F275" s="208" t="s">
        <v>523</v>
      </c>
      <c r="G275" s="209" t="s">
        <v>144</v>
      </c>
      <c r="H275" s="210">
        <v>3670</v>
      </c>
      <c r="I275" s="211"/>
      <c r="J275" s="212">
        <f t="shared" si="45"/>
        <v>0</v>
      </c>
      <c r="K275" s="213"/>
      <c r="L275" s="214"/>
      <c r="M275" s="215" t="s">
        <v>1</v>
      </c>
      <c r="N275" s="216" t="s">
        <v>38</v>
      </c>
      <c r="O275" s="63"/>
      <c r="P275" s="179">
        <f t="shared" si="46"/>
        <v>0</v>
      </c>
      <c r="Q275" s="179">
        <v>0</v>
      </c>
      <c r="R275" s="179">
        <f t="shared" si="47"/>
        <v>0</v>
      </c>
      <c r="S275" s="179">
        <v>0</v>
      </c>
      <c r="T275" s="180">
        <f t="shared" si="48"/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1" t="s">
        <v>174</v>
      </c>
      <c r="AT275" s="181" t="s">
        <v>229</v>
      </c>
      <c r="AU275" s="181" t="s">
        <v>118</v>
      </c>
      <c r="AY275" s="17" t="s">
        <v>139</v>
      </c>
      <c r="BE275" s="99">
        <f t="shared" si="49"/>
        <v>0</v>
      </c>
      <c r="BF275" s="99">
        <f t="shared" si="50"/>
        <v>0</v>
      </c>
      <c r="BG275" s="99">
        <f t="shared" si="51"/>
        <v>0</v>
      </c>
      <c r="BH275" s="99">
        <f t="shared" si="52"/>
        <v>0</v>
      </c>
      <c r="BI275" s="99">
        <f t="shared" si="53"/>
        <v>0</v>
      </c>
      <c r="BJ275" s="17" t="s">
        <v>118</v>
      </c>
      <c r="BK275" s="99">
        <f t="shared" si="54"/>
        <v>0</v>
      </c>
      <c r="BL275" s="17" t="s">
        <v>145</v>
      </c>
      <c r="BM275" s="181" t="s">
        <v>524</v>
      </c>
    </row>
    <row r="276" spans="1:65" s="2" customFormat="1" ht="16.5" customHeight="1">
      <c r="A276" s="34"/>
      <c r="B276" s="137"/>
      <c r="C276" s="206" t="s">
        <v>405</v>
      </c>
      <c r="D276" s="206" t="s">
        <v>229</v>
      </c>
      <c r="E276" s="207" t="s">
        <v>525</v>
      </c>
      <c r="F276" s="208" t="s">
        <v>526</v>
      </c>
      <c r="G276" s="209" t="s">
        <v>144</v>
      </c>
      <c r="H276" s="210">
        <v>3670</v>
      </c>
      <c r="I276" s="211"/>
      <c r="J276" s="212">
        <f t="shared" si="45"/>
        <v>0</v>
      </c>
      <c r="K276" s="213"/>
      <c r="L276" s="214"/>
      <c r="M276" s="215" t="s">
        <v>1</v>
      </c>
      <c r="N276" s="216" t="s">
        <v>38</v>
      </c>
      <c r="O276" s="63"/>
      <c r="P276" s="179">
        <f t="shared" si="46"/>
        <v>0</v>
      </c>
      <c r="Q276" s="179">
        <v>0</v>
      </c>
      <c r="R276" s="179">
        <f t="shared" si="47"/>
        <v>0</v>
      </c>
      <c r="S276" s="179">
        <v>0</v>
      </c>
      <c r="T276" s="180">
        <f t="shared" si="48"/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1" t="s">
        <v>174</v>
      </c>
      <c r="AT276" s="181" t="s">
        <v>229</v>
      </c>
      <c r="AU276" s="181" t="s">
        <v>118</v>
      </c>
      <c r="AY276" s="17" t="s">
        <v>139</v>
      </c>
      <c r="BE276" s="99">
        <f t="shared" si="49"/>
        <v>0</v>
      </c>
      <c r="BF276" s="99">
        <f t="shared" si="50"/>
        <v>0</v>
      </c>
      <c r="BG276" s="99">
        <f t="shared" si="51"/>
        <v>0</v>
      </c>
      <c r="BH276" s="99">
        <f t="shared" si="52"/>
        <v>0</v>
      </c>
      <c r="BI276" s="99">
        <f t="shared" si="53"/>
        <v>0</v>
      </c>
      <c r="BJ276" s="17" t="s">
        <v>118</v>
      </c>
      <c r="BK276" s="99">
        <f t="shared" si="54"/>
        <v>0</v>
      </c>
      <c r="BL276" s="17" t="s">
        <v>145</v>
      </c>
      <c r="BM276" s="181" t="s">
        <v>527</v>
      </c>
    </row>
    <row r="277" spans="1:65" s="2" customFormat="1" ht="16.5" customHeight="1">
      <c r="A277" s="34"/>
      <c r="B277" s="137"/>
      <c r="C277" s="206" t="s">
        <v>528</v>
      </c>
      <c r="D277" s="206" t="s">
        <v>229</v>
      </c>
      <c r="E277" s="207" t="s">
        <v>529</v>
      </c>
      <c r="F277" s="208" t="s">
        <v>530</v>
      </c>
      <c r="G277" s="209" t="s">
        <v>144</v>
      </c>
      <c r="H277" s="210">
        <v>3670</v>
      </c>
      <c r="I277" s="211"/>
      <c r="J277" s="212">
        <f t="shared" si="45"/>
        <v>0</v>
      </c>
      <c r="K277" s="213"/>
      <c r="L277" s="214"/>
      <c r="M277" s="215" t="s">
        <v>1</v>
      </c>
      <c r="N277" s="216" t="s">
        <v>38</v>
      </c>
      <c r="O277" s="63"/>
      <c r="P277" s="179">
        <f t="shared" si="46"/>
        <v>0</v>
      </c>
      <c r="Q277" s="179">
        <v>0</v>
      </c>
      <c r="R277" s="179">
        <f t="shared" si="47"/>
        <v>0</v>
      </c>
      <c r="S277" s="179">
        <v>0</v>
      </c>
      <c r="T277" s="180">
        <f t="shared" si="48"/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1" t="s">
        <v>174</v>
      </c>
      <c r="AT277" s="181" t="s">
        <v>229</v>
      </c>
      <c r="AU277" s="181" t="s">
        <v>118</v>
      </c>
      <c r="AY277" s="17" t="s">
        <v>139</v>
      </c>
      <c r="BE277" s="99">
        <f t="shared" si="49"/>
        <v>0</v>
      </c>
      <c r="BF277" s="99">
        <f t="shared" si="50"/>
        <v>0</v>
      </c>
      <c r="BG277" s="99">
        <f t="shared" si="51"/>
        <v>0</v>
      </c>
      <c r="BH277" s="99">
        <f t="shared" si="52"/>
        <v>0</v>
      </c>
      <c r="BI277" s="99">
        <f t="shared" si="53"/>
        <v>0</v>
      </c>
      <c r="BJ277" s="17" t="s">
        <v>118</v>
      </c>
      <c r="BK277" s="99">
        <f t="shared" si="54"/>
        <v>0</v>
      </c>
      <c r="BL277" s="17" t="s">
        <v>145</v>
      </c>
      <c r="BM277" s="181" t="s">
        <v>531</v>
      </c>
    </row>
    <row r="278" spans="1:65" s="2" customFormat="1" ht="16.5" customHeight="1">
      <c r="A278" s="34"/>
      <c r="B278" s="137"/>
      <c r="C278" s="206" t="s">
        <v>409</v>
      </c>
      <c r="D278" s="206" t="s">
        <v>229</v>
      </c>
      <c r="E278" s="207" t="s">
        <v>532</v>
      </c>
      <c r="F278" s="208" t="s">
        <v>533</v>
      </c>
      <c r="G278" s="209" t="s">
        <v>144</v>
      </c>
      <c r="H278" s="210">
        <v>3670</v>
      </c>
      <c r="I278" s="211"/>
      <c r="J278" s="212">
        <f t="shared" si="45"/>
        <v>0</v>
      </c>
      <c r="K278" s="213"/>
      <c r="L278" s="214"/>
      <c r="M278" s="215" t="s">
        <v>1</v>
      </c>
      <c r="N278" s="216" t="s">
        <v>38</v>
      </c>
      <c r="O278" s="63"/>
      <c r="P278" s="179">
        <f t="shared" si="46"/>
        <v>0</v>
      </c>
      <c r="Q278" s="179">
        <v>0</v>
      </c>
      <c r="R278" s="179">
        <f t="shared" si="47"/>
        <v>0</v>
      </c>
      <c r="S278" s="179">
        <v>0</v>
      </c>
      <c r="T278" s="180">
        <f t="shared" si="48"/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1" t="s">
        <v>174</v>
      </c>
      <c r="AT278" s="181" t="s">
        <v>229</v>
      </c>
      <c r="AU278" s="181" t="s">
        <v>118</v>
      </c>
      <c r="AY278" s="17" t="s">
        <v>139</v>
      </c>
      <c r="BE278" s="99">
        <f t="shared" si="49"/>
        <v>0</v>
      </c>
      <c r="BF278" s="99">
        <f t="shared" si="50"/>
        <v>0</v>
      </c>
      <c r="BG278" s="99">
        <f t="shared" si="51"/>
        <v>0</v>
      </c>
      <c r="BH278" s="99">
        <f t="shared" si="52"/>
        <v>0</v>
      </c>
      <c r="BI278" s="99">
        <f t="shared" si="53"/>
        <v>0</v>
      </c>
      <c r="BJ278" s="17" t="s">
        <v>118</v>
      </c>
      <c r="BK278" s="99">
        <f t="shared" si="54"/>
        <v>0</v>
      </c>
      <c r="BL278" s="17" t="s">
        <v>145</v>
      </c>
      <c r="BM278" s="181" t="s">
        <v>534</v>
      </c>
    </row>
    <row r="279" spans="1:65" s="2" customFormat="1" ht="16.5" customHeight="1">
      <c r="A279" s="34"/>
      <c r="B279" s="137"/>
      <c r="C279" s="206" t="s">
        <v>535</v>
      </c>
      <c r="D279" s="206" t="s">
        <v>229</v>
      </c>
      <c r="E279" s="207" t="s">
        <v>536</v>
      </c>
      <c r="F279" s="208" t="s">
        <v>537</v>
      </c>
      <c r="G279" s="209" t="s">
        <v>144</v>
      </c>
      <c r="H279" s="210">
        <v>3670</v>
      </c>
      <c r="I279" s="211"/>
      <c r="J279" s="212">
        <f t="shared" si="45"/>
        <v>0</v>
      </c>
      <c r="K279" s="213"/>
      <c r="L279" s="214"/>
      <c r="M279" s="215" t="s">
        <v>1</v>
      </c>
      <c r="N279" s="216" t="s">
        <v>38</v>
      </c>
      <c r="O279" s="63"/>
      <c r="P279" s="179">
        <f t="shared" si="46"/>
        <v>0</v>
      </c>
      <c r="Q279" s="179">
        <v>0</v>
      </c>
      <c r="R279" s="179">
        <f t="shared" si="47"/>
        <v>0</v>
      </c>
      <c r="S279" s="179">
        <v>0</v>
      </c>
      <c r="T279" s="180">
        <f t="shared" si="48"/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1" t="s">
        <v>174</v>
      </c>
      <c r="AT279" s="181" t="s">
        <v>229</v>
      </c>
      <c r="AU279" s="181" t="s">
        <v>118</v>
      </c>
      <c r="AY279" s="17" t="s">
        <v>139</v>
      </c>
      <c r="BE279" s="99">
        <f t="shared" si="49"/>
        <v>0</v>
      </c>
      <c r="BF279" s="99">
        <f t="shared" si="50"/>
        <v>0</v>
      </c>
      <c r="BG279" s="99">
        <f t="shared" si="51"/>
        <v>0</v>
      </c>
      <c r="BH279" s="99">
        <f t="shared" si="52"/>
        <v>0</v>
      </c>
      <c r="BI279" s="99">
        <f t="shared" si="53"/>
        <v>0</v>
      </c>
      <c r="BJ279" s="17" t="s">
        <v>118</v>
      </c>
      <c r="BK279" s="99">
        <f t="shared" si="54"/>
        <v>0</v>
      </c>
      <c r="BL279" s="17" t="s">
        <v>145</v>
      </c>
      <c r="BM279" s="181" t="s">
        <v>538</v>
      </c>
    </row>
    <row r="280" spans="1:65" s="2" customFormat="1" ht="16.5" customHeight="1">
      <c r="A280" s="34"/>
      <c r="B280" s="137"/>
      <c r="C280" s="206" t="s">
        <v>412</v>
      </c>
      <c r="D280" s="206" t="s">
        <v>229</v>
      </c>
      <c r="E280" s="207" t="s">
        <v>539</v>
      </c>
      <c r="F280" s="208" t="s">
        <v>540</v>
      </c>
      <c r="G280" s="209" t="s">
        <v>144</v>
      </c>
      <c r="H280" s="210">
        <v>1835</v>
      </c>
      <c r="I280" s="211"/>
      <c r="J280" s="212">
        <f t="shared" si="45"/>
        <v>0</v>
      </c>
      <c r="K280" s="213"/>
      <c r="L280" s="214"/>
      <c r="M280" s="215" t="s">
        <v>1</v>
      </c>
      <c r="N280" s="216" t="s">
        <v>38</v>
      </c>
      <c r="O280" s="63"/>
      <c r="P280" s="179">
        <f t="shared" si="46"/>
        <v>0</v>
      </c>
      <c r="Q280" s="179">
        <v>0</v>
      </c>
      <c r="R280" s="179">
        <f t="shared" si="47"/>
        <v>0</v>
      </c>
      <c r="S280" s="179">
        <v>0</v>
      </c>
      <c r="T280" s="180">
        <f t="shared" si="48"/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1" t="s">
        <v>174</v>
      </c>
      <c r="AT280" s="181" t="s">
        <v>229</v>
      </c>
      <c r="AU280" s="181" t="s">
        <v>118</v>
      </c>
      <c r="AY280" s="17" t="s">
        <v>139</v>
      </c>
      <c r="BE280" s="99">
        <f t="shared" si="49"/>
        <v>0</v>
      </c>
      <c r="BF280" s="99">
        <f t="shared" si="50"/>
        <v>0</v>
      </c>
      <c r="BG280" s="99">
        <f t="shared" si="51"/>
        <v>0</v>
      </c>
      <c r="BH280" s="99">
        <f t="shared" si="52"/>
        <v>0</v>
      </c>
      <c r="BI280" s="99">
        <f t="shared" si="53"/>
        <v>0</v>
      </c>
      <c r="BJ280" s="17" t="s">
        <v>118</v>
      </c>
      <c r="BK280" s="99">
        <f t="shared" si="54"/>
        <v>0</v>
      </c>
      <c r="BL280" s="17" t="s">
        <v>145</v>
      </c>
      <c r="BM280" s="181" t="s">
        <v>541</v>
      </c>
    </row>
    <row r="281" spans="1:65" s="2" customFormat="1" ht="16.5" customHeight="1">
      <c r="A281" s="34"/>
      <c r="B281" s="137"/>
      <c r="C281" s="206" t="s">
        <v>542</v>
      </c>
      <c r="D281" s="206" t="s">
        <v>229</v>
      </c>
      <c r="E281" s="207" t="s">
        <v>543</v>
      </c>
      <c r="F281" s="208" t="s">
        <v>544</v>
      </c>
      <c r="G281" s="209" t="s">
        <v>144</v>
      </c>
      <c r="H281" s="210">
        <v>734</v>
      </c>
      <c r="I281" s="211"/>
      <c r="J281" s="212">
        <f t="shared" si="45"/>
        <v>0</v>
      </c>
      <c r="K281" s="213"/>
      <c r="L281" s="214"/>
      <c r="M281" s="215" t="s">
        <v>1</v>
      </c>
      <c r="N281" s="216" t="s">
        <v>38</v>
      </c>
      <c r="O281" s="63"/>
      <c r="P281" s="179">
        <f t="shared" si="46"/>
        <v>0</v>
      </c>
      <c r="Q281" s="179">
        <v>0</v>
      </c>
      <c r="R281" s="179">
        <f t="shared" si="47"/>
        <v>0</v>
      </c>
      <c r="S281" s="179">
        <v>0</v>
      </c>
      <c r="T281" s="180">
        <f t="shared" si="48"/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1" t="s">
        <v>174</v>
      </c>
      <c r="AT281" s="181" t="s">
        <v>229</v>
      </c>
      <c r="AU281" s="181" t="s">
        <v>118</v>
      </c>
      <c r="AY281" s="17" t="s">
        <v>139</v>
      </c>
      <c r="BE281" s="99">
        <f t="shared" si="49"/>
        <v>0</v>
      </c>
      <c r="BF281" s="99">
        <f t="shared" si="50"/>
        <v>0</v>
      </c>
      <c r="BG281" s="99">
        <f t="shared" si="51"/>
        <v>0</v>
      </c>
      <c r="BH281" s="99">
        <f t="shared" si="52"/>
        <v>0</v>
      </c>
      <c r="BI281" s="99">
        <f t="shared" si="53"/>
        <v>0</v>
      </c>
      <c r="BJ281" s="17" t="s">
        <v>118</v>
      </c>
      <c r="BK281" s="99">
        <f t="shared" si="54"/>
        <v>0</v>
      </c>
      <c r="BL281" s="17" t="s">
        <v>145</v>
      </c>
      <c r="BM281" s="181" t="s">
        <v>545</v>
      </c>
    </row>
    <row r="282" spans="1:65" s="12" customFormat="1" ht="22.9" customHeight="1">
      <c r="B282" s="156"/>
      <c r="D282" s="157" t="s">
        <v>71</v>
      </c>
      <c r="E282" s="167" t="s">
        <v>546</v>
      </c>
      <c r="F282" s="167" t="s">
        <v>547</v>
      </c>
      <c r="I282" s="159"/>
      <c r="J282" s="168">
        <f>BK282</f>
        <v>0</v>
      </c>
      <c r="L282" s="156"/>
      <c r="M282" s="161"/>
      <c r="N282" s="162"/>
      <c r="O282" s="162"/>
      <c r="P282" s="163">
        <f>SUM(P283:P289)</f>
        <v>0</v>
      </c>
      <c r="Q282" s="162"/>
      <c r="R282" s="163">
        <f>SUM(R283:R289)</f>
        <v>0</v>
      </c>
      <c r="S282" s="162"/>
      <c r="T282" s="164">
        <f>SUM(T283:T289)</f>
        <v>0</v>
      </c>
      <c r="AR282" s="157" t="s">
        <v>79</v>
      </c>
      <c r="AT282" s="165" t="s">
        <v>71</v>
      </c>
      <c r="AU282" s="165" t="s">
        <v>79</v>
      </c>
      <c r="AY282" s="157" t="s">
        <v>139</v>
      </c>
      <c r="BK282" s="166">
        <f>SUM(BK283:BK289)</f>
        <v>0</v>
      </c>
    </row>
    <row r="283" spans="1:65" s="2" customFormat="1" ht="16.5" customHeight="1">
      <c r="A283" s="34"/>
      <c r="B283" s="137"/>
      <c r="C283" s="206" t="s">
        <v>416</v>
      </c>
      <c r="D283" s="206" t="s">
        <v>229</v>
      </c>
      <c r="E283" s="207" t="s">
        <v>548</v>
      </c>
      <c r="F283" s="208" t="s">
        <v>549</v>
      </c>
      <c r="G283" s="209" t="s">
        <v>144</v>
      </c>
      <c r="H283" s="210">
        <v>1326</v>
      </c>
      <c r="I283" s="211"/>
      <c r="J283" s="212">
        <f t="shared" ref="J283:J289" si="55">ROUND(I283*H283,2)</f>
        <v>0</v>
      </c>
      <c r="K283" s="213"/>
      <c r="L283" s="214"/>
      <c r="M283" s="215" t="s">
        <v>1</v>
      </c>
      <c r="N283" s="216" t="s">
        <v>38</v>
      </c>
      <c r="O283" s="63"/>
      <c r="P283" s="179">
        <f t="shared" ref="P283:P289" si="56">O283*H283</f>
        <v>0</v>
      </c>
      <c r="Q283" s="179">
        <v>0</v>
      </c>
      <c r="R283" s="179">
        <f t="shared" ref="R283:R289" si="57">Q283*H283</f>
        <v>0</v>
      </c>
      <c r="S283" s="179">
        <v>0</v>
      </c>
      <c r="T283" s="180">
        <f t="shared" ref="T283:T289" si="58"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1" t="s">
        <v>174</v>
      </c>
      <c r="AT283" s="181" t="s">
        <v>229</v>
      </c>
      <c r="AU283" s="181" t="s">
        <v>118</v>
      </c>
      <c r="AY283" s="17" t="s">
        <v>139</v>
      </c>
      <c r="BE283" s="99">
        <f t="shared" ref="BE283:BE289" si="59">IF(N283="základná",J283,0)</f>
        <v>0</v>
      </c>
      <c r="BF283" s="99">
        <f t="shared" ref="BF283:BF289" si="60">IF(N283="znížená",J283,0)</f>
        <v>0</v>
      </c>
      <c r="BG283" s="99">
        <f t="shared" ref="BG283:BG289" si="61">IF(N283="zákl. prenesená",J283,0)</f>
        <v>0</v>
      </c>
      <c r="BH283" s="99">
        <f t="shared" ref="BH283:BH289" si="62">IF(N283="zníž. prenesená",J283,0)</f>
        <v>0</v>
      </c>
      <c r="BI283" s="99">
        <f t="shared" ref="BI283:BI289" si="63">IF(N283="nulová",J283,0)</f>
        <v>0</v>
      </c>
      <c r="BJ283" s="17" t="s">
        <v>118</v>
      </c>
      <c r="BK283" s="99">
        <f t="shared" ref="BK283:BK289" si="64">ROUND(I283*H283,2)</f>
        <v>0</v>
      </c>
      <c r="BL283" s="17" t="s">
        <v>145</v>
      </c>
      <c r="BM283" s="181" t="s">
        <v>550</v>
      </c>
    </row>
    <row r="284" spans="1:65" s="2" customFormat="1" ht="16.5" customHeight="1">
      <c r="A284" s="34"/>
      <c r="B284" s="137"/>
      <c r="C284" s="206" t="s">
        <v>551</v>
      </c>
      <c r="D284" s="206" t="s">
        <v>229</v>
      </c>
      <c r="E284" s="207" t="s">
        <v>552</v>
      </c>
      <c r="F284" s="208" t="s">
        <v>553</v>
      </c>
      <c r="G284" s="209" t="s">
        <v>144</v>
      </c>
      <c r="H284" s="210">
        <v>221</v>
      </c>
      <c r="I284" s="211"/>
      <c r="J284" s="212">
        <f t="shared" si="55"/>
        <v>0</v>
      </c>
      <c r="K284" s="213"/>
      <c r="L284" s="214"/>
      <c r="M284" s="215" t="s">
        <v>1</v>
      </c>
      <c r="N284" s="216" t="s">
        <v>38</v>
      </c>
      <c r="O284" s="63"/>
      <c r="P284" s="179">
        <f t="shared" si="56"/>
        <v>0</v>
      </c>
      <c r="Q284" s="179">
        <v>0</v>
      </c>
      <c r="R284" s="179">
        <f t="shared" si="57"/>
        <v>0</v>
      </c>
      <c r="S284" s="179">
        <v>0</v>
      </c>
      <c r="T284" s="180">
        <f t="shared" si="58"/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1" t="s">
        <v>174</v>
      </c>
      <c r="AT284" s="181" t="s">
        <v>229</v>
      </c>
      <c r="AU284" s="181" t="s">
        <v>118</v>
      </c>
      <c r="AY284" s="17" t="s">
        <v>139</v>
      </c>
      <c r="BE284" s="99">
        <f t="shared" si="59"/>
        <v>0</v>
      </c>
      <c r="BF284" s="99">
        <f t="shared" si="60"/>
        <v>0</v>
      </c>
      <c r="BG284" s="99">
        <f t="shared" si="61"/>
        <v>0</v>
      </c>
      <c r="BH284" s="99">
        <f t="shared" si="62"/>
        <v>0</v>
      </c>
      <c r="BI284" s="99">
        <f t="shared" si="63"/>
        <v>0</v>
      </c>
      <c r="BJ284" s="17" t="s">
        <v>118</v>
      </c>
      <c r="BK284" s="99">
        <f t="shared" si="64"/>
        <v>0</v>
      </c>
      <c r="BL284" s="17" t="s">
        <v>145</v>
      </c>
      <c r="BM284" s="181" t="s">
        <v>554</v>
      </c>
    </row>
    <row r="285" spans="1:65" s="2" customFormat="1" ht="16.5" customHeight="1">
      <c r="A285" s="34"/>
      <c r="B285" s="137"/>
      <c r="C285" s="206" t="s">
        <v>419</v>
      </c>
      <c r="D285" s="206" t="s">
        <v>229</v>
      </c>
      <c r="E285" s="207" t="s">
        <v>555</v>
      </c>
      <c r="F285" s="208" t="s">
        <v>556</v>
      </c>
      <c r="G285" s="209" t="s">
        <v>144</v>
      </c>
      <c r="H285" s="210">
        <v>884</v>
      </c>
      <c r="I285" s="211"/>
      <c r="J285" s="212">
        <f t="shared" si="55"/>
        <v>0</v>
      </c>
      <c r="K285" s="213"/>
      <c r="L285" s="214"/>
      <c r="M285" s="215" t="s">
        <v>1</v>
      </c>
      <c r="N285" s="216" t="s">
        <v>38</v>
      </c>
      <c r="O285" s="63"/>
      <c r="P285" s="179">
        <f t="shared" si="56"/>
        <v>0</v>
      </c>
      <c r="Q285" s="179">
        <v>0</v>
      </c>
      <c r="R285" s="179">
        <f t="shared" si="57"/>
        <v>0</v>
      </c>
      <c r="S285" s="179">
        <v>0</v>
      </c>
      <c r="T285" s="180">
        <f t="shared" si="58"/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1" t="s">
        <v>174</v>
      </c>
      <c r="AT285" s="181" t="s">
        <v>229</v>
      </c>
      <c r="AU285" s="181" t="s">
        <v>118</v>
      </c>
      <c r="AY285" s="17" t="s">
        <v>139</v>
      </c>
      <c r="BE285" s="99">
        <f t="shared" si="59"/>
        <v>0</v>
      </c>
      <c r="BF285" s="99">
        <f t="shared" si="60"/>
        <v>0</v>
      </c>
      <c r="BG285" s="99">
        <f t="shared" si="61"/>
        <v>0</v>
      </c>
      <c r="BH285" s="99">
        <f t="shared" si="62"/>
        <v>0</v>
      </c>
      <c r="BI285" s="99">
        <f t="shared" si="63"/>
        <v>0</v>
      </c>
      <c r="BJ285" s="17" t="s">
        <v>118</v>
      </c>
      <c r="BK285" s="99">
        <f t="shared" si="64"/>
        <v>0</v>
      </c>
      <c r="BL285" s="17" t="s">
        <v>145</v>
      </c>
      <c r="BM285" s="181" t="s">
        <v>557</v>
      </c>
    </row>
    <row r="286" spans="1:65" s="2" customFormat="1" ht="16.5" customHeight="1">
      <c r="A286" s="34"/>
      <c r="B286" s="137"/>
      <c r="C286" s="206" t="s">
        <v>558</v>
      </c>
      <c r="D286" s="206" t="s">
        <v>229</v>
      </c>
      <c r="E286" s="207" t="s">
        <v>559</v>
      </c>
      <c r="F286" s="208" t="s">
        <v>560</v>
      </c>
      <c r="G286" s="209" t="s">
        <v>144</v>
      </c>
      <c r="H286" s="210">
        <v>884</v>
      </c>
      <c r="I286" s="211"/>
      <c r="J286" s="212">
        <f t="shared" si="55"/>
        <v>0</v>
      </c>
      <c r="K286" s="213"/>
      <c r="L286" s="214"/>
      <c r="M286" s="215" t="s">
        <v>1</v>
      </c>
      <c r="N286" s="216" t="s">
        <v>38</v>
      </c>
      <c r="O286" s="63"/>
      <c r="P286" s="179">
        <f t="shared" si="56"/>
        <v>0</v>
      </c>
      <c r="Q286" s="179">
        <v>0</v>
      </c>
      <c r="R286" s="179">
        <f t="shared" si="57"/>
        <v>0</v>
      </c>
      <c r="S286" s="179">
        <v>0</v>
      </c>
      <c r="T286" s="180">
        <f t="shared" si="58"/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1" t="s">
        <v>174</v>
      </c>
      <c r="AT286" s="181" t="s">
        <v>229</v>
      </c>
      <c r="AU286" s="181" t="s">
        <v>118</v>
      </c>
      <c r="AY286" s="17" t="s">
        <v>139</v>
      </c>
      <c r="BE286" s="99">
        <f t="shared" si="59"/>
        <v>0</v>
      </c>
      <c r="BF286" s="99">
        <f t="shared" si="60"/>
        <v>0</v>
      </c>
      <c r="BG286" s="99">
        <f t="shared" si="61"/>
        <v>0</v>
      </c>
      <c r="BH286" s="99">
        <f t="shared" si="62"/>
        <v>0</v>
      </c>
      <c r="BI286" s="99">
        <f t="shared" si="63"/>
        <v>0</v>
      </c>
      <c r="BJ286" s="17" t="s">
        <v>118</v>
      </c>
      <c r="BK286" s="99">
        <f t="shared" si="64"/>
        <v>0</v>
      </c>
      <c r="BL286" s="17" t="s">
        <v>145</v>
      </c>
      <c r="BM286" s="181" t="s">
        <v>561</v>
      </c>
    </row>
    <row r="287" spans="1:65" s="2" customFormat="1" ht="16.5" customHeight="1">
      <c r="A287" s="34"/>
      <c r="B287" s="137"/>
      <c r="C287" s="206" t="s">
        <v>423</v>
      </c>
      <c r="D287" s="206" t="s">
        <v>229</v>
      </c>
      <c r="E287" s="207" t="s">
        <v>562</v>
      </c>
      <c r="F287" s="208" t="s">
        <v>563</v>
      </c>
      <c r="G287" s="209" t="s">
        <v>144</v>
      </c>
      <c r="H287" s="210">
        <v>442</v>
      </c>
      <c r="I287" s="211"/>
      <c r="J287" s="212">
        <f t="shared" si="55"/>
        <v>0</v>
      </c>
      <c r="K287" s="213"/>
      <c r="L287" s="214"/>
      <c r="M287" s="215" t="s">
        <v>1</v>
      </c>
      <c r="N287" s="216" t="s">
        <v>38</v>
      </c>
      <c r="O287" s="63"/>
      <c r="P287" s="179">
        <f t="shared" si="56"/>
        <v>0</v>
      </c>
      <c r="Q287" s="179">
        <v>0</v>
      </c>
      <c r="R287" s="179">
        <f t="shared" si="57"/>
        <v>0</v>
      </c>
      <c r="S287" s="179">
        <v>0</v>
      </c>
      <c r="T287" s="180">
        <f t="shared" si="58"/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1" t="s">
        <v>174</v>
      </c>
      <c r="AT287" s="181" t="s">
        <v>229</v>
      </c>
      <c r="AU287" s="181" t="s">
        <v>118</v>
      </c>
      <c r="AY287" s="17" t="s">
        <v>139</v>
      </c>
      <c r="BE287" s="99">
        <f t="shared" si="59"/>
        <v>0</v>
      </c>
      <c r="BF287" s="99">
        <f t="shared" si="60"/>
        <v>0</v>
      </c>
      <c r="BG287" s="99">
        <f t="shared" si="61"/>
        <v>0</v>
      </c>
      <c r="BH287" s="99">
        <f t="shared" si="62"/>
        <v>0</v>
      </c>
      <c r="BI287" s="99">
        <f t="shared" si="63"/>
        <v>0</v>
      </c>
      <c r="BJ287" s="17" t="s">
        <v>118</v>
      </c>
      <c r="BK287" s="99">
        <f t="shared" si="64"/>
        <v>0</v>
      </c>
      <c r="BL287" s="17" t="s">
        <v>145</v>
      </c>
      <c r="BM287" s="181" t="s">
        <v>564</v>
      </c>
    </row>
    <row r="288" spans="1:65" s="2" customFormat="1" ht="16.5" customHeight="1">
      <c r="A288" s="34"/>
      <c r="B288" s="137"/>
      <c r="C288" s="206" t="s">
        <v>565</v>
      </c>
      <c r="D288" s="206" t="s">
        <v>229</v>
      </c>
      <c r="E288" s="207" t="s">
        <v>566</v>
      </c>
      <c r="F288" s="208" t="s">
        <v>567</v>
      </c>
      <c r="G288" s="209" t="s">
        <v>144</v>
      </c>
      <c r="H288" s="210">
        <v>1768</v>
      </c>
      <c r="I288" s="211"/>
      <c r="J288" s="212">
        <f t="shared" si="55"/>
        <v>0</v>
      </c>
      <c r="K288" s="213"/>
      <c r="L288" s="214"/>
      <c r="M288" s="215" t="s">
        <v>1</v>
      </c>
      <c r="N288" s="216" t="s">
        <v>38</v>
      </c>
      <c r="O288" s="63"/>
      <c r="P288" s="179">
        <f t="shared" si="56"/>
        <v>0</v>
      </c>
      <c r="Q288" s="179">
        <v>0</v>
      </c>
      <c r="R288" s="179">
        <f t="shared" si="57"/>
        <v>0</v>
      </c>
      <c r="S288" s="179">
        <v>0</v>
      </c>
      <c r="T288" s="180">
        <f t="shared" si="58"/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1" t="s">
        <v>174</v>
      </c>
      <c r="AT288" s="181" t="s">
        <v>229</v>
      </c>
      <c r="AU288" s="181" t="s">
        <v>118</v>
      </c>
      <c r="AY288" s="17" t="s">
        <v>139</v>
      </c>
      <c r="BE288" s="99">
        <f t="shared" si="59"/>
        <v>0</v>
      </c>
      <c r="BF288" s="99">
        <f t="shared" si="60"/>
        <v>0</v>
      </c>
      <c r="BG288" s="99">
        <f t="shared" si="61"/>
        <v>0</v>
      </c>
      <c r="BH288" s="99">
        <f t="shared" si="62"/>
        <v>0</v>
      </c>
      <c r="BI288" s="99">
        <f t="shared" si="63"/>
        <v>0</v>
      </c>
      <c r="BJ288" s="17" t="s">
        <v>118</v>
      </c>
      <c r="BK288" s="99">
        <f t="shared" si="64"/>
        <v>0</v>
      </c>
      <c r="BL288" s="17" t="s">
        <v>145</v>
      </c>
      <c r="BM288" s="181" t="s">
        <v>568</v>
      </c>
    </row>
    <row r="289" spans="1:65" s="2" customFormat="1" ht="16.5" customHeight="1">
      <c r="A289" s="34"/>
      <c r="B289" s="137"/>
      <c r="C289" s="206" t="s">
        <v>428</v>
      </c>
      <c r="D289" s="206" t="s">
        <v>229</v>
      </c>
      <c r="E289" s="207" t="s">
        <v>569</v>
      </c>
      <c r="F289" s="208" t="s">
        <v>570</v>
      </c>
      <c r="G289" s="209" t="s">
        <v>144</v>
      </c>
      <c r="H289" s="210">
        <v>442</v>
      </c>
      <c r="I289" s="211"/>
      <c r="J289" s="212">
        <f t="shared" si="55"/>
        <v>0</v>
      </c>
      <c r="K289" s="213"/>
      <c r="L289" s="214"/>
      <c r="M289" s="215" t="s">
        <v>1</v>
      </c>
      <c r="N289" s="216" t="s">
        <v>38</v>
      </c>
      <c r="O289" s="63"/>
      <c r="P289" s="179">
        <f t="shared" si="56"/>
        <v>0</v>
      </c>
      <c r="Q289" s="179">
        <v>0</v>
      </c>
      <c r="R289" s="179">
        <f t="shared" si="57"/>
        <v>0</v>
      </c>
      <c r="S289" s="179">
        <v>0</v>
      </c>
      <c r="T289" s="180">
        <f t="shared" si="58"/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1" t="s">
        <v>174</v>
      </c>
      <c r="AT289" s="181" t="s">
        <v>229</v>
      </c>
      <c r="AU289" s="181" t="s">
        <v>118</v>
      </c>
      <c r="AY289" s="17" t="s">
        <v>139</v>
      </c>
      <c r="BE289" s="99">
        <f t="shared" si="59"/>
        <v>0</v>
      </c>
      <c r="BF289" s="99">
        <f t="shared" si="60"/>
        <v>0</v>
      </c>
      <c r="BG289" s="99">
        <f t="shared" si="61"/>
        <v>0</v>
      </c>
      <c r="BH289" s="99">
        <f t="shared" si="62"/>
        <v>0</v>
      </c>
      <c r="BI289" s="99">
        <f t="shared" si="63"/>
        <v>0</v>
      </c>
      <c r="BJ289" s="17" t="s">
        <v>118</v>
      </c>
      <c r="BK289" s="99">
        <f t="shared" si="64"/>
        <v>0</v>
      </c>
      <c r="BL289" s="17" t="s">
        <v>145</v>
      </c>
      <c r="BM289" s="181" t="s">
        <v>571</v>
      </c>
    </row>
    <row r="290" spans="1:65" s="12" customFormat="1" ht="22.9" customHeight="1">
      <c r="B290" s="156"/>
      <c r="D290" s="157" t="s">
        <v>71</v>
      </c>
      <c r="E290" s="167" t="s">
        <v>157</v>
      </c>
      <c r="F290" s="167" t="s">
        <v>572</v>
      </c>
      <c r="I290" s="159"/>
      <c r="J290" s="168">
        <f>BK290</f>
        <v>0</v>
      </c>
      <c r="L290" s="156"/>
      <c r="M290" s="161"/>
      <c r="N290" s="162"/>
      <c r="O290" s="162"/>
      <c r="P290" s="163">
        <f>SUM(P291:P294)</f>
        <v>0</v>
      </c>
      <c r="Q290" s="162"/>
      <c r="R290" s="163">
        <f>SUM(R291:R294)</f>
        <v>536.98909000000003</v>
      </c>
      <c r="S290" s="162"/>
      <c r="T290" s="164">
        <f>SUM(T291:T294)</f>
        <v>0</v>
      </c>
      <c r="AR290" s="157" t="s">
        <v>79</v>
      </c>
      <c r="AT290" s="165" t="s">
        <v>71</v>
      </c>
      <c r="AU290" s="165" t="s">
        <v>79</v>
      </c>
      <c r="AY290" s="157" t="s">
        <v>139</v>
      </c>
      <c r="BK290" s="166">
        <f>SUM(BK291:BK294)</f>
        <v>0</v>
      </c>
    </row>
    <row r="291" spans="1:65" s="2" customFormat="1" ht="37.9" customHeight="1">
      <c r="A291" s="34"/>
      <c r="B291" s="137"/>
      <c r="C291" s="169" t="s">
        <v>573</v>
      </c>
      <c r="D291" s="169" t="s">
        <v>141</v>
      </c>
      <c r="E291" s="170" t="s">
        <v>574</v>
      </c>
      <c r="F291" s="171" t="s">
        <v>575</v>
      </c>
      <c r="G291" s="172" t="s">
        <v>197</v>
      </c>
      <c r="H291" s="173">
        <v>1725</v>
      </c>
      <c r="I291" s="174"/>
      <c r="J291" s="175">
        <f>ROUND(I291*H291,2)</f>
        <v>0</v>
      </c>
      <c r="K291" s="176"/>
      <c r="L291" s="35"/>
      <c r="M291" s="177" t="s">
        <v>1</v>
      </c>
      <c r="N291" s="178" t="s">
        <v>38</v>
      </c>
      <c r="O291" s="63"/>
      <c r="P291" s="179">
        <f>O291*H291</f>
        <v>0</v>
      </c>
      <c r="Q291" s="179">
        <v>8.0960000000000004E-2</v>
      </c>
      <c r="R291" s="179">
        <f>Q291*H291</f>
        <v>139.65600000000001</v>
      </c>
      <c r="S291" s="179">
        <v>0</v>
      </c>
      <c r="T291" s="180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1" t="s">
        <v>145</v>
      </c>
      <c r="AT291" s="181" t="s">
        <v>141</v>
      </c>
      <c r="AU291" s="181" t="s">
        <v>118</v>
      </c>
      <c r="AY291" s="17" t="s">
        <v>139</v>
      </c>
      <c r="BE291" s="99">
        <f>IF(N291="základná",J291,0)</f>
        <v>0</v>
      </c>
      <c r="BF291" s="99">
        <f>IF(N291="znížená",J291,0)</f>
        <v>0</v>
      </c>
      <c r="BG291" s="99">
        <f>IF(N291="zákl. prenesená",J291,0)</f>
        <v>0</v>
      </c>
      <c r="BH291" s="99">
        <f>IF(N291="zníž. prenesená",J291,0)</f>
        <v>0</v>
      </c>
      <c r="BI291" s="99">
        <f>IF(N291="nulová",J291,0)</f>
        <v>0</v>
      </c>
      <c r="BJ291" s="17" t="s">
        <v>118</v>
      </c>
      <c r="BK291" s="99">
        <f>ROUND(I291*H291,2)</f>
        <v>0</v>
      </c>
      <c r="BL291" s="17" t="s">
        <v>145</v>
      </c>
      <c r="BM291" s="181" t="s">
        <v>576</v>
      </c>
    </row>
    <row r="292" spans="1:65" s="2" customFormat="1" ht="37.9" customHeight="1">
      <c r="A292" s="34"/>
      <c r="B292" s="137"/>
      <c r="C292" s="169" t="s">
        <v>432</v>
      </c>
      <c r="D292" s="169" t="s">
        <v>141</v>
      </c>
      <c r="E292" s="170" t="s">
        <v>577</v>
      </c>
      <c r="F292" s="171" t="s">
        <v>578</v>
      </c>
      <c r="G292" s="172" t="s">
        <v>197</v>
      </c>
      <c r="H292" s="173">
        <v>1725</v>
      </c>
      <c r="I292" s="174"/>
      <c r="J292" s="175">
        <f>ROUND(I292*H292,2)</f>
        <v>0</v>
      </c>
      <c r="K292" s="176"/>
      <c r="L292" s="35"/>
      <c r="M292" s="177" t="s">
        <v>1</v>
      </c>
      <c r="N292" s="178" t="s">
        <v>38</v>
      </c>
      <c r="O292" s="63"/>
      <c r="P292" s="179">
        <f>O292*H292</f>
        <v>0</v>
      </c>
      <c r="Q292" s="179">
        <v>0.112</v>
      </c>
      <c r="R292" s="179">
        <f>Q292*H292</f>
        <v>193.20000000000002</v>
      </c>
      <c r="S292" s="179">
        <v>0</v>
      </c>
      <c r="T292" s="180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1" t="s">
        <v>145</v>
      </c>
      <c r="AT292" s="181" t="s">
        <v>141</v>
      </c>
      <c r="AU292" s="181" t="s">
        <v>118</v>
      </c>
      <c r="AY292" s="17" t="s">
        <v>139</v>
      </c>
      <c r="BE292" s="99">
        <f>IF(N292="základná",J292,0)</f>
        <v>0</v>
      </c>
      <c r="BF292" s="99">
        <f>IF(N292="znížená",J292,0)</f>
        <v>0</v>
      </c>
      <c r="BG292" s="99">
        <f>IF(N292="zákl. prenesená",J292,0)</f>
        <v>0</v>
      </c>
      <c r="BH292" s="99">
        <f>IF(N292="zníž. prenesená",J292,0)</f>
        <v>0</v>
      </c>
      <c r="BI292" s="99">
        <f>IF(N292="nulová",J292,0)</f>
        <v>0</v>
      </c>
      <c r="BJ292" s="17" t="s">
        <v>118</v>
      </c>
      <c r="BK292" s="99">
        <f>ROUND(I292*H292,2)</f>
        <v>0</v>
      </c>
      <c r="BL292" s="17" t="s">
        <v>145</v>
      </c>
      <c r="BM292" s="181" t="s">
        <v>579</v>
      </c>
    </row>
    <row r="293" spans="1:65" s="2" customFormat="1" ht="33" customHeight="1">
      <c r="A293" s="34"/>
      <c r="B293" s="137"/>
      <c r="C293" s="169" t="s">
        <v>580</v>
      </c>
      <c r="D293" s="169" t="s">
        <v>141</v>
      </c>
      <c r="E293" s="170" t="s">
        <v>581</v>
      </c>
      <c r="F293" s="171" t="s">
        <v>582</v>
      </c>
      <c r="G293" s="172" t="s">
        <v>197</v>
      </c>
      <c r="H293" s="173">
        <v>1567</v>
      </c>
      <c r="I293" s="174"/>
      <c r="J293" s="175">
        <f>ROUND(I293*H293,2)</f>
        <v>0</v>
      </c>
      <c r="K293" s="176"/>
      <c r="L293" s="35"/>
      <c r="M293" s="177" t="s">
        <v>1</v>
      </c>
      <c r="N293" s="178" t="s">
        <v>38</v>
      </c>
      <c r="O293" s="63"/>
      <c r="P293" s="179">
        <f>O293*H293</f>
        <v>0</v>
      </c>
      <c r="Q293" s="179">
        <v>6.0999999999999997E-4</v>
      </c>
      <c r="R293" s="179">
        <f>Q293*H293</f>
        <v>0.95587</v>
      </c>
      <c r="S293" s="179">
        <v>0</v>
      </c>
      <c r="T293" s="180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1" t="s">
        <v>145</v>
      </c>
      <c r="AT293" s="181" t="s">
        <v>141</v>
      </c>
      <c r="AU293" s="181" t="s">
        <v>118</v>
      </c>
      <c r="AY293" s="17" t="s">
        <v>139</v>
      </c>
      <c r="BE293" s="99">
        <f>IF(N293="základná",J293,0)</f>
        <v>0</v>
      </c>
      <c r="BF293" s="99">
        <f>IF(N293="znížená",J293,0)</f>
        <v>0</v>
      </c>
      <c r="BG293" s="99">
        <f>IF(N293="zákl. prenesená",J293,0)</f>
        <v>0</v>
      </c>
      <c r="BH293" s="99">
        <f>IF(N293="zníž. prenesená",J293,0)</f>
        <v>0</v>
      </c>
      <c r="BI293" s="99">
        <f>IF(N293="nulová",J293,0)</f>
        <v>0</v>
      </c>
      <c r="BJ293" s="17" t="s">
        <v>118</v>
      </c>
      <c r="BK293" s="99">
        <f>ROUND(I293*H293,2)</f>
        <v>0</v>
      </c>
      <c r="BL293" s="17" t="s">
        <v>145</v>
      </c>
      <c r="BM293" s="181" t="s">
        <v>583</v>
      </c>
    </row>
    <row r="294" spans="1:65" s="2" customFormat="1" ht="33" customHeight="1">
      <c r="A294" s="34"/>
      <c r="B294" s="137"/>
      <c r="C294" s="169" t="s">
        <v>436</v>
      </c>
      <c r="D294" s="169" t="s">
        <v>141</v>
      </c>
      <c r="E294" s="170" t="s">
        <v>584</v>
      </c>
      <c r="F294" s="171" t="s">
        <v>585</v>
      </c>
      <c r="G294" s="172" t="s">
        <v>197</v>
      </c>
      <c r="H294" s="173">
        <v>1567</v>
      </c>
      <c r="I294" s="174"/>
      <c r="J294" s="175">
        <f>ROUND(I294*H294,2)</f>
        <v>0</v>
      </c>
      <c r="K294" s="176"/>
      <c r="L294" s="35"/>
      <c r="M294" s="177" t="s">
        <v>1</v>
      </c>
      <c r="N294" s="178" t="s">
        <v>38</v>
      </c>
      <c r="O294" s="63"/>
      <c r="P294" s="179">
        <f>O294*H294</f>
        <v>0</v>
      </c>
      <c r="Q294" s="179">
        <v>0.12966</v>
      </c>
      <c r="R294" s="179">
        <f>Q294*H294</f>
        <v>203.17722000000001</v>
      </c>
      <c r="S294" s="179">
        <v>0</v>
      </c>
      <c r="T294" s="180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1" t="s">
        <v>145</v>
      </c>
      <c r="AT294" s="181" t="s">
        <v>141</v>
      </c>
      <c r="AU294" s="181" t="s">
        <v>118</v>
      </c>
      <c r="AY294" s="17" t="s">
        <v>139</v>
      </c>
      <c r="BE294" s="99">
        <f>IF(N294="základná",J294,0)</f>
        <v>0</v>
      </c>
      <c r="BF294" s="99">
        <f>IF(N294="znížená",J294,0)</f>
        <v>0</v>
      </c>
      <c r="BG294" s="99">
        <f>IF(N294="zákl. prenesená",J294,0)</f>
        <v>0</v>
      </c>
      <c r="BH294" s="99">
        <f>IF(N294="zníž. prenesená",J294,0)</f>
        <v>0</v>
      </c>
      <c r="BI294" s="99">
        <f>IF(N294="nulová",J294,0)</f>
        <v>0</v>
      </c>
      <c r="BJ294" s="17" t="s">
        <v>118</v>
      </c>
      <c r="BK294" s="99">
        <f>ROUND(I294*H294,2)</f>
        <v>0</v>
      </c>
      <c r="BL294" s="17" t="s">
        <v>145</v>
      </c>
      <c r="BM294" s="181" t="s">
        <v>586</v>
      </c>
    </row>
    <row r="295" spans="1:65" s="12" customFormat="1" ht="22.9" customHeight="1">
      <c r="B295" s="156"/>
      <c r="D295" s="157" t="s">
        <v>71</v>
      </c>
      <c r="E295" s="167" t="s">
        <v>174</v>
      </c>
      <c r="F295" s="167" t="s">
        <v>587</v>
      </c>
      <c r="I295" s="159"/>
      <c r="J295" s="168">
        <f>BK295</f>
        <v>0</v>
      </c>
      <c r="L295" s="156"/>
      <c r="M295" s="161"/>
      <c r="N295" s="162"/>
      <c r="O295" s="162"/>
      <c r="P295" s="163">
        <f>SUM(P296:P297)</f>
        <v>0</v>
      </c>
      <c r="Q295" s="162"/>
      <c r="R295" s="163">
        <f>SUM(R296:R297)</f>
        <v>0</v>
      </c>
      <c r="S295" s="162"/>
      <c r="T295" s="164">
        <f>SUM(T296:T297)</f>
        <v>0</v>
      </c>
      <c r="AR295" s="157" t="s">
        <v>79</v>
      </c>
      <c r="AT295" s="165" t="s">
        <v>71</v>
      </c>
      <c r="AU295" s="165" t="s">
        <v>79</v>
      </c>
      <c r="AY295" s="157" t="s">
        <v>139</v>
      </c>
      <c r="BK295" s="166">
        <f>SUM(BK296:BK297)</f>
        <v>0</v>
      </c>
    </row>
    <row r="296" spans="1:65" s="2" customFormat="1" ht="24.2" customHeight="1">
      <c r="A296" s="34"/>
      <c r="B296" s="137"/>
      <c r="C296" s="169" t="s">
        <v>588</v>
      </c>
      <c r="D296" s="169" t="s">
        <v>141</v>
      </c>
      <c r="E296" s="170" t="s">
        <v>589</v>
      </c>
      <c r="F296" s="171" t="s">
        <v>590</v>
      </c>
      <c r="G296" s="172" t="s">
        <v>359</v>
      </c>
      <c r="H296" s="173">
        <v>78</v>
      </c>
      <c r="I296" s="174"/>
      <c r="J296" s="175">
        <f>ROUND(I296*H296,2)</f>
        <v>0</v>
      </c>
      <c r="K296" s="176"/>
      <c r="L296" s="35"/>
      <c r="M296" s="177" t="s">
        <v>1</v>
      </c>
      <c r="N296" s="178" t="s">
        <v>38</v>
      </c>
      <c r="O296" s="63"/>
      <c r="P296" s="179">
        <f>O296*H296</f>
        <v>0</v>
      </c>
      <c r="Q296" s="179">
        <v>0</v>
      </c>
      <c r="R296" s="179">
        <f>Q296*H296</f>
        <v>0</v>
      </c>
      <c r="S296" s="179">
        <v>0</v>
      </c>
      <c r="T296" s="180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1" t="s">
        <v>145</v>
      </c>
      <c r="AT296" s="181" t="s">
        <v>141</v>
      </c>
      <c r="AU296" s="181" t="s">
        <v>118</v>
      </c>
      <c r="AY296" s="17" t="s">
        <v>139</v>
      </c>
      <c r="BE296" s="99">
        <f>IF(N296="základná",J296,0)</f>
        <v>0</v>
      </c>
      <c r="BF296" s="99">
        <f>IF(N296="znížená",J296,0)</f>
        <v>0</v>
      </c>
      <c r="BG296" s="99">
        <f>IF(N296="zákl. prenesená",J296,0)</f>
        <v>0</v>
      </c>
      <c r="BH296" s="99">
        <f>IF(N296="zníž. prenesená",J296,0)</f>
        <v>0</v>
      </c>
      <c r="BI296" s="99">
        <f>IF(N296="nulová",J296,0)</f>
        <v>0</v>
      </c>
      <c r="BJ296" s="17" t="s">
        <v>118</v>
      </c>
      <c r="BK296" s="99">
        <f>ROUND(I296*H296,2)</f>
        <v>0</v>
      </c>
      <c r="BL296" s="17" t="s">
        <v>145</v>
      </c>
      <c r="BM296" s="181" t="s">
        <v>591</v>
      </c>
    </row>
    <row r="297" spans="1:65" s="2" customFormat="1" ht="16.5" customHeight="1">
      <c r="A297" s="34"/>
      <c r="B297" s="137"/>
      <c r="C297" s="206" t="s">
        <v>440</v>
      </c>
      <c r="D297" s="206" t="s">
        <v>229</v>
      </c>
      <c r="E297" s="207" t="s">
        <v>592</v>
      </c>
      <c r="F297" s="208" t="s">
        <v>593</v>
      </c>
      <c r="G297" s="209" t="s">
        <v>359</v>
      </c>
      <c r="H297" s="210">
        <v>78</v>
      </c>
      <c r="I297" s="211"/>
      <c r="J297" s="212">
        <f>ROUND(I297*H297,2)</f>
        <v>0</v>
      </c>
      <c r="K297" s="213"/>
      <c r="L297" s="214"/>
      <c r="M297" s="215" t="s">
        <v>1</v>
      </c>
      <c r="N297" s="216" t="s">
        <v>38</v>
      </c>
      <c r="O297" s="63"/>
      <c r="P297" s="179">
        <f>O297*H297</f>
        <v>0</v>
      </c>
      <c r="Q297" s="179">
        <v>0</v>
      </c>
      <c r="R297" s="179">
        <f>Q297*H297</f>
        <v>0</v>
      </c>
      <c r="S297" s="179">
        <v>0</v>
      </c>
      <c r="T297" s="180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1" t="s">
        <v>174</v>
      </c>
      <c r="AT297" s="181" t="s">
        <v>229</v>
      </c>
      <c r="AU297" s="181" t="s">
        <v>118</v>
      </c>
      <c r="AY297" s="17" t="s">
        <v>139</v>
      </c>
      <c r="BE297" s="99">
        <f>IF(N297="základná",J297,0)</f>
        <v>0</v>
      </c>
      <c r="BF297" s="99">
        <f>IF(N297="znížená",J297,0)</f>
        <v>0</v>
      </c>
      <c r="BG297" s="99">
        <f>IF(N297="zákl. prenesená",J297,0)</f>
        <v>0</v>
      </c>
      <c r="BH297" s="99">
        <f>IF(N297="zníž. prenesená",J297,0)</f>
        <v>0</v>
      </c>
      <c r="BI297" s="99">
        <f>IF(N297="nulová",J297,0)</f>
        <v>0</v>
      </c>
      <c r="BJ297" s="17" t="s">
        <v>118</v>
      </c>
      <c r="BK297" s="99">
        <f>ROUND(I297*H297,2)</f>
        <v>0</v>
      </c>
      <c r="BL297" s="17" t="s">
        <v>145</v>
      </c>
      <c r="BM297" s="181" t="s">
        <v>594</v>
      </c>
    </row>
    <row r="298" spans="1:65" s="12" customFormat="1" ht="22.9" customHeight="1">
      <c r="B298" s="156"/>
      <c r="D298" s="157" t="s">
        <v>71</v>
      </c>
      <c r="E298" s="167" t="s">
        <v>188</v>
      </c>
      <c r="F298" s="167" t="s">
        <v>595</v>
      </c>
      <c r="I298" s="159"/>
      <c r="J298" s="168">
        <f>BK298</f>
        <v>0</v>
      </c>
      <c r="L298" s="156"/>
      <c r="M298" s="161"/>
      <c r="N298" s="162"/>
      <c r="O298" s="162"/>
      <c r="P298" s="163">
        <f>SUM(P299:P320)</f>
        <v>0</v>
      </c>
      <c r="Q298" s="162"/>
      <c r="R298" s="163">
        <f>SUM(R299:R320)</f>
        <v>19.118146499999998</v>
      </c>
      <c r="S298" s="162"/>
      <c r="T298" s="164">
        <f>SUM(T299:T320)</f>
        <v>0</v>
      </c>
      <c r="AR298" s="157" t="s">
        <v>79</v>
      </c>
      <c r="AT298" s="165" t="s">
        <v>71</v>
      </c>
      <c r="AU298" s="165" t="s">
        <v>79</v>
      </c>
      <c r="AY298" s="157" t="s">
        <v>139</v>
      </c>
      <c r="BK298" s="166">
        <f>SUM(BK299:BK320)</f>
        <v>0</v>
      </c>
    </row>
    <row r="299" spans="1:65" s="2" customFormat="1" ht="37.9" customHeight="1">
      <c r="A299" s="34"/>
      <c r="B299" s="137"/>
      <c r="C299" s="169" t="s">
        <v>596</v>
      </c>
      <c r="D299" s="169" t="s">
        <v>141</v>
      </c>
      <c r="E299" s="170" t="s">
        <v>597</v>
      </c>
      <c r="F299" s="171" t="s">
        <v>598</v>
      </c>
      <c r="G299" s="172" t="s">
        <v>359</v>
      </c>
      <c r="H299" s="173">
        <v>82</v>
      </c>
      <c r="I299" s="174"/>
      <c r="J299" s="175">
        <f>ROUND(I299*H299,2)</f>
        <v>0</v>
      </c>
      <c r="K299" s="176"/>
      <c r="L299" s="35"/>
      <c r="M299" s="177" t="s">
        <v>1</v>
      </c>
      <c r="N299" s="178" t="s">
        <v>38</v>
      </c>
      <c r="O299" s="63"/>
      <c r="P299" s="179">
        <f>O299*H299</f>
        <v>0</v>
      </c>
      <c r="Q299" s="179">
        <v>9.8530000000000006E-2</v>
      </c>
      <c r="R299" s="179">
        <f>Q299*H299</f>
        <v>8.079460000000001</v>
      </c>
      <c r="S299" s="179">
        <v>0</v>
      </c>
      <c r="T299" s="180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1" t="s">
        <v>145</v>
      </c>
      <c r="AT299" s="181" t="s">
        <v>141</v>
      </c>
      <c r="AU299" s="181" t="s">
        <v>118</v>
      </c>
      <c r="AY299" s="17" t="s">
        <v>139</v>
      </c>
      <c r="BE299" s="99">
        <f>IF(N299="základná",J299,0)</f>
        <v>0</v>
      </c>
      <c r="BF299" s="99">
        <f>IF(N299="znížená",J299,0)</f>
        <v>0</v>
      </c>
      <c r="BG299" s="99">
        <f>IF(N299="zákl. prenesená",J299,0)</f>
        <v>0</v>
      </c>
      <c r="BH299" s="99">
        <f>IF(N299="zníž. prenesená",J299,0)</f>
        <v>0</v>
      </c>
      <c r="BI299" s="99">
        <f>IF(N299="nulová",J299,0)</f>
        <v>0</v>
      </c>
      <c r="BJ299" s="17" t="s">
        <v>118</v>
      </c>
      <c r="BK299" s="99">
        <f>ROUND(I299*H299,2)</f>
        <v>0</v>
      </c>
      <c r="BL299" s="17" t="s">
        <v>145</v>
      </c>
      <c r="BM299" s="181" t="s">
        <v>599</v>
      </c>
    </row>
    <row r="300" spans="1:65" s="13" customFormat="1" ht="11.25">
      <c r="B300" s="182"/>
      <c r="D300" s="183" t="s">
        <v>169</v>
      </c>
      <c r="E300" s="184" t="s">
        <v>1</v>
      </c>
      <c r="F300" s="185" t="s">
        <v>600</v>
      </c>
      <c r="H300" s="186">
        <v>82</v>
      </c>
      <c r="I300" s="187"/>
      <c r="L300" s="182"/>
      <c r="M300" s="188"/>
      <c r="N300" s="189"/>
      <c r="O300" s="189"/>
      <c r="P300" s="189"/>
      <c r="Q300" s="189"/>
      <c r="R300" s="189"/>
      <c r="S300" s="189"/>
      <c r="T300" s="190"/>
      <c r="AT300" s="184" t="s">
        <v>169</v>
      </c>
      <c r="AU300" s="184" t="s">
        <v>118</v>
      </c>
      <c r="AV300" s="13" t="s">
        <v>118</v>
      </c>
      <c r="AW300" s="13" t="s">
        <v>27</v>
      </c>
      <c r="AX300" s="13" t="s">
        <v>79</v>
      </c>
      <c r="AY300" s="184" t="s">
        <v>139</v>
      </c>
    </row>
    <row r="301" spans="1:65" s="2" customFormat="1" ht="21.75" customHeight="1">
      <c r="A301" s="34"/>
      <c r="B301" s="137"/>
      <c r="C301" s="206" t="s">
        <v>443</v>
      </c>
      <c r="D301" s="206" t="s">
        <v>229</v>
      </c>
      <c r="E301" s="207" t="s">
        <v>601</v>
      </c>
      <c r="F301" s="208" t="s">
        <v>602</v>
      </c>
      <c r="G301" s="209" t="s">
        <v>144</v>
      </c>
      <c r="H301" s="210">
        <v>83</v>
      </c>
      <c r="I301" s="211"/>
      <c r="J301" s="212">
        <f>ROUND(I301*H301,2)</f>
        <v>0</v>
      </c>
      <c r="K301" s="213"/>
      <c r="L301" s="214"/>
      <c r="M301" s="215" t="s">
        <v>1</v>
      </c>
      <c r="N301" s="216" t="s">
        <v>38</v>
      </c>
      <c r="O301" s="63"/>
      <c r="P301" s="179">
        <f>O301*H301</f>
        <v>0</v>
      </c>
      <c r="Q301" s="179">
        <v>2.3E-2</v>
      </c>
      <c r="R301" s="179">
        <f>Q301*H301</f>
        <v>1.909</v>
      </c>
      <c r="S301" s="179">
        <v>0</v>
      </c>
      <c r="T301" s="180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1" t="s">
        <v>174</v>
      </c>
      <c r="AT301" s="181" t="s">
        <v>229</v>
      </c>
      <c r="AU301" s="181" t="s">
        <v>118</v>
      </c>
      <c r="AY301" s="17" t="s">
        <v>139</v>
      </c>
      <c r="BE301" s="99">
        <f>IF(N301="základná",J301,0)</f>
        <v>0</v>
      </c>
      <c r="BF301" s="99">
        <f>IF(N301="znížená",J301,0)</f>
        <v>0</v>
      </c>
      <c r="BG301" s="99">
        <f>IF(N301="zákl. prenesená",J301,0)</f>
        <v>0</v>
      </c>
      <c r="BH301" s="99">
        <f>IF(N301="zníž. prenesená",J301,0)</f>
        <v>0</v>
      </c>
      <c r="BI301" s="99">
        <f>IF(N301="nulová",J301,0)</f>
        <v>0</v>
      </c>
      <c r="BJ301" s="17" t="s">
        <v>118</v>
      </c>
      <c r="BK301" s="99">
        <f>ROUND(I301*H301,2)</f>
        <v>0</v>
      </c>
      <c r="BL301" s="17" t="s">
        <v>145</v>
      </c>
      <c r="BM301" s="181" t="s">
        <v>603</v>
      </c>
    </row>
    <row r="302" spans="1:65" s="13" customFormat="1" ht="11.25">
      <c r="B302" s="182"/>
      <c r="D302" s="183" t="s">
        <v>169</v>
      </c>
      <c r="E302" s="184" t="s">
        <v>1</v>
      </c>
      <c r="F302" s="185" t="s">
        <v>604</v>
      </c>
      <c r="H302" s="186">
        <v>82.82</v>
      </c>
      <c r="I302" s="187"/>
      <c r="L302" s="182"/>
      <c r="M302" s="188"/>
      <c r="N302" s="189"/>
      <c r="O302" s="189"/>
      <c r="P302" s="189"/>
      <c r="Q302" s="189"/>
      <c r="R302" s="189"/>
      <c r="S302" s="189"/>
      <c r="T302" s="190"/>
      <c r="AT302" s="184" t="s">
        <v>169</v>
      </c>
      <c r="AU302" s="184" t="s">
        <v>118</v>
      </c>
      <c r="AV302" s="13" t="s">
        <v>118</v>
      </c>
      <c r="AW302" s="13" t="s">
        <v>27</v>
      </c>
      <c r="AX302" s="13" t="s">
        <v>72</v>
      </c>
      <c r="AY302" s="184" t="s">
        <v>139</v>
      </c>
    </row>
    <row r="303" spans="1:65" s="14" customFormat="1" ht="11.25">
      <c r="B303" s="191"/>
      <c r="D303" s="183" t="s">
        <v>169</v>
      </c>
      <c r="E303" s="192" t="s">
        <v>1</v>
      </c>
      <c r="F303" s="193" t="s">
        <v>171</v>
      </c>
      <c r="H303" s="194">
        <v>82.82</v>
      </c>
      <c r="I303" s="195"/>
      <c r="L303" s="191"/>
      <c r="M303" s="196"/>
      <c r="N303" s="197"/>
      <c r="O303" s="197"/>
      <c r="P303" s="197"/>
      <c r="Q303" s="197"/>
      <c r="R303" s="197"/>
      <c r="S303" s="197"/>
      <c r="T303" s="198"/>
      <c r="AT303" s="192" t="s">
        <v>169</v>
      </c>
      <c r="AU303" s="192" t="s">
        <v>118</v>
      </c>
      <c r="AV303" s="14" t="s">
        <v>145</v>
      </c>
      <c r="AW303" s="14" t="s">
        <v>27</v>
      </c>
      <c r="AX303" s="14" t="s">
        <v>72</v>
      </c>
      <c r="AY303" s="192" t="s">
        <v>139</v>
      </c>
    </row>
    <row r="304" spans="1:65" s="13" customFormat="1" ht="11.25">
      <c r="B304" s="182"/>
      <c r="D304" s="183" t="s">
        <v>169</v>
      </c>
      <c r="E304" s="184" t="s">
        <v>1</v>
      </c>
      <c r="F304" s="185" t="s">
        <v>486</v>
      </c>
      <c r="H304" s="186">
        <v>83</v>
      </c>
      <c r="I304" s="187"/>
      <c r="L304" s="182"/>
      <c r="M304" s="188"/>
      <c r="N304" s="189"/>
      <c r="O304" s="189"/>
      <c r="P304" s="189"/>
      <c r="Q304" s="189"/>
      <c r="R304" s="189"/>
      <c r="S304" s="189"/>
      <c r="T304" s="190"/>
      <c r="AT304" s="184" t="s">
        <v>169</v>
      </c>
      <c r="AU304" s="184" t="s">
        <v>118</v>
      </c>
      <c r="AV304" s="13" t="s">
        <v>118</v>
      </c>
      <c r="AW304" s="13" t="s">
        <v>27</v>
      </c>
      <c r="AX304" s="13" t="s">
        <v>79</v>
      </c>
      <c r="AY304" s="184" t="s">
        <v>139</v>
      </c>
    </row>
    <row r="305" spans="1:65" s="2" customFormat="1" ht="33" customHeight="1">
      <c r="A305" s="34"/>
      <c r="B305" s="137"/>
      <c r="C305" s="169" t="s">
        <v>605</v>
      </c>
      <c r="D305" s="169" t="s">
        <v>141</v>
      </c>
      <c r="E305" s="170" t="s">
        <v>606</v>
      </c>
      <c r="F305" s="171" t="s">
        <v>607</v>
      </c>
      <c r="G305" s="172" t="s">
        <v>210</v>
      </c>
      <c r="H305" s="173">
        <v>4.05</v>
      </c>
      <c r="I305" s="174"/>
      <c r="J305" s="175">
        <f>ROUND(I305*H305,2)</f>
        <v>0</v>
      </c>
      <c r="K305" s="176"/>
      <c r="L305" s="35"/>
      <c r="M305" s="177" t="s">
        <v>1</v>
      </c>
      <c r="N305" s="178" t="s">
        <v>38</v>
      </c>
      <c r="O305" s="63"/>
      <c r="P305" s="179">
        <f>O305*H305</f>
        <v>0</v>
      </c>
      <c r="Q305" s="179">
        <v>2.2151299999999998</v>
      </c>
      <c r="R305" s="179">
        <f>Q305*H305</f>
        <v>8.9712764999999983</v>
      </c>
      <c r="S305" s="179">
        <v>0</v>
      </c>
      <c r="T305" s="180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1" t="s">
        <v>145</v>
      </c>
      <c r="AT305" s="181" t="s">
        <v>141</v>
      </c>
      <c r="AU305" s="181" t="s">
        <v>118</v>
      </c>
      <c r="AY305" s="17" t="s">
        <v>139</v>
      </c>
      <c r="BE305" s="99">
        <f>IF(N305="základná",J305,0)</f>
        <v>0</v>
      </c>
      <c r="BF305" s="99">
        <f>IF(N305="znížená",J305,0)</f>
        <v>0</v>
      </c>
      <c r="BG305" s="99">
        <f>IF(N305="zákl. prenesená",J305,0)</f>
        <v>0</v>
      </c>
      <c r="BH305" s="99">
        <f>IF(N305="zníž. prenesená",J305,0)</f>
        <v>0</v>
      </c>
      <c r="BI305" s="99">
        <f>IF(N305="nulová",J305,0)</f>
        <v>0</v>
      </c>
      <c r="BJ305" s="17" t="s">
        <v>118</v>
      </c>
      <c r="BK305" s="99">
        <f>ROUND(I305*H305,2)</f>
        <v>0</v>
      </c>
      <c r="BL305" s="17" t="s">
        <v>145</v>
      </c>
      <c r="BM305" s="181" t="s">
        <v>608</v>
      </c>
    </row>
    <row r="306" spans="1:65" s="13" customFormat="1" ht="11.25">
      <c r="B306" s="182"/>
      <c r="D306" s="183" t="s">
        <v>169</v>
      </c>
      <c r="E306" s="184" t="s">
        <v>1</v>
      </c>
      <c r="F306" s="185" t="s">
        <v>609</v>
      </c>
      <c r="H306" s="186">
        <v>4.05</v>
      </c>
      <c r="I306" s="187"/>
      <c r="L306" s="182"/>
      <c r="M306" s="188"/>
      <c r="N306" s="189"/>
      <c r="O306" s="189"/>
      <c r="P306" s="189"/>
      <c r="Q306" s="189"/>
      <c r="R306" s="189"/>
      <c r="S306" s="189"/>
      <c r="T306" s="190"/>
      <c r="AT306" s="184" t="s">
        <v>169</v>
      </c>
      <c r="AU306" s="184" t="s">
        <v>118</v>
      </c>
      <c r="AV306" s="13" t="s">
        <v>118</v>
      </c>
      <c r="AW306" s="13" t="s">
        <v>27</v>
      </c>
      <c r="AX306" s="13" t="s">
        <v>79</v>
      </c>
      <c r="AY306" s="184" t="s">
        <v>139</v>
      </c>
    </row>
    <row r="307" spans="1:65" s="2" customFormat="1" ht="24.2" customHeight="1">
      <c r="A307" s="34"/>
      <c r="B307" s="137"/>
      <c r="C307" s="169" t="s">
        <v>447</v>
      </c>
      <c r="D307" s="169" t="s">
        <v>141</v>
      </c>
      <c r="E307" s="170" t="s">
        <v>610</v>
      </c>
      <c r="F307" s="171" t="s">
        <v>611</v>
      </c>
      <c r="G307" s="172" t="s">
        <v>144</v>
      </c>
      <c r="H307" s="173">
        <v>7</v>
      </c>
      <c r="I307" s="174"/>
      <c r="J307" s="175">
        <f t="shared" ref="J307:J312" si="65">ROUND(I307*H307,2)</f>
        <v>0</v>
      </c>
      <c r="K307" s="176"/>
      <c r="L307" s="35"/>
      <c r="M307" s="177" t="s">
        <v>1</v>
      </c>
      <c r="N307" s="178" t="s">
        <v>38</v>
      </c>
      <c r="O307" s="63"/>
      <c r="P307" s="179">
        <f t="shared" ref="P307:P312" si="66">O307*H307</f>
        <v>0</v>
      </c>
      <c r="Q307" s="179">
        <v>2.2630000000000001E-2</v>
      </c>
      <c r="R307" s="179">
        <f t="shared" ref="R307:R312" si="67">Q307*H307</f>
        <v>0.15841</v>
      </c>
      <c r="S307" s="179">
        <v>0</v>
      </c>
      <c r="T307" s="180">
        <f t="shared" ref="T307:T312" si="68"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1" t="s">
        <v>145</v>
      </c>
      <c r="AT307" s="181" t="s">
        <v>141</v>
      </c>
      <c r="AU307" s="181" t="s">
        <v>118</v>
      </c>
      <c r="AY307" s="17" t="s">
        <v>139</v>
      </c>
      <c r="BE307" s="99">
        <f t="shared" ref="BE307:BE312" si="69">IF(N307="základná",J307,0)</f>
        <v>0</v>
      </c>
      <c r="BF307" s="99">
        <f t="shared" ref="BF307:BF312" si="70">IF(N307="znížená",J307,0)</f>
        <v>0</v>
      </c>
      <c r="BG307" s="99">
        <f t="shared" ref="BG307:BG312" si="71">IF(N307="zákl. prenesená",J307,0)</f>
        <v>0</v>
      </c>
      <c r="BH307" s="99">
        <f t="shared" ref="BH307:BH312" si="72">IF(N307="zníž. prenesená",J307,0)</f>
        <v>0</v>
      </c>
      <c r="BI307" s="99">
        <f t="shared" ref="BI307:BI312" si="73">IF(N307="nulová",J307,0)</f>
        <v>0</v>
      </c>
      <c r="BJ307" s="17" t="s">
        <v>118</v>
      </c>
      <c r="BK307" s="99">
        <f t="shared" ref="BK307:BK312" si="74">ROUND(I307*H307,2)</f>
        <v>0</v>
      </c>
      <c r="BL307" s="17" t="s">
        <v>145</v>
      </c>
      <c r="BM307" s="181" t="s">
        <v>612</v>
      </c>
    </row>
    <row r="308" spans="1:65" s="2" customFormat="1" ht="24.2" customHeight="1">
      <c r="A308" s="34"/>
      <c r="B308" s="137"/>
      <c r="C308" s="169" t="s">
        <v>613</v>
      </c>
      <c r="D308" s="169" t="s">
        <v>141</v>
      </c>
      <c r="E308" s="170" t="s">
        <v>614</v>
      </c>
      <c r="F308" s="171" t="s">
        <v>615</v>
      </c>
      <c r="G308" s="172" t="s">
        <v>144</v>
      </c>
      <c r="H308" s="173">
        <v>7</v>
      </c>
      <c r="I308" s="174"/>
      <c r="J308" s="175">
        <f t="shared" si="65"/>
        <v>0</v>
      </c>
      <c r="K308" s="176"/>
      <c r="L308" s="35"/>
      <c r="M308" s="177" t="s">
        <v>1</v>
      </c>
      <c r="N308" s="178" t="s">
        <v>38</v>
      </c>
      <c r="O308" s="63"/>
      <c r="P308" s="179">
        <f t="shared" si="66"/>
        <v>0</v>
      </c>
      <c r="Q308" s="179">
        <v>0</v>
      </c>
      <c r="R308" s="179">
        <f t="shared" si="67"/>
        <v>0</v>
      </c>
      <c r="S308" s="179">
        <v>0</v>
      </c>
      <c r="T308" s="180">
        <f t="shared" si="68"/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1" t="s">
        <v>145</v>
      </c>
      <c r="AT308" s="181" t="s">
        <v>141</v>
      </c>
      <c r="AU308" s="181" t="s">
        <v>118</v>
      </c>
      <c r="AY308" s="17" t="s">
        <v>139</v>
      </c>
      <c r="BE308" s="99">
        <f t="shared" si="69"/>
        <v>0</v>
      </c>
      <c r="BF308" s="99">
        <f t="shared" si="70"/>
        <v>0</v>
      </c>
      <c r="BG308" s="99">
        <f t="shared" si="71"/>
        <v>0</v>
      </c>
      <c r="BH308" s="99">
        <f t="shared" si="72"/>
        <v>0</v>
      </c>
      <c r="BI308" s="99">
        <f t="shared" si="73"/>
        <v>0</v>
      </c>
      <c r="BJ308" s="17" t="s">
        <v>118</v>
      </c>
      <c r="BK308" s="99">
        <f t="shared" si="74"/>
        <v>0</v>
      </c>
      <c r="BL308" s="17" t="s">
        <v>145</v>
      </c>
      <c r="BM308" s="181" t="s">
        <v>616</v>
      </c>
    </row>
    <row r="309" spans="1:65" s="2" customFormat="1" ht="24.2" customHeight="1">
      <c r="A309" s="34"/>
      <c r="B309" s="137"/>
      <c r="C309" s="206" t="s">
        <v>450</v>
      </c>
      <c r="D309" s="206" t="s">
        <v>229</v>
      </c>
      <c r="E309" s="207" t="s">
        <v>617</v>
      </c>
      <c r="F309" s="208" t="s">
        <v>618</v>
      </c>
      <c r="G309" s="209" t="s">
        <v>144</v>
      </c>
      <c r="H309" s="210">
        <v>7</v>
      </c>
      <c r="I309" s="211"/>
      <c r="J309" s="212">
        <f t="shared" si="65"/>
        <v>0</v>
      </c>
      <c r="K309" s="213"/>
      <c r="L309" s="214"/>
      <c r="M309" s="215" t="s">
        <v>1</v>
      </c>
      <c r="N309" s="216" t="s">
        <v>38</v>
      </c>
      <c r="O309" s="63"/>
      <c r="P309" s="179">
        <f t="shared" si="66"/>
        <v>0</v>
      </c>
      <c r="Q309" s="179">
        <v>0</v>
      </c>
      <c r="R309" s="179">
        <f t="shared" si="67"/>
        <v>0</v>
      </c>
      <c r="S309" s="179">
        <v>0</v>
      </c>
      <c r="T309" s="180">
        <f t="shared" si="68"/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1" t="s">
        <v>174</v>
      </c>
      <c r="AT309" s="181" t="s">
        <v>229</v>
      </c>
      <c r="AU309" s="181" t="s">
        <v>118</v>
      </c>
      <c r="AY309" s="17" t="s">
        <v>139</v>
      </c>
      <c r="BE309" s="99">
        <f t="shared" si="69"/>
        <v>0</v>
      </c>
      <c r="BF309" s="99">
        <f t="shared" si="70"/>
        <v>0</v>
      </c>
      <c r="BG309" s="99">
        <f t="shared" si="71"/>
        <v>0</v>
      </c>
      <c r="BH309" s="99">
        <f t="shared" si="72"/>
        <v>0</v>
      </c>
      <c r="BI309" s="99">
        <f t="shared" si="73"/>
        <v>0</v>
      </c>
      <c r="BJ309" s="17" t="s">
        <v>118</v>
      </c>
      <c r="BK309" s="99">
        <f t="shared" si="74"/>
        <v>0</v>
      </c>
      <c r="BL309" s="17" t="s">
        <v>145</v>
      </c>
      <c r="BM309" s="181" t="s">
        <v>619</v>
      </c>
    </row>
    <row r="310" spans="1:65" s="2" customFormat="1" ht="24.2" customHeight="1">
      <c r="A310" s="34"/>
      <c r="B310" s="137"/>
      <c r="C310" s="206" t="s">
        <v>620</v>
      </c>
      <c r="D310" s="206" t="s">
        <v>229</v>
      </c>
      <c r="E310" s="207" t="s">
        <v>621</v>
      </c>
      <c r="F310" s="208" t="s">
        <v>622</v>
      </c>
      <c r="G310" s="209" t="s">
        <v>144</v>
      </c>
      <c r="H310" s="210">
        <v>1</v>
      </c>
      <c r="I310" s="211"/>
      <c r="J310" s="212">
        <f t="shared" si="65"/>
        <v>0</v>
      </c>
      <c r="K310" s="213"/>
      <c r="L310" s="214"/>
      <c r="M310" s="215" t="s">
        <v>1</v>
      </c>
      <c r="N310" s="216" t="s">
        <v>38</v>
      </c>
      <c r="O310" s="63"/>
      <c r="P310" s="179">
        <f t="shared" si="66"/>
        <v>0</v>
      </c>
      <c r="Q310" s="179">
        <v>0</v>
      </c>
      <c r="R310" s="179">
        <f t="shared" si="67"/>
        <v>0</v>
      </c>
      <c r="S310" s="179">
        <v>0</v>
      </c>
      <c r="T310" s="180">
        <f t="shared" si="68"/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1" t="s">
        <v>174</v>
      </c>
      <c r="AT310" s="181" t="s">
        <v>229</v>
      </c>
      <c r="AU310" s="181" t="s">
        <v>118</v>
      </c>
      <c r="AY310" s="17" t="s">
        <v>139</v>
      </c>
      <c r="BE310" s="99">
        <f t="shared" si="69"/>
        <v>0</v>
      </c>
      <c r="BF310" s="99">
        <f t="shared" si="70"/>
        <v>0</v>
      </c>
      <c r="BG310" s="99">
        <f t="shared" si="71"/>
        <v>0</v>
      </c>
      <c r="BH310" s="99">
        <f t="shared" si="72"/>
        <v>0</v>
      </c>
      <c r="BI310" s="99">
        <f t="shared" si="73"/>
        <v>0</v>
      </c>
      <c r="BJ310" s="17" t="s">
        <v>118</v>
      </c>
      <c r="BK310" s="99">
        <f t="shared" si="74"/>
        <v>0</v>
      </c>
      <c r="BL310" s="17" t="s">
        <v>145</v>
      </c>
      <c r="BM310" s="181" t="s">
        <v>623</v>
      </c>
    </row>
    <row r="311" spans="1:65" s="2" customFormat="1" ht="24.2" customHeight="1">
      <c r="A311" s="34"/>
      <c r="B311" s="137"/>
      <c r="C311" s="169" t="s">
        <v>454</v>
      </c>
      <c r="D311" s="169" t="s">
        <v>141</v>
      </c>
      <c r="E311" s="170" t="s">
        <v>624</v>
      </c>
      <c r="F311" s="171" t="s">
        <v>625</v>
      </c>
      <c r="G311" s="172" t="s">
        <v>232</v>
      </c>
      <c r="H311" s="173">
        <v>290.822</v>
      </c>
      <c r="I311" s="174"/>
      <c r="J311" s="175">
        <f t="shared" si="65"/>
        <v>0</v>
      </c>
      <c r="K311" s="176"/>
      <c r="L311" s="35"/>
      <c r="M311" s="177" t="s">
        <v>1</v>
      </c>
      <c r="N311" s="178" t="s">
        <v>38</v>
      </c>
      <c r="O311" s="63"/>
      <c r="P311" s="179">
        <f t="shared" si="66"/>
        <v>0</v>
      </c>
      <c r="Q311" s="179">
        <v>0</v>
      </c>
      <c r="R311" s="179">
        <f t="shared" si="67"/>
        <v>0</v>
      </c>
      <c r="S311" s="179">
        <v>0</v>
      </c>
      <c r="T311" s="180">
        <f t="shared" si="68"/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1" t="s">
        <v>145</v>
      </c>
      <c r="AT311" s="181" t="s">
        <v>141</v>
      </c>
      <c r="AU311" s="181" t="s">
        <v>118</v>
      </c>
      <c r="AY311" s="17" t="s">
        <v>139</v>
      </c>
      <c r="BE311" s="99">
        <f t="shared" si="69"/>
        <v>0</v>
      </c>
      <c r="BF311" s="99">
        <f t="shared" si="70"/>
        <v>0</v>
      </c>
      <c r="BG311" s="99">
        <f t="shared" si="71"/>
        <v>0</v>
      </c>
      <c r="BH311" s="99">
        <f t="shared" si="72"/>
        <v>0</v>
      </c>
      <c r="BI311" s="99">
        <f t="shared" si="73"/>
        <v>0</v>
      </c>
      <c r="BJ311" s="17" t="s">
        <v>118</v>
      </c>
      <c r="BK311" s="99">
        <f t="shared" si="74"/>
        <v>0</v>
      </c>
      <c r="BL311" s="17" t="s">
        <v>145</v>
      </c>
      <c r="BM311" s="181" t="s">
        <v>626</v>
      </c>
    </row>
    <row r="312" spans="1:65" s="2" customFormat="1" ht="21.75" customHeight="1">
      <c r="A312" s="34"/>
      <c r="B312" s="137"/>
      <c r="C312" s="169" t="s">
        <v>627</v>
      </c>
      <c r="D312" s="169" t="s">
        <v>141</v>
      </c>
      <c r="E312" s="170" t="s">
        <v>628</v>
      </c>
      <c r="F312" s="171" t="s">
        <v>629</v>
      </c>
      <c r="G312" s="172" t="s">
        <v>232</v>
      </c>
      <c r="H312" s="173">
        <v>1163.288</v>
      </c>
      <c r="I312" s="174"/>
      <c r="J312" s="175">
        <f t="shared" si="65"/>
        <v>0</v>
      </c>
      <c r="K312" s="176"/>
      <c r="L312" s="35"/>
      <c r="M312" s="177" t="s">
        <v>1</v>
      </c>
      <c r="N312" s="178" t="s">
        <v>38</v>
      </c>
      <c r="O312" s="63"/>
      <c r="P312" s="179">
        <f t="shared" si="66"/>
        <v>0</v>
      </c>
      <c r="Q312" s="179">
        <v>0</v>
      </c>
      <c r="R312" s="179">
        <f t="shared" si="67"/>
        <v>0</v>
      </c>
      <c r="S312" s="179">
        <v>0</v>
      </c>
      <c r="T312" s="180">
        <f t="shared" si="68"/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1" t="s">
        <v>145</v>
      </c>
      <c r="AT312" s="181" t="s">
        <v>141</v>
      </c>
      <c r="AU312" s="181" t="s">
        <v>118</v>
      </c>
      <c r="AY312" s="17" t="s">
        <v>139</v>
      </c>
      <c r="BE312" s="99">
        <f t="shared" si="69"/>
        <v>0</v>
      </c>
      <c r="BF312" s="99">
        <f t="shared" si="70"/>
        <v>0</v>
      </c>
      <c r="BG312" s="99">
        <f t="shared" si="71"/>
        <v>0</v>
      </c>
      <c r="BH312" s="99">
        <f t="shared" si="72"/>
        <v>0</v>
      </c>
      <c r="BI312" s="99">
        <f t="shared" si="73"/>
        <v>0</v>
      </c>
      <c r="BJ312" s="17" t="s">
        <v>118</v>
      </c>
      <c r="BK312" s="99">
        <f t="shared" si="74"/>
        <v>0</v>
      </c>
      <c r="BL312" s="17" t="s">
        <v>145</v>
      </c>
      <c r="BM312" s="181" t="s">
        <v>630</v>
      </c>
    </row>
    <row r="313" spans="1:65" s="13" customFormat="1" ht="11.25">
      <c r="B313" s="182"/>
      <c r="D313" s="183" t="s">
        <v>169</v>
      </c>
      <c r="F313" s="185" t="s">
        <v>631</v>
      </c>
      <c r="H313" s="186">
        <v>1163.288</v>
      </c>
      <c r="I313" s="187"/>
      <c r="L313" s="182"/>
      <c r="M313" s="188"/>
      <c r="N313" s="189"/>
      <c r="O313" s="189"/>
      <c r="P313" s="189"/>
      <c r="Q313" s="189"/>
      <c r="R313" s="189"/>
      <c r="S313" s="189"/>
      <c r="T313" s="190"/>
      <c r="AT313" s="184" t="s">
        <v>169</v>
      </c>
      <c r="AU313" s="184" t="s">
        <v>118</v>
      </c>
      <c r="AV313" s="13" t="s">
        <v>118</v>
      </c>
      <c r="AW313" s="13" t="s">
        <v>3</v>
      </c>
      <c r="AX313" s="13" t="s">
        <v>79</v>
      </c>
      <c r="AY313" s="184" t="s">
        <v>139</v>
      </c>
    </row>
    <row r="314" spans="1:65" s="2" customFormat="1" ht="24.2" customHeight="1">
      <c r="A314" s="34"/>
      <c r="B314" s="137"/>
      <c r="C314" s="169" t="s">
        <v>457</v>
      </c>
      <c r="D314" s="169" t="s">
        <v>141</v>
      </c>
      <c r="E314" s="170" t="s">
        <v>632</v>
      </c>
      <c r="F314" s="171" t="s">
        <v>633</v>
      </c>
      <c r="G314" s="172" t="s">
        <v>232</v>
      </c>
      <c r="H314" s="173">
        <v>290.822</v>
      </c>
      <c r="I314" s="174"/>
      <c r="J314" s="175">
        <f>ROUND(I314*H314,2)</f>
        <v>0</v>
      </c>
      <c r="K314" s="176"/>
      <c r="L314" s="35"/>
      <c r="M314" s="177" t="s">
        <v>1</v>
      </c>
      <c r="N314" s="178" t="s">
        <v>38</v>
      </c>
      <c r="O314" s="63"/>
      <c r="P314" s="179">
        <f>O314*H314</f>
        <v>0</v>
      </c>
      <c r="Q314" s="179">
        <v>0</v>
      </c>
      <c r="R314" s="179">
        <f>Q314*H314</f>
        <v>0</v>
      </c>
      <c r="S314" s="179">
        <v>0</v>
      </c>
      <c r="T314" s="180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1" t="s">
        <v>145</v>
      </c>
      <c r="AT314" s="181" t="s">
        <v>141</v>
      </c>
      <c r="AU314" s="181" t="s">
        <v>118</v>
      </c>
      <c r="AY314" s="17" t="s">
        <v>139</v>
      </c>
      <c r="BE314" s="99">
        <f>IF(N314="základná",J314,0)</f>
        <v>0</v>
      </c>
      <c r="BF314" s="99">
        <f>IF(N314="znížená",J314,0)</f>
        <v>0</v>
      </c>
      <c r="BG314" s="99">
        <f>IF(N314="zákl. prenesená",J314,0)</f>
        <v>0</v>
      </c>
      <c r="BH314" s="99">
        <f>IF(N314="zníž. prenesená",J314,0)</f>
        <v>0</v>
      </c>
      <c r="BI314" s="99">
        <f>IF(N314="nulová",J314,0)</f>
        <v>0</v>
      </c>
      <c r="BJ314" s="17" t="s">
        <v>118</v>
      </c>
      <c r="BK314" s="99">
        <f>ROUND(I314*H314,2)</f>
        <v>0</v>
      </c>
      <c r="BL314" s="17" t="s">
        <v>145</v>
      </c>
      <c r="BM314" s="181" t="s">
        <v>634</v>
      </c>
    </row>
    <row r="315" spans="1:65" s="2" customFormat="1" ht="16.5" customHeight="1">
      <c r="A315" s="34"/>
      <c r="B315" s="137"/>
      <c r="C315" s="169" t="s">
        <v>635</v>
      </c>
      <c r="D315" s="169" t="s">
        <v>141</v>
      </c>
      <c r="E315" s="170" t="s">
        <v>636</v>
      </c>
      <c r="F315" s="171" t="s">
        <v>637</v>
      </c>
      <c r="G315" s="172" t="s">
        <v>232</v>
      </c>
      <c r="H315" s="173">
        <v>52.25</v>
      </c>
      <c r="I315" s="174"/>
      <c r="J315" s="175">
        <f>ROUND(I315*H315,2)</f>
        <v>0</v>
      </c>
      <c r="K315" s="176"/>
      <c r="L315" s="35"/>
      <c r="M315" s="177" t="s">
        <v>1</v>
      </c>
      <c r="N315" s="178" t="s">
        <v>38</v>
      </c>
      <c r="O315" s="63"/>
      <c r="P315" s="179">
        <f>O315*H315</f>
        <v>0</v>
      </c>
      <c r="Q315" s="179">
        <v>0</v>
      </c>
      <c r="R315" s="179">
        <f>Q315*H315</f>
        <v>0</v>
      </c>
      <c r="S315" s="179">
        <v>0</v>
      </c>
      <c r="T315" s="180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1" t="s">
        <v>145</v>
      </c>
      <c r="AT315" s="181" t="s">
        <v>141</v>
      </c>
      <c r="AU315" s="181" t="s">
        <v>118</v>
      </c>
      <c r="AY315" s="17" t="s">
        <v>139</v>
      </c>
      <c r="BE315" s="99">
        <f>IF(N315="základná",J315,0)</f>
        <v>0</v>
      </c>
      <c r="BF315" s="99">
        <f>IF(N315="znížená",J315,0)</f>
        <v>0</v>
      </c>
      <c r="BG315" s="99">
        <f>IF(N315="zákl. prenesená",J315,0)</f>
        <v>0</v>
      </c>
      <c r="BH315" s="99">
        <f>IF(N315="zníž. prenesená",J315,0)</f>
        <v>0</v>
      </c>
      <c r="BI315" s="99">
        <f>IF(N315="nulová",J315,0)</f>
        <v>0</v>
      </c>
      <c r="BJ315" s="17" t="s">
        <v>118</v>
      </c>
      <c r="BK315" s="99">
        <f>ROUND(I315*H315,2)</f>
        <v>0</v>
      </c>
      <c r="BL315" s="17" t="s">
        <v>145</v>
      </c>
      <c r="BM315" s="181" t="s">
        <v>638</v>
      </c>
    </row>
    <row r="316" spans="1:65" s="13" customFormat="1" ht="11.25">
      <c r="B316" s="182"/>
      <c r="D316" s="183" t="s">
        <v>169</v>
      </c>
      <c r="E316" s="184" t="s">
        <v>1</v>
      </c>
      <c r="F316" s="185" t="s">
        <v>639</v>
      </c>
      <c r="H316" s="186">
        <v>52.25</v>
      </c>
      <c r="I316" s="187"/>
      <c r="L316" s="182"/>
      <c r="M316" s="188"/>
      <c r="N316" s="189"/>
      <c r="O316" s="189"/>
      <c r="P316" s="189"/>
      <c r="Q316" s="189"/>
      <c r="R316" s="189"/>
      <c r="S316" s="189"/>
      <c r="T316" s="190"/>
      <c r="AT316" s="184" t="s">
        <v>169</v>
      </c>
      <c r="AU316" s="184" t="s">
        <v>118</v>
      </c>
      <c r="AV316" s="13" t="s">
        <v>118</v>
      </c>
      <c r="AW316" s="13" t="s">
        <v>27</v>
      </c>
      <c r="AX316" s="13" t="s">
        <v>79</v>
      </c>
      <c r="AY316" s="184" t="s">
        <v>139</v>
      </c>
    </row>
    <row r="317" spans="1:65" s="15" customFormat="1" ht="33.75">
      <c r="B317" s="199"/>
      <c r="D317" s="183" t="s">
        <v>169</v>
      </c>
      <c r="E317" s="200" t="s">
        <v>1</v>
      </c>
      <c r="F317" s="201" t="s">
        <v>640</v>
      </c>
      <c r="H317" s="200" t="s">
        <v>1</v>
      </c>
      <c r="I317" s="202"/>
      <c r="L317" s="199"/>
      <c r="M317" s="203"/>
      <c r="N317" s="204"/>
      <c r="O317" s="204"/>
      <c r="P317" s="204"/>
      <c r="Q317" s="204"/>
      <c r="R317" s="204"/>
      <c r="S317" s="204"/>
      <c r="T317" s="205"/>
      <c r="AT317" s="200" t="s">
        <v>169</v>
      </c>
      <c r="AU317" s="200" t="s">
        <v>118</v>
      </c>
      <c r="AV317" s="15" t="s">
        <v>79</v>
      </c>
      <c r="AW317" s="15" t="s">
        <v>27</v>
      </c>
      <c r="AX317" s="15" t="s">
        <v>72</v>
      </c>
      <c r="AY317" s="200" t="s">
        <v>139</v>
      </c>
    </row>
    <row r="318" spans="1:65" s="2" customFormat="1" ht="24.2" customHeight="1">
      <c r="A318" s="34"/>
      <c r="B318" s="137"/>
      <c r="C318" s="169" t="s">
        <v>461</v>
      </c>
      <c r="D318" s="169" t="s">
        <v>141</v>
      </c>
      <c r="E318" s="170" t="s">
        <v>641</v>
      </c>
      <c r="F318" s="171" t="s">
        <v>642</v>
      </c>
      <c r="G318" s="172" t="s">
        <v>232</v>
      </c>
      <c r="H318" s="173">
        <v>238.572</v>
      </c>
      <c r="I318" s="174"/>
      <c r="J318" s="175">
        <f>ROUND(I318*H318,2)</f>
        <v>0</v>
      </c>
      <c r="K318" s="176"/>
      <c r="L318" s="35"/>
      <c r="M318" s="177" t="s">
        <v>1</v>
      </c>
      <c r="N318" s="178" t="s">
        <v>38</v>
      </c>
      <c r="O318" s="63"/>
      <c r="P318" s="179">
        <f>O318*H318</f>
        <v>0</v>
      </c>
      <c r="Q318" s="179">
        <v>0</v>
      </c>
      <c r="R318" s="179">
        <f>Q318*H318</f>
        <v>0</v>
      </c>
      <c r="S318" s="179">
        <v>0</v>
      </c>
      <c r="T318" s="180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1" t="s">
        <v>145</v>
      </c>
      <c r="AT318" s="181" t="s">
        <v>141</v>
      </c>
      <c r="AU318" s="181" t="s">
        <v>118</v>
      </c>
      <c r="AY318" s="17" t="s">
        <v>139</v>
      </c>
      <c r="BE318" s="99">
        <f>IF(N318="základná",J318,0)</f>
        <v>0</v>
      </c>
      <c r="BF318" s="99">
        <f>IF(N318="znížená",J318,0)</f>
        <v>0</v>
      </c>
      <c r="BG318" s="99">
        <f>IF(N318="zákl. prenesená",J318,0)</f>
        <v>0</v>
      </c>
      <c r="BH318" s="99">
        <f>IF(N318="zníž. prenesená",J318,0)</f>
        <v>0</v>
      </c>
      <c r="BI318" s="99">
        <f>IF(N318="nulová",J318,0)</f>
        <v>0</v>
      </c>
      <c r="BJ318" s="17" t="s">
        <v>118</v>
      </c>
      <c r="BK318" s="99">
        <f>ROUND(I318*H318,2)</f>
        <v>0</v>
      </c>
      <c r="BL318" s="17" t="s">
        <v>145</v>
      </c>
      <c r="BM318" s="181" t="s">
        <v>643</v>
      </c>
    </row>
    <row r="319" spans="1:65" s="13" customFormat="1" ht="11.25">
      <c r="B319" s="182"/>
      <c r="D319" s="183" t="s">
        <v>169</v>
      </c>
      <c r="E319" s="184" t="s">
        <v>1</v>
      </c>
      <c r="F319" s="185" t="s">
        <v>644</v>
      </c>
      <c r="H319" s="186">
        <v>238.572</v>
      </c>
      <c r="I319" s="187"/>
      <c r="L319" s="182"/>
      <c r="M319" s="188"/>
      <c r="N319" s="189"/>
      <c r="O319" s="189"/>
      <c r="P319" s="189"/>
      <c r="Q319" s="189"/>
      <c r="R319" s="189"/>
      <c r="S319" s="189"/>
      <c r="T319" s="190"/>
      <c r="AT319" s="184" t="s">
        <v>169</v>
      </c>
      <c r="AU319" s="184" t="s">
        <v>118</v>
      </c>
      <c r="AV319" s="13" t="s">
        <v>118</v>
      </c>
      <c r="AW319" s="13" t="s">
        <v>27</v>
      </c>
      <c r="AX319" s="13" t="s">
        <v>79</v>
      </c>
      <c r="AY319" s="184" t="s">
        <v>139</v>
      </c>
    </row>
    <row r="320" spans="1:65" s="15" customFormat="1" ht="33.75">
      <c r="B320" s="199"/>
      <c r="D320" s="183" t="s">
        <v>169</v>
      </c>
      <c r="E320" s="200" t="s">
        <v>1</v>
      </c>
      <c r="F320" s="201" t="s">
        <v>640</v>
      </c>
      <c r="H320" s="200" t="s">
        <v>1</v>
      </c>
      <c r="I320" s="202"/>
      <c r="L320" s="199"/>
      <c r="M320" s="203"/>
      <c r="N320" s="204"/>
      <c r="O320" s="204"/>
      <c r="P320" s="204"/>
      <c r="Q320" s="204"/>
      <c r="R320" s="204"/>
      <c r="S320" s="204"/>
      <c r="T320" s="205"/>
      <c r="AT320" s="200" t="s">
        <v>169</v>
      </c>
      <c r="AU320" s="200" t="s">
        <v>118</v>
      </c>
      <c r="AV320" s="15" t="s">
        <v>79</v>
      </c>
      <c r="AW320" s="15" t="s">
        <v>27</v>
      </c>
      <c r="AX320" s="15" t="s">
        <v>72</v>
      </c>
      <c r="AY320" s="200" t="s">
        <v>139</v>
      </c>
    </row>
    <row r="321" spans="1:65" s="12" customFormat="1" ht="22.9" customHeight="1">
      <c r="B321" s="156"/>
      <c r="D321" s="157" t="s">
        <v>71</v>
      </c>
      <c r="E321" s="167" t="s">
        <v>542</v>
      </c>
      <c r="F321" s="167" t="s">
        <v>645</v>
      </c>
      <c r="I321" s="159"/>
      <c r="J321" s="168">
        <f>BK321</f>
        <v>0</v>
      </c>
      <c r="L321" s="156"/>
      <c r="M321" s="161"/>
      <c r="N321" s="162"/>
      <c r="O321" s="162"/>
      <c r="P321" s="163">
        <f>P322</f>
        <v>0</v>
      </c>
      <c r="Q321" s="162"/>
      <c r="R321" s="163">
        <f>R322</f>
        <v>0</v>
      </c>
      <c r="S321" s="162"/>
      <c r="T321" s="164">
        <f>T322</f>
        <v>0</v>
      </c>
      <c r="AR321" s="157" t="s">
        <v>79</v>
      </c>
      <c r="AT321" s="165" t="s">
        <v>71</v>
      </c>
      <c r="AU321" s="165" t="s">
        <v>79</v>
      </c>
      <c r="AY321" s="157" t="s">
        <v>139</v>
      </c>
      <c r="BK321" s="166">
        <f>BK322</f>
        <v>0</v>
      </c>
    </row>
    <row r="322" spans="1:65" s="2" customFormat="1" ht="33" customHeight="1">
      <c r="A322" s="34"/>
      <c r="B322" s="137"/>
      <c r="C322" s="169" t="s">
        <v>646</v>
      </c>
      <c r="D322" s="169" t="s">
        <v>141</v>
      </c>
      <c r="E322" s="170" t="s">
        <v>647</v>
      </c>
      <c r="F322" s="171" t="s">
        <v>648</v>
      </c>
      <c r="G322" s="172" t="s">
        <v>232</v>
      </c>
      <c r="H322" s="173">
        <v>869.63800000000003</v>
      </c>
      <c r="I322" s="174"/>
      <c r="J322" s="175">
        <f>ROUND(I322*H322,2)</f>
        <v>0</v>
      </c>
      <c r="K322" s="176"/>
      <c r="L322" s="35"/>
      <c r="M322" s="177" t="s">
        <v>1</v>
      </c>
      <c r="N322" s="178" t="s">
        <v>38</v>
      </c>
      <c r="O322" s="63"/>
      <c r="P322" s="179">
        <f>O322*H322</f>
        <v>0</v>
      </c>
      <c r="Q322" s="179">
        <v>0</v>
      </c>
      <c r="R322" s="179">
        <f>Q322*H322</f>
        <v>0</v>
      </c>
      <c r="S322" s="179">
        <v>0</v>
      </c>
      <c r="T322" s="180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1" t="s">
        <v>145</v>
      </c>
      <c r="AT322" s="181" t="s">
        <v>141</v>
      </c>
      <c r="AU322" s="181" t="s">
        <v>118</v>
      </c>
      <c r="AY322" s="17" t="s">
        <v>139</v>
      </c>
      <c r="BE322" s="99">
        <f>IF(N322="základná",J322,0)</f>
        <v>0</v>
      </c>
      <c r="BF322" s="99">
        <f>IF(N322="znížená",J322,0)</f>
        <v>0</v>
      </c>
      <c r="BG322" s="99">
        <f>IF(N322="zákl. prenesená",J322,0)</f>
        <v>0</v>
      </c>
      <c r="BH322" s="99">
        <f>IF(N322="zníž. prenesená",J322,0)</f>
        <v>0</v>
      </c>
      <c r="BI322" s="99">
        <f>IF(N322="nulová",J322,0)</f>
        <v>0</v>
      </c>
      <c r="BJ322" s="17" t="s">
        <v>118</v>
      </c>
      <c r="BK322" s="99">
        <f>ROUND(I322*H322,2)</f>
        <v>0</v>
      </c>
      <c r="BL322" s="17" t="s">
        <v>145</v>
      </c>
      <c r="BM322" s="181" t="s">
        <v>649</v>
      </c>
    </row>
    <row r="323" spans="1:65" s="12" customFormat="1" ht="25.9" customHeight="1">
      <c r="B323" s="156"/>
      <c r="D323" s="157" t="s">
        <v>71</v>
      </c>
      <c r="E323" s="158" t="s">
        <v>650</v>
      </c>
      <c r="F323" s="158" t="s">
        <v>651</v>
      </c>
      <c r="I323" s="159"/>
      <c r="J323" s="160">
        <f>BK323</f>
        <v>0</v>
      </c>
      <c r="L323" s="156"/>
      <c r="M323" s="161"/>
      <c r="N323" s="162"/>
      <c r="O323" s="162"/>
      <c r="P323" s="163">
        <f>P324</f>
        <v>0</v>
      </c>
      <c r="Q323" s="162"/>
      <c r="R323" s="163">
        <f>R324</f>
        <v>1.8287500000000001</v>
      </c>
      <c r="S323" s="162"/>
      <c r="T323" s="164">
        <f>T324</f>
        <v>10.780000000000001</v>
      </c>
      <c r="AR323" s="157" t="s">
        <v>118</v>
      </c>
      <c r="AT323" s="165" t="s">
        <v>71</v>
      </c>
      <c r="AU323" s="165" t="s">
        <v>72</v>
      </c>
      <c r="AY323" s="157" t="s">
        <v>139</v>
      </c>
      <c r="BK323" s="166">
        <f>BK324</f>
        <v>0</v>
      </c>
    </row>
    <row r="324" spans="1:65" s="12" customFormat="1" ht="22.9" customHeight="1">
      <c r="B324" s="156"/>
      <c r="D324" s="157" t="s">
        <v>71</v>
      </c>
      <c r="E324" s="167" t="s">
        <v>652</v>
      </c>
      <c r="F324" s="167" t="s">
        <v>653</v>
      </c>
      <c r="I324" s="159"/>
      <c r="J324" s="168">
        <f>BK324</f>
        <v>0</v>
      </c>
      <c r="L324" s="156"/>
      <c r="M324" s="161"/>
      <c r="N324" s="162"/>
      <c r="O324" s="162"/>
      <c r="P324" s="163">
        <f>SUM(P325:P336)</f>
        <v>0</v>
      </c>
      <c r="Q324" s="162"/>
      <c r="R324" s="163">
        <f>SUM(R325:R336)</f>
        <v>1.8287500000000001</v>
      </c>
      <c r="S324" s="162"/>
      <c r="T324" s="164">
        <f>SUM(T325:T336)</f>
        <v>10.780000000000001</v>
      </c>
      <c r="AR324" s="157" t="s">
        <v>118</v>
      </c>
      <c r="AT324" s="165" t="s">
        <v>71</v>
      </c>
      <c r="AU324" s="165" t="s">
        <v>79</v>
      </c>
      <c r="AY324" s="157" t="s">
        <v>139</v>
      </c>
      <c r="BK324" s="166">
        <f>SUM(BK325:BK336)</f>
        <v>0</v>
      </c>
    </row>
    <row r="325" spans="1:65" s="2" customFormat="1" ht="33" customHeight="1">
      <c r="A325" s="34"/>
      <c r="B325" s="137"/>
      <c r="C325" s="169" t="s">
        <v>464</v>
      </c>
      <c r="D325" s="169" t="s">
        <v>141</v>
      </c>
      <c r="E325" s="170" t="s">
        <v>654</v>
      </c>
      <c r="F325" s="171" t="s">
        <v>655</v>
      </c>
      <c r="G325" s="172" t="s">
        <v>144</v>
      </c>
      <c r="H325" s="173">
        <v>1</v>
      </c>
      <c r="I325" s="174"/>
      <c r="J325" s="175">
        <f>ROUND(I325*H325,2)</f>
        <v>0</v>
      </c>
      <c r="K325" s="176"/>
      <c r="L325" s="35"/>
      <c r="M325" s="177" t="s">
        <v>1</v>
      </c>
      <c r="N325" s="178" t="s">
        <v>38</v>
      </c>
      <c r="O325" s="63"/>
      <c r="P325" s="179">
        <f>O325*H325</f>
        <v>0</v>
      </c>
      <c r="Q325" s="179">
        <v>0</v>
      </c>
      <c r="R325" s="179">
        <f>Q325*H325</f>
        <v>0</v>
      </c>
      <c r="S325" s="179">
        <v>0</v>
      </c>
      <c r="T325" s="180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1" t="s">
        <v>222</v>
      </c>
      <c r="AT325" s="181" t="s">
        <v>141</v>
      </c>
      <c r="AU325" s="181" t="s">
        <v>118</v>
      </c>
      <c r="AY325" s="17" t="s">
        <v>139</v>
      </c>
      <c r="BE325" s="99">
        <f>IF(N325="základná",J325,0)</f>
        <v>0</v>
      </c>
      <c r="BF325" s="99">
        <f>IF(N325="znížená",J325,0)</f>
        <v>0</v>
      </c>
      <c r="BG325" s="99">
        <f>IF(N325="zákl. prenesená",J325,0)</f>
        <v>0</v>
      </c>
      <c r="BH325" s="99">
        <f>IF(N325="zníž. prenesená",J325,0)</f>
        <v>0</v>
      </c>
      <c r="BI325" s="99">
        <f>IF(N325="nulová",J325,0)</f>
        <v>0</v>
      </c>
      <c r="BJ325" s="17" t="s">
        <v>118</v>
      </c>
      <c r="BK325" s="99">
        <f>ROUND(I325*H325,2)</f>
        <v>0</v>
      </c>
      <c r="BL325" s="17" t="s">
        <v>222</v>
      </c>
      <c r="BM325" s="181" t="s">
        <v>656</v>
      </c>
    </row>
    <row r="326" spans="1:65" s="13" customFormat="1" ht="11.25">
      <c r="B326" s="182"/>
      <c r="D326" s="183" t="s">
        <v>169</v>
      </c>
      <c r="E326" s="184" t="s">
        <v>1</v>
      </c>
      <c r="F326" s="185" t="s">
        <v>79</v>
      </c>
      <c r="H326" s="186">
        <v>1</v>
      </c>
      <c r="I326" s="187"/>
      <c r="L326" s="182"/>
      <c r="M326" s="188"/>
      <c r="N326" s="189"/>
      <c r="O326" s="189"/>
      <c r="P326" s="189"/>
      <c r="Q326" s="189"/>
      <c r="R326" s="189"/>
      <c r="S326" s="189"/>
      <c r="T326" s="190"/>
      <c r="AT326" s="184" t="s">
        <v>169</v>
      </c>
      <c r="AU326" s="184" t="s">
        <v>118</v>
      </c>
      <c r="AV326" s="13" t="s">
        <v>118</v>
      </c>
      <c r="AW326" s="13" t="s">
        <v>27</v>
      </c>
      <c r="AX326" s="13" t="s">
        <v>79</v>
      </c>
      <c r="AY326" s="184" t="s">
        <v>139</v>
      </c>
    </row>
    <row r="327" spans="1:65" s="2" customFormat="1" ht="24.2" customHeight="1">
      <c r="A327" s="34"/>
      <c r="B327" s="137"/>
      <c r="C327" s="169" t="s">
        <v>657</v>
      </c>
      <c r="D327" s="169" t="s">
        <v>141</v>
      </c>
      <c r="E327" s="170" t="s">
        <v>658</v>
      </c>
      <c r="F327" s="171" t="s">
        <v>659</v>
      </c>
      <c r="G327" s="172" t="s">
        <v>359</v>
      </c>
      <c r="H327" s="173">
        <v>77</v>
      </c>
      <c r="I327" s="174"/>
      <c r="J327" s="175">
        <f>ROUND(I327*H327,2)</f>
        <v>0</v>
      </c>
      <c r="K327" s="176"/>
      <c r="L327" s="35"/>
      <c r="M327" s="177" t="s">
        <v>1</v>
      </c>
      <c r="N327" s="178" t="s">
        <v>38</v>
      </c>
      <c r="O327" s="63"/>
      <c r="P327" s="179">
        <f>O327*H327</f>
        <v>0</v>
      </c>
      <c r="Q327" s="179">
        <v>0</v>
      </c>
      <c r="R327" s="179">
        <f>Q327*H327</f>
        <v>0</v>
      </c>
      <c r="S327" s="179">
        <v>0</v>
      </c>
      <c r="T327" s="180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1" t="s">
        <v>222</v>
      </c>
      <c r="AT327" s="181" t="s">
        <v>141</v>
      </c>
      <c r="AU327" s="181" t="s">
        <v>118</v>
      </c>
      <c r="AY327" s="17" t="s">
        <v>139</v>
      </c>
      <c r="BE327" s="99">
        <f>IF(N327="základná",J327,0)</f>
        <v>0</v>
      </c>
      <c r="BF327" s="99">
        <f>IF(N327="znížená",J327,0)</f>
        <v>0</v>
      </c>
      <c r="BG327" s="99">
        <f>IF(N327="zákl. prenesená",J327,0)</f>
        <v>0</v>
      </c>
      <c r="BH327" s="99">
        <f>IF(N327="zníž. prenesená",J327,0)</f>
        <v>0</v>
      </c>
      <c r="BI327" s="99">
        <f>IF(N327="nulová",J327,0)</f>
        <v>0</v>
      </c>
      <c r="BJ327" s="17" t="s">
        <v>118</v>
      </c>
      <c r="BK327" s="99">
        <f>ROUND(I327*H327,2)</f>
        <v>0</v>
      </c>
      <c r="BL327" s="17" t="s">
        <v>222</v>
      </c>
      <c r="BM327" s="181" t="s">
        <v>660</v>
      </c>
    </row>
    <row r="328" spans="1:65" s="2" customFormat="1" ht="24.2" customHeight="1">
      <c r="A328" s="34"/>
      <c r="B328" s="137"/>
      <c r="C328" s="206" t="s">
        <v>468</v>
      </c>
      <c r="D328" s="206" t="s">
        <v>229</v>
      </c>
      <c r="E328" s="207" t="s">
        <v>661</v>
      </c>
      <c r="F328" s="208" t="s">
        <v>662</v>
      </c>
      <c r="G328" s="209" t="s">
        <v>359</v>
      </c>
      <c r="H328" s="210">
        <v>77</v>
      </c>
      <c r="I328" s="211"/>
      <c r="J328" s="212">
        <f>ROUND(I328*H328,2)</f>
        <v>0</v>
      </c>
      <c r="K328" s="213"/>
      <c r="L328" s="214"/>
      <c r="M328" s="215" t="s">
        <v>1</v>
      </c>
      <c r="N328" s="216" t="s">
        <v>38</v>
      </c>
      <c r="O328" s="63"/>
      <c r="P328" s="179">
        <f>O328*H328</f>
        <v>0</v>
      </c>
      <c r="Q328" s="179">
        <v>2.375E-2</v>
      </c>
      <c r="R328" s="179">
        <f>Q328*H328</f>
        <v>1.8287500000000001</v>
      </c>
      <c r="S328" s="179">
        <v>0</v>
      </c>
      <c r="T328" s="180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1" t="s">
        <v>227</v>
      </c>
      <c r="AT328" s="181" t="s">
        <v>229</v>
      </c>
      <c r="AU328" s="181" t="s">
        <v>118</v>
      </c>
      <c r="AY328" s="17" t="s">
        <v>139</v>
      </c>
      <c r="BE328" s="99">
        <f>IF(N328="základná",J328,0)</f>
        <v>0</v>
      </c>
      <c r="BF328" s="99">
        <f>IF(N328="znížená",J328,0)</f>
        <v>0</v>
      </c>
      <c r="BG328" s="99">
        <f>IF(N328="zákl. prenesená",J328,0)</f>
        <v>0</v>
      </c>
      <c r="BH328" s="99">
        <f>IF(N328="zníž. prenesená",J328,0)</f>
        <v>0</v>
      </c>
      <c r="BI328" s="99">
        <f>IF(N328="nulová",J328,0)</f>
        <v>0</v>
      </c>
      <c r="BJ328" s="17" t="s">
        <v>118</v>
      </c>
      <c r="BK328" s="99">
        <f>ROUND(I328*H328,2)</f>
        <v>0</v>
      </c>
      <c r="BL328" s="17" t="s">
        <v>222</v>
      </c>
      <c r="BM328" s="181" t="s">
        <v>663</v>
      </c>
    </row>
    <row r="329" spans="1:65" s="13" customFormat="1" ht="11.25">
      <c r="B329" s="182"/>
      <c r="D329" s="183" t="s">
        <v>169</v>
      </c>
      <c r="E329" s="184" t="s">
        <v>1</v>
      </c>
      <c r="F329" s="185" t="s">
        <v>465</v>
      </c>
      <c r="H329" s="186">
        <v>77</v>
      </c>
      <c r="I329" s="187"/>
      <c r="L329" s="182"/>
      <c r="M329" s="188"/>
      <c r="N329" s="189"/>
      <c r="O329" s="189"/>
      <c r="P329" s="189"/>
      <c r="Q329" s="189"/>
      <c r="R329" s="189"/>
      <c r="S329" s="189"/>
      <c r="T329" s="190"/>
      <c r="AT329" s="184" t="s">
        <v>169</v>
      </c>
      <c r="AU329" s="184" t="s">
        <v>118</v>
      </c>
      <c r="AV329" s="13" t="s">
        <v>118</v>
      </c>
      <c r="AW329" s="13" t="s">
        <v>27</v>
      </c>
      <c r="AX329" s="13" t="s">
        <v>79</v>
      </c>
      <c r="AY329" s="184" t="s">
        <v>139</v>
      </c>
    </row>
    <row r="330" spans="1:65" s="2" customFormat="1" ht="24.2" customHeight="1">
      <c r="A330" s="34"/>
      <c r="B330" s="137"/>
      <c r="C330" s="169" t="s">
        <v>664</v>
      </c>
      <c r="D330" s="169" t="s">
        <v>141</v>
      </c>
      <c r="E330" s="170" t="s">
        <v>665</v>
      </c>
      <c r="F330" s="171" t="s">
        <v>666</v>
      </c>
      <c r="G330" s="172" t="s">
        <v>359</v>
      </c>
      <c r="H330" s="173">
        <v>77</v>
      </c>
      <c r="I330" s="174"/>
      <c r="J330" s="175">
        <f t="shared" ref="J330:J336" si="75">ROUND(I330*H330,2)</f>
        <v>0</v>
      </c>
      <c r="K330" s="176"/>
      <c r="L330" s="35"/>
      <c r="M330" s="177" t="s">
        <v>1</v>
      </c>
      <c r="N330" s="178" t="s">
        <v>38</v>
      </c>
      <c r="O330" s="63"/>
      <c r="P330" s="179">
        <f t="shared" ref="P330:P336" si="76">O330*H330</f>
        <v>0</v>
      </c>
      <c r="Q330" s="179">
        <v>0</v>
      </c>
      <c r="R330" s="179">
        <f t="shared" ref="R330:R336" si="77">Q330*H330</f>
        <v>0</v>
      </c>
      <c r="S330" s="179">
        <v>0.14000000000000001</v>
      </c>
      <c r="T330" s="180">
        <f t="shared" ref="T330:T336" si="78">S330*H330</f>
        <v>10.780000000000001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1" t="s">
        <v>222</v>
      </c>
      <c r="AT330" s="181" t="s">
        <v>141</v>
      </c>
      <c r="AU330" s="181" t="s">
        <v>118</v>
      </c>
      <c r="AY330" s="17" t="s">
        <v>139</v>
      </c>
      <c r="BE330" s="99">
        <f t="shared" ref="BE330:BE336" si="79">IF(N330="základná",J330,0)</f>
        <v>0</v>
      </c>
      <c r="BF330" s="99">
        <f t="shared" ref="BF330:BF336" si="80">IF(N330="znížená",J330,0)</f>
        <v>0</v>
      </c>
      <c r="BG330" s="99">
        <f t="shared" ref="BG330:BG336" si="81">IF(N330="zákl. prenesená",J330,0)</f>
        <v>0</v>
      </c>
      <c r="BH330" s="99">
        <f t="shared" ref="BH330:BH336" si="82">IF(N330="zníž. prenesená",J330,0)</f>
        <v>0</v>
      </c>
      <c r="BI330" s="99">
        <f t="shared" ref="BI330:BI336" si="83">IF(N330="nulová",J330,0)</f>
        <v>0</v>
      </c>
      <c r="BJ330" s="17" t="s">
        <v>118</v>
      </c>
      <c r="BK330" s="99">
        <f t="shared" ref="BK330:BK336" si="84">ROUND(I330*H330,2)</f>
        <v>0</v>
      </c>
      <c r="BL330" s="17" t="s">
        <v>222</v>
      </c>
      <c r="BM330" s="181" t="s">
        <v>667</v>
      </c>
    </row>
    <row r="331" spans="1:65" s="2" customFormat="1" ht="49.15" customHeight="1">
      <c r="A331" s="34"/>
      <c r="B331" s="137"/>
      <c r="C331" s="169" t="s">
        <v>471</v>
      </c>
      <c r="D331" s="169" t="s">
        <v>141</v>
      </c>
      <c r="E331" s="170" t="s">
        <v>668</v>
      </c>
      <c r="F331" s="171" t="s">
        <v>669</v>
      </c>
      <c r="G331" s="172" t="s">
        <v>144</v>
      </c>
      <c r="H331" s="173">
        <v>52</v>
      </c>
      <c r="I331" s="174"/>
      <c r="J331" s="175">
        <f t="shared" si="75"/>
        <v>0</v>
      </c>
      <c r="K331" s="176"/>
      <c r="L331" s="35"/>
      <c r="M331" s="177" t="s">
        <v>1</v>
      </c>
      <c r="N331" s="178" t="s">
        <v>38</v>
      </c>
      <c r="O331" s="63"/>
      <c r="P331" s="179">
        <f t="shared" si="76"/>
        <v>0</v>
      </c>
      <c r="Q331" s="179">
        <v>0</v>
      </c>
      <c r="R331" s="179">
        <f t="shared" si="77"/>
        <v>0</v>
      </c>
      <c r="S331" s="179">
        <v>0</v>
      </c>
      <c r="T331" s="180">
        <f t="shared" si="78"/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1" t="s">
        <v>222</v>
      </c>
      <c r="AT331" s="181" t="s">
        <v>141</v>
      </c>
      <c r="AU331" s="181" t="s">
        <v>118</v>
      </c>
      <c r="AY331" s="17" t="s">
        <v>139</v>
      </c>
      <c r="BE331" s="99">
        <f t="shared" si="79"/>
        <v>0</v>
      </c>
      <c r="BF331" s="99">
        <f t="shared" si="80"/>
        <v>0</v>
      </c>
      <c r="BG331" s="99">
        <f t="shared" si="81"/>
        <v>0</v>
      </c>
      <c r="BH331" s="99">
        <f t="shared" si="82"/>
        <v>0</v>
      </c>
      <c r="BI331" s="99">
        <f t="shared" si="83"/>
        <v>0</v>
      </c>
      <c r="BJ331" s="17" t="s">
        <v>118</v>
      </c>
      <c r="BK331" s="99">
        <f t="shared" si="84"/>
        <v>0</v>
      </c>
      <c r="BL331" s="17" t="s">
        <v>222</v>
      </c>
      <c r="BM331" s="181" t="s">
        <v>670</v>
      </c>
    </row>
    <row r="332" spans="1:65" s="2" customFormat="1" ht="44.25" customHeight="1">
      <c r="A332" s="34"/>
      <c r="B332" s="137"/>
      <c r="C332" s="169" t="s">
        <v>671</v>
      </c>
      <c r="D332" s="169" t="s">
        <v>141</v>
      </c>
      <c r="E332" s="170" t="s">
        <v>672</v>
      </c>
      <c r="F332" s="171" t="s">
        <v>673</v>
      </c>
      <c r="G332" s="172" t="s">
        <v>144</v>
      </c>
      <c r="H332" s="173">
        <v>4</v>
      </c>
      <c r="I332" s="174"/>
      <c r="J332" s="175">
        <f t="shared" si="75"/>
        <v>0</v>
      </c>
      <c r="K332" s="176"/>
      <c r="L332" s="35"/>
      <c r="M332" s="177" t="s">
        <v>1</v>
      </c>
      <c r="N332" s="178" t="s">
        <v>38</v>
      </c>
      <c r="O332" s="63"/>
      <c r="P332" s="179">
        <f t="shared" si="76"/>
        <v>0</v>
      </c>
      <c r="Q332" s="179">
        <v>0</v>
      </c>
      <c r="R332" s="179">
        <f t="shared" si="77"/>
        <v>0</v>
      </c>
      <c r="S332" s="179">
        <v>0</v>
      </c>
      <c r="T332" s="180">
        <f t="shared" si="78"/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1" t="s">
        <v>222</v>
      </c>
      <c r="AT332" s="181" t="s">
        <v>141</v>
      </c>
      <c r="AU332" s="181" t="s">
        <v>118</v>
      </c>
      <c r="AY332" s="17" t="s">
        <v>139</v>
      </c>
      <c r="BE332" s="99">
        <f t="shared" si="79"/>
        <v>0</v>
      </c>
      <c r="BF332" s="99">
        <f t="shared" si="80"/>
        <v>0</v>
      </c>
      <c r="BG332" s="99">
        <f t="shared" si="81"/>
        <v>0</v>
      </c>
      <c r="BH332" s="99">
        <f t="shared" si="82"/>
        <v>0</v>
      </c>
      <c r="BI332" s="99">
        <f t="shared" si="83"/>
        <v>0</v>
      </c>
      <c r="BJ332" s="17" t="s">
        <v>118</v>
      </c>
      <c r="BK332" s="99">
        <f t="shared" si="84"/>
        <v>0</v>
      </c>
      <c r="BL332" s="17" t="s">
        <v>222</v>
      </c>
      <c r="BM332" s="181" t="s">
        <v>674</v>
      </c>
    </row>
    <row r="333" spans="1:65" s="2" customFormat="1" ht="49.15" customHeight="1">
      <c r="A333" s="34"/>
      <c r="B333" s="137"/>
      <c r="C333" s="169" t="s">
        <v>475</v>
      </c>
      <c r="D333" s="169" t="s">
        <v>141</v>
      </c>
      <c r="E333" s="170" t="s">
        <v>675</v>
      </c>
      <c r="F333" s="171" t="s">
        <v>676</v>
      </c>
      <c r="G333" s="172" t="s">
        <v>144</v>
      </c>
      <c r="H333" s="173">
        <v>4</v>
      </c>
      <c r="I333" s="174"/>
      <c r="J333" s="175">
        <f t="shared" si="75"/>
        <v>0</v>
      </c>
      <c r="K333" s="176"/>
      <c r="L333" s="35"/>
      <c r="M333" s="177" t="s">
        <v>1</v>
      </c>
      <c r="N333" s="178" t="s">
        <v>38</v>
      </c>
      <c r="O333" s="63"/>
      <c r="P333" s="179">
        <f t="shared" si="76"/>
        <v>0</v>
      </c>
      <c r="Q333" s="179">
        <v>0</v>
      </c>
      <c r="R333" s="179">
        <f t="shared" si="77"/>
        <v>0</v>
      </c>
      <c r="S333" s="179">
        <v>0</v>
      </c>
      <c r="T333" s="180">
        <f t="shared" si="78"/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1" t="s">
        <v>222</v>
      </c>
      <c r="AT333" s="181" t="s">
        <v>141</v>
      </c>
      <c r="AU333" s="181" t="s">
        <v>118</v>
      </c>
      <c r="AY333" s="17" t="s">
        <v>139</v>
      </c>
      <c r="BE333" s="99">
        <f t="shared" si="79"/>
        <v>0</v>
      </c>
      <c r="BF333" s="99">
        <f t="shared" si="80"/>
        <v>0</v>
      </c>
      <c r="BG333" s="99">
        <f t="shared" si="81"/>
        <v>0</v>
      </c>
      <c r="BH333" s="99">
        <f t="shared" si="82"/>
        <v>0</v>
      </c>
      <c r="BI333" s="99">
        <f t="shared" si="83"/>
        <v>0</v>
      </c>
      <c r="BJ333" s="17" t="s">
        <v>118</v>
      </c>
      <c r="BK333" s="99">
        <f t="shared" si="84"/>
        <v>0</v>
      </c>
      <c r="BL333" s="17" t="s">
        <v>222</v>
      </c>
      <c r="BM333" s="181" t="s">
        <v>677</v>
      </c>
    </row>
    <row r="334" spans="1:65" s="2" customFormat="1" ht="37.9" customHeight="1">
      <c r="A334" s="34"/>
      <c r="B334" s="137"/>
      <c r="C334" s="169" t="s">
        <v>678</v>
      </c>
      <c r="D334" s="169" t="s">
        <v>141</v>
      </c>
      <c r="E334" s="170" t="s">
        <v>679</v>
      </c>
      <c r="F334" s="171" t="s">
        <v>680</v>
      </c>
      <c r="G334" s="172" t="s">
        <v>144</v>
      </c>
      <c r="H334" s="173">
        <v>2</v>
      </c>
      <c r="I334" s="174"/>
      <c r="J334" s="175">
        <f t="shared" si="75"/>
        <v>0</v>
      </c>
      <c r="K334" s="176"/>
      <c r="L334" s="35"/>
      <c r="M334" s="177" t="s">
        <v>1</v>
      </c>
      <c r="N334" s="178" t="s">
        <v>38</v>
      </c>
      <c r="O334" s="63"/>
      <c r="P334" s="179">
        <f t="shared" si="76"/>
        <v>0</v>
      </c>
      <c r="Q334" s="179">
        <v>0</v>
      </c>
      <c r="R334" s="179">
        <f t="shared" si="77"/>
        <v>0</v>
      </c>
      <c r="S334" s="179">
        <v>0</v>
      </c>
      <c r="T334" s="180">
        <f t="shared" si="78"/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1" t="s">
        <v>222</v>
      </c>
      <c r="AT334" s="181" t="s">
        <v>141</v>
      </c>
      <c r="AU334" s="181" t="s">
        <v>118</v>
      </c>
      <c r="AY334" s="17" t="s">
        <v>139</v>
      </c>
      <c r="BE334" s="99">
        <f t="shared" si="79"/>
        <v>0</v>
      </c>
      <c r="BF334" s="99">
        <f t="shared" si="80"/>
        <v>0</v>
      </c>
      <c r="BG334" s="99">
        <f t="shared" si="81"/>
        <v>0</v>
      </c>
      <c r="BH334" s="99">
        <f t="shared" si="82"/>
        <v>0</v>
      </c>
      <c r="BI334" s="99">
        <f t="shared" si="83"/>
        <v>0</v>
      </c>
      <c r="BJ334" s="17" t="s">
        <v>118</v>
      </c>
      <c r="BK334" s="99">
        <f t="shared" si="84"/>
        <v>0</v>
      </c>
      <c r="BL334" s="17" t="s">
        <v>222</v>
      </c>
      <c r="BM334" s="181" t="s">
        <v>681</v>
      </c>
    </row>
    <row r="335" spans="1:65" s="2" customFormat="1" ht="33" customHeight="1">
      <c r="A335" s="34"/>
      <c r="B335" s="137"/>
      <c r="C335" s="169" t="s">
        <v>478</v>
      </c>
      <c r="D335" s="169" t="s">
        <v>141</v>
      </c>
      <c r="E335" s="170" t="s">
        <v>682</v>
      </c>
      <c r="F335" s="171" t="s">
        <v>683</v>
      </c>
      <c r="G335" s="172" t="s">
        <v>144</v>
      </c>
      <c r="H335" s="173">
        <v>5</v>
      </c>
      <c r="I335" s="174"/>
      <c r="J335" s="175">
        <f t="shared" si="75"/>
        <v>0</v>
      </c>
      <c r="K335" s="176"/>
      <c r="L335" s="35"/>
      <c r="M335" s="177" t="s">
        <v>1</v>
      </c>
      <c r="N335" s="178" t="s">
        <v>38</v>
      </c>
      <c r="O335" s="63"/>
      <c r="P335" s="179">
        <f t="shared" si="76"/>
        <v>0</v>
      </c>
      <c r="Q335" s="179">
        <v>0</v>
      </c>
      <c r="R335" s="179">
        <f t="shared" si="77"/>
        <v>0</v>
      </c>
      <c r="S335" s="179">
        <v>0</v>
      </c>
      <c r="T335" s="180">
        <f t="shared" si="78"/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1" t="s">
        <v>222</v>
      </c>
      <c r="AT335" s="181" t="s">
        <v>141</v>
      </c>
      <c r="AU335" s="181" t="s">
        <v>118</v>
      </c>
      <c r="AY335" s="17" t="s">
        <v>139</v>
      </c>
      <c r="BE335" s="99">
        <f t="shared" si="79"/>
        <v>0</v>
      </c>
      <c r="BF335" s="99">
        <f t="shared" si="80"/>
        <v>0</v>
      </c>
      <c r="BG335" s="99">
        <f t="shared" si="81"/>
        <v>0</v>
      </c>
      <c r="BH335" s="99">
        <f t="shared" si="82"/>
        <v>0</v>
      </c>
      <c r="BI335" s="99">
        <f t="shared" si="83"/>
        <v>0</v>
      </c>
      <c r="BJ335" s="17" t="s">
        <v>118</v>
      </c>
      <c r="BK335" s="99">
        <f t="shared" si="84"/>
        <v>0</v>
      </c>
      <c r="BL335" s="17" t="s">
        <v>222</v>
      </c>
      <c r="BM335" s="181" t="s">
        <v>684</v>
      </c>
    </row>
    <row r="336" spans="1:65" s="2" customFormat="1" ht="24.2" customHeight="1">
      <c r="A336" s="34"/>
      <c r="B336" s="137"/>
      <c r="C336" s="169" t="s">
        <v>685</v>
      </c>
      <c r="D336" s="169" t="s">
        <v>141</v>
      </c>
      <c r="E336" s="170" t="s">
        <v>686</v>
      </c>
      <c r="F336" s="171" t="s">
        <v>687</v>
      </c>
      <c r="G336" s="172" t="s">
        <v>688</v>
      </c>
      <c r="H336" s="217"/>
      <c r="I336" s="174"/>
      <c r="J336" s="175">
        <f t="shared" si="75"/>
        <v>0</v>
      </c>
      <c r="K336" s="176"/>
      <c r="L336" s="35"/>
      <c r="M336" s="177" t="s">
        <v>1</v>
      </c>
      <c r="N336" s="178" t="s">
        <v>38</v>
      </c>
      <c r="O336" s="63"/>
      <c r="P336" s="179">
        <f t="shared" si="76"/>
        <v>0</v>
      </c>
      <c r="Q336" s="179">
        <v>0</v>
      </c>
      <c r="R336" s="179">
        <f t="shared" si="77"/>
        <v>0</v>
      </c>
      <c r="S336" s="179">
        <v>0</v>
      </c>
      <c r="T336" s="180">
        <f t="shared" si="78"/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1" t="s">
        <v>222</v>
      </c>
      <c r="AT336" s="181" t="s">
        <v>141</v>
      </c>
      <c r="AU336" s="181" t="s">
        <v>118</v>
      </c>
      <c r="AY336" s="17" t="s">
        <v>139</v>
      </c>
      <c r="BE336" s="99">
        <f t="shared" si="79"/>
        <v>0</v>
      </c>
      <c r="BF336" s="99">
        <f t="shared" si="80"/>
        <v>0</v>
      </c>
      <c r="BG336" s="99">
        <f t="shared" si="81"/>
        <v>0</v>
      </c>
      <c r="BH336" s="99">
        <f t="shared" si="82"/>
        <v>0</v>
      </c>
      <c r="BI336" s="99">
        <f t="shared" si="83"/>
        <v>0</v>
      </c>
      <c r="BJ336" s="17" t="s">
        <v>118</v>
      </c>
      <c r="BK336" s="99">
        <f t="shared" si="84"/>
        <v>0</v>
      </c>
      <c r="BL336" s="17" t="s">
        <v>222</v>
      </c>
      <c r="BM336" s="181" t="s">
        <v>689</v>
      </c>
    </row>
    <row r="337" spans="1:65" s="12" customFormat="1" ht="25.9" customHeight="1">
      <c r="B337" s="156"/>
      <c r="D337" s="157" t="s">
        <v>71</v>
      </c>
      <c r="E337" s="158" t="s">
        <v>690</v>
      </c>
      <c r="F337" s="158" t="s">
        <v>691</v>
      </c>
      <c r="I337" s="159"/>
      <c r="J337" s="160">
        <f>BK337</f>
        <v>0</v>
      </c>
      <c r="L337" s="156"/>
      <c r="M337" s="161"/>
      <c r="N337" s="162"/>
      <c r="O337" s="162"/>
      <c r="P337" s="163">
        <f>P338</f>
        <v>0</v>
      </c>
      <c r="Q337" s="162"/>
      <c r="R337" s="163">
        <f>R338</f>
        <v>0</v>
      </c>
      <c r="S337" s="162"/>
      <c r="T337" s="164">
        <f>T338</f>
        <v>0</v>
      </c>
      <c r="AR337" s="157" t="s">
        <v>145</v>
      </c>
      <c r="AT337" s="165" t="s">
        <v>71</v>
      </c>
      <c r="AU337" s="165" t="s">
        <v>72</v>
      </c>
      <c r="AY337" s="157" t="s">
        <v>139</v>
      </c>
      <c r="BK337" s="166">
        <f>BK338</f>
        <v>0</v>
      </c>
    </row>
    <row r="338" spans="1:65" s="2" customFormat="1" ht="21.75" customHeight="1">
      <c r="A338" s="34"/>
      <c r="B338" s="137"/>
      <c r="C338" s="169" t="s">
        <v>482</v>
      </c>
      <c r="D338" s="169" t="s">
        <v>141</v>
      </c>
      <c r="E338" s="170" t="s">
        <v>692</v>
      </c>
      <c r="F338" s="171" t="s">
        <v>693</v>
      </c>
      <c r="G338" s="172" t="s">
        <v>694</v>
      </c>
      <c r="H338" s="173">
        <v>1</v>
      </c>
      <c r="I338" s="174"/>
      <c r="J338" s="175">
        <f>ROUND(I338*H338,2)</f>
        <v>0</v>
      </c>
      <c r="K338" s="176"/>
      <c r="L338" s="35"/>
      <c r="M338" s="218" t="s">
        <v>1</v>
      </c>
      <c r="N338" s="219" t="s">
        <v>38</v>
      </c>
      <c r="O338" s="220"/>
      <c r="P338" s="221">
        <f>O338*H338</f>
        <v>0</v>
      </c>
      <c r="Q338" s="221">
        <v>0</v>
      </c>
      <c r="R338" s="221">
        <f>Q338*H338</f>
        <v>0</v>
      </c>
      <c r="S338" s="221">
        <v>0</v>
      </c>
      <c r="T338" s="22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1" t="s">
        <v>695</v>
      </c>
      <c r="AT338" s="181" t="s">
        <v>141</v>
      </c>
      <c r="AU338" s="181" t="s">
        <v>79</v>
      </c>
      <c r="AY338" s="17" t="s">
        <v>139</v>
      </c>
      <c r="BE338" s="99">
        <f>IF(N338="základná",J338,0)</f>
        <v>0</v>
      </c>
      <c r="BF338" s="99">
        <f>IF(N338="znížená",J338,0)</f>
        <v>0</v>
      </c>
      <c r="BG338" s="99">
        <f>IF(N338="zákl. prenesená",J338,0)</f>
        <v>0</v>
      </c>
      <c r="BH338" s="99">
        <f>IF(N338="zníž. prenesená",J338,0)</f>
        <v>0</v>
      </c>
      <c r="BI338" s="99">
        <f>IF(N338="nulová",J338,0)</f>
        <v>0</v>
      </c>
      <c r="BJ338" s="17" t="s">
        <v>118</v>
      </c>
      <c r="BK338" s="99">
        <f>ROUND(I338*H338,2)</f>
        <v>0</v>
      </c>
      <c r="BL338" s="17" t="s">
        <v>695</v>
      </c>
      <c r="BM338" s="181" t="s">
        <v>696</v>
      </c>
    </row>
    <row r="339" spans="1:65" s="2" customFormat="1" ht="6.95" customHeight="1">
      <c r="A339" s="34"/>
      <c r="B339" s="52"/>
      <c r="C339" s="53"/>
      <c r="D339" s="53"/>
      <c r="E339" s="53"/>
      <c r="F339" s="53"/>
      <c r="G339" s="53"/>
      <c r="H339" s="53"/>
      <c r="I339" s="53"/>
      <c r="J339" s="53"/>
      <c r="K339" s="53"/>
      <c r="L339" s="35"/>
      <c r="M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</row>
  </sheetData>
  <autoFilter ref="C139:K338" xr:uid="{00000000-0009-0000-0000-000001000000}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F351-AFE6-4120-9EB3-D04609371703}">
  <sheetPr>
    <pageSetUpPr fitToPage="1"/>
  </sheetPr>
  <dimension ref="A1:H6"/>
  <sheetViews>
    <sheetView workbookViewId="0">
      <selection activeCell="X54" sqref="X54"/>
    </sheetView>
  </sheetViews>
  <sheetFormatPr defaultRowHeight="13.5"/>
  <cols>
    <col min="1" max="7" width="16.5" style="284" customWidth="1"/>
    <col min="8" max="16384" width="9.33203125" style="284"/>
  </cols>
  <sheetData>
    <row r="1" spans="1:8" s="278" customFormat="1" ht="18.75" customHeight="1">
      <c r="A1" s="278" t="s">
        <v>698</v>
      </c>
      <c r="B1" s="279"/>
      <c r="C1" s="279"/>
      <c r="D1" s="279"/>
      <c r="E1" s="279"/>
      <c r="F1" s="280"/>
      <c r="G1" s="280"/>
      <c r="H1" s="280"/>
    </row>
    <row r="2" spans="1:8" s="278" customFormat="1" ht="36" customHeight="1">
      <c r="A2" s="281" t="s">
        <v>699</v>
      </c>
      <c r="B2" s="282"/>
      <c r="C2" s="282"/>
      <c r="D2" s="282"/>
      <c r="E2" s="282"/>
      <c r="F2" s="282"/>
      <c r="G2" s="282"/>
      <c r="H2" s="283"/>
    </row>
    <row r="3" spans="1:8" s="278" customFormat="1" ht="56.25" customHeight="1">
      <c r="A3" s="281" t="s">
        <v>700</v>
      </c>
      <c r="B3" s="281"/>
      <c r="C3" s="281"/>
      <c r="D3" s="281"/>
      <c r="E3" s="281"/>
      <c r="F3" s="281"/>
      <c r="G3" s="281"/>
      <c r="H3" s="283"/>
    </row>
    <row r="4" spans="1:8" s="278" customFormat="1" ht="45.75" customHeight="1">
      <c r="A4" s="281" t="s">
        <v>701</v>
      </c>
      <c r="B4" s="281"/>
      <c r="C4" s="281"/>
      <c r="D4" s="281"/>
      <c r="E4" s="281"/>
      <c r="F4" s="281"/>
      <c r="G4" s="281"/>
      <c r="H4" s="283"/>
    </row>
    <row r="5" spans="1:8" s="278" customFormat="1" ht="34.5" customHeight="1">
      <c r="A5" s="281" t="s">
        <v>702</v>
      </c>
      <c r="B5" s="281"/>
      <c r="C5" s="281"/>
      <c r="D5" s="281"/>
      <c r="E5" s="281"/>
      <c r="F5" s="281"/>
      <c r="G5" s="281"/>
      <c r="H5" s="283"/>
    </row>
    <row r="6" spans="1:8" s="278" customFormat="1" ht="47.25" customHeight="1">
      <c r="A6" s="281" t="s">
        <v>703</v>
      </c>
      <c r="B6" s="281"/>
      <c r="C6" s="281"/>
      <c r="D6" s="281"/>
      <c r="E6" s="281"/>
      <c r="F6" s="281"/>
      <c r="G6" s="281"/>
      <c r="H6" s="280"/>
    </row>
  </sheetData>
  <mergeCells count="5">
    <mergeCell ref="A2:G2"/>
    <mergeCell ref="A3:G3"/>
    <mergeCell ref="A4:G4"/>
    <mergeCell ref="A5:G5"/>
    <mergeCell ref="A6:G6"/>
  </mergeCells>
  <pageMargins left="0.39370078740157483" right="0.39370078740157483" top="0.39370078740157483" bottom="0.39370078740157483" header="0" footer="0"/>
  <pageSetup paperSize="9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Rekapitulácia stavby</vt:lpstr>
      <vt:lpstr>SO-01 K...</vt:lpstr>
      <vt:lpstr>Poznámky</vt:lpstr>
      <vt:lpstr>'Rekapitulácia stavby'!Názvy_tlače</vt:lpstr>
      <vt:lpstr>'SO-01 K...'!Názvy_tlače</vt:lpstr>
      <vt:lpstr>'Rekapitulácia stavby'!Oblasť_tlače</vt:lpstr>
      <vt:lpstr>'SO-01 K...'!Oblasť_tlače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Paulovicova</dc:creator>
  <cp:lastModifiedBy>Lucia Paulovicova</cp:lastModifiedBy>
  <cp:lastPrinted>2022-03-16T12:46:08Z</cp:lastPrinted>
  <dcterms:created xsi:type="dcterms:W3CDTF">2022-03-16T12:36:29Z</dcterms:created>
  <dcterms:modified xsi:type="dcterms:W3CDTF">2022-03-16T12:47:53Z</dcterms:modified>
</cp:coreProperties>
</file>