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256" windowHeight="14616" tabRatio="928" activeTab="2"/>
  </bookViews>
  <sheets>
    <sheet name="191 - Krycí list rozpočtu" sheetId="34" r:id="rId1"/>
    <sheet name="Rekapitulácia stavby" sheetId="1" r:id="rId2"/>
    <sheet name="SO 00 - SO 00 Príprava úz..." sheetId="2" r:id="rId3"/>
    <sheet name="SO 01-1 - SO 01 Architekt..." sheetId="3" r:id="rId4"/>
    <sheet name="SO 01-2 - SO 01 VZT+Chlad..." sheetId="4" r:id="rId5"/>
    <sheet name="SO 01-3 - SO 01 UK" sheetId="5" r:id="rId6"/>
    <sheet name="SO 01-4 - SO 01 ZTI" sheetId="6" r:id="rId7"/>
    <sheet name="SO 01-5 - SO 01 Elektroin..." sheetId="7" r:id="rId8"/>
    <sheet name="SO 02-1 - SO 02 Architekt..." sheetId="8" r:id="rId9"/>
    <sheet name="SO 02-2 - SO 02 VZT+Chlad..." sheetId="9" r:id="rId10"/>
    <sheet name="SO 02-3 - SO 02 UK" sheetId="10" r:id="rId11"/>
    <sheet name="SO 02-4A - SO 02A ZTI" sheetId="11" r:id="rId12"/>
    <sheet name="SO 02-4B - SO 02B ZTI" sheetId="12" r:id="rId13"/>
    <sheet name="SO 02-5 - SO 02 Elektroin..." sheetId="13" r:id="rId14"/>
    <sheet name="SO 04-1 - SO 04 Architekt..." sheetId="19" r:id="rId15"/>
    <sheet name="SO 04-2 - SO 04 VZT+Chlad..." sheetId="20" r:id="rId16"/>
    <sheet name="SO 04-3 - SO 04 ZTI" sheetId="21" r:id="rId17"/>
    <sheet name="SO 04-4 - SO 04 Elektroin..." sheetId="22" r:id="rId18"/>
    <sheet name="SO 06 - SO 06.1 Prípojka ..." sheetId="24" r:id="rId19"/>
    <sheet name="SO 07 - SO 07.1 Prípojka ..." sheetId="25" r:id="rId20"/>
    <sheet name="SO 08 - SO 08.1 Splašková..." sheetId="26" r:id="rId21"/>
    <sheet name="SO 08-2 - SO 08.2 Dažďová..." sheetId="27" r:id="rId22"/>
    <sheet name="SO 09 - SO 09 Požiarna nádrž" sheetId="28" r:id="rId23"/>
    <sheet name="SO 10 - SO 10 Spevnené pl..." sheetId="29" r:id="rId24"/>
    <sheet name="SO 11 - SO 11 Terénne a s..." sheetId="30" r:id="rId25"/>
    <sheet name="PS 01 - Fotovoltická elek..." sheetId="32" r:id="rId26"/>
  </sheets>
  <definedNames>
    <definedName name="_xlnm._FilterDatabase" localSheetId="25" hidden="1">'PS 01 - Fotovoltická elek...'!$C$134:$K$159</definedName>
    <definedName name="_xlnm._FilterDatabase" localSheetId="2" hidden="1">'SO 00 - SO 00 Príprava úz...'!$C$132:$K$152</definedName>
    <definedName name="_xlnm._FilterDatabase" localSheetId="3" hidden="1">'SO 01-1 - SO 01 Architekt...'!$C$156:$K$389</definedName>
    <definedName name="_xlnm._FilterDatabase" localSheetId="4" hidden="1">'SO 01-2 - SO 01 VZT+Chlad...'!$C$136:$K$158</definedName>
    <definedName name="_xlnm._FilterDatabase" localSheetId="5" hidden="1">'SO 01-3 - SO 01 UK'!$C$136:$K$155</definedName>
    <definedName name="_xlnm._FilterDatabase" localSheetId="6" hidden="1">'SO 01-4 - SO 01 ZTI'!$C$144:$K$270</definedName>
    <definedName name="_xlnm._FilterDatabase" localSheetId="7" hidden="1">'SO 01-5 - SO 01 Elektroin...'!$C$140:$K$284</definedName>
    <definedName name="_xlnm._FilterDatabase" localSheetId="8" hidden="1">'SO 02-1 - SO 02 Architekt...'!$C$154:$K$351</definedName>
    <definedName name="_xlnm._FilterDatabase" localSheetId="9" hidden="1">'SO 02-2 - SO 02 VZT+Chlad...'!$C$139:$K$180</definedName>
    <definedName name="_xlnm._FilterDatabase" localSheetId="10" hidden="1">'SO 02-3 - SO 02 UK'!$C$137:$K$153</definedName>
    <definedName name="_xlnm._FilterDatabase" localSheetId="11" hidden="1">'SO 02-4A - SO 02A ZTI'!$C$139:$K$208</definedName>
    <definedName name="_xlnm._FilterDatabase" localSheetId="12" hidden="1">'SO 02-4B - SO 02B ZTI'!$C$139:$K$273</definedName>
    <definedName name="_xlnm._FilterDatabase" localSheetId="13" hidden="1">'SO 02-5 - SO 02 Elektroin...'!$C$140:$K$316</definedName>
    <definedName name="_xlnm._FilterDatabase" localSheetId="14" hidden="1">'SO 04-1 - SO 04 Architekt...'!$C$138:$K$157</definedName>
    <definedName name="_xlnm._FilterDatabase" localSheetId="15" hidden="1">'SO 04-2 - SO 04 VZT+Chlad...'!$C$134:$K$140</definedName>
    <definedName name="_xlnm._FilterDatabase" localSheetId="16" hidden="1">'SO 04-3 - SO 04 ZTI'!$C$138:$K$174</definedName>
    <definedName name="_xlnm._FilterDatabase" localSheetId="17" hidden="1">'SO 04-4 - SO 04 Elektroin...'!$C$140:$K$210</definedName>
    <definedName name="_xlnm._FilterDatabase" localSheetId="18" hidden="1">'SO 06 - SO 06.1 Prípojka ...'!$C$133:$K$153</definedName>
    <definedName name="_xlnm._FilterDatabase" localSheetId="19" hidden="1">'SO 07 - SO 07.1 Prípojka ...'!$C$138:$K$216</definedName>
    <definedName name="_xlnm._FilterDatabase" localSheetId="20" hidden="1">'SO 08 - SO 08.1 Splašková...'!$C$134:$K$214</definedName>
    <definedName name="_xlnm._FilterDatabase" localSheetId="21" hidden="1">'SO 08-2 - SO 08.2 Dažďová...'!$C$139:$K$263</definedName>
    <definedName name="_xlnm._FilterDatabase" localSheetId="22" hidden="1">'SO 09 - SO 09 Požiarna nádrž'!$C$136:$K$167</definedName>
    <definedName name="_xlnm._FilterDatabase" localSheetId="23" hidden="1">'SO 10 - SO 10 Spevnené pl...'!$C$139:$K$191</definedName>
    <definedName name="_xlnm._FilterDatabase" localSheetId="24" hidden="1">'SO 11 - SO 11 Terénne a s...'!$C$131:$K$193</definedName>
    <definedName name="_xlnm.Print_Titles" localSheetId="0">'191 - Krycí list rozpočtu'!$1:$3</definedName>
    <definedName name="_xlnm.Print_Titles" localSheetId="25">'PS 01 - Fotovoltická elek...'!$134:$134</definedName>
    <definedName name="_xlnm.Print_Titles" localSheetId="1">'Rekapitulácia stavby'!$92:$92</definedName>
    <definedName name="_xlnm.Print_Titles" localSheetId="2">'SO 00 - SO 00 Príprava úz...'!$132:$132</definedName>
    <definedName name="_xlnm.Print_Titles" localSheetId="3">'SO 01-1 - SO 01 Architekt...'!$156:$156</definedName>
    <definedName name="_xlnm.Print_Titles" localSheetId="4">'SO 01-2 - SO 01 VZT+Chlad...'!$136:$136</definedName>
    <definedName name="_xlnm.Print_Titles" localSheetId="5">'SO 01-3 - SO 01 UK'!$136:$136</definedName>
    <definedName name="_xlnm.Print_Titles" localSheetId="6">'SO 01-4 - SO 01 ZTI'!$144:$144</definedName>
    <definedName name="_xlnm.Print_Titles" localSheetId="7">'SO 01-5 - SO 01 Elektroin...'!$140:$140</definedName>
    <definedName name="_xlnm.Print_Titles" localSheetId="8">'SO 02-1 - SO 02 Architekt...'!$154:$154</definedName>
    <definedName name="_xlnm.Print_Titles" localSheetId="9">'SO 02-2 - SO 02 VZT+Chlad...'!$139:$139</definedName>
    <definedName name="_xlnm.Print_Titles" localSheetId="10">'SO 02-3 - SO 02 UK'!$137:$137</definedName>
    <definedName name="_xlnm.Print_Titles" localSheetId="11">'SO 02-4A - SO 02A ZTI'!$139:$139</definedName>
    <definedName name="_xlnm.Print_Titles" localSheetId="12">'SO 02-4B - SO 02B ZTI'!$139:$139</definedName>
    <definedName name="_xlnm.Print_Titles" localSheetId="13">'SO 02-5 - SO 02 Elektroin...'!$140:$140</definedName>
    <definedName name="_xlnm.Print_Titles" localSheetId="14">'SO 04-1 - SO 04 Architekt...'!$138:$138</definedName>
    <definedName name="_xlnm.Print_Titles" localSheetId="15">'SO 04-2 - SO 04 VZT+Chlad...'!$134:$134</definedName>
    <definedName name="_xlnm.Print_Titles" localSheetId="16">'SO 04-3 - SO 04 ZTI'!$138:$138</definedName>
    <definedName name="_xlnm.Print_Titles" localSheetId="17">'SO 04-4 - SO 04 Elektroin...'!$140:$140</definedName>
    <definedName name="_xlnm.Print_Titles" localSheetId="18">'SO 06 - SO 06.1 Prípojka ...'!$133:$133</definedName>
    <definedName name="_xlnm.Print_Titles" localSheetId="19">'SO 07 - SO 07.1 Prípojka ...'!$138:$138</definedName>
    <definedName name="_xlnm.Print_Titles" localSheetId="20">'SO 08 - SO 08.1 Splašková...'!$134:$134</definedName>
    <definedName name="_xlnm.Print_Titles" localSheetId="21">'SO 08-2 - SO 08.2 Dažďová...'!$139:$139</definedName>
    <definedName name="_xlnm.Print_Titles" localSheetId="22">'SO 09 - SO 09 Požiarna nádrž'!$136:$136</definedName>
    <definedName name="_xlnm.Print_Titles" localSheetId="23">'SO 10 - SO 10 Spevnené pl...'!$139:$139</definedName>
    <definedName name="_xlnm.Print_Titles" localSheetId="24">'SO 11 - SO 11 Terénne a s...'!$131:$131</definedName>
    <definedName name="_xlnm.Print_Area" localSheetId="25">'PS 01 - Fotovoltická elek...'!$C$4:$J$76,'PS 01 - Fotovoltická elek...'!$C$82:$J$114,'PS 01 - Fotovoltická elek...'!$C$120:$J$159</definedName>
    <definedName name="_xlnm.Print_Area" localSheetId="1">'Rekapitulácia stavby'!$D$4:$AO$76,'Rekapitulácia stavby'!$C$82:$AQ$136</definedName>
    <definedName name="_xlnm.Print_Area" localSheetId="2">'SO 00 - SO 00 Príprava úz...'!$C$4:$J$76,'SO 00 - SO 00 Príprava úz...'!$C$82:$J$112,'SO 00 - SO 00 Príprava úz...'!$C$118:$J$152</definedName>
    <definedName name="_xlnm.Print_Area" localSheetId="3">'SO 01-1 - SO 01 Architekt...'!$C$4:$J$76,'SO 01-1 - SO 01 Architekt...'!$C$82:$J$134,'SO 01-1 - SO 01 Architekt...'!$C$140:$J$389</definedName>
    <definedName name="_xlnm.Print_Area" localSheetId="4">'SO 01-2 - SO 01 VZT+Chlad...'!$C$4:$J$76,'SO 01-2 - SO 01 VZT+Chlad...'!$C$82:$J$114,'SO 01-2 - SO 01 VZT+Chlad...'!$C$120:$J$158</definedName>
    <definedName name="_xlnm.Print_Area" localSheetId="5">'SO 01-3 - SO 01 UK'!$C$4:$J$76,'SO 01-3 - SO 01 UK'!$C$82:$J$114,'SO 01-3 - SO 01 UK'!$C$120:$J$155</definedName>
    <definedName name="_xlnm.Print_Area" localSheetId="6">'SO 01-4 - SO 01 ZTI'!$C$4:$J$76,'SO 01-4 - SO 01 ZTI'!$C$82:$J$122,'SO 01-4 - SO 01 ZTI'!$C$128:$J$270</definedName>
    <definedName name="_xlnm.Print_Area" localSheetId="7">'SO 01-5 - SO 01 Elektroin...'!$C$4:$J$76,'SO 01-5 - SO 01 Elektroin...'!$C$82:$J$118,'SO 01-5 - SO 01 Elektroin...'!$C$124:$J$284</definedName>
    <definedName name="_xlnm.Print_Area" localSheetId="8">'SO 02-1 - SO 02 Architekt...'!$C$4:$J$76,'SO 02-1 - SO 02 Architekt...'!$C$82:$J$132,'SO 02-1 - SO 02 Architekt...'!$C$138:$J$351</definedName>
    <definedName name="_xlnm.Print_Area" localSheetId="9">'SO 02-2 - SO 02 VZT+Chlad...'!$C$4:$J$76,'SO 02-2 - SO 02 VZT+Chlad...'!$C$82:$J$117,'SO 02-2 - SO 02 VZT+Chlad...'!$C$123:$J$180</definedName>
    <definedName name="_xlnm.Print_Area" localSheetId="10">'SO 02-3 - SO 02 UK'!$C$4:$J$76,'SO 02-3 - SO 02 UK'!$C$82:$J$115,'SO 02-3 - SO 02 UK'!$C$121:$J$153</definedName>
    <definedName name="_xlnm.Print_Area" localSheetId="11">'SO 02-4A - SO 02A ZTI'!$C$4:$J$76,'SO 02-4A - SO 02A ZTI'!$C$82:$J$117,'SO 02-4A - SO 02A ZTI'!$C$123:$J$208</definedName>
    <definedName name="_xlnm.Print_Area" localSheetId="12">'SO 02-4B - SO 02B ZTI'!$C$4:$J$76,'SO 02-4B - SO 02B ZTI'!$C$82:$J$117,'SO 02-4B - SO 02B ZTI'!$C$123:$J$273</definedName>
    <definedName name="_xlnm.Print_Area" localSheetId="13">'SO 02-5 - SO 02 Elektroin...'!$C$4:$J$76,'SO 02-5 - SO 02 Elektroin...'!$C$82:$J$118,'SO 02-5 - SO 02 Elektroin...'!$C$124:$J$316</definedName>
    <definedName name="_xlnm.Print_Area" localSheetId="14">'SO 04-1 - SO 04 Architekt...'!$C$4:$J$76,'SO 04-1 - SO 04 Architekt...'!$C$82:$J$116,'SO 04-1 - SO 04 Architekt...'!$C$122:$J$157</definedName>
    <definedName name="_xlnm.Print_Area" localSheetId="15">'SO 04-2 - SO 04 VZT+Chlad...'!$C$4:$J$76,'SO 04-2 - SO 04 VZT+Chlad...'!$C$82:$J$112,'SO 04-2 - SO 04 VZT+Chlad...'!$C$118:$J$140</definedName>
    <definedName name="_xlnm.Print_Area" localSheetId="16">'SO 04-3 - SO 04 ZTI'!$C$4:$J$76,'SO 04-3 - SO 04 ZTI'!$C$82:$J$116,'SO 04-3 - SO 04 ZTI'!$C$122:$J$174</definedName>
    <definedName name="_xlnm.Print_Area" localSheetId="17">'SO 04-4 - SO 04 Elektroin...'!$C$4:$J$76,'SO 04-4 - SO 04 Elektroin...'!$C$82:$J$118,'SO 04-4 - SO 04 Elektroin...'!$C$124:$J$210</definedName>
    <definedName name="_xlnm.Print_Area" localSheetId="18">'SO 06 - SO 06.1 Prípojka ...'!$C$4:$J$76,'SO 06 - SO 06.1 Prípojka ...'!$C$82:$J$113,'SO 06 - SO 06.1 Prípojka ...'!$C$119:$J$153</definedName>
    <definedName name="_xlnm.Print_Area" localSheetId="19">'SO 07 - SO 07.1 Prípojka ...'!$C$4:$J$76,'SO 07 - SO 07.1 Prípojka ...'!$C$82:$J$118,'SO 07 - SO 07.1 Prípojka ...'!$C$124:$J$216</definedName>
    <definedName name="_xlnm.Print_Area" localSheetId="20">'SO 08 - SO 08.1 Splašková...'!$C$4:$J$76,'SO 08 - SO 08.1 Splašková...'!$C$82:$J$114,'SO 08 - SO 08.1 Splašková...'!$C$120:$J$214</definedName>
    <definedName name="_xlnm.Print_Area" localSheetId="21">'SO 08-2 - SO 08.2 Dažďová...'!$C$4:$J$76,'SO 08-2 - SO 08.2 Dažďová...'!$C$82:$J$119,'SO 08-2 - SO 08.2 Dažďová...'!$C$125:$J$263</definedName>
    <definedName name="_xlnm.Print_Area" localSheetId="22">'SO 09 - SO 09 Požiarna nádrž'!$C$4:$J$76,'SO 09 - SO 09 Požiarna nádrž'!$C$82:$J$116,'SO 09 - SO 09 Požiarna nádrž'!$C$122:$J$167</definedName>
    <definedName name="_xlnm.Print_Area" localSheetId="23">'SO 10 - SO 10 Spevnené pl...'!$C$4:$J$76,'SO 10 - SO 10 Spevnené pl...'!$C$82:$J$119,'SO 10 - SO 10 Spevnené pl...'!$C$125:$J$191</definedName>
    <definedName name="_xlnm.Print_Area" localSheetId="24">'SO 11 - SO 11 Terénne a s...'!$C$4:$J$76,'SO 11 - SO 11 Terénne a s...'!$C$82:$J$111,'SO 11 - SO 11 Terénne a s...'!$C$117:$J$193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8" i="6" l="1"/>
  <c r="R32" i="34" l="1"/>
  <c r="P33" i="34" s="1"/>
  <c r="R33" i="34" s="1"/>
  <c r="R35" i="34" s="1"/>
  <c r="J354" i="8"/>
  <c r="J353" i="8" s="1"/>
  <c r="J159" i="32"/>
  <c r="J158" i="32"/>
  <c r="J157" i="32"/>
  <c r="J156" i="32"/>
  <c r="J154" i="32"/>
  <c r="J153" i="32"/>
  <c r="J152" i="32"/>
  <c r="J151" i="32"/>
  <c r="J149" i="32"/>
  <c r="J148" i="32"/>
  <c r="J147" i="32"/>
  <c r="J145" i="32"/>
  <c r="J144" i="32"/>
  <c r="J142" i="32"/>
  <c r="J141" i="32"/>
  <c r="J140" i="32"/>
  <c r="J138" i="32"/>
  <c r="J137" i="32"/>
  <c r="J122" i="8" l="1"/>
  <c r="J139" i="32"/>
  <c r="J100" i="32" s="1"/>
  <c r="J155" i="32"/>
  <c r="J104" i="32" s="1"/>
  <c r="J146" i="32"/>
  <c r="J102" i="32" s="1"/>
  <c r="J136" i="32"/>
  <c r="J99" i="32" s="1"/>
  <c r="J150" i="32"/>
  <c r="J103" i="32" s="1"/>
  <c r="J143" i="32"/>
  <c r="J101" i="32" s="1"/>
  <c r="J98" i="32" l="1"/>
  <c r="J135" i="32"/>
  <c r="E127" i="4" l="1"/>
  <c r="J41" i="32"/>
  <c r="J40" i="32"/>
  <c r="AY128" i="1" s="1"/>
  <c r="J39" i="32"/>
  <c r="AX128" i="1" s="1"/>
  <c r="BI159" i="32"/>
  <c r="BH159" i="32"/>
  <c r="BG159" i="32"/>
  <c r="BE159" i="32"/>
  <c r="T159" i="32"/>
  <c r="R159" i="32"/>
  <c r="P159" i="32"/>
  <c r="BI158" i="32"/>
  <c r="BH158" i="32"/>
  <c r="BG158" i="32"/>
  <c r="BE158" i="32"/>
  <c r="T158" i="32"/>
  <c r="R158" i="32"/>
  <c r="P158" i="32"/>
  <c r="BI157" i="32"/>
  <c r="BH157" i="32"/>
  <c r="BG157" i="32"/>
  <c r="BE157" i="32"/>
  <c r="T157" i="32"/>
  <c r="R157" i="32"/>
  <c r="P157" i="32"/>
  <c r="BI156" i="32"/>
  <c r="BH156" i="32"/>
  <c r="BG156" i="32"/>
  <c r="BE156" i="32"/>
  <c r="T156" i="32"/>
  <c r="R156" i="32"/>
  <c r="P156" i="32"/>
  <c r="BI154" i="32"/>
  <c r="BH154" i="32"/>
  <c r="BG154" i="32"/>
  <c r="BE154" i="32"/>
  <c r="T154" i="32"/>
  <c r="R154" i="32"/>
  <c r="P154" i="32"/>
  <c r="BI153" i="32"/>
  <c r="BH153" i="32"/>
  <c r="BG153" i="32"/>
  <c r="BE153" i="32"/>
  <c r="T153" i="32"/>
  <c r="R153" i="32"/>
  <c r="P153" i="32"/>
  <c r="BI152" i="32"/>
  <c r="BH152" i="32"/>
  <c r="BG152" i="32"/>
  <c r="BE152" i="32"/>
  <c r="T152" i="32"/>
  <c r="R152" i="32"/>
  <c r="P152" i="32"/>
  <c r="BI151" i="32"/>
  <c r="BH151" i="32"/>
  <c r="BG151" i="32"/>
  <c r="BE151" i="32"/>
  <c r="T151" i="32"/>
  <c r="R151" i="32"/>
  <c r="P151" i="32"/>
  <c r="BI150" i="32"/>
  <c r="BH150" i="32"/>
  <c r="BG150" i="32"/>
  <c r="BE150" i="32"/>
  <c r="T150" i="32"/>
  <c r="R150" i="32"/>
  <c r="P150" i="32"/>
  <c r="BI149" i="32"/>
  <c r="BH149" i="32"/>
  <c r="BG149" i="32"/>
  <c r="BE149" i="32"/>
  <c r="T149" i="32"/>
  <c r="R149" i="32"/>
  <c r="P149" i="32"/>
  <c r="BI148" i="32"/>
  <c r="BH148" i="32"/>
  <c r="BG148" i="32"/>
  <c r="BE148" i="32"/>
  <c r="T148" i="32"/>
  <c r="R148" i="32"/>
  <c r="P148" i="32"/>
  <c r="BI147" i="32"/>
  <c r="BH147" i="32"/>
  <c r="BG147" i="32"/>
  <c r="BE147" i="32"/>
  <c r="T147" i="32"/>
  <c r="R147" i="32"/>
  <c r="P147" i="32"/>
  <c r="BI146" i="32"/>
  <c r="BH146" i="32"/>
  <c r="BG146" i="32"/>
  <c r="BE146" i="32"/>
  <c r="T146" i="32"/>
  <c r="R146" i="32"/>
  <c r="P146" i="32"/>
  <c r="BI145" i="32"/>
  <c r="BH145" i="32"/>
  <c r="BG145" i="32"/>
  <c r="BE145" i="32"/>
  <c r="T145" i="32"/>
  <c r="R145" i="32"/>
  <c r="P145" i="32"/>
  <c r="BI144" i="32"/>
  <c r="BH144" i="32"/>
  <c r="BG144" i="32"/>
  <c r="BE144" i="32"/>
  <c r="T144" i="32"/>
  <c r="R144" i="32"/>
  <c r="P144" i="32"/>
  <c r="BI143" i="32"/>
  <c r="BH143" i="32"/>
  <c r="BG143" i="32"/>
  <c r="BE143" i="32"/>
  <c r="T143" i="32"/>
  <c r="R143" i="32"/>
  <c r="P143" i="32"/>
  <c r="BI142" i="32"/>
  <c r="BH142" i="32"/>
  <c r="BG142" i="32"/>
  <c r="BE142" i="32"/>
  <c r="T142" i="32"/>
  <c r="R142" i="32"/>
  <c r="P142" i="32"/>
  <c r="BI141" i="32"/>
  <c r="BH141" i="32"/>
  <c r="BG141" i="32"/>
  <c r="BE141" i="32"/>
  <c r="T141" i="32"/>
  <c r="R141" i="32"/>
  <c r="P141" i="32"/>
  <c r="BI140" i="32"/>
  <c r="BH140" i="32"/>
  <c r="BG140" i="32"/>
  <c r="BE140" i="32"/>
  <c r="T140" i="32"/>
  <c r="R140" i="32"/>
  <c r="P140" i="32"/>
  <c r="BI139" i="32"/>
  <c r="BH139" i="32"/>
  <c r="BG139" i="32"/>
  <c r="BE139" i="32"/>
  <c r="T139" i="32"/>
  <c r="R139" i="32"/>
  <c r="P139" i="32"/>
  <c r="BI138" i="32"/>
  <c r="BH138" i="32"/>
  <c r="BG138" i="32"/>
  <c r="BE138" i="32"/>
  <c r="T138" i="32"/>
  <c r="R138" i="32"/>
  <c r="P138" i="32"/>
  <c r="BI137" i="32"/>
  <c r="BH137" i="32"/>
  <c r="BG137" i="32"/>
  <c r="BE137" i="32"/>
  <c r="T137" i="32"/>
  <c r="R137" i="32"/>
  <c r="P137" i="32"/>
  <c r="BI136" i="32"/>
  <c r="BH136" i="32"/>
  <c r="BG136" i="32"/>
  <c r="BE136" i="32"/>
  <c r="T136" i="32"/>
  <c r="R136" i="32"/>
  <c r="P136" i="32"/>
  <c r="J132" i="32"/>
  <c r="J131" i="32"/>
  <c r="F131" i="32"/>
  <c r="F129" i="32"/>
  <c r="E127" i="32"/>
  <c r="BI112" i="32"/>
  <c r="BH112" i="32"/>
  <c r="BG112" i="32"/>
  <c r="BE112" i="32"/>
  <c r="BI111" i="32"/>
  <c r="BH111" i="32"/>
  <c r="BG111" i="32"/>
  <c r="BF111" i="32"/>
  <c r="BE111" i="32"/>
  <c r="BI110" i="32"/>
  <c r="BH110" i="32"/>
  <c r="BG110" i="32"/>
  <c r="BF110" i="32"/>
  <c r="BE110" i="32"/>
  <c r="BI109" i="32"/>
  <c r="BH109" i="32"/>
  <c r="BG109" i="32"/>
  <c r="BF109" i="32"/>
  <c r="BE109" i="32"/>
  <c r="BI108" i="32"/>
  <c r="BH108" i="32"/>
  <c r="BG108" i="32"/>
  <c r="BF108" i="32"/>
  <c r="BE108" i="32"/>
  <c r="BI107" i="32"/>
  <c r="BH107" i="32"/>
  <c r="BG107" i="32"/>
  <c r="BF107" i="32"/>
  <c r="BE107" i="32"/>
  <c r="J94" i="32"/>
  <c r="J93" i="32"/>
  <c r="F93" i="32"/>
  <c r="F91" i="32"/>
  <c r="E89" i="32"/>
  <c r="J20" i="32"/>
  <c r="E20" i="32"/>
  <c r="F94" i="32" s="1"/>
  <c r="J19" i="32"/>
  <c r="J14" i="32"/>
  <c r="J129" i="32" s="1"/>
  <c r="E7" i="32"/>
  <c r="E85" i="32" s="1"/>
  <c r="J41" i="30"/>
  <c r="J40" i="30"/>
  <c r="AY127" i="1" s="1"/>
  <c r="J39" i="30"/>
  <c r="AX127" i="1" s="1"/>
  <c r="BI193" i="30"/>
  <c r="BH193" i="30"/>
  <c r="BG193" i="30"/>
  <c r="BE193" i="30"/>
  <c r="T193" i="30"/>
  <c r="T192" i="30" s="1"/>
  <c r="R193" i="30"/>
  <c r="R192" i="30"/>
  <c r="P193" i="30"/>
  <c r="P192" i="30" s="1"/>
  <c r="BI191" i="30"/>
  <c r="BH191" i="30"/>
  <c r="BG191" i="30"/>
  <c r="BE191" i="30"/>
  <c r="T191" i="30"/>
  <c r="R191" i="30"/>
  <c r="P191" i="30"/>
  <c r="BI190" i="30"/>
  <c r="BH190" i="30"/>
  <c r="BG190" i="30"/>
  <c r="BE190" i="30"/>
  <c r="T190" i="30"/>
  <c r="R190" i="30"/>
  <c r="P190" i="30"/>
  <c r="BI189" i="30"/>
  <c r="BH189" i="30"/>
  <c r="BG189" i="30"/>
  <c r="BE189" i="30"/>
  <c r="T189" i="30"/>
  <c r="R189" i="30"/>
  <c r="P189" i="30"/>
  <c r="BI188" i="30"/>
  <c r="BH188" i="30"/>
  <c r="BG188" i="30"/>
  <c r="BE188" i="30"/>
  <c r="T188" i="30"/>
  <c r="R188" i="30"/>
  <c r="P188" i="30"/>
  <c r="BI187" i="30"/>
  <c r="BH187" i="30"/>
  <c r="BG187" i="30"/>
  <c r="BE187" i="30"/>
  <c r="T187" i="30"/>
  <c r="R187" i="30"/>
  <c r="P187" i="30"/>
  <c r="BI186" i="30"/>
  <c r="BH186" i="30"/>
  <c r="BG186" i="30"/>
  <c r="BE186" i="30"/>
  <c r="T186" i="30"/>
  <c r="R186" i="30"/>
  <c r="P186" i="30"/>
  <c r="BI185" i="30"/>
  <c r="BH185" i="30"/>
  <c r="BG185" i="30"/>
  <c r="BE185" i="30"/>
  <c r="T185" i="30"/>
  <c r="R185" i="30"/>
  <c r="P185" i="30"/>
  <c r="BI184" i="30"/>
  <c r="BH184" i="30"/>
  <c r="BG184" i="30"/>
  <c r="BE184" i="30"/>
  <c r="T184" i="30"/>
  <c r="R184" i="30"/>
  <c r="P184" i="30"/>
  <c r="BI183" i="30"/>
  <c r="BH183" i="30"/>
  <c r="BG183" i="30"/>
  <c r="BE183" i="30"/>
  <c r="T183" i="30"/>
  <c r="R183" i="30"/>
  <c r="P183" i="30"/>
  <c r="BI182" i="30"/>
  <c r="BH182" i="30"/>
  <c r="BG182" i="30"/>
  <c r="BE182" i="30"/>
  <c r="T182" i="30"/>
  <c r="R182" i="30"/>
  <c r="P182" i="30"/>
  <c r="BI181" i="30"/>
  <c r="BH181" i="30"/>
  <c r="BG181" i="30"/>
  <c r="BE181" i="30"/>
  <c r="T181" i="30"/>
  <c r="R181" i="30"/>
  <c r="P181" i="30"/>
  <c r="BI180" i="30"/>
  <c r="BH180" i="30"/>
  <c r="BG180" i="30"/>
  <c r="BE180" i="30"/>
  <c r="T180" i="30"/>
  <c r="R180" i="30"/>
  <c r="P180" i="30"/>
  <c r="BI179" i="30"/>
  <c r="BH179" i="30"/>
  <c r="BG179" i="30"/>
  <c r="BE179" i="30"/>
  <c r="T179" i="30"/>
  <c r="R179" i="30"/>
  <c r="P179" i="30"/>
  <c r="BI178" i="30"/>
  <c r="BH178" i="30"/>
  <c r="BG178" i="30"/>
  <c r="BE178" i="30"/>
  <c r="T178" i="30"/>
  <c r="R178" i="30"/>
  <c r="P178" i="30"/>
  <c r="BI177" i="30"/>
  <c r="BH177" i="30"/>
  <c r="BG177" i="30"/>
  <c r="BE177" i="30"/>
  <c r="T177" i="30"/>
  <c r="R177" i="30"/>
  <c r="P177" i="30"/>
  <c r="BI176" i="30"/>
  <c r="BH176" i="30"/>
  <c r="BG176" i="30"/>
  <c r="BE176" i="30"/>
  <c r="T176" i="30"/>
  <c r="R176" i="30"/>
  <c r="P176" i="30"/>
  <c r="BI175" i="30"/>
  <c r="BH175" i="30"/>
  <c r="BG175" i="30"/>
  <c r="BE175" i="30"/>
  <c r="T175" i="30"/>
  <c r="R175" i="30"/>
  <c r="P175" i="30"/>
  <c r="BI174" i="30"/>
  <c r="BH174" i="30"/>
  <c r="BG174" i="30"/>
  <c r="BE174" i="30"/>
  <c r="T174" i="30"/>
  <c r="R174" i="30"/>
  <c r="P174" i="30"/>
  <c r="BI173" i="30"/>
  <c r="BH173" i="30"/>
  <c r="BG173" i="30"/>
  <c r="BE173" i="30"/>
  <c r="T173" i="30"/>
  <c r="R173" i="30"/>
  <c r="P173" i="30"/>
  <c r="BI172" i="30"/>
  <c r="BH172" i="30"/>
  <c r="BG172" i="30"/>
  <c r="BE172" i="30"/>
  <c r="T172" i="30"/>
  <c r="R172" i="30"/>
  <c r="P172" i="30"/>
  <c r="BI171" i="30"/>
  <c r="BH171" i="30"/>
  <c r="BG171" i="30"/>
  <c r="BE171" i="30"/>
  <c r="T171" i="30"/>
  <c r="R171" i="30"/>
  <c r="P171" i="30"/>
  <c r="BI170" i="30"/>
  <c r="BH170" i="30"/>
  <c r="BG170" i="30"/>
  <c r="BE170" i="30"/>
  <c r="T170" i="30"/>
  <c r="R170" i="30"/>
  <c r="P170" i="30"/>
  <c r="BI169" i="30"/>
  <c r="BH169" i="30"/>
  <c r="BG169" i="30"/>
  <c r="BE169" i="30"/>
  <c r="T169" i="30"/>
  <c r="R169" i="30"/>
  <c r="P169" i="30"/>
  <c r="BI168" i="30"/>
  <c r="BH168" i="30"/>
  <c r="BG168" i="30"/>
  <c r="BE168" i="30"/>
  <c r="T168" i="30"/>
  <c r="R168" i="30"/>
  <c r="P168" i="30"/>
  <c r="BI167" i="30"/>
  <c r="BH167" i="30"/>
  <c r="BG167" i="30"/>
  <c r="BE167" i="30"/>
  <c r="T167" i="30"/>
  <c r="R167" i="30"/>
  <c r="P167" i="30"/>
  <c r="BI166" i="30"/>
  <c r="BH166" i="30"/>
  <c r="BG166" i="30"/>
  <c r="BE166" i="30"/>
  <c r="T166" i="30"/>
  <c r="R166" i="30"/>
  <c r="P166" i="30"/>
  <c r="BI165" i="30"/>
  <c r="BH165" i="30"/>
  <c r="BG165" i="30"/>
  <c r="BE165" i="30"/>
  <c r="T165" i="30"/>
  <c r="R165" i="30"/>
  <c r="P165" i="30"/>
  <c r="BI164" i="30"/>
  <c r="BH164" i="30"/>
  <c r="BG164" i="30"/>
  <c r="BE164" i="30"/>
  <c r="T164" i="30"/>
  <c r="R164" i="30"/>
  <c r="P164" i="30"/>
  <c r="BI163" i="30"/>
  <c r="BH163" i="30"/>
  <c r="BG163" i="30"/>
  <c r="BE163" i="30"/>
  <c r="T163" i="30"/>
  <c r="R163" i="30"/>
  <c r="P163" i="30"/>
  <c r="BI162" i="30"/>
  <c r="BH162" i="30"/>
  <c r="BG162" i="30"/>
  <c r="BE162" i="30"/>
  <c r="T162" i="30"/>
  <c r="R162" i="30"/>
  <c r="P162" i="30"/>
  <c r="BI161" i="30"/>
  <c r="BH161" i="30"/>
  <c r="BG161" i="30"/>
  <c r="BE161" i="30"/>
  <c r="T161" i="30"/>
  <c r="R161" i="30"/>
  <c r="P161" i="30"/>
  <c r="BI160" i="30"/>
  <c r="BH160" i="30"/>
  <c r="BG160" i="30"/>
  <c r="BE160" i="30"/>
  <c r="T160" i="30"/>
  <c r="R160" i="30"/>
  <c r="P160" i="30"/>
  <c r="BI159" i="30"/>
  <c r="BH159" i="30"/>
  <c r="BG159" i="30"/>
  <c r="BE159" i="30"/>
  <c r="T159" i="30"/>
  <c r="R159" i="30"/>
  <c r="P159" i="30"/>
  <c r="BI158" i="30"/>
  <c r="BH158" i="30"/>
  <c r="BG158" i="30"/>
  <c r="BE158" i="30"/>
  <c r="T158" i="30"/>
  <c r="R158" i="30"/>
  <c r="P158" i="30"/>
  <c r="BI157" i="30"/>
  <c r="BH157" i="30"/>
  <c r="BG157" i="30"/>
  <c r="BE157" i="30"/>
  <c r="T157" i="30"/>
  <c r="R157" i="30"/>
  <c r="P157" i="30"/>
  <c r="BI156" i="30"/>
  <c r="BH156" i="30"/>
  <c r="BG156" i="30"/>
  <c r="BE156" i="30"/>
  <c r="T156" i="30"/>
  <c r="R156" i="30"/>
  <c r="P156" i="30"/>
  <c r="BI155" i="30"/>
  <c r="BH155" i="30"/>
  <c r="BG155" i="30"/>
  <c r="BE155" i="30"/>
  <c r="T155" i="30"/>
  <c r="R155" i="30"/>
  <c r="P155" i="30"/>
  <c r="BI154" i="30"/>
  <c r="BH154" i="30"/>
  <c r="BG154" i="30"/>
  <c r="BE154" i="30"/>
  <c r="T154" i="30"/>
  <c r="R154" i="30"/>
  <c r="P154" i="30"/>
  <c r="BI153" i="30"/>
  <c r="BH153" i="30"/>
  <c r="BG153" i="30"/>
  <c r="BE153" i="30"/>
  <c r="T153" i="30"/>
  <c r="R153" i="30"/>
  <c r="P153" i="30"/>
  <c r="BI152" i="30"/>
  <c r="BH152" i="30"/>
  <c r="BG152" i="30"/>
  <c r="BE152" i="30"/>
  <c r="T152" i="30"/>
  <c r="R152" i="30"/>
  <c r="P152" i="30"/>
  <c r="BI151" i="30"/>
  <c r="BH151" i="30"/>
  <c r="BG151" i="30"/>
  <c r="BE151" i="30"/>
  <c r="T151" i="30"/>
  <c r="R151" i="30"/>
  <c r="P151" i="30"/>
  <c r="BI150" i="30"/>
  <c r="BH150" i="30"/>
  <c r="BG150" i="30"/>
  <c r="BE150" i="30"/>
  <c r="T150" i="30"/>
  <c r="R150" i="30"/>
  <c r="P150" i="30"/>
  <c r="BI149" i="30"/>
  <c r="BH149" i="30"/>
  <c r="BG149" i="30"/>
  <c r="BE149" i="30"/>
  <c r="T149" i="30"/>
  <c r="R149" i="30"/>
  <c r="P149" i="30"/>
  <c r="BI148" i="30"/>
  <c r="BH148" i="30"/>
  <c r="BG148" i="30"/>
  <c r="BE148" i="30"/>
  <c r="T148" i="30"/>
  <c r="R148" i="30"/>
  <c r="P148" i="30"/>
  <c r="BI147" i="30"/>
  <c r="BH147" i="30"/>
  <c r="BG147" i="30"/>
  <c r="BE147" i="30"/>
  <c r="T147" i="30"/>
  <c r="R147" i="30"/>
  <c r="P147" i="30"/>
  <c r="BI146" i="30"/>
  <c r="BH146" i="30"/>
  <c r="BG146" i="30"/>
  <c r="BE146" i="30"/>
  <c r="T146" i="30"/>
  <c r="R146" i="30"/>
  <c r="P146" i="30"/>
  <c r="BI145" i="30"/>
  <c r="BH145" i="30"/>
  <c r="BG145" i="30"/>
  <c r="BE145" i="30"/>
  <c r="T145" i="30"/>
  <c r="R145" i="30"/>
  <c r="P145" i="30"/>
  <c r="BI144" i="30"/>
  <c r="BH144" i="30"/>
  <c r="BG144" i="30"/>
  <c r="BE144" i="30"/>
  <c r="T144" i="30"/>
  <c r="R144" i="30"/>
  <c r="P144" i="30"/>
  <c r="BI143" i="30"/>
  <c r="BH143" i="30"/>
  <c r="BG143" i="30"/>
  <c r="BE143" i="30"/>
  <c r="T143" i="30"/>
  <c r="R143" i="30"/>
  <c r="P143" i="30"/>
  <c r="BI142" i="30"/>
  <c r="BH142" i="30"/>
  <c r="BG142" i="30"/>
  <c r="BE142" i="30"/>
  <c r="T142" i="30"/>
  <c r="R142" i="30"/>
  <c r="P142" i="30"/>
  <c r="BI141" i="30"/>
  <c r="BH141" i="30"/>
  <c r="BG141" i="30"/>
  <c r="BE141" i="30"/>
  <c r="T141" i="30"/>
  <c r="R141" i="30"/>
  <c r="P141" i="30"/>
  <c r="BI140" i="30"/>
  <c r="BH140" i="30"/>
  <c r="BG140" i="30"/>
  <c r="BE140" i="30"/>
  <c r="T140" i="30"/>
  <c r="R140" i="30"/>
  <c r="P140" i="30"/>
  <c r="BI139" i="30"/>
  <c r="BH139" i="30"/>
  <c r="BG139" i="30"/>
  <c r="BE139" i="30"/>
  <c r="T139" i="30"/>
  <c r="R139" i="30"/>
  <c r="P139" i="30"/>
  <c r="BI138" i="30"/>
  <c r="BH138" i="30"/>
  <c r="BG138" i="30"/>
  <c r="BE138" i="30"/>
  <c r="T138" i="30"/>
  <c r="R138" i="30"/>
  <c r="P138" i="30"/>
  <c r="BI137" i="30"/>
  <c r="BH137" i="30"/>
  <c r="BG137" i="30"/>
  <c r="BE137" i="30"/>
  <c r="T137" i="30"/>
  <c r="R137" i="30"/>
  <c r="P137" i="30"/>
  <c r="BI136" i="30"/>
  <c r="BH136" i="30"/>
  <c r="BG136" i="30"/>
  <c r="BE136" i="30"/>
  <c r="T136" i="30"/>
  <c r="R136" i="30"/>
  <c r="P136" i="30"/>
  <c r="BI135" i="30"/>
  <c r="BH135" i="30"/>
  <c r="BG135" i="30"/>
  <c r="BE135" i="30"/>
  <c r="T135" i="30"/>
  <c r="R135" i="30"/>
  <c r="P135" i="30"/>
  <c r="BI134" i="30"/>
  <c r="BH134" i="30"/>
  <c r="BG134" i="30"/>
  <c r="BE134" i="30"/>
  <c r="T134" i="30"/>
  <c r="R134" i="30"/>
  <c r="P134" i="30"/>
  <c r="J129" i="30"/>
  <c r="J128" i="30"/>
  <c r="F128" i="30"/>
  <c r="F126" i="30"/>
  <c r="E124" i="30"/>
  <c r="BI109" i="30"/>
  <c r="BH109" i="30"/>
  <c r="BG109" i="30"/>
  <c r="BE109" i="30"/>
  <c r="BI108" i="30"/>
  <c r="BH108" i="30"/>
  <c r="BG108" i="30"/>
  <c r="BF108" i="30"/>
  <c r="BE108" i="30"/>
  <c r="BI107" i="30"/>
  <c r="BH107" i="30"/>
  <c r="BG107" i="30"/>
  <c r="BF107" i="30"/>
  <c r="BE107" i="30"/>
  <c r="BI106" i="30"/>
  <c r="BH106" i="30"/>
  <c r="BG106" i="30"/>
  <c r="BF106" i="30"/>
  <c r="BE106" i="30"/>
  <c r="BI105" i="30"/>
  <c r="BH105" i="30"/>
  <c r="BG105" i="30"/>
  <c r="BF105" i="30"/>
  <c r="BE105" i="30"/>
  <c r="BI104" i="30"/>
  <c r="BH104" i="30"/>
  <c r="BG104" i="30"/>
  <c r="BF104" i="30"/>
  <c r="BE104" i="30"/>
  <c r="J94" i="30"/>
  <c r="J93" i="30"/>
  <c r="F93" i="30"/>
  <c r="F91" i="30"/>
  <c r="E89" i="30"/>
  <c r="J20" i="30"/>
  <c r="E20" i="30"/>
  <c r="F94" i="30" s="1"/>
  <c r="J19" i="30"/>
  <c r="J14" i="30"/>
  <c r="J126" i="30" s="1"/>
  <c r="E7" i="30"/>
  <c r="E120" i="30" s="1"/>
  <c r="J41" i="29"/>
  <c r="J40" i="29"/>
  <c r="AY126" i="1" s="1"/>
  <c r="J39" i="29"/>
  <c r="AX126" i="1" s="1"/>
  <c r="BI191" i="29"/>
  <c r="BH191" i="29"/>
  <c r="BG191" i="29"/>
  <c r="BE191" i="29"/>
  <c r="T191" i="29"/>
  <c r="T190" i="29" s="1"/>
  <c r="R191" i="29"/>
  <c r="R190" i="29" s="1"/>
  <c r="P191" i="29"/>
  <c r="P190" i="29" s="1"/>
  <c r="BI189" i="29"/>
  <c r="BH189" i="29"/>
  <c r="BG189" i="29"/>
  <c r="BE189" i="29"/>
  <c r="T189" i="29"/>
  <c r="R189" i="29"/>
  <c r="P189" i="29"/>
  <c r="BI188" i="29"/>
  <c r="BH188" i="29"/>
  <c r="BG188" i="29"/>
  <c r="BE188" i="29"/>
  <c r="T188" i="29"/>
  <c r="R188" i="29"/>
  <c r="P188" i="29"/>
  <c r="BI187" i="29"/>
  <c r="BH187" i="29"/>
  <c r="BG187" i="29"/>
  <c r="BE187" i="29"/>
  <c r="T187" i="29"/>
  <c r="R187" i="29"/>
  <c r="P187" i="29"/>
  <c r="BI186" i="29"/>
  <c r="BH186" i="29"/>
  <c r="BG186" i="29"/>
  <c r="BE186" i="29"/>
  <c r="T186" i="29"/>
  <c r="R186" i="29"/>
  <c r="P186" i="29"/>
  <c r="BI185" i="29"/>
  <c r="BH185" i="29"/>
  <c r="BG185" i="29"/>
  <c r="BE185" i="29"/>
  <c r="T185" i="29"/>
  <c r="R185" i="29"/>
  <c r="P185" i="29"/>
  <c r="BI184" i="29"/>
  <c r="BH184" i="29"/>
  <c r="BG184" i="29"/>
  <c r="BE184" i="29"/>
  <c r="T184" i="29"/>
  <c r="R184" i="29"/>
  <c r="P184" i="29"/>
  <c r="BI183" i="29"/>
  <c r="BH183" i="29"/>
  <c r="BG183" i="29"/>
  <c r="BE183" i="29"/>
  <c r="T183" i="29"/>
  <c r="R183" i="29"/>
  <c r="P183" i="29"/>
  <c r="BI182" i="29"/>
  <c r="BH182" i="29"/>
  <c r="BG182" i="29"/>
  <c r="BE182" i="29"/>
  <c r="T182" i="29"/>
  <c r="R182" i="29"/>
  <c r="P182" i="29"/>
  <c r="BI181" i="29"/>
  <c r="BH181" i="29"/>
  <c r="BG181" i="29"/>
  <c r="BE181" i="29"/>
  <c r="T181" i="29"/>
  <c r="R181" i="29"/>
  <c r="P181" i="29"/>
  <c r="BI179" i="29"/>
  <c r="BH179" i="29"/>
  <c r="BG179" i="29"/>
  <c r="BE179" i="29"/>
  <c r="T179" i="29"/>
  <c r="T178" i="29"/>
  <c r="R179" i="29"/>
  <c r="R178" i="29" s="1"/>
  <c r="P179" i="29"/>
  <c r="P178" i="29" s="1"/>
  <c r="BI177" i="29"/>
  <c r="BH177" i="29"/>
  <c r="BG177" i="29"/>
  <c r="BE177" i="29"/>
  <c r="T177" i="29"/>
  <c r="R177" i="29"/>
  <c r="P177" i="29"/>
  <c r="BI176" i="29"/>
  <c r="BH176" i="29"/>
  <c r="BG176" i="29"/>
  <c r="BE176" i="29"/>
  <c r="T176" i="29"/>
  <c r="R176" i="29"/>
  <c r="P176" i="29"/>
  <c r="BI174" i="29"/>
  <c r="BH174" i="29"/>
  <c r="BG174" i="29"/>
  <c r="BE174" i="29"/>
  <c r="T174" i="29"/>
  <c r="R174" i="29"/>
  <c r="P174" i="29"/>
  <c r="BI173" i="29"/>
  <c r="BH173" i="29"/>
  <c r="BG173" i="29"/>
  <c r="BE173" i="29"/>
  <c r="T173" i="29"/>
  <c r="R173" i="29"/>
  <c r="P173" i="29"/>
  <c r="BI172" i="29"/>
  <c r="BH172" i="29"/>
  <c r="BG172" i="29"/>
  <c r="BE172" i="29"/>
  <c r="T172" i="29"/>
  <c r="R172" i="29"/>
  <c r="P172" i="29"/>
  <c r="BI171" i="29"/>
  <c r="BH171" i="29"/>
  <c r="BG171" i="29"/>
  <c r="BE171" i="29"/>
  <c r="T171" i="29"/>
  <c r="R171" i="29"/>
  <c r="P171" i="29"/>
  <c r="BI170" i="29"/>
  <c r="BH170" i="29"/>
  <c r="BG170" i="29"/>
  <c r="BE170" i="29"/>
  <c r="T170" i="29"/>
  <c r="R170" i="29"/>
  <c r="P170" i="29"/>
  <c r="BI169" i="29"/>
  <c r="BH169" i="29"/>
  <c r="BG169" i="29"/>
  <c r="BE169" i="29"/>
  <c r="T169" i="29"/>
  <c r="R169" i="29"/>
  <c r="P169" i="29"/>
  <c r="BI167" i="29"/>
  <c r="BH167" i="29"/>
  <c r="BG167" i="29"/>
  <c r="BE167" i="29"/>
  <c r="T167" i="29"/>
  <c r="R167" i="29"/>
  <c r="P167" i="29"/>
  <c r="BI166" i="29"/>
  <c r="BH166" i="29"/>
  <c r="BG166" i="29"/>
  <c r="BE166" i="29"/>
  <c r="T166" i="29"/>
  <c r="R166" i="29"/>
  <c r="P166" i="29"/>
  <c r="BI165" i="29"/>
  <c r="BH165" i="29"/>
  <c r="BG165" i="29"/>
  <c r="BE165" i="29"/>
  <c r="T165" i="29"/>
  <c r="R165" i="29"/>
  <c r="P165" i="29"/>
  <c r="BI164" i="29"/>
  <c r="BH164" i="29"/>
  <c r="BG164" i="29"/>
  <c r="BE164" i="29"/>
  <c r="T164" i="29"/>
  <c r="R164" i="29"/>
  <c r="P164" i="29"/>
  <c r="BI162" i="29"/>
  <c r="BH162" i="29"/>
  <c r="BG162" i="29"/>
  <c r="BE162" i="29"/>
  <c r="T162" i="29"/>
  <c r="R162" i="29"/>
  <c r="P162" i="29"/>
  <c r="BI161" i="29"/>
  <c r="BH161" i="29"/>
  <c r="BG161" i="29"/>
  <c r="BE161" i="29"/>
  <c r="T161" i="29"/>
  <c r="R161" i="29"/>
  <c r="P161" i="29"/>
  <c r="BI159" i="29"/>
  <c r="BH159" i="29"/>
  <c r="BG159" i="29"/>
  <c r="BE159" i="29"/>
  <c r="T159" i="29"/>
  <c r="R159" i="29"/>
  <c r="P159" i="29"/>
  <c r="BI158" i="29"/>
  <c r="BH158" i="29"/>
  <c r="BG158" i="29"/>
  <c r="BE158" i="29"/>
  <c r="T158" i="29"/>
  <c r="R158" i="29"/>
  <c r="P158" i="29"/>
  <c r="BI157" i="29"/>
  <c r="BH157" i="29"/>
  <c r="BG157" i="29"/>
  <c r="BE157" i="29"/>
  <c r="T157" i="29"/>
  <c r="R157" i="29"/>
  <c r="P157" i="29"/>
  <c r="BI155" i="29"/>
  <c r="BH155" i="29"/>
  <c r="BG155" i="29"/>
  <c r="BE155" i="29"/>
  <c r="T155" i="29"/>
  <c r="R155" i="29"/>
  <c r="P155" i="29"/>
  <c r="BI154" i="29"/>
  <c r="BH154" i="29"/>
  <c r="BG154" i="29"/>
  <c r="BE154" i="29"/>
  <c r="T154" i="29"/>
  <c r="R154" i="29"/>
  <c r="P154" i="29"/>
  <c r="BI153" i="29"/>
  <c r="BH153" i="29"/>
  <c r="BG153" i="29"/>
  <c r="BE153" i="29"/>
  <c r="T153" i="29"/>
  <c r="R153" i="29"/>
  <c r="P153" i="29"/>
  <c r="BI152" i="29"/>
  <c r="BH152" i="29"/>
  <c r="BG152" i="29"/>
  <c r="BE152" i="29"/>
  <c r="T152" i="29"/>
  <c r="R152" i="29"/>
  <c r="P152" i="29"/>
  <c r="BI151" i="29"/>
  <c r="BH151" i="29"/>
  <c r="BG151" i="29"/>
  <c r="BE151" i="29"/>
  <c r="T151" i="29"/>
  <c r="R151" i="29"/>
  <c r="P151" i="29"/>
  <c r="BI150" i="29"/>
  <c r="BH150" i="29"/>
  <c r="BG150" i="29"/>
  <c r="BE150" i="29"/>
  <c r="T150" i="29"/>
  <c r="R150" i="29"/>
  <c r="P150" i="29"/>
  <c r="BI149" i="29"/>
  <c r="BH149" i="29"/>
  <c r="BG149" i="29"/>
  <c r="BE149" i="29"/>
  <c r="T149" i="29"/>
  <c r="R149" i="29"/>
  <c r="P149" i="29"/>
  <c r="BI148" i="29"/>
  <c r="BH148" i="29"/>
  <c r="BG148" i="29"/>
  <c r="BE148" i="29"/>
  <c r="T148" i="29"/>
  <c r="R148" i="29"/>
  <c r="P148" i="29"/>
  <c r="BI147" i="29"/>
  <c r="BH147" i="29"/>
  <c r="BG147" i="29"/>
  <c r="BE147" i="29"/>
  <c r="T147" i="29"/>
  <c r="R147" i="29"/>
  <c r="P147" i="29"/>
  <c r="BI146" i="29"/>
  <c r="BH146" i="29"/>
  <c r="BG146" i="29"/>
  <c r="BE146" i="29"/>
  <c r="T146" i="29"/>
  <c r="R146" i="29"/>
  <c r="P146" i="29"/>
  <c r="BI145" i="29"/>
  <c r="BH145" i="29"/>
  <c r="BG145" i="29"/>
  <c r="BE145" i="29"/>
  <c r="T145" i="29"/>
  <c r="R145" i="29"/>
  <c r="P145" i="29"/>
  <c r="BI144" i="29"/>
  <c r="BH144" i="29"/>
  <c r="BG144" i="29"/>
  <c r="BE144" i="29"/>
  <c r="T144" i="29"/>
  <c r="R144" i="29"/>
  <c r="P144" i="29"/>
  <c r="BI143" i="29"/>
  <c r="BH143" i="29"/>
  <c r="BG143" i="29"/>
  <c r="BE143" i="29"/>
  <c r="T143" i="29"/>
  <c r="R143" i="29"/>
  <c r="P143" i="29"/>
  <c r="J137" i="29"/>
  <c r="J136" i="29"/>
  <c r="F136" i="29"/>
  <c r="F134" i="29"/>
  <c r="E132" i="29"/>
  <c r="BI117" i="29"/>
  <c r="BH117" i="29"/>
  <c r="BG117" i="29"/>
  <c r="BE117" i="29"/>
  <c r="BI116" i="29"/>
  <c r="BH116" i="29"/>
  <c r="BG116" i="29"/>
  <c r="BF116" i="29"/>
  <c r="BE116" i="29"/>
  <c r="BI115" i="29"/>
  <c r="BH115" i="29"/>
  <c r="BG115" i="29"/>
  <c r="BF115" i="29"/>
  <c r="BE115" i="29"/>
  <c r="BI114" i="29"/>
  <c r="BH114" i="29"/>
  <c r="BG114" i="29"/>
  <c r="BF114" i="29"/>
  <c r="BE114" i="29"/>
  <c r="BI113" i="29"/>
  <c r="BH113" i="29"/>
  <c r="BG113" i="29"/>
  <c r="BF113" i="29"/>
  <c r="BE113" i="29"/>
  <c r="BI112" i="29"/>
  <c r="BH112" i="29"/>
  <c r="BG112" i="29"/>
  <c r="BF112" i="29"/>
  <c r="BE112" i="29"/>
  <c r="J94" i="29"/>
  <c r="J93" i="29"/>
  <c r="F93" i="29"/>
  <c r="F91" i="29"/>
  <c r="E89" i="29"/>
  <c r="J20" i="29"/>
  <c r="E20" i="29"/>
  <c r="F137" i="29" s="1"/>
  <c r="J19" i="29"/>
  <c r="J14" i="29"/>
  <c r="J91" i="29" s="1"/>
  <c r="E7" i="29"/>
  <c r="E128" i="29" s="1"/>
  <c r="J41" i="28"/>
  <c r="J40" i="28"/>
  <c r="AY125" i="1" s="1"/>
  <c r="J39" i="28"/>
  <c r="AX125" i="1" s="1"/>
  <c r="BI167" i="28"/>
  <c r="BH167" i="28"/>
  <c r="BG167" i="28"/>
  <c r="BE167" i="28"/>
  <c r="T167" i="28"/>
  <c r="R167" i="28"/>
  <c r="P167" i="28"/>
  <c r="BI166" i="28"/>
  <c r="BH166" i="28"/>
  <c r="BG166" i="28"/>
  <c r="BE166" i="28"/>
  <c r="T166" i="28"/>
  <c r="R166" i="28"/>
  <c r="P166" i="28"/>
  <c r="BI165" i="28"/>
  <c r="BH165" i="28"/>
  <c r="BG165" i="28"/>
  <c r="BE165" i="28"/>
  <c r="T165" i="28"/>
  <c r="R165" i="28"/>
  <c r="P165" i="28"/>
  <c r="BI162" i="28"/>
  <c r="BH162" i="28"/>
  <c r="BG162" i="28"/>
  <c r="BE162" i="28"/>
  <c r="T162" i="28"/>
  <c r="R162" i="28"/>
  <c r="P162" i="28"/>
  <c r="BI161" i="28"/>
  <c r="BH161" i="28"/>
  <c r="BG161" i="28"/>
  <c r="BE161" i="28"/>
  <c r="T161" i="28"/>
  <c r="R161" i="28"/>
  <c r="P161" i="28"/>
  <c r="BI159" i="28"/>
  <c r="BH159" i="28"/>
  <c r="BG159" i="28"/>
  <c r="BE159" i="28"/>
  <c r="T159" i="28"/>
  <c r="R159" i="28"/>
  <c r="P159" i="28"/>
  <c r="BI158" i="28"/>
  <c r="BH158" i="28"/>
  <c r="BG158" i="28"/>
  <c r="BE158" i="28"/>
  <c r="T158" i="28"/>
  <c r="R158" i="28"/>
  <c r="P158" i="28"/>
  <c r="BI157" i="28"/>
  <c r="BH157" i="28"/>
  <c r="BG157" i="28"/>
  <c r="BE157" i="28"/>
  <c r="T157" i="28"/>
  <c r="R157" i="28"/>
  <c r="P157" i="28"/>
  <c r="BI156" i="28"/>
  <c r="BH156" i="28"/>
  <c r="BG156" i="28"/>
  <c r="BE156" i="28"/>
  <c r="T156" i="28"/>
  <c r="R156" i="28"/>
  <c r="P156" i="28"/>
  <c r="BI154" i="28"/>
  <c r="BH154" i="28"/>
  <c r="BG154" i="28"/>
  <c r="BE154" i="28"/>
  <c r="T154" i="28"/>
  <c r="R154" i="28"/>
  <c r="P154" i="28"/>
  <c r="BI153" i="28"/>
  <c r="BH153" i="28"/>
  <c r="BG153" i="28"/>
  <c r="BE153" i="28"/>
  <c r="T153" i="28"/>
  <c r="R153" i="28"/>
  <c r="P153" i="28"/>
  <c r="BI151" i="28"/>
  <c r="BH151" i="28"/>
  <c r="BG151" i="28"/>
  <c r="BE151" i="28"/>
  <c r="T151" i="28"/>
  <c r="R151" i="28"/>
  <c r="P151" i="28"/>
  <c r="BI150" i="28"/>
  <c r="BH150" i="28"/>
  <c r="BG150" i="28"/>
  <c r="BE150" i="28"/>
  <c r="T150" i="28"/>
  <c r="R150" i="28"/>
  <c r="P150" i="28"/>
  <c r="BI149" i="28"/>
  <c r="BH149" i="28"/>
  <c r="BG149" i="28"/>
  <c r="BE149" i="28"/>
  <c r="T149" i="28"/>
  <c r="R149" i="28"/>
  <c r="P149" i="28"/>
  <c r="BI148" i="28"/>
  <c r="BH148" i="28"/>
  <c r="BG148" i="28"/>
  <c r="BE148" i="28"/>
  <c r="T148" i="28"/>
  <c r="R148" i="28"/>
  <c r="P148" i="28"/>
  <c r="BI147" i="28"/>
  <c r="BH147" i="28"/>
  <c r="BG147" i="28"/>
  <c r="BE147" i="28"/>
  <c r="T147" i="28"/>
  <c r="R147" i="28"/>
  <c r="P147" i="28"/>
  <c r="BI146" i="28"/>
  <c r="BH146" i="28"/>
  <c r="BG146" i="28"/>
  <c r="BE146" i="28"/>
  <c r="T146" i="28"/>
  <c r="R146" i="28"/>
  <c r="P146" i="28"/>
  <c r="BI145" i="28"/>
  <c r="BH145" i="28"/>
  <c r="BG145" i="28"/>
  <c r="BE145" i="28"/>
  <c r="T145" i="28"/>
  <c r="R145" i="28"/>
  <c r="P145" i="28"/>
  <c r="BI144" i="28"/>
  <c r="BH144" i="28"/>
  <c r="BG144" i="28"/>
  <c r="BE144" i="28"/>
  <c r="T144" i="28"/>
  <c r="R144" i="28"/>
  <c r="P144" i="28"/>
  <c r="BI143" i="28"/>
  <c r="BH143" i="28"/>
  <c r="BG143" i="28"/>
  <c r="BE143" i="28"/>
  <c r="T143" i="28"/>
  <c r="R143" i="28"/>
  <c r="P143" i="28"/>
  <c r="BI142" i="28"/>
  <c r="BH142" i="28"/>
  <c r="BG142" i="28"/>
  <c r="BE142" i="28"/>
  <c r="T142" i="28"/>
  <c r="R142" i="28"/>
  <c r="P142" i="28"/>
  <c r="BI141" i="28"/>
  <c r="BH141" i="28"/>
  <c r="BG141" i="28"/>
  <c r="BE141" i="28"/>
  <c r="T141" i="28"/>
  <c r="R141" i="28"/>
  <c r="P141" i="28"/>
  <c r="BI140" i="28"/>
  <c r="BH140" i="28"/>
  <c r="BG140" i="28"/>
  <c r="BE140" i="28"/>
  <c r="T140" i="28"/>
  <c r="R140" i="28"/>
  <c r="P140" i="28"/>
  <c r="J134" i="28"/>
  <c r="J133" i="28"/>
  <c r="F133" i="28"/>
  <c r="F131" i="28"/>
  <c r="E129" i="28"/>
  <c r="BI114" i="28"/>
  <c r="BH114" i="28"/>
  <c r="BG114" i="28"/>
  <c r="BE114" i="28"/>
  <c r="BI113" i="28"/>
  <c r="BH113" i="28"/>
  <c r="BG113" i="28"/>
  <c r="BF113" i="28"/>
  <c r="BE113" i="28"/>
  <c r="BI112" i="28"/>
  <c r="BH112" i="28"/>
  <c r="BG112" i="28"/>
  <c r="BF112" i="28"/>
  <c r="BE112" i="28"/>
  <c r="BI111" i="28"/>
  <c r="BH111" i="28"/>
  <c r="BG111" i="28"/>
  <c r="BF111" i="28"/>
  <c r="BE111" i="28"/>
  <c r="BI110" i="28"/>
  <c r="BH110" i="28"/>
  <c r="BG110" i="28"/>
  <c r="BF110" i="28"/>
  <c r="BE110" i="28"/>
  <c r="BI109" i="28"/>
  <c r="BH109" i="28"/>
  <c r="BG109" i="28"/>
  <c r="BF109" i="28"/>
  <c r="BE109" i="28"/>
  <c r="J94" i="28"/>
  <c r="J93" i="28"/>
  <c r="F93" i="28"/>
  <c r="F91" i="28"/>
  <c r="E89" i="28"/>
  <c r="J20" i="28"/>
  <c r="E20" i="28"/>
  <c r="F134" i="28" s="1"/>
  <c r="J19" i="28"/>
  <c r="J14" i="28"/>
  <c r="J131" i="28" s="1"/>
  <c r="E7" i="28"/>
  <c r="E125" i="28" s="1"/>
  <c r="J41" i="27"/>
  <c r="J40" i="27"/>
  <c r="AY124" i="1" s="1"/>
  <c r="J39" i="27"/>
  <c r="AX124" i="1" s="1"/>
  <c r="BI263" i="27"/>
  <c r="BH263" i="27"/>
  <c r="BG263" i="27"/>
  <c r="BE263" i="27"/>
  <c r="T263" i="27"/>
  <c r="R263" i="27"/>
  <c r="P263" i="27"/>
  <c r="BI262" i="27"/>
  <c r="BH262" i="27"/>
  <c r="BG262" i="27"/>
  <c r="BE262" i="27"/>
  <c r="T262" i="27"/>
  <c r="R262" i="27"/>
  <c r="P262" i="27"/>
  <c r="BI261" i="27"/>
  <c r="BH261" i="27"/>
  <c r="BG261" i="27"/>
  <c r="BE261" i="27"/>
  <c r="T261" i="27"/>
  <c r="R261" i="27"/>
  <c r="P261" i="27"/>
  <c r="BI258" i="27"/>
  <c r="BH258" i="27"/>
  <c r="BG258" i="27"/>
  <c r="BE258" i="27"/>
  <c r="T258" i="27"/>
  <c r="R258" i="27"/>
  <c r="P258" i="27"/>
  <c r="BI257" i="27"/>
  <c r="BH257" i="27"/>
  <c r="BG257" i="27"/>
  <c r="BE257" i="27"/>
  <c r="T257" i="27"/>
  <c r="R257" i="27"/>
  <c r="P257" i="27"/>
  <c r="BI256" i="27"/>
  <c r="BH256" i="27"/>
  <c r="BG256" i="27"/>
  <c r="BE256" i="27"/>
  <c r="T256" i="27"/>
  <c r="R256" i="27"/>
  <c r="P256" i="27"/>
  <c r="BI255" i="27"/>
  <c r="BH255" i="27"/>
  <c r="BG255" i="27"/>
  <c r="BE255" i="27"/>
  <c r="T255" i="27"/>
  <c r="R255" i="27"/>
  <c r="P255" i="27"/>
  <c r="BI254" i="27"/>
  <c r="BH254" i="27"/>
  <c r="BG254" i="27"/>
  <c r="BE254" i="27"/>
  <c r="T254" i="27"/>
  <c r="R254" i="27"/>
  <c r="P254" i="27"/>
  <c r="BI253" i="27"/>
  <c r="BH253" i="27"/>
  <c r="BG253" i="27"/>
  <c r="BE253" i="27"/>
  <c r="T253" i="27"/>
  <c r="R253" i="27"/>
  <c r="P253" i="27"/>
  <c r="BI252" i="27"/>
  <c r="BH252" i="27"/>
  <c r="BG252" i="27"/>
  <c r="BE252" i="27"/>
  <c r="T252" i="27"/>
  <c r="R252" i="27"/>
  <c r="P252" i="27"/>
  <c r="BI251" i="27"/>
  <c r="BH251" i="27"/>
  <c r="BG251" i="27"/>
  <c r="BE251" i="27"/>
  <c r="T251" i="27"/>
  <c r="R251" i="27"/>
  <c r="P251" i="27"/>
  <c r="BI249" i="27"/>
  <c r="BH249" i="27"/>
  <c r="BG249" i="27"/>
  <c r="BE249" i="27"/>
  <c r="T249" i="27"/>
  <c r="R249" i="27"/>
  <c r="P249" i="27"/>
  <c r="BI248" i="27"/>
  <c r="BH248" i="27"/>
  <c r="BG248" i="27"/>
  <c r="BE248" i="27"/>
  <c r="T248" i="27"/>
  <c r="R248" i="27"/>
  <c r="P248" i="27"/>
  <c r="BI245" i="27"/>
  <c r="BH245" i="27"/>
  <c r="BG245" i="27"/>
  <c r="BE245" i="27"/>
  <c r="T245" i="27"/>
  <c r="R245" i="27"/>
  <c r="P245" i="27"/>
  <c r="BI244" i="27"/>
  <c r="BH244" i="27"/>
  <c r="BG244" i="27"/>
  <c r="BE244" i="27"/>
  <c r="T244" i="27"/>
  <c r="R244" i="27"/>
  <c r="P244" i="27"/>
  <c r="BI242" i="27"/>
  <c r="BH242" i="27"/>
  <c r="BG242" i="27"/>
  <c r="BE242" i="27"/>
  <c r="T242" i="27"/>
  <c r="R242" i="27"/>
  <c r="P242" i="27"/>
  <c r="BI241" i="27"/>
  <c r="BH241" i="27"/>
  <c r="BG241" i="27"/>
  <c r="BE241" i="27"/>
  <c r="T241" i="27"/>
  <c r="R241" i="27"/>
  <c r="P241" i="27"/>
  <c r="BI240" i="27"/>
  <c r="BH240" i="27"/>
  <c r="BG240" i="27"/>
  <c r="BE240" i="27"/>
  <c r="T240" i="27"/>
  <c r="R240" i="27"/>
  <c r="P240" i="27"/>
  <c r="BI239" i="27"/>
  <c r="BH239" i="27"/>
  <c r="BG239" i="27"/>
  <c r="BE239" i="27"/>
  <c r="T239" i="27"/>
  <c r="R239" i="27"/>
  <c r="P239" i="27"/>
  <c r="BI238" i="27"/>
  <c r="BH238" i="27"/>
  <c r="BG238" i="27"/>
  <c r="BE238" i="27"/>
  <c r="T238" i="27"/>
  <c r="R238" i="27"/>
  <c r="P238" i="27"/>
  <c r="BI237" i="27"/>
  <c r="BH237" i="27"/>
  <c r="BG237" i="27"/>
  <c r="BE237" i="27"/>
  <c r="T237" i="27"/>
  <c r="R237" i="27"/>
  <c r="P237" i="27"/>
  <c r="BI236" i="27"/>
  <c r="BH236" i="27"/>
  <c r="BG236" i="27"/>
  <c r="BE236" i="27"/>
  <c r="T236" i="27"/>
  <c r="R236" i="27"/>
  <c r="P236" i="27"/>
  <c r="BI235" i="27"/>
  <c r="BH235" i="27"/>
  <c r="BG235" i="27"/>
  <c r="BE235" i="27"/>
  <c r="T235" i="27"/>
  <c r="R235" i="27"/>
  <c r="P235" i="27"/>
  <c r="BI234" i="27"/>
  <c r="BH234" i="27"/>
  <c r="BG234" i="27"/>
  <c r="BE234" i="27"/>
  <c r="T234" i="27"/>
  <c r="R234" i="27"/>
  <c r="P234" i="27"/>
  <c r="BI233" i="27"/>
  <c r="BH233" i="27"/>
  <c r="BG233" i="27"/>
  <c r="BE233" i="27"/>
  <c r="T233" i="27"/>
  <c r="R233" i="27"/>
  <c r="P233" i="27"/>
  <c r="BI232" i="27"/>
  <c r="BH232" i="27"/>
  <c r="BG232" i="27"/>
  <c r="BE232" i="27"/>
  <c r="T232" i="27"/>
  <c r="R232" i="27"/>
  <c r="P232" i="27"/>
  <c r="BI231" i="27"/>
  <c r="BH231" i="27"/>
  <c r="BG231" i="27"/>
  <c r="BE231" i="27"/>
  <c r="T231" i="27"/>
  <c r="R231" i="27"/>
  <c r="P231" i="27"/>
  <c r="BI230" i="27"/>
  <c r="BH230" i="27"/>
  <c r="BG230" i="27"/>
  <c r="BE230" i="27"/>
  <c r="T230" i="27"/>
  <c r="R230" i="27"/>
  <c r="P230" i="27"/>
  <c r="BI229" i="27"/>
  <c r="BH229" i="27"/>
  <c r="BG229" i="27"/>
  <c r="BE229" i="27"/>
  <c r="T229" i="27"/>
  <c r="R229" i="27"/>
  <c r="P229" i="27"/>
  <c r="BI228" i="27"/>
  <c r="BH228" i="27"/>
  <c r="BG228" i="27"/>
  <c r="BE228" i="27"/>
  <c r="T228" i="27"/>
  <c r="R228" i="27"/>
  <c r="P228" i="27"/>
  <c r="BI227" i="27"/>
  <c r="BH227" i="27"/>
  <c r="BG227" i="27"/>
  <c r="BE227" i="27"/>
  <c r="T227" i="27"/>
  <c r="R227" i="27"/>
  <c r="P227" i="27"/>
  <c r="BI226" i="27"/>
  <c r="BH226" i="27"/>
  <c r="BG226" i="27"/>
  <c r="BE226" i="27"/>
  <c r="T226" i="27"/>
  <c r="R226" i="27"/>
  <c r="P226" i="27"/>
  <c r="BI225" i="27"/>
  <c r="BH225" i="27"/>
  <c r="BG225" i="27"/>
  <c r="BE225" i="27"/>
  <c r="T225" i="27"/>
  <c r="R225" i="27"/>
  <c r="P225" i="27"/>
  <c r="BI224" i="27"/>
  <c r="BH224" i="27"/>
  <c r="BG224" i="27"/>
  <c r="BE224" i="27"/>
  <c r="T224" i="27"/>
  <c r="R224" i="27"/>
  <c r="P224" i="27"/>
  <c r="BI223" i="27"/>
  <c r="BH223" i="27"/>
  <c r="BG223" i="27"/>
  <c r="BE223" i="27"/>
  <c r="T223" i="27"/>
  <c r="R223" i="27"/>
  <c r="P223" i="27"/>
  <c r="BI222" i="27"/>
  <c r="BH222" i="27"/>
  <c r="BG222" i="27"/>
  <c r="BE222" i="27"/>
  <c r="T222" i="27"/>
  <c r="R222" i="27"/>
  <c r="P222" i="27"/>
  <c r="BI221" i="27"/>
  <c r="BH221" i="27"/>
  <c r="BG221" i="27"/>
  <c r="BE221" i="27"/>
  <c r="T221" i="27"/>
  <c r="R221" i="27"/>
  <c r="P221" i="27"/>
  <c r="BI220" i="27"/>
  <c r="BH220" i="27"/>
  <c r="BG220" i="27"/>
  <c r="BE220" i="27"/>
  <c r="T220" i="27"/>
  <c r="R220" i="27"/>
  <c r="P220" i="27"/>
  <c r="BI219" i="27"/>
  <c r="BH219" i="27"/>
  <c r="BG219" i="27"/>
  <c r="BE219" i="27"/>
  <c r="T219" i="27"/>
  <c r="R219" i="27"/>
  <c r="P219" i="27"/>
  <c r="BI218" i="27"/>
  <c r="BH218" i="27"/>
  <c r="BG218" i="27"/>
  <c r="BE218" i="27"/>
  <c r="T218" i="27"/>
  <c r="R218" i="27"/>
  <c r="P218" i="27"/>
  <c r="BI217" i="27"/>
  <c r="BH217" i="27"/>
  <c r="BG217" i="27"/>
  <c r="BE217" i="27"/>
  <c r="T217" i="27"/>
  <c r="R217" i="27"/>
  <c r="P217" i="27"/>
  <c r="BI216" i="27"/>
  <c r="BH216" i="27"/>
  <c r="BG216" i="27"/>
  <c r="BE216" i="27"/>
  <c r="T216" i="27"/>
  <c r="R216" i="27"/>
  <c r="P216" i="27"/>
  <c r="BI215" i="27"/>
  <c r="BH215" i="27"/>
  <c r="BG215" i="27"/>
  <c r="BE215" i="27"/>
  <c r="T215" i="27"/>
  <c r="R215" i="27"/>
  <c r="P215" i="27"/>
  <c r="BI214" i="27"/>
  <c r="BH214" i="27"/>
  <c r="BG214" i="27"/>
  <c r="BE214" i="27"/>
  <c r="T214" i="27"/>
  <c r="R214" i="27"/>
  <c r="P214" i="27"/>
  <c r="BI213" i="27"/>
  <c r="BH213" i="27"/>
  <c r="BG213" i="27"/>
  <c r="BE213" i="27"/>
  <c r="T213" i="27"/>
  <c r="R213" i="27"/>
  <c r="P213" i="27"/>
  <c r="BI212" i="27"/>
  <c r="BH212" i="27"/>
  <c r="BG212" i="27"/>
  <c r="BE212" i="27"/>
  <c r="T212" i="27"/>
  <c r="R212" i="27"/>
  <c r="P212" i="27"/>
  <c r="BI211" i="27"/>
  <c r="BH211" i="27"/>
  <c r="BG211" i="27"/>
  <c r="BE211" i="27"/>
  <c r="T211" i="27"/>
  <c r="R211" i="27"/>
  <c r="P211" i="27"/>
  <c r="BI210" i="27"/>
  <c r="BH210" i="27"/>
  <c r="BG210" i="27"/>
  <c r="BE210" i="27"/>
  <c r="T210" i="27"/>
  <c r="R210" i="27"/>
  <c r="P210" i="27"/>
  <c r="BI209" i="27"/>
  <c r="BH209" i="27"/>
  <c r="BG209" i="27"/>
  <c r="BE209" i="27"/>
  <c r="T209" i="27"/>
  <c r="R209" i="27"/>
  <c r="P209" i="27"/>
  <c r="BI208" i="27"/>
  <c r="BH208" i="27"/>
  <c r="BG208" i="27"/>
  <c r="BE208" i="27"/>
  <c r="T208" i="27"/>
  <c r="R208" i="27"/>
  <c r="P208" i="27"/>
  <c r="BI207" i="27"/>
  <c r="BH207" i="27"/>
  <c r="BG207" i="27"/>
  <c r="BE207" i="27"/>
  <c r="T207" i="27"/>
  <c r="R207" i="27"/>
  <c r="P207" i="27"/>
  <c r="BI206" i="27"/>
  <c r="BH206" i="27"/>
  <c r="BG206" i="27"/>
  <c r="BE206" i="27"/>
  <c r="T206" i="27"/>
  <c r="R206" i="27"/>
  <c r="P206" i="27"/>
  <c r="BI205" i="27"/>
  <c r="BH205" i="27"/>
  <c r="BG205" i="27"/>
  <c r="BE205" i="27"/>
  <c r="T205" i="27"/>
  <c r="R205" i="27"/>
  <c r="P205" i="27"/>
  <c r="BI204" i="27"/>
  <c r="BH204" i="27"/>
  <c r="BG204" i="27"/>
  <c r="BE204" i="27"/>
  <c r="T204" i="27"/>
  <c r="R204" i="27"/>
  <c r="P204" i="27"/>
  <c r="BI203" i="27"/>
  <c r="BH203" i="27"/>
  <c r="BG203" i="27"/>
  <c r="BE203" i="27"/>
  <c r="T203" i="27"/>
  <c r="R203" i="27"/>
  <c r="P203" i="27"/>
  <c r="BI202" i="27"/>
  <c r="BH202" i="27"/>
  <c r="BG202" i="27"/>
  <c r="BE202" i="27"/>
  <c r="T202" i="27"/>
  <c r="R202" i="27"/>
  <c r="P202" i="27"/>
  <c r="BI201" i="27"/>
  <c r="BH201" i="27"/>
  <c r="BG201" i="27"/>
  <c r="BE201" i="27"/>
  <c r="T201" i="27"/>
  <c r="R201" i="27"/>
  <c r="P201" i="27"/>
  <c r="BI200" i="27"/>
  <c r="BH200" i="27"/>
  <c r="BG200" i="27"/>
  <c r="BE200" i="27"/>
  <c r="T200" i="27"/>
  <c r="R200" i="27"/>
  <c r="P200" i="27"/>
  <c r="BI199" i="27"/>
  <c r="BH199" i="27"/>
  <c r="BG199" i="27"/>
  <c r="BE199" i="27"/>
  <c r="T199" i="27"/>
  <c r="R199" i="27"/>
  <c r="P199" i="27"/>
  <c r="BI198" i="27"/>
  <c r="BH198" i="27"/>
  <c r="BG198" i="27"/>
  <c r="BE198" i="27"/>
  <c r="T198" i="27"/>
  <c r="R198" i="27"/>
  <c r="P198" i="27"/>
  <c r="BI197" i="27"/>
  <c r="BH197" i="27"/>
  <c r="BG197" i="27"/>
  <c r="BE197" i="27"/>
  <c r="T197" i="27"/>
  <c r="R197" i="27"/>
  <c r="P197" i="27"/>
  <c r="BI196" i="27"/>
  <c r="BH196" i="27"/>
  <c r="BG196" i="27"/>
  <c r="BE196" i="27"/>
  <c r="T196" i="27"/>
  <c r="R196" i="27"/>
  <c r="P196" i="27"/>
  <c r="BI195" i="27"/>
  <c r="BH195" i="27"/>
  <c r="BG195" i="27"/>
  <c r="BE195" i="27"/>
  <c r="T195" i="27"/>
  <c r="R195" i="27"/>
  <c r="P195" i="27"/>
  <c r="BI194" i="27"/>
  <c r="BH194" i="27"/>
  <c r="BG194" i="27"/>
  <c r="BE194" i="27"/>
  <c r="T194" i="27"/>
  <c r="R194" i="27"/>
  <c r="P194" i="27"/>
  <c r="BI193" i="27"/>
  <c r="BH193" i="27"/>
  <c r="BG193" i="27"/>
  <c r="BE193" i="27"/>
  <c r="T193" i="27"/>
  <c r="R193" i="27"/>
  <c r="P193" i="27"/>
  <c r="BI192" i="27"/>
  <c r="BH192" i="27"/>
  <c r="BG192" i="27"/>
  <c r="BE192" i="27"/>
  <c r="T192" i="27"/>
  <c r="R192" i="27"/>
  <c r="P192" i="27"/>
  <c r="BI191" i="27"/>
  <c r="BH191" i="27"/>
  <c r="BG191" i="27"/>
  <c r="BE191" i="27"/>
  <c r="T191" i="27"/>
  <c r="R191" i="27"/>
  <c r="P191" i="27"/>
  <c r="BI190" i="27"/>
  <c r="BH190" i="27"/>
  <c r="BG190" i="27"/>
  <c r="BE190" i="27"/>
  <c r="T190" i="27"/>
  <c r="R190" i="27"/>
  <c r="P190" i="27"/>
  <c r="BI189" i="27"/>
  <c r="BH189" i="27"/>
  <c r="BG189" i="27"/>
  <c r="BE189" i="27"/>
  <c r="T189" i="27"/>
  <c r="R189" i="27"/>
  <c r="P189" i="27"/>
  <c r="BI188" i="27"/>
  <c r="BH188" i="27"/>
  <c r="BG188" i="27"/>
  <c r="BE188" i="27"/>
  <c r="T188" i="27"/>
  <c r="R188" i="27"/>
  <c r="P188" i="27"/>
  <c r="BI187" i="27"/>
  <c r="BH187" i="27"/>
  <c r="BG187" i="27"/>
  <c r="BE187" i="27"/>
  <c r="T187" i="27"/>
  <c r="R187" i="27"/>
  <c r="P187" i="27"/>
  <c r="BI186" i="27"/>
  <c r="BH186" i="27"/>
  <c r="BG186" i="27"/>
  <c r="BE186" i="27"/>
  <c r="T186" i="27"/>
  <c r="R186" i="27"/>
  <c r="P186" i="27"/>
  <c r="BI185" i="27"/>
  <c r="BH185" i="27"/>
  <c r="BG185" i="27"/>
  <c r="BE185" i="27"/>
  <c r="T185" i="27"/>
  <c r="R185" i="27"/>
  <c r="P185" i="27"/>
  <c r="BI184" i="27"/>
  <c r="BH184" i="27"/>
  <c r="BG184" i="27"/>
  <c r="BE184" i="27"/>
  <c r="T184" i="27"/>
  <c r="R184" i="27"/>
  <c r="P184" i="27"/>
  <c r="BI183" i="27"/>
  <c r="BH183" i="27"/>
  <c r="BG183" i="27"/>
  <c r="BE183" i="27"/>
  <c r="T183" i="27"/>
  <c r="R183" i="27"/>
  <c r="P183" i="27"/>
  <c r="BI181" i="27"/>
  <c r="BH181" i="27"/>
  <c r="BG181" i="27"/>
  <c r="BE181" i="27"/>
  <c r="T181" i="27"/>
  <c r="R181" i="27"/>
  <c r="P181" i="27"/>
  <c r="BI180" i="27"/>
  <c r="BH180" i="27"/>
  <c r="BG180" i="27"/>
  <c r="BE180" i="27"/>
  <c r="T180" i="27"/>
  <c r="R180" i="27"/>
  <c r="P180" i="27"/>
  <c r="BI179" i="27"/>
  <c r="BH179" i="27"/>
  <c r="BG179" i="27"/>
  <c r="BE179" i="27"/>
  <c r="T179" i="27"/>
  <c r="R179" i="27"/>
  <c r="P179" i="27"/>
  <c r="BI178" i="27"/>
  <c r="BH178" i="27"/>
  <c r="BG178" i="27"/>
  <c r="BE178" i="27"/>
  <c r="T178" i="27"/>
  <c r="R178" i="27"/>
  <c r="P178" i="27"/>
  <c r="BI177" i="27"/>
  <c r="BH177" i="27"/>
  <c r="BG177" i="27"/>
  <c r="BE177" i="27"/>
  <c r="T177" i="27"/>
  <c r="R177" i="27"/>
  <c r="P177" i="27"/>
  <c r="BI176" i="27"/>
  <c r="BH176" i="27"/>
  <c r="BG176" i="27"/>
  <c r="BE176" i="27"/>
  <c r="T176" i="27"/>
  <c r="R176" i="27"/>
  <c r="P176" i="27"/>
  <c r="BI175" i="27"/>
  <c r="BH175" i="27"/>
  <c r="BG175" i="27"/>
  <c r="BE175" i="27"/>
  <c r="T175" i="27"/>
  <c r="R175" i="27"/>
  <c r="P175" i="27"/>
  <c r="BI173" i="27"/>
  <c r="BH173" i="27"/>
  <c r="BG173" i="27"/>
  <c r="BE173" i="27"/>
  <c r="T173" i="27"/>
  <c r="R173" i="27"/>
  <c r="P173" i="27"/>
  <c r="BI172" i="27"/>
  <c r="BH172" i="27"/>
  <c r="BG172" i="27"/>
  <c r="BE172" i="27"/>
  <c r="T172" i="27"/>
  <c r="R172" i="27"/>
  <c r="P172" i="27"/>
  <c r="BI171" i="27"/>
  <c r="BH171" i="27"/>
  <c r="BG171" i="27"/>
  <c r="BE171" i="27"/>
  <c r="T171" i="27"/>
  <c r="R171" i="27"/>
  <c r="P171" i="27"/>
  <c r="BI170" i="27"/>
  <c r="BH170" i="27"/>
  <c r="BG170" i="27"/>
  <c r="BE170" i="27"/>
  <c r="T170" i="27"/>
  <c r="R170" i="27"/>
  <c r="P170" i="27"/>
  <c r="BI169" i="27"/>
  <c r="BH169" i="27"/>
  <c r="BG169" i="27"/>
  <c r="BE169" i="27"/>
  <c r="T169" i="27"/>
  <c r="R169" i="27"/>
  <c r="P169" i="27"/>
  <c r="BI168" i="27"/>
  <c r="BH168" i="27"/>
  <c r="BG168" i="27"/>
  <c r="BE168" i="27"/>
  <c r="T168" i="27"/>
  <c r="R168" i="27"/>
  <c r="P168" i="27"/>
  <c r="BI167" i="27"/>
  <c r="BH167" i="27"/>
  <c r="BG167" i="27"/>
  <c r="BE167" i="27"/>
  <c r="T167" i="27"/>
  <c r="R167" i="27"/>
  <c r="P167" i="27"/>
  <c r="BI166" i="27"/>
  <c r="BH166" i="27"/>
  <c r="BG166" i="27"/>
  <c r="BE166" i="27"/>
  <c r="T166" i="27"/>
  <c r="R166" i="27"/>
  <c r="P166" i="27"/>
  <c r="BI165" i="27"/>
  <c r="BH165" i="27"/>
  <c r="BG165" i="27"/>
  <c r="BE165" i="27"/>
  <c r="T165" i="27"/>
  <c r="R165" i="27"/>
  <c r="P165" i="27"/>
  <c r="BI164" i="27"/>
  <c r="BH164" i="27"/>
  <c r="BG164" i="27"/>
  <c r="BE164" i="27"/>
  <c r="T164" i="27"/>
  <c r="R164" i="27"/>
  <c r="P164" i="27"/>
  <c r="BI163" i="27"/>
  <c r="BH163" i="27"/>
  <c r="BG163" i="27"/>
  <c r="BE163" i="27"/>
  <c r="T163" i="27"/>
  <c r="R163" i="27"/>
  <c r="P163" i="27"/>
  <c r="BI162" i="27"/>
  <c r="BH162" i="27"/>
  <c r="BG162" i="27"/>
  <c r="BE162" i="27"/>
  <c r="T162" i="27"/>
  <c r="R162" i="27"/>
  <c r="P162" i="27"/>
  <c r="BI161" i="27"/>
  <c r="BH161" i="27"/>
  <c r="BG161" i="27"/>
  <c r="BE161" i="27"/>
  <c r="T161" i="27"/>
  <c r="R161" i="27"/>
  <c r="P161" i="27"/>
  <c r="BI160" i="27"/>
  <c r="BH160" i="27"/>
  <c r="BG160" i="27"/>
  <c r="BE160" i="27"/>
  <c r="T160" i="27"/>
  <c r="R160" i="27"/>
  <c r="P160" i="27"/>
  <c r="BI159" i="27"/>
  <c r="BH159" i="27"/>
  <c r="BG159" i="27"/>
  <c r="BE159" i="27"/>
  <c r="T159" i="27"/>
  <c r="R159" i="27"/>
  <c r="P159" i="27"/>
  <c r="BI158" i="27"/>
  <c r="BH158" i="27"/>
  <c r="BG158" i="27"/>
  <c r="BE158" i="27"/>
  <c r="T158" i="27"/>
  <c r="R158" i="27"/>
  <c r="P158" i="27"/>
  <c r="BI157" i="27"/>
  <c r="BH157" i="27"/>
  <c r="BG157" i="27"/>
  <c r="BE157" i="27"/>
  <c r="T157" i="27"/>
  <c r="R157" i="27"/>
  <c r="P157" i="27"/>
  <c r="BI156" i="27"/>
  <c r="BH156" i="27"/>
  <c r="BG156" i="27"/>
  <c r="BE156" i="27"/>
  <c r="T156" i="27"/>
  <c r="R156" i="27"/>
  <c r="P156" i="27"/>
  <c r="BI155" i="27"/>
  <c r="BH155" i="27"/>
  <c r="BG155" i="27"/>
  <c r="BE155" i="27"/>
  <c r="T155" i="27"/>
  <c r="R155" i="27"/>
  <c r="P155" i="27"/>
  <c r="BI154" i="27"/>
  <c r="BH154" i="27"/>
  <c r="BG154" i="27"/>
  <c r="BE154" i="27"/>
  <c r="T154" i="27"/>
  <c r="R154" i="27"/>
  <c r="P154" i="27"/>
  <c r="BI153" i="27"/>
  <c r="BH153" i="27"/>
  <c r="BG153" i="27"/>
  <c r="BE153" i="27"/>
  <c r="T153" i="27"/>
  <c r="R153" i="27"/>
  <c r="P153" i="27"/>
  <c r="BI152" i="27"/>
  <c r="BH152" i="27"/>
  <c r="BG152" i="27"/>
  <c r="BE152" i="27"/>
  <c r="T152" i="27"/>
  <c r="R152" i="27"/>
  <c r="P152" i="27"/>
  <c r="BI151" i="27"/>
  <c r="BH151" i="27"/>
  <c r="BG151" i="27"/>
  <c r="BE151" i="27"/>
  <c r="T151" i="27"/>
  <c r="R151" i="27"/>
  <c r="P151" i="27"/>
  <c r="BI150" i="27"/>
  <c r="BH150" i="27"/>
  <c r="BG150" i="27"/>
  <c r="BE150" i="27"/>
  <c r="T150" i="27"/>
  <c r="R150" i="27"/>
  <c r="P150" i="27"/>
  <c r="BI149" i="27"/>
  <c r="BH149" i="27"/>
  <c r="BG149" i="27"/>
  <c r="BE149" i="27"/>
  <c r="T149" i="27"/>
  <c r="R149" i="27"/>
  <c r="P149" i="27"/>
  <c r="BI148" i="27"/>
  <c r="BH148" i="27"/>
  <c r="BG148" i="27"/>
  <c r="BE148" i="27"/>
  <c r="T148" i="27"/>
  <c r="R148" i="27"/>
  <c r="P148" i="27"/>
  <c r="BI147" i="27"/>
  <c r="BH147" i="27"/>
  <c r="BG147" i="27"/>
  <c r="BE147" i="27"/>
  <c r="T147" i="27"/>
  <c r="R147" i="27"/>
  <c r="P147" i="27"/>
  <c r="BI146" i="27"/>
  <c r="BH146" i="27"/>
  <c r="BG146" i="27"/>
  <c r="BE146" i="27"/>
  <c r="T146" i="27"/>
  <c r="R146" i="27"/>
  <c r="P146" i="27"/>
  <c r="BI145" i="27"/>
  <c r="BH145" i="27"/>
  <c r="BG145" i="27"/>
  <c r="BE145" i="27"/>
  <c r="T145" i="27"/>
  <c r="R145" i="27"/>
  <c r="P145" i="27"/>
  <c r="BI144" i="27"/>
  <c r="BH144" i="27"/>
  <c r="BG144" i="27"/>
  <c r="BE144" i="27"/>
  <c r="T144" i="27"/>
  <c r="R144" i="27"/>
  <c r="P144" i="27"/>
  <c r="BI143" i="27"/>
  <c r="BH143" i="27"/>
  <c r="BG143" i="27"/>
  <c r="BE143" i="27"/>
  <c r="T143" i="27"/>
  <c r="R143" i="27"/>
  <c r="P143" i="27"/>
  <c r="J137" i="27"/>
  <c r="J136" i="27"/>
  <c r="F136" i="27"/>
  <c r="F134" i="27"/>
  <c r="E132" i="27"/>
  <c r="BI117" i="27"/>
  <c r="BH117" i="27"/>
  <c r="BG117" i="27"/>
  <c r="BE117" i="27"/>
  <c r="BI116" i="27"/>
  <c r="BH116" i="27"/>
  <c r="BG116" i="27"/>
  <c r="BF116" i="27"/>
  <c r="BE116" i="27"/>
  <c r="BI115" i="27"/>
  <c r="BH115" i="27"/>
  <c r="BG115" i="27"/>
  <c r="BF115" i="27"/>
  <c r="BE115" i="27"/>
  <c r="BI114" i="27"/>
  <c r="BH114" i="27"/>
  <c r="BG114" i="27"/>
  <c r="BF114" i="27"/>
  <c r="BE114" i="27"/>
  <c r="BI113" i="27"/>
  <c r="BH113" i="27"/>
  <c r="BG113" i="27"/>
  <c r="BF113" i="27"/>
  <c r="BE113" i="27"/>
  <c r="BI112" i="27"/>
  <c r="BH112" i="27"/>
  <c r="BG112" i="27"/>
  <c r="BF112" i="27"/>
  <c r="BE112" i="27"/>
  <c r="J94" i="27"/>
  <c r="J93" i="27"/>
  <c r="F93" i="27"/>
  <c r="F91" i="27"/>
  <c r="E89" i="27"/>
  <c r="J20" i="27"/>
  <c r="E20" i="27"/>
  <c r="F94" i="27" s="1"/>
  <c r="J19" i="27"/>
  <c r="J14" i="27"/>
  <c r="J134" i="27" s="1"/>
  <c r="E7" i="27"/>
  <c r="E85" i="27" s="1"/>
  <c r="J41" i="26"/>
  <c r="J40" i="26"/>
  <c r="AY123" i="1" s="1"/>
  <c r="J39" i="26"/>
  <c r="AX123" i="1" s="1"/>
  <c r="BI214" i="26"/>
  <c r="BH214" i="26"/>
  <c r="BG214" i="26"/>
  <c r="BE214" i="26"/>
  <c r="T214" i="26"/>
  <c r="R214" i="26"/>
  <c r="P214" i="26"/>
  <c r="BI213" i="26"/>
  <c r="BH213" i="26"/>
  <c r="BG213" i="26"/>
  <c r="BE213" i="26"/>
  <c r="T213" i="26"/>
  <c r="R213" i="26"/>
  <c r="P213" i="26"/>
  <c r="BI211" i="26"/>
  <c r="BH211" i="26"/>
  <c r="BG211" i="26"/>
  <c r="BE211" i="26"/>
  <c r="T211" i="26"/>
  <c r="R211" i="26"/>
  <c r="P211" i="26"/>
  <c r="BI210" i="26"/>
  <c r="BH210" i="26"/>
  <c r="BG210" i="26"/>
  <c r="BE210" i="26"/>
  <c r="T210" i="26"/>
  <c r="R210" i="26"/>
  <c r="P210" i="26"/>
  <c r="BI209" i="26"/>
  <c r="BH209" i="26"/>
  <c r="BG209" i="26"/>
  <c r="BE209" i="26"/>
  <c r="T209" i="26"/>
  <c r="R209" i="26"/>
  <c r="P209" i="26"/>
  <c r="BI208" i="26"/>
  <c r="BH208" i="26"/>
  <c r="BG208" i="26"/>
  <c r="BE208" i="26"/>
  <c r="T208" i="26"/>
  <c r="R208" i="26"/>
  <c r="P208" i="26"/>
  <c r="BI207" i="26"/>
  <c r="BH207" i="26"/>
  <c r="BG207" i="26"/>
  <c r="BE207" i="26"/>
  <c r="T207" i="26"/>
  <c r="R207" i="26"/>
  <c r="P207" i="26"/>
  <c r="BI206" i="26"/>
  <c r="BH206" i="26"/>
  <c r="BG206" i="26"/>
  <c r="BE206" i="26"/>
  <c r="T206" i="26"/>
  <c r="R206" i="26"/>
  <c r="P206" i="26"/>
  <c r="BI205" i="26"/>
  <c r="BH205" i="26"/>
  <c r="BG205" i="26"/>
  <c r="BE205" i="26"/>
  <c r="T205" i="26"/>
  <c r="R205" i="26"/>
  <c r="P205" i="26"/>
  <c r="BI204" i="26"/>
  <c r="BH204" i="26"/>
  <c r="BG204" i="26"/>
  <c r="BE204" i="26"/>
  <c r="T204" i="26"/>
  <c r="R204" i="26"/>
  <c r="P204" i="26"/>
  <c r="BI203" i="26"/>
  <c r="BH203" i="26"/>
  <c r="BG203" i="26"/>
  <c r="BE203" i="26"/>
  <c r="T203" i="26"/>
  <c r="R203" i="26"/>
  <c r="P203" i="26"/>
  <c r="BI202" i="26"/>
  <c r="BH202" i="26"/>
  <c r="BG202" i="26"/>
  <c r="BE202" i="26"/>
  <c r="T202" i="26"/>
  <c r="R202" i="26"/>
  <c r="P202" i="26"/>
  <c r="BI201" i="26"/>
  <c r="BH201" i="26"/>
  <c r="BG201" i="26"/>
  <c r="BE201" i="26"/>
  <c r="T201" i="26"/>
  <c r="R201" i="26"/>
  <c r="P201" i="26"/>
  <c r="BI200" i="26"/>
  <c r="BH200" i="26"/>
  <c r="BG200" i="26"/>
  <c r="BE200" i="26"/>
  <c r="T200" i="26"/>
  <c r="R200" i="26"/>
  <c r="P200" i="26"/>
  <c r="BI199" i="26"/>
  <c r="BH199" i="26"/>
  <c r="BG199" i="26"/>
  <c r="BE199" i="26"/>
  <c r="T199" i="26"/>
  <c r="R199" i="26"/>
  <c r="P199" i="26"/>
  <c r="BI198" i="26"/>
  <c r="BH198" i="26"/>
  <c r="BG198" i="26"/>
  <c r="BE198" i="26"/>
  <c r="T198" i="26"/>
  <c r="R198" i="26"/>
  <c r="P198" i="26"/>
  <c r="BI197" i="26"/>
  <c r="BH197" i="26"/>
  <c r="BG197" i="26"/>
  <c r="BE197" i="26"/>
  <c r="T197" i="26"/>
  <c r="R197" i="26"/>
  <c r="P197" i="26"/>
  <c r="BI196" i="26"/>
  <c r="BH196" i="26"/>
  <c r="BG196" i="26"/>
  <c r="BE196" i="26"/>
  <c r="T196" i="26"/>
  <c r="R196" i="26"/>
  <c r="P196" i="26"/>
  <c r="BI195" i="26"/>
  <c r="BH195" i="26"/>
  <c r="BG195" i="26"/>
  <c r="BE195" i="26"/>
  <c r="T195" i="26"/>
  <c r="R195" i="26"/>
  <c r="P195" i="26"/>
  <c r="BI194" i="26"/>
  <c r="BH194" i="26"/>
  <c r="BG194" i="26"/>
  <c r="BE194" i="26"/>
  <c r="T194" i="26"/>
  <c r="R194" i="26"/>
  <c r="P194" i="26"/>
  <c r="BI193" i="26"/>
  <c r="BH193" i="26"/>
  <c r="BG193" i="26"/>
  <c r="BE193" i="26"/>
  <c r="T193" i="26"/>
  <c r="R193" i="26"/>
  <c r="P193" i="26"/>
  <c r="BI192" i="26"/>
  <c r="BH192" i="26"/>
  <c r="BG192" i="26"/>
  <c r="BE192" i="26"/>
  <c r="T192" i="26"/>
  <c r="R192" i="26"/>
  <c r="P192" i="26"/>
  <c r="BI191" i="26"/>
  <c r="BH191" i="26"/>
  <c r="BG191" i="26"/>
  <c r="BE191" i="26"/>
  <c r="T191" i="26"/>
  <c r="R191" i="26"/>
  <c r="P191" i="26"/>
  <c r="BI190" i="26"/>
  <c r="BH190" i="26"/>
  <c r="BG190" i="26"/>
  <c r="BE190" i="26"/>
  <c r="T190" i="26"/>
  <c r="R190" i="26"/>
  <c r="P190" i="26"/>
  <c r="BI189" i="26"/>
  <c r="BH189" i="26"/>
  <c r="BG189" i="26"/>
  <c r="BE189" i="26"/>
  <c r="T189" i="26"/>
  <c r="R189" i="26"/>
  <c r="P189" i="26"/>
  <c r="BI188" i="26"/>
  <c r="BH188" i="26"/>
  <c r="BG188" i="26"/>
  <c r="BE188" i="26"/>
  <c r="T188" i="26"/>
  <c r="R188" i="26"/>
  <c r="P188" i="26"/>
  <c r="BI187" i="26"/>
  <c r="BH187" i="26"/>
  <c r="BG187" i="26"/>
  <c r="BE187" i="26"/>
  <c r="T187" i="26"/>
  <c r="R187" i="26"/>
  <c r="P187" i="26"/>
  <c r="BI186" i="26"/>
  <c r="BH186" i="26"/>
  <c r="BG186" i="26"/>
  <c r="BE186" i="26"/>
  <c r="T186" i="26"/>
  <c r="R186" i="26"/>
  <c r="P186" i="26"/>
  <c r="BI185" i="26"/>
  <c r="BH185" i="26"/>
  <c r="BG185" i="26"/>
  <c r="BE185" i="26"/>
  <c r="T185" i="26"/>
  <c r="R185" i="26"/>
  <c r="P185" i="26"/>
  <c r="BI184" i="26"/>
  <c r="BH184" i="26"/>
  <c r="BG184" i="26"/>
  <c r="BE184" i="26"/>
  <c r="T184" i="26"/>
  <c r="R184" i="26"/>
  <c r="P184" i="26"/>
  <c r="BI183" i="26"/>
  <c r="BH183" i="26"/>
  <c r="BG183" i="26"/>
  <c r="BE183" i="26"/>
  <c r="T183" i="26"/>
  <c r="R183" i="26"/>
  <c r="P183" i="26"/>
  <c r="BI182" i="26"/>
  <c r="BH182" i="26"/>
  <c r="BG182" i="26"/>
  <c r="BE182" i="26"/>
  <c r="T182" i="26"/>
  <c r="R182" i="26"/>
  <c r="P182" i="26"/>
  <c r="BI181" i="26"/>
  <c r="BH181" i="26"/>
  <c r="BG181" i="26"/>
  <c r="BE181" i="26"/>
  <c r="T181" i="26"/>
  <c r="R181" i="26"/>
  <c r="P181" i="26"/>
  <c r="BI180" i="26"/>
  <c r="BH180" i="26"/>
  <c r="BG180" i="26"/>
  <c r="BE180" i="26"/>
  <c r="T180" i="26"/>
  <c r="R180" i="26"/>
  <c r="P180" i="26"/>
  <c r="BI179" i="26"/>
  <c r="BH179" i="26"/>
  <c r="BG179" i="26"/>
  <c r="BE179" i="26"/>
  <c r="T179" i="26"/>
  <c r="R179" i="26"/>
  <c r="P179" i="26"/>
  <c r="BI177" i="26"/>
  <c r="BH177" i="26"/>
  <c r="BG177" i="26"/>
  <c r="BE177" i="26"/>
  <c r="T177" i="26"/>
  <c r="R177" i="26"/>
  <c r="P177" i="26"/>
  <c r="BI176" i="26"/>
  <c r="BH176" i="26"/>
  <c r="BG176" i="26"/>
  <c r="BE176" i="26"/>
  <c r="T176" i="26"/>
  <c r="R176" i="26"/>
  <c r="P176" i="26"/>
  <c r="BI175" i="26"/>
  <c r="BH175" i="26"/>
  <c r="BG175" i="26"/>
  <c r="BE175" i="26"/>
  <c r="T175" i="26"/>
  <c r="R175" i="26"/>
  <c r="P175" i="26"/>
  <c r="BI174" i="26"/>
  <c r="BH174" i="26"/>
  <c r="BG174" i="26"/>
  <c r="BE174" i="26"/>
  <c r="T174" i="26"/>
  <c r="R174" i="26"/>
  <c r="P174" i="26"/>
  <c r="BI173" i="26"/>
  <c r="BH173" i="26"/>
  <c r="BG173" i="26"/>
  <c r="BE173" i="26"/>
  <c r="T173" i="26"/>
  <c r="R173" i="26"/>
  <c r="P173" i="26"/>
  <c r="BI172" i="26"/>
  <c r="BH172" i="26"/>
  <c r="BG172" i="26"/>
  <c r="BE172" i="26"/>
  <c r="T172" i="26"/>
  <c r="R172" i="26"/>
  <c r="P172" i="26"/>
  <c r="BI171" i="26"/>
  <c r="BH171" i="26"/>
  <c r="BG171" i="26"/>
  <c r="BE171" i="26"/>
  <c r="T171" i="26"/>
  <c r="R171" i="26"/>
  <c r="P171" i="26"/>
  <c r="BI170" i="26"/>
  <c r="BH170" i="26"/>
  <c r="BG170" i="26"/>
  <c r="BE170" i="26"/>
  <c r="T170" i="26"/>
  <c r="R170" i="26"/>
  <c r="P170" i="26"/>
  <c r="BI168" i="26"/>
  <c r="BH168" i="26"/>
  <c r="BG168" i="26"/>
  <c r="BE168" i="26"/>
  <c r="T168" i="26"/>
  <c r="R168" i="26"/>
  <c r="P168" i="26"/>
  <c r="BI167" i="26"/>
  <c r="BH167" i="26"/>
  <c r="BG167" i="26"/>
  <c r="BE167" i="26"/>
  <c r="T167" i="26"/>
  <c r="R167" i="26"/>
  <c r="P167" i="26"/>
  <c r="BI166" i="26"/>
  <c r="BH166" i="26"/>
  <c r="BG166" i="26"/>
  <c r="BE166" i="26"/>
  <c r="T166" i="26"/>
  <c r="R166" i="26"/>
  <c r="P166" i="26"/>
  <c r="BI165" i="26"/>
  <c r="BH165" i="26"/>
  <c r="BG165" i="26"/>
  <c r="BE165" i="26"/>
  <c r="T165" i="26"/>
  <c r="R165" i="26"/>
  <c r="P165" i="26"/>
  <c r="BI164" i="26"/>
  <c r="BH164" i="26"/>
  <c r="BG164" i="26"/>
  <c r="BE164" i="26"/>
  <c r="T164" i="26"/>
  <c r="R164" i="26"/>
  <c r="P164" i="26"/>
  <c r="BI163" i="26"/>
  <c r="BH163" i="26"/>
  <c r="BG163" i="26"/>
  <c r="BE163" i="26"/>
  <c r="T163" i="26"/>
  <c r="R163" i="26"/>
  <c r="P163" i="26"/>
  <c r="BI162" i="26"/>
  <c r="BH162" i="26"/>
  <c r="BG162" i="26"/>
  <c r="BE162" i="26"/>
  <c r="T162" i="26"/>
  <c r="R162" i="26"/>
  <c r="P162" i="26"/>
  <c r="BI161" i="26"/>
  <c r="BH161" i="26"/>
  <c r="BG161" i="26"/>
  <c r="BE161" i="26"/>
  <c r="T161" i="26"/>
  <c r="R161" i="26"/>
  <c r="P161" i="26"/>
  <c r="BI160" i="26"/>
  <c r="BH160" i="26"/>
  <c r="BG160" i="26"/>
  <c r="BE160" i="26"/>
  <c r="T160" i="26"/>
  <c r="R160" i="26"/>
  <c r="P160" i="26"/>
  <c r="BI159" i="26"/>
  <c r="BH159" i="26"/>
  <c r="BG159" i="26"/>
  <c r="BE159" i="26"/>
  <c r="T159" i="26"/>
  <c r="R159" i="26"/>
  <c r="P159" i="26"/>
  <c r="BI158" i="26"/>
  <c r="BH158" i="26"/>
  <c r="BG158" i="26"/>
  <c r="BE158" i="26"/>
  <c r="T158" i="26"/>
  <c r="R158" i="26"/>
  <c r="P158" i="26"/>
  <c r="BI157" i="26"/>
  <c r="BH157" i="26"/>
  <c r="BG157" i="26"/>
  <c r="BE157" i="26"/>
  <c r="T157" i="26"/>
  <c r="R157" i="26"/>
  <c r="P157" i="26"/>
  <c r="BI156" i="26"/>
  <c r="BH156" i="26"/>
  <c r="BG156" i="26"/>
  <c r="BE156" i="26"/>
  <c r="T156" i="26"/>
  <c r="R156" i="26"/>
  <c r="P156" i="26"/>
  <c r="BI155" i="26"/>
  <c r="BH155" i="26"/>
  <c r="BG155" i="26"/>
  <c r="BE155" i="26"/>
  <c r="T155" i="26"/>
  <c r="R155" i="26"/>
  <c r="P155" i="26"/>
  <c r="BI154" i="26"/>
  <c r="BH154" i="26"/>
  <c r="BG154" i="26"/>
  <c r="BE154" i="26"/>
  <c r="T154" i="26"/>
  <c r="R154" i="26"/>
  <c r="P154" i="26"/>
  <c r="BI153" i="26"/>
  <c r="BH153" i="26"/>
  <c r="BG153" i="26"/>
  <c r="BE153" i="26"/>
  <c r="T153" i="26"/>
  <c r="R153" i="26"/>
  <c r="P153" i="26"/>
  <c r="BI152" i="26"/>
  <c r="BH152" i="26"/>
  <c r="BG152" i="26"/>
  <c r="BE152" i="26"/>
  <c r="T152" i="26"/>
  <c r="R152" i="26"/>
  <c r="P152" i="26"/>
  <c r="BI151" i="26"/>
  <c r="BH151" i="26"/>
  <c r="BG151" i="26"/>
  <c r="BE151" i="26"/>
  <c r="T151" i="26"/>
  <c r="R151" i="26"/>
  <c r="P151" i="26"/>
  <c r="BI150" i="26"/>
  <c r="BH150" i="26"/>
  <c r="BG150" i="26"/>
  <c r="BE150" i="26"/>
  <c r="T150" i="26"/>
  <c r="R150" i="26"/>
  <c r="P150" i="26"/>
  <c r="BI149" i="26"/>
  <c r="BH149" i="26"/>
  <c r="BG149" i="26"/>
  <c r="BE149" i="26"/>
  <c r="T149" i="26"/>
  <c r="R149" i="26"/>
  <c r="P149" i="26"/>
  <c r="BI148" i="26"/>
  <c r="BH148" i="26"/>
  <c r="BG148" i="26"/>
  <c r="BE148" i="26"/>
  <c r="T148" i="26"/>
  <c r="R148" i="26"/>
  <c r="P148" i="26"/>
  <c r="BI147" i="26"/>
  <c r="BH147" i="26"/>
  <c r="BG147" i="26"/>
  <c r="BE147" i="26"/>
  <c r="T147" i="26"/>
  <c r="R147" i="26"/>
  <c r="P147" i="26"/>
  <c r="BI146" i="26"/>
  <c r="BH146" i="26"/>
  <c r="BG146" i="26"/>
  <c r="BE146" i="26"/>
  <c r="T146" i="26"/>
  <c r="R146" i="26"/>
  <c r="P146" i="26"/>
  <c r="BI145" i="26"/>
  <c r="BH145" i="26"/>
  <c r="BG145" i="26"/>
  <c r="BE145" i="26"/>
  <c r="T145" i="26"/>
  <c r="R145" i="26"/>
  <c r="P145" i="26"/>
  <c r="BI144" i="26"/>
  <c r="BH144" i="26"/>
  <c r="BG144" i="26"/>
  <c r="BE144" i="26"/>
  <c r="T144" i="26"/>
  <c r="R144" i="26"/>
  <c r="P144" i="26"/>
  <c r="BI143" i="26"/>
  <c r="BH143" i="26"/>
  <c r="BG143" i="26"/>
  <c r="BE143" i="26"/>
  <c r="T143" i="26"/>
  <c r="R143" i="26"/>
  <c r="P143" i="26"/>
  <c r="BI142" i="26"/>
  <c r="BH142" i="26"/>
  <c r="BG142" i="26"/>
  <c r="BE142" i="26"/>
  <c r="T142" i="26"/>
  <c r="R142" i="26"/>
  <c r="P142" i="26"/>
  <c r="BI141" i="26"/>
  <c r="BH141" i="26"/>
  <c r="BG141" i="26"/>
  <c r="BE141" i="26"/>
  <c r="T141" i="26"/>
  <c r="R141" i="26"/>
  <c r="P141" i="26"/>
  <c r="BI140" i="26"/>
  <c r="BH140" i="26"/>
  <c r="BG140" i="26"/>
  <c r="BE140" i="26"/>
  <c r="T140" i="26"/>
  <c r="R140" i="26"/>
  <c r="P140" i="26"/>
  <c r="BI139" i="26"/>
  <c r="BH139" i="26"/>
  <c r="BG139" i="26"/>
  <c r="BE139" i="26"/>
  <c r="T139" i="26"/>
  <c r="R139" i="26"/>
  <c r="P139" i="26"/>
  <c r="BI138" i="26"/>
  <c r="BH138" i="26"/>
  <c r="BG138" i="26"/>
  <c r="BE138" i="26"/>
  <c r="T138" i="26"/>
  <c r="R138" i="26"/>
  <c r="P138" i="26"/>
  <c r="J132" i="26"/>
  <c r="J131" i="26"/>
  <c r="F131" i="26"/>
  <c r="F129" i="26"/>
  <c r="E127" i="26"/>
  <c r="BI112" i="26"/>
  <c r="BH112" i="26"/>
  <c r="BG112" i="26"/>
  <c r="BE112" i="26"/>
  <c r="BI111" i="26"/>
  <c r="BH111" i="26"/>
  <c r="BG111" i="26"/>
  <c r="BF111" i="26"/>
  <c r="BE111" i="26"/>
  <c r="BI110" i="26"/>
  <c r="BH110" i="26"/>
  <c r="BG110" i="26"/>
  <c r="BF110" i="26"/>
  <c r="BE110" i="26"/>
  <c r="BI109" i="26"/>
  <c r="BH109" i="26"/>
  <c r="BG109" i="26"/>
  <c r="BF109" i="26"/>
  <c r="BE109" i="26"/>
  <c r="BI108" i="26"/>
  <c r="BH108" i="26"/>
  <c r="BG108" i="26"/>
  <c r="BF108" i="26"/>
  <c r="BE108" i="26"/>
  <c r="BI107" i="26"/>
  <c r="BH107" i="26"/>
  <c r="BG107" i="26"/>
  <c r="BF107" i="26"/>
  <c r="BE107" i="26"/>
  <c r="J94" i="26"/>
  <c r="J93" i="26"/>
  <c r="F93" i="26"/>
  <c r="F91" i="26"/>
  <c r="E89" i="26"/>
  <c r="J20" i="26"/>
  <c r="E20" i="26"/>
  <c r="F132" i="26" s="1"/>
  <c r="J19" i="26"/>
  <c r="J14" i="26"/>
  <c r="J91" i="26" s="1"/>
  <c r="E7" i="26"/>
  <c r="E123" i="26" s="1"/>
  <c r="J41" i="25"/>
  <c r="J40" i="25"/>
  <c r="AY122" i="1" s="1"/>
  <c r="J39" i="25"/>
  <c r="AX122" i="1" s="1"/>
  <c r="BI216" i="25"/>
  <c r="BH216" i="25"/>
  <c r="BG216" i="25"/>
  <c r="BE216" i="25"/>
  <c r="T216" i="25"/>
  <c r="R216" i="25"/>
  <c r="P216" i="25"/>
  <c r="BI215" i="25"/>
  <c r="BH215" i="25"/>
  <c r="BG215" i="25"/>
  <c r="BE215" i="25"/>
  <c r="T215" i="25"/>
  <c r="R215" i="25"/>
  <c r="P215" i="25"/>
  <c r="BI214" i="25"/>
  <c r="BH214" i="25"/>
  <c r="BG214" i="25"/>
  <c r="BE214" i="25"/>
  <c r="T214" i="25"/>
  <c r="R214" i="25"/>
  <c r="P214" i="25"/>
  <c r="BI211" i="25"/>
  <c r="BH211" i="25"/>
  <c r="BG211" i="25"/>
  <c r="BE211" i="25"/>
  <c r="T211" i="25"/>
  <c r="R211" i="25"/>
  <c r="P211" i="25"/>
  <c r="BI210" i="25"/>
  <c r="BH210" i="25"/>
  <c r="BG210" i="25"/>
  <c r="BE210" i="25"/>
  <c r="T210" i="25"/>
  <c r="R210" i="25"/>
  <c r="P210" i="25"/>
  <c r="BI209" i="25"/>
  <c r="BH209" i="25"/>
  <c r="BG209" i="25"/>
  <c r="BE209" i="25"/>
  <c r="T209" i="25"/>
  <c r="R209" i="25"/>
  <c r="P209" i="25"/>
  <c r="BI208" i="25"/>
  <c r="BH208" i="25"/>
  <c r="BG208" i="25"/>
  <c r="BE208" i="25"/>
  <c r="T208" i="25"/>
  <c r="R208" i="25"/>
  <c r="P208" i="25"/>
  <c r="BI207" i="25"/>
  <c r="BH207" i="25"/>
  <c r="BG207" i="25"/>
  <c r="BE207" i="25"/>
  <c r="T207" i="25"/>
  <c r="R207" i="25"/>
  <c r="P207" i="25"/>
  <c r="BI206" i="25"/>
  <c r="BH206" i="25"/>
  <c r="BG206" i="25"/>
  <c r="BE206" i="25"/>
  <c r="T206" i="25"/>
  <c r="R206" i="25"/>
  <c r="P206" i="25"/>
  <c r="BI205" i="25"/>
  <c r="BH205" i="25"/>
  <c r="BG205" i="25"/>
  <c r="BE205" i="25"/>
  <c r="T205" i="25"/>
  <c r="R205" i="25"/>
  <c r="P205" i="25"/>
  <c r="BI204" i="25"/>
  <c r="BH204" i="25"/>
  <c r="BG204" i="25"/>
  <c r="BE204" i="25"/>
  <c r="T204" i="25"/>
  <c r="R204" i="25"/>
  <c r="P204" i="25"/>
  <c r="BI203" i="25"/>
  <c r="BH203" i="25"/>
  <c r="BG203" i="25"/>
  <c r="BE203" i="25"/>
  <c r="T203" i="25"/>
  <c r="R203" i="25"/>
  <c r="P203" i="25"/>
  <c r="BI202" i="25"/>
  <c r="BH202" i="25"/>
  <c r="BG202" i="25"/>
  <c r="BE202" i="25"/>
  <c r="T202" i="25"/>
  <c r="R202" i="25"/>
  <c r="P202" i="25"/>
  <c r="BI201" i="25"/>
  <c r="BH201" i="25"/>
  <c r="BG201" i="25"/>
  <c r="BE201" i="25"/>
  <c r="T201" i="25"/>
  <c r="R201" i="25"/>
  <c r="P201" i="25"/>
  <c r="BI198" i="25"/>
  <c r="BH198" i="25"/>
  <c r="BG198" i="25"/>
  <c r="BE198" i="25"/>
  <c r="T198" i="25"/>
  <c r="R198" i="25"/>
  <c r="P198" i="25"/>
  <c r="BI197" i="25"/>
  <c r="BH197" i="25"/>
  <c r="BG197" i="25"/>
  <c r="BE197" i="25"/>
  <c r="T197" i="25"/>
  <c r="R197" i="25"/>
  <c r="P197" i="25"/>
  <c r="BI196" i="25"/>
  <c r="BH196" i="25"/>
  <c r="BG196" i="25"/>
  <c r="BE196" i="25"/>
  <c r="T196" i="25"/>
  <c r="R196" i="25"/>
  <c r="P196" i="25"/>
  <c r="BI194" i="25"/>
  <c r="BH194" i="25"/>
  <c r="BG194" i="25"/>
  <c r="BE194" i="25"/>
  <c r="T194" i="25"/>
  <c r="R194" i="25"/>
  <c r="P194" i="25"/>
  <c r="BI193" i="25"/>
  <c r="BH193" i="25"/>
  <c r="BG193" i="25"/>
  <c r="BE193" i="25"/>
  <c r="T193" i="25"/>
  <c r="R193" i="25"/>
  <c r="P193" i="25"/>
  <c r="BI192" i="25"/>
  <c r="BH192" i="25"/>
  <c r="BG192" i="25"/>
  <c r="BE192" i="25"/>
  <c r="T192" i="25"/>
  <c r="R192" i="25"/>
  <c r="P192" i="25"/>
  <c r="BI191" i="25"/>
  <c r="BH191" i="25"/>
  <c r="BG191" i="25"/>
  <c r="BE191" i="25"/>
  <c r="T191" i="25"/>
  <c r="R191" i="25"/>
  <c r="P191" i="25"/>
  <c r="BI190" i="25"/>
  <c r="BH190" i="25"/>
  <c r="BG190" i="25"/>
  <c r="BE190" i="25"/>
  <c r="T190" i="25"/>
  <c r="R190" i="25"/>
  <c r="P190" i="25"/>
  <c r="BI189" i="25"/>
  <c r="BH189" i="25"/>
  <c r="BG189" i="25"/>
  <c r="BE189" i="25"/>
  <c r="T189" i="25"/>
  <c r="R189" i="25"/>
  <c r="P189" i="25"/>
  <c r="BI188" i="25"/>
  <c r="BH188" i="25"/>
  <c r="BG188" i="25"/>
  <c r="BE188" i="25"/>
  <c r="T188" i="25"/>
  <c r="R188" i="25"/>
  <c r="P188" i="25"/>
  <c r="BI187" i="25"/>
  <c r="BH187" i="25"/>
  <c r="BG187" i="25"/>
  <c r="BE187" i="25"/>
  <c r="T187" i="25"/>
  <c r="R187" i="25"/>
  <c r="P187" i="25"/>
  <c r="BI186" i="25"/>
  <c r="BH186" i="25"/>
  <c r="BG186" i="25"/>
  <c r="BE186" i="25"/>
  <c r="T186" i="25"/>
  <c r="R186" i="25"/>
  <c r="P186" i="25"/>
  <c r="BI185" i="25"/>
  <c r="BH185" i="25"/>
  <c r="BG185" i="25"/>
  <c r="BE185" i="25"/>
  <c r="T185" i="25"/>
  <c r="R185" i="25"/>
  <c r="P185" i="25"/>
  <c r="BI184" i="25"/>
  <c r="BH184" i="25"/>
  <c r="BG184" i="25"/>
  <c r="BE184" i="25"/>
  <c r="T184" i="25"/>
  <c r="R184" i="25"/>
  <c r="P184" i="25"/>
  <c r="BI183" i="25"/>
  <c r="BH183" i="25"/>
  <c r="BG183" i="25"/>
  <c r="BE183" i="25"/>
  <c r="T183" i="25"/>
  <c r="R183" i="25"/>
  <c r="P183" i="25"/>
  <c r="BI182" i="25"/>
  <c r="BH182" i="25"/>
  <c r="BG182" i="25"/>
  <c r="BE182" i="25"/>
  <c r="T182" i="25"/>
  <c r="R182" i="25"/>
  <c r="P182" i="25"/>
  <c r="BI181" i="25"/>
  <c r="BH181" i="25"/>
  <c r="BG181" i="25"/>
  <c r="BE181" i="25"/>
  <c r="T181" i="25"/>
  <c r="R181" i="25"/>
  <c r="P181" i="25"/>
  <c r="BI180" i="25"/>
  <c r="BH180" i="25"/>
  <c r="BG180" i="25"/>
  <c r="BE180" i="25"/>
  <c r="T180" i="25"/>
  <c r="R180" i="25"/>
  <c r="P180" i="25"/>
  <c r="BI179" i="25"/>
  <c r="BH179" i="25"/>
  <c r="BG179" i="25"/>
  <c r="BE179" i="25"/>
  <c r="T179" i="25"/>
  <c r="R179" i="25"/>
  <c r="P179" i="25"/>
  <c r="BI178" i="25"/>
  <c r="BH178" i="25"/>
  <c r="BG178" i="25"/>
  <c r="BE178" i="25"/>
  <c r="T178" i="25"/>
  <c r="R178" i="25"/>
  <c r="P178" i="25"/>
  <c r="BI177" i="25"/>
  <c r="BH177" i="25"/>
  <c r="BG177" i="25"/>
  <c r="BE177" i="25"/>
  <c r="T177" i="25"/>
  <c r="R177" i="25"/>
  <c r="P177" i="25"/>
  <c r="BI176" i="25"/>
  <c r="BH176" i="25"/>
  <c r="BG176" i="25"/>
  <c r="BE176" i="25"/>
  <c r="T176" i="25"/>
  <c r="R176" i="25"/>
  <c r="P176" i="25"/>
  <c r="BI175" i="25"/>
  <c r="BH175" i="25"/>
  <c r="BG175" i="25"/>
  <c r="BE175" i="25"/>
  <c r="T175" i="25"/>
  <c r="R175" i="25"/>
  <c r="P175" i="25"/>
  <c r="BI174" i="25"/>
  <c r="BH174" i="25"/>
  <c r="BG174" i="25"/>
  <c r="BE174" i="25"/>
  <c r="T174" i="25"/>
  <c r="R174" i="25"/>
  <c r="P174" i="25"/>
  <c r="BI173" i="25"/>
  <c r="BH173" i="25"/>
  <c r="BG173" i="25"/>
  <c r="BE173" i="25"/>
  <c r="T173" i="25"/>
  <c r="R173" i="25"/>
  <c r="P173" i="25"/>
  <c r="BI172" i="25"/>
  <c r="BH172" i="25"/>
  <c r="BG172" i="25"/>
  <c r="BE172" i="25"/>
  <c r="T172" i="25"/>
  <c r="R172" i="25"/>
  <c r="P172" i="25"/>
  <c r="BI170" i="25"/>
  <c r="BH170" i="25"/>
  <c r="BG170" i="25"/>
  <c r="BE170" i="25"/>
  <c r="T170" i="25"/>
  <c r="R170" i="25"/>
  <c r="P170" i="25"/>
  <c r="BI169" i="25"/>
  <c r="BH169" i="25"/>
  <c r="BG169" i="25"/>
  <c r="BE169" i="25"/>
  <c r="T169" i="25"/>
  <c r="R169" i="25"/>
  <c r="P169" i="25"/>
  <c r="BI168" i="25"/>
  <c r="BH168" i="25"/>
  <c r="BG168" i="25"/>
  <c r="BE168" i="25"/>
  <c r="T168" i="25"/>
  <c r="R168" i="25"/>
  <c r="P168" i="25"/>
  <c r="BI166" i="25"/>
  <c r="BH166" i="25"/>
  <c r="BG166" i="25"/>
  <c r="BE166" i="25"/>
  <c r="T166" i="25"/>
  <c r="R166" i="25"/>
  <c r="P166" i="25"/>
  <c r="BI165" i="25"/>
  <c r="BH165" i="25"/>
  <c r="BG165" i="25"/>
  <c r="BE165" i="25"/>
  <c r="T165" i="25"/>
  <c r="R165" i="25"/>
  <c r="P165" i="25"/>
  <c r="BI164" i="25"/>
  <c r="BH164" i="25"/>
  <c r="BG164" i="25"/>
  <c r="BE164" i="25"/>
  <c r="T164" i="25"/>
  <c r="R164" i="25"/>
  <c r="P164" i="25"/>
  <c r="BI163" i="25"/>
  <c r="BH163" i="25"/>
  <c r="BG163" i="25"/>
  <c r="BE163" i="25"/>
  <c r="T163" i="25"/>
  <c r="R163" i="25"/>
  <c r="P163" i="25"/>
  <c r="BI162" i="25"/>
  <c r="BH162" i="25"/>
  <c r="BG162" i="25"/>
  <c r="BE162" i="25"/>
  <c r="T162" i="25"/>
  <c r="R162" i="25"/>
  <c r="P162" i="25"/>
  <c r="BI161" i="25"/>
  <c r="BH161" i="25"/>
  <c r="BG161" i="25"/>
  <c r="BE161" i="25"/>
  <c r="T161" i="25"/>
  <c r="R161" i="25"/>
  <c r="P161" i="25"/>
  <c r="BI160" i="25"/>
  <c r="BH160" i="25"/>
  <c r="BG160" i="25"/>
  <c r="BE160" i="25"/>
  <c r="T160" i="25"/>
  <c r="R160" i="25"/>
  <c r="P160" i="25"/>
  <c r="BI159" i="25"/>
  <c r="BH159" i="25"/>
  <c r="BG159" i="25"/>
  <c r="BE159" i="25"/>
  <c r="T159" i="25"/>
  <c r="R159" i="25"/>
  <c r="P159" i="25"/>
  <c r="BI158" i="25"/>
  <c r="BH158" i="25"/>
  <c r="BG158" i="25"/>
  <c r="BE158" i="25"/>
  <c r="T158" i="25"/>
  <c r="R158" i="25"/>
  <c r="P158" i="25"/>
  <c r="BI157" i="25"/>
  <c r="BH157" i="25"/>
  <c r="BG157" i="25"/>
  <c r="BE157" i="25"/>
  <c r="T157" i="25"/>
  <c r="R157" i="25"/>
  <c r="P157" i="25"/>
  <c r="BI156" i="25"/>
  <c r="BH156" i="25"/>
  <c r="BG156" i="25"/>
  <c r="BE156" i="25"/>
  <c r="T156" i="25"/>
  <c r="R156" i="25"/>
  <c r="P156" i="25"/>
  <c r="BI155" i="25"/>
  <c r="BH155" i="25"/>
  <c r="BG155" i="25"/>
  <c r="BE155" i="25"/>
  <c r="T155" i="25"/>
  <c r="R155" i="25"/>
  <c r="P155" i="25"/>
  <c r="BI154" i="25"/>
  <c r="BH154" i="25"/>
  <c r="BG154" i="25"/>
  <c r="BE154" i="25"/>
  <c r="T154" i="25"/>
  <c r="R154" i="25"/>
  <c r="P154" i="25"/>
  <c r="BI153" i="25"/>
  <c r="BH153" i="25"/>
  <c r="BG153" i="25"/>
  <c r="BE153" i="25"/>
  <c r="T153" i="25"/>
  <c r="R153" i="25"/>
  <c r="P153" i="25"/>
  <c r="BI152" i="25"/>
  <c r="BH152" i="25"/>
  <c r="BG152" i="25"/>
  <c r="BE152" i="25"/>
  <c r="T152" i="25"/>
  <c r="R152" i="25"/>
  <c r="P152" i="25"/>
  <c r="BI151" i="25"/>
  <c r="BH151" i="25"/>
  <c r="BG151" i="25"/>
  <c r="BE151" i="25"/>
  <c r="T151" i="25"/>
  <c r="R151" i="25"/>
  <c r="P151" i="25"/>
  <c r="BI150" i="25"/>
  <c r="BH150" i="25"/>
  <c r="BG150" i="25"/>
  <c r="BE150" i="25"/>
  <c r="T150" i="25"/>
  <c r="R150" i="25"/>
  <c r="P150" i="25"/>
  <c r="BI149" i="25"/>
  <c r="BH149" i="25"/>
  <c r="BG149" i="25"/>
  <c r="BE149" i="25"/>
  <c r="T149" i="25"/>
  <c r="R149" i="25"/>
  <c r="P149" i="25"/>
  <c r="BI148" i="25"/>
  <c r="BH148" i="25"/>
  <c r="BG148" i="25"/>
  <c r="BE148" i="25"/>
  <c r="T148" i="25"/>
  <c r="R148" i="25"/>
  <c r="P148" i="25"/>
  <c r="BI147" i="25"/>
  <c r="BH147" i="25"/>
  <c r="BG147" i="25"/>
  <c r="BE147" i="25"/>
  <c r="T147" i="25"/>
  <c r="R147" i="25"/>
  <c r="P147" i="25"/>
  <c r="BI146" i="25"/>
  <c r="BH146" i="25"/>
  <c r="BG146" i="25"/>
  <c r="BE146" i="25"/>
  <c r="T146" i="25"/>
  <c r="R146" i="25"/>
  <c r="P146" i="25"/>
  <c r="BI145" i="25"/>
  <c r="BH145" i="25"/>
  <c r="BG145" i="25"/>
  <c r="BE145" i="25"/>
  <c r="T145" i="25"/>
  <c r="R145" i="25"/>
  <c r="P145" i="25"/>
  <c r="BI144" i="25"/>
  <c r="BH144" i="25"/>
  <c r="BG144" i="25"/>
  <c r="BE144" i="25"/>
  <c r="T144" i="25"/>
  <c r="R144" i="25"/>
  <c r="P144" i="25"/>
  <c r="BI143" i="25"/>
  <c r="BH143" i="25"/>
  <c r="BG143" i="25"/>
  <c r="BE143" i="25"/>
  <c r="T143" i="25"/>
  <c r="R143" i="25"/>
  <c r="P143" i="25"/>
  <c r="BI142" i="25"/>
  <c r="BH142" i="25"/>
  <c r="BG142" i="25"/>
  <c r="BE142" i="25"/>
  <c r="T142" i="25"/>
  <c r="R142" i="25"/>
  <c r="P142" i="25"/>
  <c r="J136" i="25"/>
  <c r="J135" i="25"/>
  <c r="F135" i="25"/>
  <c r="F133" i="25"/>
  <c r="E131" i="25"/>
  <c r="BI116" i="25"/>
  <c r="BH116" i="25"/>
  <c r="BG116" i="25"/>
  <c r="BE116" i="25"/>
  <c r="BI115" i="25"/>
  <c r="BH115" i="25"/>
  <c r="BG115" i="25"/>
  <c r="BF115" i="25"/>
  <c r="BE115" i="25"/>
  <c r="BI114" i="25"/>
  <c r="BH114" i="25"/>
  <c r="BG114" i="25"/>
  <c r="BF114" i="25"/>
  <c r="BE114" i="25"/>
  <c r="BI113" i="25"/>
  <c r="BH113" i="25"/>
  <c r="BG113" i="25"/>
  <c r="BF113" i="25"/>
  <c r="BE113" i="25"/>
  <c r="BI112" i="25"/>
  <c r="BH112" i="25"/>
  <c r="BG112" i="25"/>
  <c r="BF112" i="25"/>
  <c r="BE112" i="25"/>
  <c r="BI111" i="25"/>
  <c r="BH111" i="25"/>
  <c r="BG111" i="25"/>
  <c r="BF111" i="25"/>
  <c r="BE111" i="25"/>
  <c r="J94" i="25"/>
  <c r="J93" i="25"/>
  <c r="F93" i="25"/>
  <c r="F91" i="25"/>
  <c r="E89" i="25"/>
  <c r="J20" i="25"/>
  <c r="E20" i="25"/>
  <c r="F136" i="25" s="1"/>
  <c r="J19" i="25"/>
  <c r="J14" i="25"/>
  <c r="J91" i="25" s="1"/>
  <c r="E7" i="25"/>
  <c r="E127" i="25" s="1"/>
  <c r="J41" i="24"/>
  <c r="J40" i="24"/>
  <c r="AY121" i="1" s="1"/>
  <c r="J39" i="24"/>
  <c r="AX121" i="1" s="1"/>
  <c r="BI153" i="24"/>
  <c r="BH153" i="24"/>
  <c r="BG153" i="24"/>
  <c r="BE153" i="24"/>
  <c r="T153" i="24"/>
  <c r="R153" i="24"/>
  <c r="P153" i="24"/>
  <c r="BI152" i="24"/>
  <c r="BH152" i="24"/>
  <c r="BG152" i="24"/>
  <c r="BE152" i="24"/>
  <c r="T152" i="24"/>
  <c r="R152" i="24"/>
  <c r="P152" i="24"/>
  <c r="BI151" i="24"/>
  <c r="BH151" i="24"/>
  <c r="BG151" i="24"/>
  <c r="BE151" i="24"/>
  <c r="T151" i="24"/>
  <c r="R151" i="24"/>
  <c r="P151" i="24"/>
  <c r="BI150" i="24"/>
  <c r="BH150" i="24"/>
  <c r="BG150" i="24"/>
  <c r="BE150" i="24"/>
  <c r="T150" i="24"/>
  <c r="R150" i="24"/>
  <c r="P150" i="24"/>
  <c r="BI148" i="24"/>
  <c r="BH148" i="24"/>
  <c r="BG148" i="24"/>
  <c r="BE148" i="24"/>
  <c r="T148" i="24"/>
  <c r="R148" i="24"/>
  <c r="P148" i="24"/>
  <c r="BI147" i="24"/>
  <c r="BH147" i="24"/>
  <c r="BG147" i="24"/>
  <c r="BE147" i="24"/>
  <c r="T147" i="24"/>
  <c r="R147" i="24"/>
  <c r="P147" i="24"/>
  <c r="BI146" i="24"/>
  <c r="BH146" i="24"/>
  <c r="BG146" i="24"/>
  <c r="BE146" i="24"/>
  <c r="T146" i="24"/>
  <c r="R146" i="24"/>
  <c r="P146" i="24"/>
  <c r="BI145" i="24"/>
  <c r="BH145" i="24"/>
  <c r="BG145" i="24"/>
  <c r="BE145" i="24"/>
  <c r="T145" i="24"/>
  <c r="R145" i="24"/>
  <c r="P145" i="24"/>
  <c r="BI144" i="24"/>
  <c r="BH144" i="24"/>
  <c r="BG144" i="24"/>
  <c r="BE144" i="24"/>
  <c r="T144" i="24"/>
  <c r="R144" i="24"/>
  <c r="P144" i="24"/>
  <c r="BI143" i="24"/>
  <c r="BH143" i="24"/>
  <c r="BG143" i="24"/>
  <c r="BE143" i="24"/>
  <c r="T143" i="24"/>
  <c r="R143" i="24"/>
  <c r="P143" i="24"/>
  <c r="BI142" i="24"/>
  <c r="BH142" i="24"/>
  <c r="BG142" i="24"/>
  <c r="BE142" i="24"/>
  <c r="T142" i="24"/>
  <c r="R142" i="24"/>
  <c r="P142" i="24"/>
  <c r="BI140" i="24"/>
  <c r="BH140" i="24"/>
  <c r="BG140" i="24"/>
  <c r="BE140" i="24"/>
  <c r="T140" i="24"/>
  <c r="R140" i="24"/>
  <c r="P140" i="24"/>
  <c r="BI139" i="24"/>
  <c r="BH139" i="24"/>
  <c r="BG139" i="24"/>
  <c r="BE139" i="24"/>
  <c r="T139" i="24"/>
  <c r="R139" i="24"/>
  <c r="P139" i="24"/>
  <c r="BI138" i="24"/>
  <c r="BH138" i="24"/>
  <c r="BG138" i="24"/>
  <c r="BE138" i="24"/>
  <c r="T138" i="24"/>
  <c r="R138" i="24"/>
  <c r="P138" i="24"/>
  <c r="BI137" i="24"/>
  <c r="BH137" i="24"/>
  <c r="BG137" i="24"/>
  <c r="BE137" i="24"/>
  <c r="T137" i="24"/>
  <c r="R137" i="24"/>
  <c r="P137" i="24"/>
  <c r="J131" i="24"/>
  <c r="J130" i="24"/>
  <c r="F130" i="24"/>
  <c r="F128" i="24"/>
  <c r="E126" i="24"/>
  <c r="BI111" i="24"/>
  <c r="BH111" i="24"/>
  <c r="BG111" i="24"/>
  <c r="BE111" i="24"/>
  <c r="BI110" i="24"/>
  <c r="BH110" i="24"/>
  <c r="BG110" i="24"/>
  <c r="BF110" i="24"/>
  <c r="BE110" i="24"/>
  <c r="BI109" i="24"/>
  <c r="BH109" i="24"/>
  <c r="BG109" i="24"/>
  <c r="BF109" i="24"/>
  <c r="BE109" i="24"/>
  <c r="BI108" i="24"/>
  <c r="BH108" i="24"/>
  <c r="BG108" i="24"/>
  <c r="BF108" i="24"/>
  <c r="BE108" i="24"/>
  <c r="BI107" i="24"/>
  <c r="BH107" i="24"/>
  <c r="BG107" i="24"/>
  <c r="BF107" i="24"/>
  <c r="BE107" i="24"/>
  <c r="BI106" i="24"/>
  <c r="BH106" i="24"/>
  <c r="BG106" i="24"/>
  <c r="BF106" i="24"/>
  <c r="BE106" i="24"/>
  <c r="J94" i="24"/>
  <c r="J93" i="24"/>
  <c r="F93" i="24"/>
  <c r="F91" i="24"/>
  <c r="E89" i="24"/>
  <c r="J20" i="24"/>
  <c r="E20" i="24"/>
  <c r="F94" i="24" s="1"/>
  <c r="J19" i="24"/>
  <c r="J14" i="24"/>
  <c r="J91" i="24" s="1"/>
  <c r="E7" i="24"/>
  <c r="E122" i="24" s="1"/>
  <c r="J203" i="22"/>
  <c r="J43" i="22"/>
  <c r="J42" i="22"/>
  <c r="AY120" i="1" s="1"/>
  <c r="J41" i="22"/>
  <c r="AX120" i="1" s="1"/>
  <c r="BI210" i="22"/>
  <c r="BH210" i="22"/>
  <c r="BG210" i="22"/>
  <c r="BE210" i="22"/>
  <c r="T210" i="22"/>
  <c r="R210" i="22"/>
  <c r="P210" i="22"/>
  <c r="BI209" i="22"/>
  <c r="BH209" i="22"/>
  <c r="BG209" i="22"/>
  <c r="BE209" i="22"/>
  <c r="T209" i="22"/>
  <c r="R209" i="22"/>
  <c r="P209" i="22"/>
  <c r="BI208" i="22"/>
  <c r="BH208" i="22"/>
  <c r="BG208" i="22"/>
  <c r="BE208" i="22"/>
  <c r="T208" i="22"/>
  <c r="R208" i="22"/>
  <c r="P208" i="22"/>
  <c r="BI207" i="22"/>
  <c r="BH207" i="22"/>
  <c r="BG207" i="22"/>
  <c r="BE207" i="22"/>
  <c r="T207" i="22"/>
  <c r="R207" i="22"/>
  <c r="P207" i="22"/>
  <c r="BI206" i="22"/>
  <c r="BH206" i="22"/>
  <c r="BG206" i="22"/>
  <c r="BE206" i="22"/>
  <c r="T206" i="22"/>
  <c r="R206" i="22"/>
  <c r="P206" i="22"/>
  <c r="BI205" i="22"/>
  <c r="BH205" i="22"/>
  <c r="BG205" i="22"/>
  <c r="BE205" i="22"/>
  <c r="T205" i="22"/>
  <c r="R205" i="22"/>
  <c r="P205" i="22"/>
  <c r="J106" i="22"/>
  <c r="BI202" i="22"/>
  <c r="BH202" i="22"/>
  <c r="BG202" i="22"/>
  <c r="BE202" i="22"/>
  <c r="T202" i="22"/>
  <c r="R202" i="22"/>
  <c r="P202" i="22"/>
  <c r="BI201" i="22"/>
  <c r="BH201" i="22"/>
  <c r="BG201" i="22"/>
  <c r="BE201" i="22"/>
  <c r="T201" i="22"/>
  <c r="R201" i="22"/>
  <c r="P201" i="22"/>
  <c r="BI200" i="22"/>
  <c r="BH200" i="22"/>
  <c r="BG200" i="22"/>
  <c r="BE200" i="22"/>
  <c r="T200" i="22"/>
  <c r="R200" i="22"/>
  <c r="P200" i="22"/>
  <c r="BI199" i="22"/>
  <c r="BH199" i="22"/>
  <c r="BG199" i="22"/>
  <c r="BE199" i="22"/>
  <c r="T199" i="22"/>
  <c r="R199" i="22"/>
  <c r="P199" i="22"/>
  <c r="BI198" i="22"/>
  <c r="BH198" i="22"/>
  <c r="BG198" i="22"/>
  <c r="BE198" i="22"/>
  <c r="T198" i="22"/>
  <c r="R198" i="22"/>
  <c r="P198" i="22"/>
  <c r="BI197" i="22"/>
  <c r="BH197" i="22"/>
  <c r="BG197" i="22"/>
  <c r="BE197" i="22"/>
  <c r="T197" i="22"/>
  <c r="R197" i="22"/>
  <c r="P197" i="22"/>
  <c r="BI196" i="22"/>
  <c r="BH196" i="22"/>
  <c r="BG196" i="22"/>
  <c r="BE196" i="22"/>
  <c r="T196" i="22"/>
  <c r="R196" i="22"/>
  <c r="P196" i="22"/>
  <c r="BI195" i="22"/>
  <c r="BH195" i="22"/>
  <c r="BG195" i="22"/>
  <c r="BE195" i="22"/>
  <c r="T195" i="22"/>
  <c r="R195" i="22"/>
  <c r="P195" i="22"/>
  <c r="BI193" i="22"/>
  <c r="BH193" i="22"/>
  <c r="BG193" i="22"/>
  <c r="BE193" i="22"/>
  <c r="T193" i="22"/>
  <c r="R193" i="22"/>
  <c r="P193" i="22"/>
  <c r="BI192" i="22"/>
  <c r="BH192" i="22"/>
  <c r="BG192" i="22"/>
  <c r="BE192" i="22"/>
  <c r="T192" i="22"/>
  <c r="R192" i="22"/>
  <c r="P192" i="22"/>
  <c r="BI191" i="22"/>
  <c r="BH191" i="22"/>
  <c r="BG191" i="22"/>
  <c r="BE191" i="22"/>
  <c r="T191" i="22"/>
  <c r="R191" i="22"/>
  <c r="P191" i="22"/>
  <c r="BI190" i="22"/>
  <c r="BH190" i="22"/>
  <c r="BG190" i="22"/>
  <c r="BE190" i="22"/>
  <c r="T190" i="22"/>
  <c r="R190" i="22"/>
  <c r="P190" i="22"/>
  <c r="BI189" i="22"/>
  <c r="BH189" i="22"/>
  <c r="BG189" i="22"/>
  <c r="BE189" i="22"/>
  <c r="T189" i="22"/>
  <c r="R189" i="22"/>
  <c r="P189" i="22"/>
  <c r="BI188" i="22"/>
  <c r="BH188" i="22"/>
  <c r="BG188" i="22"/>
  <c r="BE188" i="22"/>
  <c r="T188" i="22"/>
  <c r="R188" i="22"/>
  <c r="P188" i="22"/>
  <c r="BI187" i="22"/>
  <c r="BH187" i="22"/>
  <c r="BG187" i="22"/>
  <c r="BE187" i="22"/>
  <c r="T187" i="22"/>
  <c r="R187" i="22"/>
  <c r="P187" i="22"/>
  <c r="BI186" i="22"/>
  <c r="BH186" i="22"/>
  <c r="BG186" i="22"/>
  <c r="BE186" i="22"/>
  <c r="T186" i="22"/>
  <c r="R186" i="22"/>
  <c r="P186" i="22"/>
  <c r="BI185" i="22"/>
  <c r="BH185" i="22"/>
  <c r="BG185" i="22"/>
  <c r="BE185" i="22"/>
  <c r="T185" i="22"/>
  <c r="R185" i="22"/>
  <c r="P185" i="22"/>
  <c r="BI184" i="22"/>
  <c r="BH184" i="22"/>
  <c r="BG184" i="22"/>
  <c r="BE184" i="22"/>
  <c r="T184" i="22"/>
  <c r="R184" i="22"/>
  <c r="P184" i="22"/>
  <c r="BI183" i="22"/>
  <c r="BH183" i="22"/>
  <c r="BG183" i="22"/>
  <c r="BE183" i="22"/>
  <c r="T183" i="22"/>
  <c r="R183" i="22"/>
  <c r="P183" i="22"/>
  <c r="BI182" i="22"/>
  <c r="BH182" i="22"/>
  <c r="BG182" i="22"/>
  <c r="BE182" i="22"/>
  <c r="T182" i="22"/>
  <c r="R182" i="22"/>
  <c r="P182" i="22"/>
  <c r="BI181" i="22"/>
  <c r="BH181" i="22"/>
  <c r="BG181" i="22"/>
  <c r="BE181" i="22"/>
  <c r="T181" i="22"/>
  <c r="R181" i="22"/>
  <c r="P181" i="22"/>
  <c r="BI180" i="22"/>
  <c r="BH180" i="22"/>
  <c r="BG180" i="22"/>
  <c r="BE180" i="22"/>
  <c r="T180" i="22"/>
  <c r="R180" i="22"/>
  <c r="P180" i="22"/>
  <c r="BI179" i="22"/>
  <c r="BH179" i="22"/>
  <c r="BG179" i="22"/>
  <c r="BE179" i="22"/>
  <c r="T179" i="22"/>
  <c r="R179" i="22"/>
  <c r="P179" i="22"/>
  <c r="BI178" i="22"/>
  <c r="BH178" i="22"/>
  <c r="BG178" i="22"/>
  <c r="BE178" i="22"/>
  <c r="T178" i="22"/>
  <c r="R178" i="22"/>
  <c r="P178" i="22"/>
  <c r="BI177" i="22"/>
  <c r="BH177" i="22"/>
  <c r="BG177" i="22"/>
  <c r="BE177" i="22"/>
  <c r="T177" i="22"/>
  <c r="R177" i="22"/>
  <c r="P177" i="22"/>
  <c r="BI176" i="22"/>
  <c r="BH176" i="22"/>
  <c r="BG176" i="22"/>
  <c r="BE176" i="22"/>
  <c r="T176" i="22"/>
  <c r="R176" i="22"/>
  <c r="P176" i="22"/>
  <c r="BI175" i="22"/>
  <c r="BH175" i="22"/>
  <c r="BG175" i="22"/>
  <c r="BE175" i="22"/>
  <c r="T175" i="22"/>
  <c r="R175" i="22"/>
  <c r="P175" i="22"/>
  <c r="BI174" i="22"/>
  <c r="BH174" i="22"/>
  <c r="BG174" i="22"/>
  <c r="BE174" i="22"/>
  <c r="T174" i="22"/>
  <c r="R174" i="22"/>
  <c r="P174" i="22"/>
  <c r="BI173" i="22"/>
  <c r="BH173" i="22"/>
  <c r="BG173" i="22"/>
  <c r="BE173" i="22"/>
  <c r="T173" i="22"/>
  <c r="R173" i="22"/>
  <c r="P173" i="22"/>
  <c r="BI172" i="22"/>
  <c r="BH172" i="22"/>
  <c r="BG172" i="22"/>
  <c r="BE172" i="22"/>
  <c r="T172" i="22"/>
  <c r="R172" i="22"/>
  <c r="P172" i="22"/>
  <c r="BI171" i="22"/>
  <c r="BH171" i="22"/>
  <c r="BG171" i="22"/>
  <c r="BE171" i="22"/>
  <c r="T171" i="22"/>
  <c r="R171" i="22"/>
  <c r="P171" i="22"/>
  <c r="BI170" i="22"/>
  <c r="BH170" i="22"/>
  <c r="BG170" i="22"/>
  <c r="BE170" i="22"/>
  <c r="T170" i="22"/>
  <c r="R170" i="22"/>
  <c r="P170" i="22"/>
  <c r="BI169" i="22"/>
  <c r="BH169" i="22"/>
  <c r="BG169" i="22"/>
  <c r="BE169" i="22"/>
  <c r="T169" i="22"/>
  <c r="R169" i="22"/>
  <c r="P169" i="22"/>
  <c r="BI168" i="22"/>
  <c r="BH168" i="22"/>
  <c r="BG168" i="22"/>
  <c r="BE168" i="22"/>
  <c r="T168" i="22"/>
  <c r="R168" i="22"/>
  <c r="P168" i="22"/>
  <c r="BI167" i="22"/>
  <c r="BH167" i="22"/>
  <c r="BG167" i="22"/>
  <c r="BE167" i="22"/>
  <c r="T167" i="22"/>
  <c r="R167" i="22"/>
  <c r="P167" i="22"/>
  <c r="BI166" i="22"/>
  <c r="BH166" i="22"/>
  <c r="BG166" i="22"/>
  <c r="BE166" i="22"/>
  <c r="T166" i="22"/>
  <c r="R166" i="22"/>
  <c r="P166" i="22"/>
  <c r="BI165" i="22"/>
  <c r="BH165" i="22"/>
  <c r="BG165" i="22"/>
  <c r="BE165" i="22"/>
  <c r="T165" i="22"/>
  <c r="R165" i="22"/>
  <c r="P165" i="22"/>
  <c r="BI164" i="22"/>
  <c r="BH164" i="22"/>
  <c r="BG164" i="22"/>
  <c r="BE164" i="22"/>
  <c r="T164" i="22"/>
  <c r="R164" i="22"/>
  <c r="P164" i="22"/>
  <c r="BI163" i="22"/>
  <c r="BH163" i="22"/>
  <c r="BG163" i="22"/>
  <c r="BE163" i="22"/>
  <c r="T163" i="22"/>
  <c r="R163" i="22"/>
  <c r="P163" i="22"/>
  <c r="BI162" i="22"/>
  <c r="BH162" i="22"/>
  <c r="BG162" i="22"/>
  <c r="BE162" i="22"/>
  <c r="T162" i="22"/>
  <c r="R162" i="22"/>
  <c r="P162" i="22"/>
  <c r="BI161" i="22"/>
  <c r="BH161" i="22"/>
  <c r="BG161" i="22"/>
  <c r="BE161" i="22"/>
  <c r="T161" i="22"/>
  <c r="R161" i="22"/>
  <c r="P161" i="22"/>
  <c r="BI160" i="22"/>
  <c r="BH160" i="22"/>
  <c r="BG160" i="22"/>
  <c r="BE160" i="22"/>
  <c r="T160" i="22"/>
  <c r="R160" i="22"/>
  <c r="P160" i="22"/>
  <c r="BI159" i="22"/>
  <c r="BH159" i="22"/>
  <c r="BG159" i="22"/>
  <c r="BE159" i="22"/>
  <c r="T159" i="22"/>
  <c r="R159" i="22"/>
  <c r="P159" i="22"/>
  <c r="BI158" i="22"/>
  <c r="BH158" i="22"/>
  <c r="BG158" i="22"/>
  <c r="BE158" i="22"/>
  <c r="T158" i="22"/>
  <c r="R158" i="22"/>
  <c r="P158" i="22"/>
  <c r="BI157" i="22"/>
  <c r="BH157" i="22"/>
  <c r="BG157" i="22"/>
  <c r="BE157" i="22"/>
  <c r="T157" i="22"/>
  <c r="R157" i="22"/>
  <c r="P157" i="22"/>
  <c r="BI156" i="22"/>
  <c r="BH156" i="22"/>
  <c r="BG156" i="22"/>
  <c r="BE156" i="22"/>
  <c r="T156" i="22"/>
  <c r="R156" i="22"/>
  <c r="P156" i="22"/>
  <c r="BI155" i="22"/>
  <c r="BH155" i="22"/>
  <c r="BG155" i="22"/>
  <c r="BE155" i="22"/>
  <c r="T155" i="22"/>
  <c r="R155" i="22"/>
  <c r="P155" i="22"/>
  <c r="BI154" i="22"/>
  <c r="BH154" i="22"/>
  <c r="BG154" i="22"/>
  <c r="BE154" i="22"/>
  <c r="T154" i="22"/>
  <c r="R154" i="22"/>
  <c r="P154" i="22"/>
  <c r="BI153" i="22"/>
  <c r="BH153" i="22"/>
  <c r="BG153" i="22"/>
  <c r="BE153" i="22"/>
  <c r="T153" i="22"/>
  <c r="R153" i="22"/>
  <c r="P153" i="22"/>
  <c r="BI152" i="22"/>
  <c r="BH152" i="22"/>
  <c r="BG152" i="22"/>
  <c r="BE152" i="22"/>
  <c r="T152" i="22"/>
  <c r="R152" i="22"/>
  <c r="P152" i="22"/>
  <c r="BI151" i="22"/>
  <c r="BH151" i="22"/>
  <c r="BG151" i="22"/>
  <c r="BE151" i="22"/>
  <c r="T151" i="22"/>
  <c r="R151" i="22"/>
  <c r="P151" i="22"/>
  <c r="BI148" i="22"/>
  <c r="BH148" i="22"/>
  <c r="BG148" i="22"/>
  <c r="BE148" i="22"/>
  <c r="T148" i="22"/>
  <c r="R148" i="22"/>
  <c r="P148" i="22"/>
  <c r="BI147" i="22"/>
  <c r="BH147" i="22"/>
  <c r="BG147" i="22"/>
  <c r="BE147" i="22"/>
  <c r="T147" i="22"/>
  <c r="R147" i="22"/>
  <c r="P147" i="22"/>
  <c r="BI146" i="22"/>
  <c r="BH146" i="22"/>
  <c r="BG146" i="22"/>
  <c r="BE146" i="22"/>
  <c r="T146" i="22"/>
  <c r="R146" i="22"/>
  <c r="P146" i="22"/>
  <c r="BI145" i="22"/>
  <c r="BH145" i="22"/>
  <c r="BG145" i="22"/>
  <c r="BE145" i="22"/>
  <c r="T145" i="22"/>
  <c r="R145" i="22"/>
  <c r="P145" i="22"/>
  <c r="BI144" i="22"/>
  <c r="BH144" i="22"/>
  <c r="BG144" i="22"/>
  <c r="BE144" i="22"/>
  <c r="T144" i="22"/>
  <c r="R144" i="22"/>
  <c r="P144" i="22"/>
  <c r="J138" i="22"/>
  <c r="J137" i="22"/>
  <c r="F137" i="22"/>
  <c r="F135" i="22"/>
  <c r="BI116" i="22"/>
  <c r="BH116" i="22"/>
  <c r="BG116" i="22"/>
  <c r="BE116" i="22"/>
  <c r="BI115" i="22"/>
  <c r="BH115" i="22"/>
  <c r="BG115" i="22"/>
  <c r="BF115" i="22"/>
  <c r="BE115" i="22"/>
  <c r="BI114" i="22"/>
  <c r="BH114" i="22"/>
  <c r="BG114" i="22"/>
  <c r="BF114" i="22"/>
  <c r="BE114" i="22"/>
  <c r="BI113" i="22"/>
  <c r="BH113" i="22"/>
  <c r="BG113" i="22"/>
  <c r="BF113" i="22"/>
  <c r="BE113" i="22"/>
  <c r="BI112" i="22"/>
  <c r="BH112" i="22"/>
  <c r="BG112" i="22"/>
  <c r="BF112" i="22"/>
  <c r="BE112" i="22"/>
  <c r="BI111" i="22"/>
  <c r="BH111" i="22"/>
  <c r="BG111" i="22"/>
  <c r="BF111" i="22"/>
  <c r="BE111" i="22"/>
  <c r="J96" i="22"/>
  <c r="J95" i="22"/>
  <c r="F95" i="22"/>
  <c r="F93" i="22"/>
  <c r="J22" i="22"/>
  <c r="E22" i="22"/>
  <c r="F96" i="22" s="1"/>
  <c r="J21" i="22"/>
  <c r="J16" i="22"/>
  <c r="J135" i="22" s="1"/>
  <c r="E7" i="22"/>
  <c r="E85" i="22" s="1"/>
  <c r="J43" i="21"/>
  <c r="J42" i="21"/>
  <c r="AY119" i="1" s="1"/>
  <c r="J41" i="21"/>
  <c r="AX119" i="1" s="1"/>
  <c r="BI174" i="21"/>
  <c r="BH174" i="21"/>
  <c r="BG174" i="21"/>
  <c r="BE174" i="21"/>
  <c r="T174" i="21"/>
  <c r="R174" i="21"/>
  <c r="P174" i="21"/>
  <c r="BI173" i="21"/>
  <c r="BH173" i="21"/>
  <c r="BG173" i="21"/>
  <c r="BE173" i="21"/>
  <c r="T173" i="21"/>
  <c r="R173" i="21"/>
  <c r="P173" i="21"/>
  <c r="BI172" i="21"/>
  <c r="BH172" i="21"/>
  <c r="BG172" i="21"/>
  <c r="BE172" i="21"/>
  <c r="T172" i="21"/>
  <c r="R172" i="21"/>
  <c r="P172" i="21"/>
  <c r="BI171" i="21"/>
  <c r="BH171" i="21"/>
  <c r="BG171" i="21"/>
  <c r="BE171" i="21"/>
  <c r="T171" i="21"/>
  <c r="R171" i="21"/>
  <c r="P171" i="21"/>
  <c r="BI170" i="21"/>
  <c r="BH170" i="21"/>
  <c r="BG170" i="21"/>
  <c r="BE170" i="21"/>
  <c r="T170" i="21"/>
  <c r="R170" i="21"/>
  <c r="P170" i="21"/>
  <c r="BI169" i="21"/>
  <c r="BH169" i="21"/>
  <c r="BG169" i="21"/>
  <c r="BE169" i="21"/>
  <c r="T169" i="21"/>
  <c r="R169" i="21"/>
  <c r="P169" i="21"/>
  <c r="BI167" i="21"/>
  <c r="BH167" i="21"/>
  <c r="BG167" i="21"/>
  <c r="BE167" i="21"/>
  <c r="T167" i="21"/>
  <c r="R167" i="21"/>
  <c r="P167" i="21"/>
  <c r="BI166" i="21"/>
  <c r="BH166" i="21"/>
  <c r="BG166" i="21"/>
  <c r="BE166" i="21"/>
  <c r="T166" i="21"/>
  <c r="R166" i="21"/>
  <c r="P166" i="21"/>
  <c r="BI165" i="21"/>
  <c r="BH165" i="21"/>
  <c r="BG165" i="21"/>
  <c r="BE165" i="21"/>
  <c r="T165" i="21"/>
  <c r="R165" i="21"/>
  <c r="P165" i="21"/>
  <c r="BI164" i="21"/>
  <c r="BH164" i="21"/>
  <c r="BG164" i="21"/>
  <c r="BE164" i="21"/>
  <c r="T164" i="21"/>
  <c r="R164" i="21"/>
  <c r="P164" i="21"/>
  <c r="BI163" i="21"/>
  <c r="BH163" i="21"/>
  <c r="BG163" i="21"/>
  <c r="BE163" i="21"/>
  <c r="T163" i="21"/>
  <c r="R163" i="21"/>
  <c r="P163" i="21"/>
  <c r="BI162" i="21"/>
  <c r="BH162" i="21"/>
  <c r="BG162" i="21"/>
  <c r="BE162" i="21"/>
  <c r="T162" i="21"/>
  <c r="R162" i="21"/>
  <c r="P162" i="21"/>
  <c r="BI161" i="21"/>
  <c r="BH161" i="21"/>
  <c r="BG161" i="21"/>
  <c r="BE161" i="21"/>
  <c r="T161" i="21"/>
  <c r="R161" i="21"/>
  <c r="P161" i="21"/>
  <c r="BI160" i="21"/>
  <c r="BH160" i="21"/>
  <c r="BG160" i="21"/>
  <c r="BE160" i="21"/>
  <c r="T160" i="21"/>
  <c r="R160" i="21"/>
  <c r="P160" i="21"/>
  <c r="BI159" i="21"/>
  <c r="BH159" i="21"/>
  <c r="BG159" i="21"/>
  <c r="BE159" i="21"/>
  <c r="T159" i="21"/>
  <c r="R159" i="21"/>
  <c r="P159" i="21"/>
  <c r="BI158" i="21"/>
  <c r="BH158" i="21"/>
  <c r="BG158" i="21"/>
  <c r="BE158" i="21"/>
  <c r="T158" i="21"/>
  <c r="R158" i="21"/>
  <c r="P158" i="21"/>
  <c r="BI157" i="21"/>
  <c r="BH157" i="21"/>
  <c r="BG157" i="21"/>
  <c r="BE157" i="21"/>
  <c r="T157" i="21"/>
  <c r="R157" i="21"/>
  <c r="P157" i="21"/>
  <c r="BI155" i="21"/>
  <c r="BH155" i="21"/>
  <c r="BG155" i="21"/>
  <c r="BE155" i="21"/>
  <c r="T155" i="21"/>
  <c r="R155" i="21"/>
  <c r="P155" i="21"/>
  <c r="BI154" i="21"/>
  <c r="BH154" i="21"/>
  <c r="BG154" i="21"/>
  <c r="BE154" i="21"/>
  <c r="T154" i="21"/>
  <c r="R154" i="21"/>
  <c r="P154" i="21"/>
  <c r="BI153" i="21"/>
  <c r="BH153" i="21"/>
  <c r="BG153" i="21"/>
  <c r="BE153" i="21"/>
  <c r="T153" i="21"/>
  <c r="R153" i="21"/>
  <c r="P153" i="21"/>
  <c r="BI152" i="21"/>
  <c r="BH152" i="21"/>
  <c r="BG152" i="21"/>
  <c r="BE152" i="21"/>
  <c r="T152" i="21"/>
  <c r="R152" i="21"/>
  <c r="P152" i="21"/>
  <c r="BI150" i="21"/>
  <c r="BH150" i="21"/>
  <c r="BG150" i="21"/>
  <c r="BE150" i="21"/>
  <c r="T150" i="21"/>
  <c r="R150" i="21"/>
  <c r="P150" i="21"/>
  <c r="BI149" i="21"/>
  <c r="BH149" i="21"/>
  <c r="BG149" i="21"/>
  <c r="BE149" i="21"/>
  <c r="T149" i="21"/>
  <c r="R149" i="21"/>
  <c r="P149" i="21"/>
  <c r="BI148" i="21"/>
  <c r="BH148" i="21"/>
  <c r="BG148" i="21"/>
  <c r="BE148" i="21"/>
  <c r="T148" i="21"/>
  <c r="R148" i="21"/>
  <c r="P148" i="21"/>
  <c r="BI147" i="21"/>
  <c r="BH147" i="21"/>
  <c r="BG147" i="21"/>
  <c r="BE147" i="21"/>
  <c r="T147" i="21"/>
  <c r="R147" i="21"/>
  <c r="P147" i="21"/>
  <c r="BI146" i="21"/>
  <c r="BH146" i="21"/>
  <c r="BG146" i="21"/>
  <c r="BE146" i="21"/>
  <c r="T146" i="21"/>
  <c r="R146" i="21"/>
  <c r="P146" i="21"/>
  <c r="BI145" i="21"/>
  <c r="BH145" i="21"/>
  <c r="BG145" i="21"/>
  <c r="BE145" i="21"/>
  <c r="T145" i="21"/>
  <c r="R145" i="21"/>
  <c r="P145" i="21"/>
  <c r="BI144" i="21"/>
  <c r="BH144" i="21"/>
  <c r="BG144" i="21"/>
  <c r="BE144" i="21"/>
  <c r="T144" i="21"/>
  <c r="R144" i="21"/>
  <c r="P144" i="21"/>
  <c r="BI143" i="21"/>
  <c r="BH143" i="21"/>
  <c r="BG143" i="21"/>
  <c r="BE143" i="21"/>
  <c r="T143" i="21"/>
  <c r="R143" i="21"/>
  <c r="P143" i="21"/>
  <c r="BI142" i="21"/>
  <c r="BH142" i="21"/>
  <c r="BG142" i="21"/>
  <c r="BE142" i="21"/>
  <c r="T142" i="21"/>
  <c r="R142" i="21"/>
  <c r="P142" i="21"/>
  <c r="J136" i="21"/>
  <c r="J135" i="21"/>
  <c r="F135" i="21"/>
  <c r="F133" i="21"/>
  <c r="BI114" i="21"/>
  <c r="BH114" i="21"/>
  <c r="BG114" i="21"/>
  <c r="BE114" i="21"/>
  <c r="BI113" i="21"/>
  <c r="BH113" i="21"/>
  <c r="BG113" i="21"/>
  <c r="BF113" i="21"/>
  <c r="BE113" i="21"/>
  <c r="BI112" i="21"/>
  <c r="BH112" i="21"/>
  <c r="BG112" i="21"/>
  <c r="BF112" i="21"/>
  <c r="BE112" i="21"/>
  <c r="BI111" i="21"/>
  <c r="BH111" i="21"/>
  <c r="BG111" i="21"/>
  <c r="BF111" i="21"/>
  <c r="BE111" i="21"/>
  <c r="BI110" i="21"/>
  <c r="BH110" i="21"/>
  <c r="BG110" i="21"/>
  <c r="BF110" i="21"/>
  <c r="BE110" i="21"/>
  <c r="BI109" i="21"/>
  <c r="BH109" i="21"/>
  <c r="BG109" i="21"/>
  <c r="BF109" i="21"/>
  <c r="BE109" i="21"/>
  <c r="J96" i="21"/>
  <c r="J95" i="21"/>
  <c r="F95" i="21"/>
  <c r="F93" i="21"/>
  <c r="J22" i="21"/>
  <c r="E22" i="21"/>
  <c r="F96" i="21" s="1"/>
  <c r="J21" i="21"/>
  <c r="J16" i="21"/>
  <c r="J133" i="21" s="1"/>
  <c r="E7" i="21"/>
  <c r="E125" i="21" s="1"/>
  <c r="J43" i="20"/>
  <c r="J42" i="20"/>
  <c r="AY118" i="1" s="1"/>
  <c r="J41" i="20"/>
  <c r="AX118" i="1" s="1"/>
  <c r="BI140" i="20"/>
  <c r="BH140" i="20"/>
  <c r="BG140" i="20"/>
  <c r="BE140" i="20"/>
  <c r="T140" i="20"/>
  <c r="R140" i="20"/>
  <c r="P140" i="20"/>
  <c r="BI139" i="20"/>
  <c r="BH139" i="20"/>
  <c r="BG139" i="20"/>
  <c r="BE139" i="20"/>
  <c r="T139" i="20"/>
  <c r="R139" i="20"/>
  <c r="P139" i="20"/>
  <c r="BI138" i="20"/>
  <c r="BH138" i="20"/>
  <c r="BG138" i="20"/>
  <c r="BE138" i="20"/>
  <c r="T138" i="20"/>
  <c r="R138" i="20"/>
  <c r="P138" i="20"/>
  <c r="BI137" i="20"/>
  <c r="BH137" i="20"/>
  <c r="BG137" i="20"/>
  <c r="BE137" i="20"/>
  <c r="T137" i="20"/>
  <c r="R137" i="20"/>
  <c r="P137" i="20"/>
  <c r="J132" i="20"/>
  <c r="J131" i="20"/>
  <c r="F131" i="20"/>
  <c r="F129" i="20"/>
  <c r="BI110" i="20"/>
  <c r="BH110" i="20"/>
  <c r="BG110" i="20"/>
  <c r="BE110" i="20"/>
  <c r="BI109" i="20"/>
  <c r="BH109" i="20"/>
  <c r="BG109" i="20"/>
  <c r="BF109" i="20"/>
  <c r="BE109" i="20"/>
  <c r="BI108" i="20"/>
  <c r="BH108" i="20"/>
  <c r="BG108" i="20"/>
  <c r="BF108" i="20"/>
  <c r="BE108" i="20"/>
  <c r="BI107" i="20"/>
  <c r="BH107" i="20"/>
  <c r="BG107" i="20"/>
  <c r="BF107" i="20"/>
  <c r="BE107" i="20"/>
  <c r="BI106" i="20"/>
  <c r="BH106" i="20"/>
  <c r="BG106" i="20"/>
  <c r="BF106" i="20"/>
  <c r="BE106" i="20"/>
  <c r="BI105" i="20"/>
  <c r="BH105" i="20"/>
  <c r="BG105" i="20"/>
  <c r="BF105" i="20"/>
  <c r="BE105" i="20"/>
  <c r="J96" i="20"/>
  <c r="J95" i="20"/>
  <c r="F95" i="20"/>
  <c r="F93" i="20"/>
  <c r="J22" i="20"/>
  <c r="E22" i="20"/>
  <c r="F96" i="20" s="1"/>
  <c r="J21" i="20"/>
  <c r="J16" i="20"/>
  <c r="J129" i="20" s="1"/>
  <c r="E7" i="20"/>
  <c r="E121" i="20" s="1"/>
  <c r="J43" i="19"/>
  <c r="J42" i="19"/>
  <c r="AY117" i="1" s="1"/>
  <c r="J41" i="19"/>
  <c r="AX117" i="1" s="1"/>
  <c r="BI157" i="19"/>
  <c r="BH157" i="19"/>
  <c r="BG157" i="19"/>
  <c r="BE157" i="19"/>
  <c r="T157" i="19"/>
  <c r="R157" i="19"/>
  <c r="P157" i="19"/>
  <c r="BI156" i="19"/>
  <c r="BH156" i="19"/>
  <c r="BG156" i="19"/>
  <c r="BE156" i="19"/>
  <c r="T156" i="19"/>
  <c r="R156" i="19"/>
  <c r="P156" i="19"/>
  <c r="BI155" i="19"/>
  <c r="BH155" i="19"/>
  <c r="BG155" i="19"/>
  <c r="BE155" i="19"/>
  <c r="T155" i="19"/>
  <c r="R155" i="19"/>
  <c r="P155" i="19"/>
  <c r="BI152" i="19"/>
  <c r="BH152" i="19"/>
  <c r="BG152" i="19"/>
  <c r="BE152" i="19"/>
  <c r="T152" i="19"/>
  <c r="R152" i="19"/>
  <c r="P152" i="19"/>
  <c r="BI151" i="19"/>
  <c r="BH151" i="19"/>
  <c r="BG151" i="19"/>
  <c r="BE151" i="19"/>
  <c r="T151" i="19"/>
  <c r="R151" i="19"/>
  <c r="P151" i="19"/>
  <c r="BI149" i="19"/>
  <c r="BH149" i="19"/>
  <c r="BG149" i="19"/>
  <c r="BE149" i="19"/>
  <c r="T149" i="19"/>
  <c r="R149" i="19"/>
  <c r="P149" i="19"/>
  <c r="BI148" i="19"/>
  <c r="BH148" i="19"/>
  <c r="BG148" i="19"/>
  <c r="BE148" i="19"/>
  <c r="T148" i="19"/>
  <c r="R148" i="19"/>
  <c r="P148" i="19"/>
  <c r="BI147" i="19"/>
  <c r="BH147" i="19"/>
  <c r="BG147" i="19"/>
  <c r="BE147" i="19"/>
  <c r="T147" i="19"/>
  <c r="R147" i="19"/>
  <c r="P147" i="19"/>
  <c r="BI146" i="19"/>
  <c r="BH146" i="19"/>
  <c r="BG146" i="19"/>
  <c r="BE146" i="19"/>
  <c r="T146" i="19"/>
  <c r="R146" i="19"/>
  <c r="P146" i="19"/>
  <c r="BI145" i="19"/>
  <c r="BH145" i="19"/>
  <c r="BG145" i="19"/>
  <c r="BE145" i="19"/>
  <c r="T145" i="19"/>
  <c r="R145" i="19"/>
  <c r="P145" i="19"/>
  <c r="BI144" i="19"/>
  <c r="BH144" i="19"/>
  <c r="BG144" i="19"/>
  <c r="BE144" i="19"/>
  <c r="T144" i="19"/>
  <c r="R144" i="19"/>
  <c r="P144" i="19"/>
  <c r="BI143" i="19"/>
  <c r="BH143" i="19"/>
  <c r="BG143" i="19"/>
  <c r="BE143" i="19"/>
  <c r="T143" i="19"/>
  <c r="R143" i="19"/>
  <c r="P143" i="19"/>
  <c r="BI142" i="19"/>
  <c r="BH142" i="19"/>
  <c r="BG142" i="19"/>
  <c r="BE142" i="19"/>
  <c r="T142" i="19"/>
  <c r="R142" i="19"/>
  <c r="P142" i="19"/>
  <c r="J136" i="19"/>
  <c r="J135" i="19"/>
  <c r="F135" i="19"/>
  <c r="F133" i="19"/>
  <c r="BI114" i="19"/>
  <c r="BH114" i="19"/>
  <c r="BG114" i="19"/>
  <c r="BE114" i="19"/>
  <c r="BI113" i="19"/>
  <c r="BH113" i="19"/>
  <c r="BG113" i="19"/>
  <c r="BF113" i="19"/>
  <c r="BE113" i="19"/>
  <c r="BI112" i="19"/>
  <c r="BH112" i="19"/>
  <c r="BG112" i="19"/>
  <c r="BF112" i="19"/>
  <c r="BE112" i="19"/>
  <c r="BI111" i="19"/>
  <c r="BH111" i="19"/>
  <c r="BG111" i="19"/>
  <c r="BF111" i="19"/>
  <c r="BE111" i="19"/>
  <c r="BI110" i="19"/>
  <c r="BH110" i="19"/>
  <c r="BG110" i="19"/>
  <c r="BF110" i="19"/>
  <c r="BE110" i="19"/>
  <c r="BI109" i="19"/>
  <c r="BH109" i="19"/>
  <c r="BG109" i="19"/>
  <c r="BF109" i="19"/>
  <c r="BE109" i="19"/>
  <c r="J96" i="19"/>
  <c r="J95" i="19"/>
  <c r="F95" i="19"/>
  <c r="F93" i="19"/>
  <c r="J22" i="19"/>
  <c r="E22" i="19"/>
  <c r="F136" i="19" s="1"/>
  <c r="J21" i="19"/>
  <c r="J16" i="19"/>
  <c r="J133" i="19" s="1"/>
  <c r="E7" i="19"/>
  <c r="E125" i="19" s="1"/>
  <c r="AY115" i="1"/>
  <c r="AX115" i="1"/>
  <c r="AY114" i="1"/>
  <c r="AX114" i="1"/>
  <c r="AY113" i="1"/>
  <c r="AX113" i="1"/>
  <c r="AY112" i="1"/>
  <c r="AX112" i="1"/>
  <c r="AY111" i="1"/>
  <c r="AX111" i="1"/>
  <c r="J43" i="13"/>
  <c r="J42" i="13"/>
  <c r="AY109" i="1" s="1"/>
  <c r="J41" i="13"/>
  <c r="AX109" i="1" s="1"/>
  <c r="BI316" i="13"/>
  <c r="BH316" i="13"/>
  <c r="BG316" i="13"/>
  <c r="BE316" i="13"/>
  <c r="T316" i="13"/>
  <c r="R316" i="13"/>
  <c r="P316" i="13"/>
  <c r="BI315" i="13"/>
  <c r="BH315" i="13"/>
  <c r="BG315" i="13"/>
  <c r="BE315" i="13"/>
  <c r="T315" i="13"/>
  <c r="R315" i="13"/>
  <c r="P315" i="13"/>
  <c r="BI314" i="13"/>
  <c r="BH314" i="13"/>
  <c r="BG314" i="13"/>
  <c r="BE314" i="13"/>
  <c r="T314" i="13"/>
  <c r="R314" i="13"/>
  <c r="P314" i="13"/>
  <c r="BI313" i="13"/>
  <c r="BH313" i="13"/>
  <c r="BG313" i="13"/>
  <c r="BE313" i="13"/>
  <c r="T313" i="13"/>
  <c r="R313" i="13"/>
  <c r="P313" i="13"/>
  <c r="BI312" i="13"/>
  <c r="BH312" i="13"/>
  <c r="BG312" i="13"/>
  <c r="BE312" i="13"/>
  <c r="T312" i="13"/>
  <c r="R312" i="13"/>
  <c r="P312" i="13"/>
  <c r="BI311" i="13"/>
  <c r="BH311" i="13"/>
  <c r="BG311" i="13"/>
  <c r="BE311" i="13"/>
  <c r="T311" i="13"/>
  <c r="R311" i="13"/>
  <c r="P311" i="13"/>
  <c r="BI309" i="13"/>
  <c r="BH309" i="13"/>
  <c r="BG309" i="13"/>
  <c r="BE309" i="13"/>
  <c r="T309" i="13"/>
  <c r="T308" i="13" s="1"/>
  <c r="R309" i="13"/>
  <c r="R308" i="13" s="1"/>
  <c r="P309" i="13"/>
  <c r="P308" i="13" s="1"/>
  <c r="BI307" i="13"/>
  <c r="BH307" i="13"/>
  <c r="BG307" i="13"/>
  <c r="BE307" i="13"/>
  <c r="T307" i="13"/>
  <c r="R307" i="13"/>
  <c r="P307" i="13"/>
  <c r="BI306" i="13"/>
  <c r="BH306" i="13"/>
  <c r="BG306" i="13"/>
  <c r="BE306" i="13"/>
  <c r="T306" i="13"/>
  <c r="R306" i="13"/>
  <c r="P306" i="13"/>
  <c r="BI305" i="13"/>
  <c r="BH305" i="13"/>
  <c r="BG305" i="13"/>
  <c r="BE305" i="13"/>
  <c r="T305" i="13"/>
  <c r="R305" i="13"/>
  <c r="P305" i="13"/>
  <c r="BI304" i="13"/>
  <c r="BH304" i="13"/>
  <c r="BG304" i="13"/>
  <c r="BE304" i="13"/>
  <c r="T304" i="13"/>
  <c r="R304" i="13"/>
  <c r="P304" i="13"/>
  <c r="BI303" i="13"/>
  <c r="BH303" i="13"/>
  <c r="BG303" i="13"/>
  <c r="BE303" i="13"/>
  <c r="T303" i="13"/>
  <c r="R303" i="13"/>
  <c r="P303" i="13"/>
  <c r="BI302" i="13"/>
  <c r="BH302" i="13"/>
  <c r="BG302" i="13"/>
  <c r="BE302" i="13"/>
  <c r="T302" i="13"/>
  <c r="R302" i="13"/>
  <c r="P302" i="13"/>
  <c r="BI301" i="13"/>
  <c r="BH301" i="13"/>
  <c r="BG301" i="13"/>
  <c r="BE301" i="13"/>
  <c r="T301" i="13"/>
  <c r="R301" i="13"/>
  <c r="P301" i="13"/>
  <c r="BI300" i="13"/>
  <c r="BH300" i="13"/>
  <c r="BG300" i="13"/>
  <c r="BE300" i="13"/>
  <c r="T300" i="13"/>
  <c r="R300" i="13"/>
  <c r="P300" i="13"/>
  <c r="BI299" i="13"/>
  <c r="BH299" i="13"/>
  <c r="BG299" i="13"/>
  <c r="BE299" i="13"/>
  <c r="T299" i="13"/>
  <c r="R299" i="13"/>
  <c r="P299" i="13"/>
  <c r="BI298" i="13"/>
  <c r="BH298" i="13"/>
  <c r="BG298" i="13"/>
  <c r="BE298" i="13"/>
  <c r="T298" i="13"/>
  <c r="R298" i="13"/>
  <c r="P298" i="13"/>
  <c r="BI297" i="13"/>
  <c r="BH297" i="13"/>
  <c r="BG297" i="13"/>
  <c r="BE297" i="13"/>
  <c r="T297" i="13"/>
  <c r="R297" i="13"/>
  <c r="P297" i="13"/>
  <c r="BI296" i="13"/>
  <c r="BH296" i="13"/>
  <c r="BG296" i="13"/>
  <c r="BE296" i="13"/>
  <c r="T296" i="13"/>
  <c r="R296" i="13"/>
  <c r="P296" i="13"/>
  <c r="BI295" i="13"/>
  <c r="BH295" i="13"/>
  <c r="BG295" i="13"/>
  <c r="BE295" i="13"/>
  <c r="T295" i="13"/>
  <c r="R295" i="13"/>
  <c r="P295" i="13"/>
  <c r="BI294" i="13"/>
  <c r="BH294" i="13"/>
  <c r="BG294" i="13"/>
  <c r="BE294" i="13"/>
  <c r="T294" i="13"/>
  <c r="R294" i="13"/>
  <c r="P294" i="13"/>
  <c r="BI293" i="13"/>
  <c r="BH293" i="13"/>
  <c r="BG293" i="13"/>
  <c r="BE293" i="13"/>
  <c r="T293" i="13"/>
  <c r="R293" i="13"/>
  <c r="P293" i="13"/>
  <c r="BI292" i="13"/>
  <c r="BH292" i="13"/>
  <c r="BG292" i="13"/>
  <c r="BE292" i="13"/>
  <c r="T292" i="13"/>
  <c r="R292" i="13"/>
  <c r="P292" i="13"/>
  <c r="BI291" i="13"/>
  <c r="BH291" i="13"/>
  <c r="BG291" i="13"/>
  <c r="BE291" i="13"/>
  <c r="T291" i="13"/>
  <c r="R291" i="13"/>
  <c r="P291" i="13"/>
  <c r="BI290" i="13"/>
  <c r="BH290" i="13"/>
  <c r="BG290" i="13"/>
  <c r="BE290" i="13"/>
  <c r="T290" i="13"/>
  <c r="R290" i="13"/>
  <c r="P290" i="13"/>
  <c r="BI289" i="13"/>
  <c r="BH289" i="13"/>
  <c r="BG289" i="13"/>
  <c r="BE289" i="13"/>
  <c r="T289" i="13"/>
  <c r="R289" i="13"/>
  <c r="P289" i="13"/>
  <c r="BI288" i="13"/>
  <c r="BH288" i="13"/>
  <c r="BG288" i="13"/>
  <c r="BE288" i="13"/>
  <c r="T288" i="13"/>
  <c r="R288" i="13"/>
  <c r="P288" i="13"/>
  <c r="BI287" i="13"/>
  <c r="BH287" i="13"/>
  <c r="BG287" i="13"/>
  <c r="BE287" i="13"/>
  <c r="T287" i="13"/>
  <c r="R287" i="13"/>
  <c r="P287" i="13"/>
  <c r="BI286" i="13"/>
  <c r="BH286" i="13"/>
  <c r="BG286" i="13"/>
  <c r="BE286" i="13"/>
  <c r="T286" i="13"/>
  <c r="R286" i="13"/>
  <c r="P286" i="13"/>
  <c r="BI285" i="13"/>
  <c r="BH285" i="13"/>
  <c r="BG285" i="13"/>
  <c r="BE285" i="13"/>
  <c r="T285" i="13"/>
  <c r="R285" i="13"/>
  <c r="P285" i="13"/>
  <c r="BI284" i="13"/>
  <c r="BH284" i="13"/>
  <c r="BG284" i="13"/>
  <c r="BE284" i="13"/>
  <c r="T284" i="13"/>
  <c r="R284" i="13"/>
  <c r="P284" i="13"/>
  <c r="BI283" i="13"/>
  <c r="BH283" i="13"/>
  <c r="BG283" i="13"/>
  <c r="BE283" i="13"/>
  <c r="T283" i="13"/>
  <c r="R283" i="13"/>
  <c r="P283" i="13"/>
  <c r="BI282" i="13"/>
  <c r="BH282" i="13"/>
  <c r="BG282" i="13"/>
  <c r="BE282" i="13"/>
  <c r="T282" i="13"/>
  <c r="R282" i="13"/>
  <c r="P282" i="13"/>
  <c r="BI281" i="13"/>
  <c r="BH281" i="13"/>
  <c r="BG281" i="13"/>
  <c r="BE281" i="13"/>
  <c r="T281" i="13"/>
  <c r="R281" i="13"/>
  <c r="P281" i="13"/>
  <c r="BI280" i="13"/>
  <c r="BH280" i="13"/>
  <c r="BG280" i="13"/>
  <c r="BE280" i="13"/>
  <c r="T280" i="13"/>
  <c r="R280" i="13"/>
  <c r="P280" i="13"/>
  <c r="BI279" i="13"/>
  <c r="BH279" i="13"/>
  <c r="BG279" i="13"/>
  <c r="BE279" i="13"/>
  <c r="T279" i="13"/>
  <c r="R279" i="13"/>
  <c r="P279" i="13"/>
  <c r="BI278" i="13"/>
  <c r="BH278" i="13"/>
  <c r="BG278" i="13"/>
  <c r="BE278" i="13"/>
  <c r="T278" i="13"/>
  <c r="R278" i="13"/>
  <c r="P278" i="13"/>
  <c r="BI277" i="13"/>
  <c r="BH277" i="13"/>
  <c r="BG277" i="13"/>
  <c r="BE277" i="13"/>
  <c r="T277" i="13"/>
  <c r="R277" i="13"/>
  <c r="P277" i="13"/>
  <c r="BI276" i="13"/>
  <c r="BH276" i="13"/>
  <c r="BG276" i="13"/>
  <c r="BE276" i="13"/>
  <c r="T276" i="13"/>
  <c r="R276" i="13"/>
  <c r="P276" i="13"/>
  <c r="BI275" i="13"/>
  <c r="BH275" i="13"/>
  <c r="BG275" i="13"/>
  <c r="BE275" i="13"/>
  <c r="T275" i="13"/>
  <c r="R275" i="13"/>
  <c r="P275" i="13"/>
  <c r="BI274" i="13"/>
  <c r="BH274" i="13"/>
  <c r="BG274" i="13"/>
  <c r="BE274" i="13"/>
  <c r="T274" i="13"/>
  <c r="R274" i="13"/>
  <c r="P274" i="13"/>
  <c r="BI273" i="13"/>
  <c r="BH273" i="13"/>
  <c r="BG273" i="13"/>
  <c r="BE273" i="13"/>
  <c r="T273" i="13"/>
  <c r="R273" i="13"/>
  <c r="P273" i="13"/>
  <c r="BI272" i="13"/>
  <c r="BH272" i="13"/>
  <c r="BG272" i="13"/>
  <c r="BE272" i="13"/>
  <c r="T272" i="13"/>
  <c r="R272" i="13"/>
  <c r="P272" i="13"/>
  <c r="BI271" i="13"/>
  <c r="BH271" i="13"/>
  <c r="BG271" i="13"/>
  <c r="BE271" i="13"/>
  <c r="T271" i="13"/>
  <c r="R271" i="13"/>
  <c r="P271" i="13"/>
  <c r="BI270" i="13"/>
  <c r="BH270" i="13"/>
  <c r="BG270" i="13"/>
  <c r="BE270" i="13"/>
  <c r="T270" i="13"/>
  <c r="R270" i="13"/>
  <c r="P270" i="13"/>
  <c r="BI268" i="13"/>
  <c r="BH268" i="13"/>
  <c r="BG268" i="13"/>
  <c r="BE268" i="13"/>
  <c r="T268" i="13"/>
  <c r="R268" i="13"/>
  <c r="P268" i="13"/>
  <c r="BI267" i="13"/>
  <c r="BH267" i="13"/>
  <c r="BG267" i="13"/>
  <c r="BE267" i="13"/>
  <c r="T267" i="13"/>
  <c r="R267" i="13"/>
  <c r="P267" i="13"/>
  <c r="BI266" i="13"/>
  <c r="BH266" i="13"/>
  <c r="BG266" i="13"/>
  <c r="BE266" i="13"/>
  <c r="T266" i="13"/>
  <c r="R266" i="13"/>
  <c r="P266" i="13"/>
  <c r="BI265" i="13"/>
  <c r="BH265" i="13"/>
  <c r="BG265" i="13"/>
  <c r="BE265" i="13"/>
  <c r="T265" i="13"/>
  <c r="R265" i="13"/>
  <c r="P265" i="13"/>
  <c r="BI264" i="13"/>
  <c r="BH264" i="13"/>
  <c r="BG264" i="13"/>
  <c r="BE264" i="13"/>
  <c r="T264" i="13"/>
  <c r="R264" i="13"/>
  <c r="P264" i="13"/>
  <c r="BI263" i="13"/>
  <c r="BH263" i="13"/>
  <c r="BG263" i="13"/>
  <c r="BE263" i="13"/>
  <c r="T263" i="13"/>
  <c r="R263" i="13"/>
  <c r="P263" i="13"/>
  <c r="BI262" i="13"/>
  <c r="BH262" i="13"/>
  <c r="BG262" i="13"/>
  <c r="BE262" i="13"/>
  <c r="T262" i="13"/>
  <c r="R262" i="13"/>
  <c r="P262" i="13"/>
  <c r="BI261" i="13"/>
  <c r="BH261" i="13"/>
  <c r="BG261" i="13"/>
  <c r="BE261" i="13"/>
  <c r="T261" i="13"/>
  <c r="R261" i="13"/>
  <c r="P261" i="13"/>
  <c r="BI260" i="13"/>
  <c r="BH260" i="13"/>
  <c r="BG260" i="13"/>
  <c r="BE260" i="13"/>
  <c r="T260" i="13"/>
  <c r="R260" i="13"/>
  <c r="P260" i="13"/>
  <c r="BI259" i="13"/>
  <c r="BH259" i="13"/>
  <c r="BG259" i="13"/>
  <c r="BE259" i="13"/>
  <c r="T259" i="13"/>
  <c r="R259" i="13"/>
  <c r="P259" i="13"/>
  <c r="BI258" i="13"/>
  <c r="BH258" i="13"/>
  <c r="BG258" i="13"/>
  <c r="BE258" i="13"/>
  <c r="T258" i="13"/>
  <c r="R258" i="13"/>
  <c r="P258" i="13"/>
  <c r="BI257" i="13"/>
  <c r="BH257" i="13"/>
  <c r="BG257" i="13"/>
  <c r="BE257" i="13"/>
  <c r="T257" i="13"/>
  <c r="R257" i="13"/>
  <c r="P257" i="13"/>
  <c r="BI256" i="13"/>
  <c r="BH256" i="13"/>
  <c r="BG256" i="13"/>
  <c r="BE256" i="13"/>
  <c r="T256" i="13"/>
  <c r="R256" i="13"/>
  <c r="P256" i="13"/>
  <c r="BI255" i="13"/>
  <c r="BH255" i="13"/>
  <c r="BG255" i="13"/>
  <c r="BE255" i="13"/>
  <c r="T255" i="13"/>
  <c r="R255" i="13"/>
  <c r="P255" i="13"/>
  <c r="BI254" i="13"/>
  <c r="BH254" i="13"/>
  <c r="BG254" i="13"/>
  <c r="BE254" i="13"/>
  <c r="T254" i="13"/>
  <c r="R254" i="13"/>
  <c r="P254" i="13"/>
  <c r="BI253" i="13"/>
  <c r="BH253" i="13"/>
  <c r="BG253" i="13"/>
  <c r="BE253" i="13"/>
  <c r="T253" i="13"/>
  <c r="R253" i="13"/>
  <c r="P253" i="13"/>
  <c r="BI252" i="13"/>
  <c r="BH252" i="13"/>
  <c r="BG252" i="13"/>
  <c r="BE252" i="13"/>
  <c r="T252" i="13"/>
  <c r="R252" i="13"/>
  <c r="P252" i="13"/>
  <c r="BI251" i="13"/>
  <c r="BH251" i="13"/>
  <c r="BG251" i="13"/>
  <c r="BE251" i="13"/>
  <c r="T251" i="13"/>
  <c r="R251" i="13"/>
  <c r="P251" i="13"/>
  <c r="BI250" i="13"/>
  <c r="BH250" i="13"/>
  <c r="BG250" i="13"/>
  <c r="BE250" i="13"/>
  <c r="T250" i="13"/>
  <c r="R250" i="13"/>
  <c r="P250" i="13"/>
  <c r="BI249" i="13"/>
  <c r="BH249" i="13"/>
  <c r="BG249" i="13"/>
  <c r="BE249" i="13"/>
  <c r="T249" i="13"/>
  <c r="R249" i="13"/>
  <c r="P249" i="13"/>
  <c r="BI248" i="13"/>
  <c r="BH248" i="13"/>
  <c r="BG248" i="13"/>
  <c r="BE248" i="13"/>
  <c r="T248" i="13"/>
  <c r="R248" i="13"/>
  <c r="P248" i="13"/>
  <c r="BI247" i="13"/>
  <c r="BH247" i="13"/>
  <c r="BG247" i="13"/>
  <c r="BE247" i="13"/>
  <c r="T247" i="13"/>
  <c r="R247" i="13"/>
  <c r="P247" i="13"/>
  <c r="BI246" i="13"/>
  <c r="BH246" i="13"/>
  <c r="BG246" i="13"/>
  <c r="BE246" i="13"/>
  <c r="T246" i="13"/>
  <c r="R246" i="13"/>
  <c r="P246" i="13"/>
  <c r="BI245" i="13"/>
  <c r="BH245" i="13"/>
  <c r="BG245" i="13"/>
  <c r="BE245" i="13"/>
  <c r="T245" i="13"/>
  <c r="R245" i="13"/>
  <c r="P245" i="13"/>
  <c r="BI244" i="13"/>
  <c r="BH244" i="13"/>
  <c r="BG244" i="13"/>
  <c r="BE244" i="13"/>
  <c r="T244" i="13"/>
  <c r="R244" i="13"/>
  <c r="P244" i="13"/>
  <c r="BI243" i="13"/>
  <c r="BH243" i="13"/>
  <c r="BG243" i="13"/>
  <c r="BE243" i="13"/>
  <c r="T243" i="13"/>
  <c r="R243" i="13"/>
  <c r="P243" i="13"/>
  <c r="BI242" i="13"/>
  <c r="BH242" i="13"/>
  <c r="BG242" i="13"/>
  <c r="BE242" i="13"/>
  <c r="T242" i="13"/>
  <c r="R242" i="13"/>
  <c r="P242" i="13"/>
  <c r="BI241" i="13"/>
  <c r="BH241" i="13"/>
  <c r="BG241" i="13"/>
  <c r="BE241" i="13"/>
  <c r="T241" i="13"/>
  <c r="R241" i="13"/>
  <c r="P241" i="13"/>
  <c r="BI240" i="13"/>
  <c r="BH240" i="13"/>
  <c r="BG240" i="13"/>
  <c r="BE240" i="13"/>
  <c r="T240" i="13"/>
  <c r="R240" i="13"/>
  <c r="P240" i="13"/>
  <c r="BI239" i="13"/>
  <c r="BH239" i="13"/>
  <c r="BG239" i="13"/>
  <c r="BE239" i="13"/>
  <c r="T239" i="13"/>
  <c r="R239" i="13"/>
  <c r="P239" i="13"/>
  <c r="BI238" i="13"/>
  <c r="BH238" i="13"/>
  <c r="BG238" i="13"/>
  <c r="BE238" i="13"/>
  <c r="T238" i="13"/>
  <c r="R238" i="13"/>
  <c r="P238" i="13"/>
  <c r="BI237" i="13"/>
  <c r="BH237" i="13"/>
  <c r="BG237" i="13"/>
  <c r="BE237" i="13"/>
  <c r="T237" i="13"/>
  <c r="R237" i="13"/>
  <c r="P237" i="13"/>
  <c r="BI236" i="13"/>
  <c r="BH236" i="13"/>
  <c r="BG236" i="13"/>
  <c r="BE236" i="13"/>
  <c r="T236" i="13"/>
  <c r="R236" i="13"/>
  <c r="P236" i="13"/>
  <c r="BI235" i="13"/>
  <c r="BH235" i="13"/>
  <c r="BG235" i="13"/>
  <c r="BE235" i="13"/>
  <c r="T235" i="13"/>
  <c r="R235" i="13"/>
  <c r="P235" i="13"/>
  <c r="BI234" i="13"/>
  <c r="BH234" i="13"/>
  <c r="BG234" i="13"/>
  <c r="BE234" i="13"/>
  <c r="T234" i="13"/>
  <c r="R234" i="13"/>
  <c r="P234" i="13"/>
  <c r="BI233" i="13"/>
  <c r="BH233" i="13"/>
  <c r="BG233" i="13"/>
  <c r="BE233" i="13"/>
  <c r="T233" i="13"/>
  <c r="R233" i="13"/>
  <c r="P233" i="13"/>
  <c r="BI232" i="13"/>
  <c r="BH232" i="13"/>
  <c r="BG232" i="13"/>
  <c r="BE232" i="13"/>
  <c r="T232" i="13"/>
  <c r="R232" i="13"/>
  <c r="P232" i="13"/>
  <c r="BI231" i="13"/>
  <c r="BH231" i="13"/>
  <c r="BG231" i="13"/>
  <c r="BE231" i="13"/>
  <c r="T231" i="13"/>
  <c r="R231" i="13"/>
  <c r="P231" i="13"/>
  <c r="BI230" i="13"/>
  <c r="BH230" i="13"/>
  <c r="BG230" i="13"/>
  <c r="BE230" i="13"/>
  <c r="T230" i="13"/>
  <c r="R230" i="13"/>
  <c r="P230" i="13"/>
  <c r="BI229" i="13"/>
  <c r="BH229" i="13"/>
  <c r="BG229" i="13"/>
  <c r="BE229" i="13"/>
  <c r="T229" i="13"/>
  <c r="R229" i="13"/>
  <c r="P229" i="13"/>
  <c r="BI228" i="13"/>
  <c r="BH228" i="13"/>
  <c r="BG228" i="13"/>
  <c r="BE228" i="13"/>
  <c r="T228" i="13"/>
  <c r="R228" i="13"/>
  <c r="P228" i="13"/>
  <c r="BI227" i="13"/>
  <c r="BH227" i="13"/>
  <c r="BG227" i="13"/>
  <c r="BE227" i="13"/>
  <c r="T227" i="13"/>
  <c r="R227" i="13"/>
  <c r="P227" i="13"/>
  <c r="BI226" i="13"/>
  <c r="BH226" i="13"/>
  <c r="BG226" i="13"/>
  <c r="BE226" i="13"/>
  <c r="T226" i="13"/>
  <c r="R226" i="13"/>
  <c r="P226" i="13"/>
  <c r="BI225" i="13"/>
  <c r="BH225" i="13"/>
  <c r="BG225" i="13"/>
  <c r="BE225" i="13"/>
  <c r="T225" i="13"/>
  <c r="R225" i="13"/>
  <c r="P225" i="13"/>
  <c r="BI224" i="13"/>
  <c r="BH224" i="13"/>
  <c r="BG224" i="13"/>
  <c r="BE224" i="13"/>
  <c r="T224" i="13"/>
  <c r="R224" i="13"/>
  <c r="P224" i="13"/>
  <c r="BI223" i="13"/>
  <c r="BH223" i="13"/>
  <c r="BG223" i="13"/>
  <c r="BE223" i="13"/>
  <c r="T223" i="13"/>
  <c r="R223" i="13"/>
  <c r="P223" i="13"/>
  <c r="BI222" i="13"/>
  <c r="BH222" i="13"/>
  <c r="BG222" i="13"/>
  <c r="BE222" i="13"/>
  <c r="T222" i="13"/>
  <c r="R222" i="13"/>
  <c r="P222" i="13"/>
  <c r="BI221" i="13"/>
  <c r="BH221" i="13"/>
  <c r="BG221" i="13"/>
  <c r="BE221" i="13"/>
  <c r="T221" i="13"/>
  <c r="R221" i="13"/>
  <c r="P221" i="13"/>
  <c r="BI220" i="13"/>
  <c r="BH220" i="13"/>
  <c r="BG220" i="13"/>
  <c r="BE220" i="13"/>
  <c r="T220" i="13"/>
  <c r="R220" i="13"/>
  <c r="P220" i="13"/>
  <c r="BI219" i="13"/>
  <c r="BH219" i="13"/>
  <c r="BG219" i="13"/>
  <c r="BE219" i="13"/>
  <c r="T219" i="13"/>
  <c r="R219" i="13"/>
  <c r="P219" i="13"/>
  <c r="BI218" i="13"/>
  <c r="BH218" i="13"/>
  <c r="BG218" i="13"/>
  <c r="BE218" i="13"/>
  <c r="T218" i="13"/>
  <c r="R218" i="13"/>
  <c r="P218" i="13"/>
  <c r="BI217" i="13"/>
  <c r="BH217" i="13"/>
  <c r="BG217" i="13"/>
  <c r="BE217" i="13"/>
  <c r="T217" i="13"/>
  <c r="R217" i="13"/>
  <c r="P217" i="13"/>
  <c r="BI216" i="13"/>
  <c r="BH216" i="13"/>
  <c r="BG216" i="13"/>
  <c r="BE216" i="13"/>
  <c r="T216" i="13"/>
  <c r="R216" i="13"/>
  <c r="P216" i="13"/>
  <c r="BI215" i="13"/>
  <c r="BH215" i="13"/>
  <c r="BG215" i="13"/>
  <c r="BE215" i="13"/>
  <c r="T215" i="13"/>
  <c r="R215" i="13"/>
  <c r="P215" i="13"/>
  <c r="BI214" i="13"/>
  <c r="BH214" i="13"/>
  <c r="BG214" i="13"/>
  <c r="BE214" i="13"/>
  <c r="T214" i="13"/>
  <c r="R214" i="13"/>
  <c r="P214" i="13"/>
  <c r="BI213" i="13"/>
  <c r="BH213" i="13"/>
  <c r="BG213" i="13"/>
  <c r="BE213" i="13"/>
  <c r="T213" i="13"/>
  <c r="R213" i="13"/>
  <c r="P213" i="13"/>
  <c r="BI212" i="13"/>
  <c r="BH212" i="13"/>
  <c r="BG212" i="13"/>
  <c r="BE212" i="13"/>
  <c r="T212" i="13"/>
  <c r="R212" i="13"/>
  <c r="P212" i="13"/>
  <c r="BI211" i="13"/>
  <c r="BH211" i="13"/>
  <c r="BG211" i="13"/>
  <c r="BE211" i="13"/>
  <c r="T211" i="13"/>
  <c r="R211" i="13"/>
  <c r="P211" i="13"/>
  <c r="BI210" i="13"/>
  <c r="BH210" i="13"/>
  <c r="BG210" i="13"/>
  <c r="BE210" i="13"/>
  <c r="T210" i="13"/>
  <c r="R210" i="13"/>
  <c r="P210" i="13"/>
  <c r="BI209" i="13"/>
  <c r="BH209" i="13"/>
  <c r="BG209" i="13"/>
  <c r="BE209" i="13"/>
  <c r="T209" i="13"/>
  <c r="R209" i="13"/>
  <c r="P209" i="13"/>
  <c r="BI208" i="13"/>
  <c r="BH208" i="13"/>
  <c r="BG208" i="13"/>
  <c r="BE208" i="13"/>
  <c r="T208" i="13"/>
  <c r="R208" i="13"/>
  <c r="P208" i="13"/>
  <c r="BI207" i="13"/>
  <c r="BH207" i="13"/>
  <c r="BG207" i="13"/>
  <c r="BE207" i="13"/>
  <c r="T207" i="13"/>
  <c r="R207" i="13"/>
  <c r="P207" i="13"/>
  <c r="BI206" i="13"/>
  <c r="BH206" i="13"/>
  <c r="BG206" i="13"/>
  <c r="BE206" i="13"/>
  <c r="T206" i="13"/>
  <c r="R206" i="13"/>
  <c r="P206" i="13"/>
  <c r="BI205" i="13"/>
  <c r="BH205" i="13"/>
  <c r="BG205" i="13"/>
  <c r="BE205" i="13"/>
  <c r="T205" i="13"/>
  <c r="R205" i="13"/>
  <c r="P205" i="13"/>
  <c r="BI204" i="13"/>
  <c r="BH204" i="13"/>
  <c r="BG204" i="13"/>
  <c r="BE204" i="13"/>
  <c r="T204" i="13"/>
  <c r="R204" i="13"/>
  <c r="P204" i="13"/>
  <c r="BI203" i="13"/>
  <c r="BH203" i="13"/>
  <c r="BG203" i="13"/>
  <c r="BE203" i="13"/>
  <c r="T203" i="13"/>
  <c r="R203" i="13"/>
  <c r="P203" i="13"/>
  <c r="BI202" i="13"/>
  <c r="BH202" i="13"/>
  <c r="BG202" i="13"/>
  <c r="BE202" i="13"/>
  <c r="T202" i="13"/>
  <c r="R202" i="13"/>
  <c r="P202" i="13"/>
  <c r="BI201" i="13"/>
  <c r="BH201" i="13"/>
  <c r="BG201" i="13"/>
  <c r="BE201" i="13"/>
  <c r="T201" i="13"/>
  <c r="R201" i="13"/>
  <c r="P201" i="13"/>
  <c r="BI200" i="13"/>
  <c r="BH200" i="13"/>
  <c r="BG200" i="13"/>
  <c r="BE200" i="13"/>
  <c r="T200" i="13"/>
  <c r="R200" i="13"/>
  <c r="P200" i="13"/>
  <c r="BI199" i="13"/>
  <c r="BH199" i="13"/>
  <c r="BG199" i="13"/>
  <c r="BE199" i="13"/>
  <c r="T199" i="13"/>
  <c r="R199" i="13"/>
  <c r="P199" i="13"/>
  <c r="BI198" i="13"/>
  <c r="BH198" i="13"/>
  <c r="BG198" i="13"/>
  <c r="BE198" i="13"/>
  <c r="T198" i="13"/>
  <c r="R198" i="13"/>
  <c r="P198" i="13"/>
  <c r="BI197" i="13"/>
  <c r="BH197" i="13"/>
  <c r="BG197" i="13"/>
  <c r="BE197" i="13"/>
  <c r="T197" i="13"/>
  <c r="R197" i="13"/>
  <c r="P197" i="13"/>
  <c r="BI196" i="13"/>
  <c r="BH196" i="13"/>
  <c r="BG196" i="13"/>
  <c r="BE196" i="13"/>
  <c r="T196" i="13"/>
  <c r="R196" i="13"/>
  <c r="P196" i="13"/>
  <c r="BI195" i="13"/>
  <c r="BH195" i="13"/>
  <c r="BG195" i="13"/>
  <c r="BE195" i="13"/>
  <c r="T195" i="13"/>
  <c r="R195" i="13"/>
  <c r="P195" i="13"/>
  <c r="BI194" i="13"/>
  <c r="BH194" i="13"/>
  <c r="BG194" i="13"/>
  <c r="BE194" i="13"/>
  <c r="T194" i="13"/>
  <c r="R194" i="13"/>
  <c r="P194" i="13"/>
  <c r="BI193" i="13"/>
  <c r="BH193" i="13"/>
  <c r="BG193" i="13"/>
  <c r="BE193" i="13"/>
  <c r="T193" i="13"/>
  <c r="R193" i="13"/>
  <c r="P193" i="13"/>
  <c r="BI192" i="13"/>
  <c r="BH192" i="13"/>
  <c r="BG192" i="13"/>
  <c r="BE192" i="13"/>
  <c r="T192" i="13"/>
  <c r="R192" i="13"/>
  <c r="P192" i="13"/>
  <c r="BI191" i="13"/>
  <c r="BH191" i="13"/>
  <c r="BG191" i="13"/>
  <c r="BE191" i="13"/>
  <c r="T191" i="13"/>
  <c r="R191" i="13"/>
  <c r="P191" i="13"/>
  <c r="BI190" i="13"/>
  <c r="BH190" i="13"/>
  <c r="BG190" i="13"/>
  <c r="BE190" i="13"/>
  <c r="T190" i="13"/>
  <c r="R190" i="13"/>
  <c r="P190" i="13"/>
  <c r="BI189" i="13"/>
  <c r="BH189" i="13"/>
  <c r="BG189" i="13"/>
  <c r="BE189" i="13"/>
  <c r="T189" i="13"/>
  <c r="R189" i="13"/>
  <c r="P189" i="13"/>
  <c r="BI188" i="13"/>
  <c r="BH188" i="13"/>
  <c r="BG188" i="13"/>
  <c r="BE188" i="13"/>
  <c r="T188" i="13"/>
  <c r="R188" i="13"/>
  <c r="P188" i="13"/>
  <c r="BI187" i="13"/>
  <c r="BH187" i="13"/>
  <c r="BG187" i="13"/>
  <c r="BE187" i="13"/>
  <c r="T187" i="13"/>
  <c r="R187" i="13"/>
  <c r="P187" i="13"/>
  <c r="BI186" i="13"/>
  <c r="BH186" i="13"/>
  <c r="BG186" i="13"/>
  <c r="BE186" i="13"/>
  <c r="T186" i="13"/>
  <c r="R186" i="13"/>
  <c r="P186" i="13"/>
  <c r="BI185" i="13"/>
  <c r="BH185" i="13"/>
  <c r="BG185" i="13"/>
  <c r="BE185" i="13"/>
  <c r="T185" i="13"/>
  <c r="R185" i="13"/>
  <c r="P185" i="13"/>
  <c r="BI184" i="13"/>
  <c r="BH184" i="13"/>
  <c r="BG184" i="13"/>
  <c r="BE184" i="13"/>
  <c r="T184" i="13"/>
  <c r="R184" i="13"/>
  <c r="P184" i="13"/>
  <c r="BI183" i="13"/>
  <c r="BH183" i="13"/>
  <c r="BG183" i="13"/>
  <c r="BE183" i="13"/>
  <c r="T183" i="13"/>
  <c r="R183" i="13"/>
  <c r="P183" i="13"/>
  <c r="BI182" i="13"/>
  <c r="BH182" i="13"/>
  <c r="BG182" i="13"/>
  <c r="BE182" i="13"/>
  <c r="T182" i="13"/>
  <c r="R182" i="13"/>
  <c r="P182" i="13"/>
  <c r="BI181" i="13"/>
  <c r="BH181" i="13"/>
  <c r="BG181" i="13"/>
  <c r="BE181" i="13"/>
  <c r="T181" i="13"/>
  <c r="R181" i="13"/>
  <c r="P181" i="13"/>
  <c r="BI180" i="13"/>
  <c r="BH180" i="13"/>
  <c r="BG180" i="13"/>
  <c r="BE180" i="13"/>
  <c r="T180" i="13"/>
  <c r="R180" i="13"/>
  <c r="P180" i="13"/>
  <c r="BI179" i="13"/>
  <c r="BH179" i="13"/>
  <c r="BG179" i="13"/>
  <c r="BE179" i="13"/>
  <c r="T179" i="13"/>
  <c r="R179" i="13"/>
  <c r="P179" i="13"/>
  <c r="BI178" i="13"/>
  <c r="BH178" i="13"/>
  <c r="BG178" i="13"/>
  <c r="BE178" i="13"/>
  <c r="T178" i="13"/>
  <c r="R178" i="13"/>
  <c r="P178" i="13"/>
  <c r="BI177" i="13"/>
  <c r="BH177" i="13"/>
  <c r="BG177" i="13"/>
  <c r="BE177" i="13"/>
  <c r="T177" i="13"/>
  <c r="R177" i="13"/>
  <c r="P177" i="13"/>
  <c r="BI176" i="13"/>
  <c r="BH176" i="13"/>
  <c r="BG176" i="13"/>
  <c r="BE176" i="13"/>
  <c r="T176" i="13"/>
  <c r="R176" i="13"/>
  <c r="P176" i="13"/>
  <c r="BI175" i="13"/>
  <c r="BH175" i="13"/>
  <c r="BG175" i="13"/>
  <c r="BE175" i="13"/>
  <c r="T175" i="13"/>
  <c r="R175" i="13"/>
  <c r="P175" i="13"/>
  <c r="BI174" i="13"/>
  <c r="BH174" i="13"/>
  <c r="BG174" i="13"/>
  <c r="BE174" i="13"/>
  <c r="T174" i="13"/>
  <c r="R174" i="13"/>
  <c r="P174" i="13"/>
  <c r="BI173" i="13"/>
  <c r="BH173" i="13"/>
  <c r="BG173" i="13"/>
  <c r="BE173" i="13"/>
  <c r="T173" i="13"/>
  <c r="R173" i="13"/>
  <c r="P173" i="13"/>
  <c r="BI172" i="13"/>
  <c r="BH172" i="13"/>
  <c r="BG172" i="13"/>
  <c r="BE172" i="13"/>
  <c r="T172" i="13"/>
  <c r="R172" i="13"/>
  <c r="P172" i="13"/>
  <c r="BI171" i="13"/>
  <c r="BH171" i="13"/>
  <c r="BG171" i="13"/>
  <c r="BE171" i="13"/>
  <c r="T171" i="13"/>
  <c r="R171" i="13"/>
  <c r="P171" i="13"/>
  <c r="BI170" i="13"/>
  <c r="BH170" i="13"/>
  <c r="BG170" i="13"/>
  <c r="BE170" i="13"/>
  <c r="T170" i="13"/>
  <c r="R170" i="13"/>
  <c r="P170" i="13"/>
  <c r="BI169" i="13"/>
  <c r="BH169" i="13"/>
  <c r="BG169" i="13"/>
  <c r="BE169" i="13"/>
  <c r="T169" i="13"/>
  <c r="R169" i="13"/>
  <c r="P169" i="13"/>
  <c r="BI168" i="13"/>
  <c r="BH168" i="13"/>
  <c r="BG168" i="13"/>
  <c r="BE168" i="13"/>
  <c r="T168" i="13"/>
  <c r="R168" i="13"/>
  <c r="P168" i="13"/>
  <c r="BI167" i="13"/>
  <c r="BH167" i="13"/>
  <c r="BG167" i="13"/>
  <c r="BE167" i="13"/>
  <c r="T167" i="13"/>
  <c r="R167" i="13"/>
  <c r="P167" i="13"/>
  <c r="BI166" i="13"/>
  <c r="BH166" i="13"/>
  <c r="BG166" i="13"/>
  <c r="BE166" i="13"/>
  <c r="T166" i="13"/>
  <c r="R166" i="13"/>
  <c r="P166" i="13"/>
  <c r="BI165" i="13"/>
  <c r="BH165" i="13"/>
  <c r="BG165" i="13"/>
  <c r="BE165" i="13"/>
  <c r="T165" i="13"/>
  <c r="R165" i="13"/>
  <c r="P165" i="13"/>
  <c r="BI164" i="13"/>
  <c r="BH164" i="13"/>
  <c r="BG164" i="13"/>
  <c r="BE164" i="13"/>
  <c r="T164" i="13"/>
  <c r="R164" i="13"/>
  <c r="P164" i="13"/>
  <c r="BI163" i="13"/>
  <c r="BH163" i="13"/>
  <c r="BG163" i="13"/>
  <c r="BE163" i="13"/>
  <c r="T163" i="13"/>
  <c r="R163" i="13"/>
  <c r="P163" i="13"/>
  <c r="BI162" i="13"/>
  <c r="BH162" i="13"/>
  <c r="BG162" i="13"/>
  <c r="BE162" i="13"/>
  <c r="T162" i="13"/>
  <c r="R162" i="13"/>
  <c r="P162" i="13"/>
  <c r="BI161" i="13"/>
  <c r="BH161" i="13"/>
  <c r="BG161" i="13"/>
  <c r="BE161" i="13"/>
  <c r="T161" i="13"/>
  <c r="R161" i="13"/>
  <c r="P161" i="13"/>
  <c r="BI160" i="13"/>
  <c r="BH160" i="13"/>
  <c r="BG160" i="13"/>
  <c r="BE160" i="13"/>
  <c r="T160" i="13"/>
  <c r="R160" i="13"/>
  <c r="P160" i="13"/>
  <c r="BI159" i="13"/>
  <c r="BH159" i="13"/>
  <c r="BG159" i="13"/>
  <c r="BE159" i="13"/>
  <c r="T159" i="13"/>
  <c r="R159" i="13"/>
  <c r="P159" i="13"/>
  <c r="BI158" i="13"/>
  <c r="BH158" i="13"/>
  <c r="BG158" i="13"/>
  <c r="BE158" i="13"/>
  <c r="T158" i="13"/>
  <c r="R158" i="13"/>
  <c r="P158" i="13"/>
  <c r="BI157" i="13"/>
  <c r="BH157" i="13"/>
  <c r="BG157" i="13"/>
  <c r="BE157" i="13"/>
  <c r="T157" i="13"/>
  <c r="R157" i="13"/>
  <c r="P157" i="13"/>
  <c r="BI156" i="13"/>
  <c r="BH156" i="13"/>
  <c r="BG156" i="13"/>
  <c r="BE156" i="13"/>
  <c r="T156" i="13"/>
  <c r="R156" i="13"/>
  <c r="P156" i="13"/>
  <c r="BI155" i="13"/>
  <c r="BH155" i="13"/>
  <c r="BG155" i="13"/>
  <c r="BE155" i="13"/>
  <c r="T155" i="13"/>
  <c r="R155" i="13"/>
  <c r="P155" i="13"/>
  <c r="BI154" i="13"/>
  <c r="BH154" i="13"/>
  <c r="BG154" i="13"/>
  <c r="BE154" i="13"/>
  <c r="T154" i="13"/>
  <c r="R154" i="13"/>
  <c r="P154" i="13"/>
  <c r="BI153" i="13"/>
  <c r="BH153" i="13"/>
  <c r="BG153" i="13"/>
  <c r="BE153" i="13"/>
  <c r="T153" i="13"/>
  <c r="R153" i="13"/>
  <c r="P153" i="13"/>
  <c r="BI150" i="13"/>
  <c r="BH150" i="13"/>
  <c r="BG150" i="13"/>
  <c r="BE150" i="13"/>
  <c r="T150" i="13"/>
  <c r="R150" i="13"/>
  <c r="P150" i="13"/>
  <c r="BI149" i="13"/>
  <c r="BH149" i="13"/>
  <c r="BG149" i="13"/>
  <c r="BE149" i="13"/>
  <c r="T149" i="13"/>
  <c r="R149" i="13"/>
  <c r="P149" i="13"/>
  <c r="BI148" i="13"/>
  <c r="BH148" i="13"/>
  <c r="BG148" i="13"/>
  <c r="BE148" i="13"/>
  <c r="T148" i="13"/>
  <c r="R148" i="13"/>
  <c r="P148" i="13"/>
  <c r="BI147" i="13"/>
  <c r="BH147" i="13"/>
  <c r="BG147" i="13"/>
  <c r="BE147" i="13"/>
  <c r="T147" i="13"/>
  <c r="R147" i="13"/>
  <c r="P147" i="13"/>
  <c r="BI146" i="13"/>
  <c r="BH146" i="13"/>
  <c r="BG146" i="13"/>
  <c r="BE146" i="13"/>
  <c r="T146" i="13"/>
  <c r="R146" i="13"/>
  <c r="P146" i="13"/>
  <c r="BI145" i="13"/>
  <c r="BH145" i="13"/>
  <c r="BG145" i="13"/>
  <c r="BE145" i="13"/>
  <c r="T145" i="13"/>
  <c r="R145" i="13"/>
  <c r="P145" i="13"/>
  <c r="BI144" i="13"/>
  <c r="BH144" i="13"/>
  <c r="BG144" i="13"/>
  <c r="BE144" i="13"/>
  <c r="T144" i="13"/>
  <c r="R144" i="13"/>
  <c r="P144" i="13"/>
  <c r="J138" i="13"/>
  <c r="J137" i="13"/>
  <c r="F137" i="13"/>
  <c r="F135" i="13"/>
  <c r="BI116" i="13"/>
  <c r="BH116" i="13"/>
  <c r="BG116" i="13"/>
  <c r="BE116" i="13"/>
  <c r="BI115" i="13"/>
  <c r="BH115" i="13"/>
  <c r="BG115" i="13"/>
  <c r="BF115" i="13"/>
  <c r="BE115" i="13"/>
  <c r="BI114" i="13"/>
  <c r="BH114" i="13"/>
  <c r="BG114" i="13"/>
  <c r="BF114" i="13"/>
  <c r="BE114" i="13"/>
  <c r="BI113" i="13"/>
  <c r="BH113" i="13"/>
  <c r="BG113" i="13"/>
  <c r="BF113" i="13"/>
  <c r="BE113" i="13"/>
  <c r="BI112" i="13"/>
  <c r="BH112" i="13"/>
  <c r="BG112" i="13"/>
  <c r="BF112" i="13"/>
  <c r="BE112" i="13"/>
  <c r="BI111" i="13"/>
  <c r="BH111" i="13"/>
  <c r="BG111" i="13"/>
  <c r="BF111" i="13"/>
  <c r="BE111" i="13"/>
  <c r="J96" i="13"/>
  <c r="J95" i="13"/>
  <c r="F95" i="13"/>
  <c r="F93" i="13"/>
  <c r="J22" i="13"/>
  <c r="E22" i="13"/>
  <c r="F138" i="13" s="1"/>
  <c r="J21" i="13"/>
  <c r="J16" i="13"/>
  <c r="J135" i="13" s="1"/>
  <c r="E7" i="13"/>
  <c r="E127" i="13" s="1"/>
  <c r="J43" i="12"/>
  <c r="J42" i="12"/>
  <c r="AY108" i="1"/>
  <c r="J41" i="12"/>
  <c r="AX108" i="1" s="1"/>
  <c r="BI273" i="12"/>
  <c r="BH273" i="12"/>
  <c r="BG273" i="12"/>
  <c r="BE273" i="12"/>
  <c r="T273" i="12"/>
  <c r="T272" i="12" s="1"/>
  <c r="R273" i="12"/>
  <c r="R272" i="12" s="1"/>
  <c r="P273" i="12"/>
  <c r="P272" i="12"/>
  <c r="BI271" i="12"/>
  <c r="BH271" i="12"/>
  <c r="BG271" i="12"/>
  <c r="BE271" i="12"/>
  <c r="T271" i="12"/>
  <c r="R271" i="12"/>
  <c r="P271" i="12"/>
  <c r="BI270" i="12"/>
  <c r="BH270" i="12"/>
  <c r="BG270" i="12"/>
  <c r="BE270" i="12"/>
  <c r="T270" i="12"/>
  <c r="R270" i="12"/>
  <c r="P270" i="12"/>
  <c r="BI269" i="12"/>
  <c r="BH269" i="12"/>
  <c r="BG269" i="12"/>
  <c r="BE269" i="12"/>
  <c r="T269" i="12"/>
  <c r="R269" i="12"/>
  <c r="P269" i="12"/>
  <c r="BI268" i="12"/>
  <c r="BH268" i="12"/>
  <c r="BG268" i="12"/>
  <c r="BE268" i="12"/>
  <c r="T268" i="12"/>
  <c r="R268" i="12"/>
  <c r="P268" i="12"/>
  <c r="BI267" i="12"/>
  <c r="BH267" i="12"/>
  <c r="BG267" i="12"/>
  <c r="BE267" i="12"/>
  <c r="T267" i="12"/>
  <c r="R267" i="12"/>
  <c r="P267" i="12"/>
  <c r="BI266" i="12"/>
  <c r="BH266" i="12"/>
  <c r="BG266" i="12"/>
  <c r="BE266" i="12"/>
  <c r="T266" i="12"/>
  <c r="R266" i="12"/>
  <c r="P266" i="12"/>
  <c r="BI265" i="12"/>
  <c r="BH265" i="12"/>
  <c r="BG265" i="12"/>
  <c r="BE265" i="12"/>
  <c r="T265" i="12"/>
  <c r="R265" i="12"/>
  <c r="P265" i="12"/>
  <c r="BI264" i="12"/>
  <c r="BH264" i="12"/>
  <c r="BG264" i="12"/>
  <c r="BE264" i="12"/>
  <c r="T264" i="12"/>
  <c r="R264" i="12"/>
  <c r="P264" i="12"/>
  <c r="BI263" i="12"/>
  <c r="BH263" i="12"/>
  <c r="BG263" i="12"/>
  <c r="BE263" i="12"/>
  <c r="T263" i="12"/>
  <c r="R263" i="12"/>
  <c r="P263" i="12"/>
  <c r="BI262" i="12"/>
  <c r="BH262" i="12"/>
  <c r="BG262" i="12"/>
  <c r="BE262" i="12"/>
  <c r="T262" i="12"/>
  <c r="R262" i="12"/>
  <c r="P262" i="12"/>
  <c r="BI261" i="12"/>
  <c r="BH261" i="12"/>
  <c r="BG261" i="12"/>
  <c r="BE261" i="12"/>
  <c r="T261" i="12"/>
  <c r="R261" i="12"/>
  <c r="P261" i="12"/>
  <c r="BI260" i="12"/>
  <c r="BH260" i="12"/>
  <c r="BG260" i="12"/>
  <c r="BE260" i="12"/>
  <c r="T260" i="12"/>
  <c r="R260" i="12"/>
  <c r="P260" i="12"/>
  <c r="BI259" i="12"/>
  <c r="BH259" i="12"/>
  <c r="BG259" i="12"/>
  <c r="BE259" i="12"/>
  <c r="T259" i="12"/>
  <c r="R259" i="12"/>
  <c r="P259" i="12"/>
  <c r="BI258" i="12"/>
  <c r="BH258" i="12"/>
  <c r="BG258" i="12"/>
  <c r="BE258" i="12"/>
  <c r="T258" i="12"/>
  <c r="R258" i="12"/>
  <c r="P258" i="12"/>
  <c r="BI257" i="12"/>
  <c r="BH257" i="12"/>
  <c r="BG257" i="12"/>
  <c r="BE257" i="12"/>
  <c r="T257" i="12"/>
  <c r="R257" i="12"/>
  <c r="P257" i="12"/>
  <c r="BI256" i="12"/>
  <c r="BH256" i="12"/>
  <c r="BG256" i="12"/>
  <c r="BE256" i="12"/>
  <c r="T256" i="12"/>
  <c r="R256" i="12"/>
  <c r="P256" i="12"/>
  <c r="BI255" i="12"/>
  <c r="BH255" i="12"/>
  <c r="BG255" i="12"/>
  <c r="BE255" i="12"/>
  <c r="T255" i="12"/>
  <c r="R255" i="12"/>
  <c r="P255" i="12"/>
  <c r="BI254" i="12"/>
  <c r="BH254" i="12"/>
  <c r="BG254" i="12"/>
  <c r="BE254" i="12"/>
  <c r="T254" i="12"/>
  <c r="R254" i="12"/>
  <c r="P254" i="12"/>
  <c r="BI253" i="12"/>
  <c r="BH253" i="12"/>
  <c r="BG253" i="12"/>
  <c r="BE253" i="12"/>
  <c r="T253" i="12"/>
  <c r="R253" i="12"/>
  <c r="P253" i="12"/>
  <c r="BI252" i="12"/>
  <c r="BH252" i="12"/>
  <c r="BG252" i="12"/>
  <c r="BE252" i="12"/>
  <c r="T252" i="12"/>
  <c r="R252" i="12"/>
  <c r="P252" i="12"/>
  <c r="BI251" i="12"/>
  <c r="BH251" i="12"/>
  <c r="BG251" i="12"/>
  <c r="BE251" i="12"/>
  <c r="T251" i="12"/>
  <c r="R251" i="12"/>
  <c r="P251" i="12"/>
  <c r="BI250" i="12"/>
  <c r="BH250" i="12"/>
  <c r="BG250" i="12"/>
  <c r="BE250" i="12"/>
  <c r="T250" i="12"/>
  <c r="R250" i="12"/>
  <c r="P250" i="12"/>
  <c r="BI249" i="12"/>
  <c r="BH249" i="12"/>
  <c r="BG249" i="12"/>
  <c r="BE249" i="12"/>
  <c r="T249" i="12"/>
  <c r="R249" i="12"/>
  <c r="P249" i="12"/>
  <c r="BI248" i="12"/>
  <c r="BH248" i="12"/>
  <c r="BG248" i="12"/>
  <c r="BE248" i="12"/>
  <c r="T248" i="12"/>
  <c r="R248" i="12"/>
  <c r="P248" i="12"/>
  <c r="BI247" i="12"/>
  <c r="BH247" i="12"/>
  <c r="BG247" i="12"/>
  <c r="BE247" i="12"/>
  <c r="T247" i="12"/>
  <c r="R247" i="12"/>
  <c r="P247" i="12"/>
  <c r="BI246" i="12"/>
  <c r="BH246" i="12"/>
  <c r="BG246" i="12"/>
  <c r="BE246" i="12"/>
  <c r="T246" i="12"/>
  <c r="R246" i="12"/>
  <c r="P246" i="12"/>
  <c r="BI245" i="12"/>
  <c r="BH245" i="12"/>
  <c r="BG245" i="12"/>
  <c r="BE245" i="12"/>
  <c r="T245" i="12"/>
  <c r="R245" i="12"/>
  <c r="P245" i="12"/>
  <c r="BI244" i="12"/>
  <c r="BH244" i="12"/>
  <c r="BG244" i="12"/>
  <c r="BE244" i="12"/>
  <c r="T244" i="12"/>
  <c r="R244" i="12"/>
  <c r="P244" i="12"/>
  <c r="BI243" i="12"/>
  <c r="BH243" i="12"/>
  <c r="BG243" i="12"/>
  <c r="BE243" i="12"/>
  <c r="T243" i="12"/>
  <c r="R243" i="12"/>
  <c r="P243" i="12"/>
  <c r="BI242" i="12"/>
  <c r="BH242" i="12"/>
  <c r="BG242" i="12"/>
  <c r="BE242" i="12"/>
  <c r="T242" i="12"/>
  <c r="R242" i="12"/>
  <c r="P242" i="12"/>
  <c r="BI241" i="12"/>
  <c r="BH241" i="12"/>
  <c r="BG241" i="12"/>
  <c r="BE241" i="12"/>
  <c r="T241" i="12"/>
  <c r="R241" i="12"/>
  <c r="P241" i="12"/>
  <c r="BI240" i="12"/>
  <c r="BH240" i="12"/>
  <c r="BG240" i="12"/>
  <c r="BE240" i="12"/>
  <c r="T240" i="12"/>
  <c r="R240" i="12"/>
  <c r="P240" i="12"/>
  <c r="BI238" i="12"/>
  <c r="BH238" i="12"/>
  <c r="BG238" i="12"/>
  <c r="BE238" i="12"/>
  <c r="T238" i="12"/>
  <c r="R238" i="12"/>
  <c r="P238" i="12"/>
  <c r="BI237" i="12"/>
  <c r="BH237" i="12"/>
  <c r="BG237" i="12"/>
  <c r="BE237" i="12"/>
  <c r="T237" i="12"/>
  <c r="R237" i="12"/>
  <c r="P237" i="12"/>
  <c r="BI236" i="12"/>
  <c r="BH236" i="12"/>
  <c r="BG236" i="12"/>
  <c r="BE236" i="12"/>
  <c r="T236" i="12"/>
  <c r="R236" i="12"/>
  <c r="P236" i="12"/>
  <c r="BI235" i="12"/>
  <c r="BH235" i="12"/>
  <c r="BG235" i="12"/>
  <c r="BE235" i="12"/>
  <c r="T235" i="12"/>
  <c r="R235" i="12"/>
  <c r="P235" i="12"/>
  <c r="BI234" i="12"/>
  <c r="BH234" i="12"/>
  <c r="BG234" i="12"/>
  <c r="BE234" i="12"/>
  <c r="T234" i="12"/>
  <c r="R234" i="12"/>
  <c r="P234" i="12"/>
  <c r="BI233" i="12"/>
  <c r="BH233" i="12"/>
  <c r="BG233" i="12"/>
  <c r="BE233" i="12"/>
  <c r="T233" i="12"/>
  <c r="R233" i="12"/>
  <c r="P233" i="12"/>
  <c r="BI232" i="12"/>
  <c r="BH232" i="12"/>
  <c r="BG232" i="12"/>
  <c r="BE232" i="12"/>
  <c r="T232" i="12"/>
  <c r="R232" i="12"/>
  <c r="P232" i="12"/>
  <c r="BI231" i="12"/>
  <c r="BH231" i="12"/>
  <c r="BG231" i="12"/>
  <c r="BE231" i="12"/>
  <c r="T231" i="12"/>
  <c r="R231" i="12"/>
  <c r="P231" i="12"/>
  <c r="BI230" i="12"/>
  <c r="BH230" i="12"/>
  <c r="BG230" i="12"/>
  <c r="BE230" i="12"/>
  <c r="T230" i="12"/>
  <c r="R230" i="12"/>
  <c r="P230" i="12"/>
  <c r="BI229" i="12"/>
  <c r="BH229" i="12"/>
  <c r="BG229" i="12"/>
  <c r="BE229" i="12"/>
  <c r="T229" i="12"/>
  <c r="R229" i="12"/>
  <c r="P229" i="12"/>
  <c r="BI228" i="12"/>
  <c r="BH228" i="12"/>
  <c r="BG228" i="12"/>
  <c r="BE228" i="12"/>
  <c r="T228" i="12"/>
  <c r="R228" i="12"/>
  <c r="P228" i="12"/>
  <c r="BI227" i="12"/>
  <c r="BH227" i="12"/>
  <c r="BG227" i="12"/>
  <c r="BE227" i="12"/>
  <c r="T227" i="12"/>
  <c r="R227" i="12"/>
  <c r="P227" i="12"/>
  <c r="BI226" i="12"/>
  <c r="BH226" i="12"/>
  <c r="BG226" i="12"/>
  <c r="BE226" i="12"/>
  <c r="T226" i="12"/>
  <c r="R226" i="12"/>
  <c r="P226" i="12"/>
  <c r="BI225" i="12"/>
  <c r="BH225" i="12"/>
  <c r="BG225" i="12"/>
  <c r="BE225" i="12"/>
  <c r="T225" i="12"/>
  <c r="R225" i="12"/>
  <c r="P225" i="12"/>
  <c r="BI224" i="12"/>
  <c r="BH224" i="12"/>
  <c r="BG224" i="12"/>
  <c r="BE224" i="12"/>
  <c r="T224" i="12"/>
  <c r="R224" i="12"/>
  <c r="P224" i="12"/>
  <c r="BI223" i="12"/>
  <c r="BH223" i="12"/>
  <c r="BG223" i="12"/>
  <c r="BE223" i="12"/>
  <c r="T223" i="12"/>
  <c r="R223" i="12"/>
  <c r="P223" i="12"/>
  <c r="BI222" i="12"/>
  <c r="BH222" i="12"/>
  <c r="BG222" i="12"/>
  <c r="BE222" i="12"/>
  <c r="T222" i="12"/>
  <c r="R222" i="12"/>
  <c r="P222" i="12"/>
  <c r="BI221" i="12"/>
  <c r="BH221" i="12"/>
  <c r="BG221" i="12"/>
  <c r="BE221" i="12"/>
  <c r="T221" i="12"/>
  <c r="R221" i="12"/>
  <c r="P221" i="12"/>
  <c r="BI220" i="12"/>
  <c r="BH220" i="12"/>
  <c r="BG220" i="12"/>
  <c r="BE220" i="12"/>
  <c r="T220" i="12"/>
  <c r="R220" i="12"/>
  <c r="P220" i="12"/>
  <c r="BI219" i="12"/>
  <c r="BH219" i="12"/>
  <c r="BG219" i="12"/>
  <c r="BE219" i="12"/>
  <c r="T219" i="12"/>
  <c r="R219" i="12"/>
  <c r="P219" i="12"/>
  <c r="BI218" i="12"/>
  <c r="BH218" i="12"/>
  <c r="BG218" i="12"/>
  <c r="BE218" i="12"/>
  <c r="T218" i="12"/>
  <c r="R218" i="12"/>
  <c r="P218" i="12"/>
  <c r="BI217" i="12"/>
  <c r="BH217" i="12"/>
  <c r="BG217" i="12"/>
  <c r="BE217" i="12"/>
  <c r="T217" i="12"/>
  <c r="R217" i="12"/>
  <c r="P217" i="12"/>
  <c r="BI216" i="12"/>
  <c r="BH216" i="12"/>
  <c r="BG216" i="12"/>
  <c r="BE216" i="12"/>
  <c r="T216" i="12"/>
  <c r="R216" i="12"/>
  <c r="P216" i="12"/>
  <c r="BI215" i="12"/>
  <c r="BH215" i="12"/>
  <c r="BG215" i="12"/>
  <c r="BE215" i="12"/>
  <c r="T215" i="12"/>
  <c r="R215" i="12"/>
  <c r="P215" i="12"/>
  <c r="BI214" i="12"/>
  <c r="BH214" i="12"/>
  <c r="BG214" i="12"/>
  <c r="BE214" i="12"/>
  <c r="T214" i="12"/>
  <c r="R214" i="12"/>
  <c r="P214" i="12"/>
  <c r="BI213" i="12"/>
  <c r="BH213" i="12"/>
  <c r="BG213" i="12"/>
  <c r="BE213" i="12"/>
  <c r="T213" i="12"/>
  <c r="R213" i="12"/>
  <c r="P213" i="12"/>
  <c r="BI212" i="12"/>
  <c r="BH212" i="12"/>
  <c r="BG212" i="12"/>
  <c r="BE212" i="12"/>
  <c r="T212" i="12"/>
  <c r="R212" i="12"/>
  <c r="P212" i="12"/>
  <c r="BI211" i="12"/>
  <c r="BH211" i="12"/>
  <c r="BG211" i="12"/>
  <c r="BE211" i="12"/>
  <c r="T211" i="12"/>
  <c r="R211" i="12"/>
  <c r="P211" i="12"/>
  <c r="BI210" i="12"/>
  <c r="BH210" i="12"/>
  <c r="BG210" i="12"/>
  <c r="BE210" i="12"/>
  <c r="T210" i="12"/>
  <c r="R210" i="12"/>
  <c r="P210" i="12"/>
  <c r="BI209" i="12"/>
  <c r="BH209" i="12"/>
  <c r="BG209" i="12"/>
  <c r="BE209" i="12"/>
  <c r="T209" i="12"/>
  <c r="R209" i="12"/>
  <c r="P209" i="12"/>
  <c r="BI208" i="12"/>
  <c r="BH208" i="12"/>
  <c r="BG208" i="12"/>
  <c r="BE208" i="12"/>
  <c r="T208" i="12"/>
  <c r="R208" i="12"/>
  <c r="P208" i="12"/>
  <c r="BI207" i="12"/>
  <c r="BH207" i="12"/>
  <c r="BG207" i="12"/>
  <c r="BE207" i="12"/>
  <c r="T207" i="12"/>
  <c r="R207" i="12"/>
  <c r="P207" i="12"/>
  <c r="BI206" i="12"/>
  <c r="BH206" i="12"/>
  <c r="BG206" i="12"/>
  <c r="BE206" i="12"/>
  <c r="T206" i="12"/>
  <c r="R206" i="12"/>
  <c r="P206" i="12"/>
  <c r="BI205" i="12"/>
  <c r="BH205" i="12"/>
  <c r="BG205" i="12"/>
  <c r="BE205" i="12"/>
  <c r="T205" i="12"/>
  <c r="R205" i="12"/>
  <c r="P205" i="12"/>
  <c r="BI203" i="12"/>
  <c r="BH203" i="12"/>
  <c r="BG203" i="12"/>
  <c r="BE203" i="12"/>
  <c r="T203" i="12"/>
  <c r="R203" i="12"/>
  <c r="P203" i="12"/>
  <c r="BI202" i="12"/>
  <c r="BH202" i="12"/>
  <c r="BG202" i="12"/>
  <c r="BE202" i="12"/>
  <c r="T202" i="12"/>
  <c r="R202" i="12"/>
  <c r="P202" i="12"/>
  <c r="BI201" i="12"/>
  <c r="BH201" i="12"/>
  <c r="BG201" i="12"/>
  <c r="BE201" i="12"/>
  <c r="T201" i="12"/>
  <c r="R201" i="12"/>
  <c r="P201" i="12"/>
  <c r="BI200" i="12"/>
  <c r="BH200" i="12"/>
  <c r="BG200" i="12"/>
  <c r="BE200" i="12"/>
  <c r="T200" i="12"/>
  <c r="R200" i="12"/>
  <c r="P200" i="12"/>
  <c r="BI199" i="12"/>
  <c r="BH199" i="12"/>
  <c r="BG199" i="12"/>
  <c r="BE199" i="12"/>
  <c r="T199" i="12"/>
  <c r="R199" i="12"/>
  <c r="P199" i="12"/>
  <c r="BI198" i="12"/>
  <c r="BH198" i="12"/>
  <c r="BG198" i="12"/>
  <c r="BE198" i="12"/>
  <c r="T198" i="12"/>
  <c r="R198" i="12"/>
  <c r="P198" i="12"/>
  <c r="BI197" i="12"/>
  <c r="BH197" i="12"/>
  <c r="BG197" i="12"/>
  <c r="BE197" i="12"/>
  <c r="T197" i="12"/>
  <c r="R197" i="12"/>
  <c r="P197" i="12"/>
  <c r="BI196" i="12"/>
  <c r="BH196" i="12"/>
  <c r="BG196" i="12"/>
  <c r="BE196" i="12"/>
  <c r="T196" i="12"/>
  <c r="R196" i="12"/>
  <c r="P196" i="12"/>
  <c r="BI195" i="12"/>
  <c r="BH195" i="12"/>
  <c r="BG195" i="12"/>
  <c r="BE195" i="12"/>
  <c r="T195" i="12"/>
  <c r="R195" i="12"/>
  <c r="P195" i="12"/>
  <c r="BI194" i="12"/>
  <c r="BH194" i="12"/>
  <c r="BG194" i="12"/>
  <c r="BE194" i="12"/>
  <c r="T194" i="12"/>
  <c r="R194" i="12"/>
  <c r="P194" i="12"/>
  <c r="BI193" i="12"/>
  <c r="BH193" i="12"/>
  <c r="BG193" i="12"/>
  <c r="BE193" i="12"/>
  <c r="T193" i="12"/>
  <c r="R193" i="12"/>
  <c r="P193" i="12"/>
  <c r="BI192" i="12"/>
  <c r="BH192" i="12"/>
  <c r="BG192" i="12"/>
  <c r="BE192" i="12"/>
  <c r="T192" i="12"/>
  <c r="R192" i="12"/>
  <c r="P192" i="12"/>
  <c r="BI191" i="12"/>
  <c r="BH191" i="12"/>
  <c r="BG191" i="12"/>
  <c r="BE191" i="12"/>
  <c r="T191" i="12"/>
  <c r="R191" i="12"/>
  <c r="P191" i="12"/>
  <c r="BI190" i="12"/>
  <c r="BH190" i="12"/>
  <c r="BG190" i="12"/>
  <c r="BE190" i="12"/>
  <c r="T190" i="12"/>
  <c r="R190" i="12"/>
  <c r="P190" i="12"/>
  <c r="BI189" i="12"/>
  <c r="BH189" i="12"/>
  <c r="BG189" i="12"/>
  <c r="BE189" i="12"/>
  <c r="T189" i="12"/>
  <c r="R189" i="12"/>
  <c r="P189" i="12"/>
  <c r="BI188" i="12"/>
  <c r="BH188" i="12"/>
  <c r="BG188" i="12"/>
  <c r="BE188" i="12"/>
  <c r="T188" i="12"/>
  <c r="R188" i="12"/>
  <c r="P188" i="12"/>
  <c r="BI187" i="12"/>
  <c r="BH187" i="12"/>
  <c r="BG187" i="12"/>
  <c r="BE187" i="12"/>
  <c r="T187" i="12"/>
  <c r="R187" i="12"/>
  <c r="P187" i="12"/>
  <c r="BI186" i="12"/>
  <c r="BH186" i="12"/>
  <c r="BG186" i="12"/>
  <c r="BE186" i="12"/>
  <c r="T186" i="12"/>
  <c r="R186" i="12"/>
  <c r="P186" i="12"/>
  <c r="BI185" i="12"/>
  <c r="BH185" i="12"/>
  <c r="BG185" i="12"/>
  <c r="BE185" i="12"/>
  <c r="T185" i="12"/>
  <c r="R185" i="12"/>
  <c r="P185" i="12"/>
  <c r="BI184" i="12"/>
  <c r="BH184" i="12"/>
  <c r="BG184" i="12"/>
  <c r="BE184" i="12"/>
  <c r="T184" i="12"/>
  <c r="R184" i="12"/>
  <c r="P184" i="12"/>
  <c r="BI183" i="12"/>
  <c r="BH183" i="12"/>
  <c r="BG183" i="12"/>
  <c r="BE183" i="12"/>
  <c r="T183" i="12"/>
  <c r="R183" i="12"/>
  <c r="P183" i="12"/>
  <c r="BI182" i="12"/>
  <c r="BH182" i="12"/>
  <c r="BG182" i="12"/>
  <c r="BE182" i="12"/>
  <c r="T182" i="12"/>
  <c r="R182" i="12"/>
  <c r="P182" i="12"/>
  <c r="BI181" i="12"/>
  <c r="BH181" i="12"/>
  <c r="BG181" i="12"/>
  <c r="BE181" i="12"/>
  <c r="T181" i="12"/>
  <c r="R181" i="12"/>
  <c r="P181" i="12"/>
  <c r="BI180" i="12"/>
  <c r="BH180" i="12"/>
  <c r="BG180" i="12"/>
  <c r="BE180" i="12"/>
  <c r="T180" i="12"/>
  <c r="R180" i="12"/>
  <c r="P180" i="12"/>
  <c r="BI179" i="12"/>
  <c r="BH179" i="12"/>
  <c r="BG179" i="12"/>
  <c r="BE179" i="12"/>
  <c r="T179" i="12"/>
  <c r="R179" i="12"/>
  <c r="P179" i="12"/>
  <c r="BI178" i="12"/>
  <c r="BH178" i="12"/>
  <c r="BG178" i="12"/>
  <c r="BE178" i="12"/>
  <c r="T178" i="12"/>
  <c r="R178" i="12"/>
  <c r="P178" i="12"/>
  <c r="BI177" i="12"/>
  <c r="BH177" i="12"/>
  <c r="BG177" i="12"/>
  <c r="BE177" i="12"/>
  <c r="T177" i="12"/>
  <c r="R177" i="12"/>
  <c r="P177" i="12"/>
  <c r="BI176" i="12"/>
  <c r="BH176" i="12"/>
  <c r="BG176" i="12"/>
  <c r="BE176" i="12"/>
  <c r="T176" i="12"/>
  <c r="R176" i="12"/>
  <c r="P176" i="12"/>
  <c r="BI175" i="12"/>
  <c r="BH175" i="12"/>
  <c r="BG175" i="12"/>
  <c r="BE175" i="12"/>
  <c r="T175" i="12"/>
  <c r="R175" i="12"/>
  <c r="P175" i="12"/>
  <c r="BI174" i="12"/>
  <c r="BH174" i="12"/>
  <c r="BG174" i="12"/>
  <c r="BE174" i="12"/>
  <c r="T174" i="12"/>
  <c r="R174" i="12"/>
  <c r="P174" i="12"/>
  <c r="BI173" i="12"/>
  <c r="BH173" i="12"/>
  <c r="BG173" i="12"/>
  <c r="BE173" i="12"/>
  <c r="T173" i="12"/>
  <c r="R173" i="12"/>
  <c r="P173" i="12"/>
  <c r="BI172" i="12"/>
  <c r="BH172" i="12"/>
  <c r="BG172" i="12"/>
  <c r="BE172" i="12"/>
  <c r="T172" i="12"/>
  <c r="R172" i="12"/>
  <c r="P172" i="12"/>
  <c r="BI171" i="12"/>
  <c r="BH171" i="12"/>
  <c r="BG171" i="12"/>
  <c r="BE171" i="12"/>
  <c r="T171" i="12"/>
  <c r="R171" i="12"/>
  <c r="P171" i="12"/>
  <c r="BI170" i="12"/>
  <c r="BH170" i="12"/>
  <c r="BG170" i="12"/>
  <c r="BE170" i="12"/>
  <c r="T170" i="12"/>
  <c r="R170" i="12"/>
  <c r="P170" i="12"/>
  <c r="BI169" i="12"/>
  <c r="BH169" i="12"/>
  <c r="BG169" i="12"/>
  <c r="BE169" i="12"/>
  <c r="T169" i="12"/>
  <c r="R169" i="12"/>
  <c r="P169" i="12"/>
  <c r="BI168" i="12"/>
  <c r="BH168" i="12"/>
  <c r="BG168" i="12"/>
  <c r="BE168" i="12"/>
  <c r="T168" i="12"/>
  <c r="R168" i="12"/>
  <c r="P168" i="12"/>
  <c r="BI167" i="12"/>
  <c r="BH167" i="12"/>
  <c r="BG167" i="12"/>
  <c r="BE167" i="12"/>
  <c r="T167" i="12"/>
  <c r="R167" i="12"/>
  <c r="P167" i="12"/>
  <c r="BI166" i="12"/>
  <c r="BH166" i="12"/>
  <c r="BG166" i="12"/>
  <c r="BE166" i="12"/>
  <c r="T166" i="12"/>
  <c r="R166" i="12"/>
  <c r="P166" i="12"/>
  <c r="BI165" i="12"/>
  <c r="BH165" i="12"/>
  <c r="BG165" i="12"/>
  <c r="BE165" i="12"/>
  <c r="T165" i="12"/>
  <c r="R165" i="12"/>
  <c r="P165" i="12"/>
  <c r="BI164" i="12"/>
  <c r="BH164" i="12"/>
  <c r="BG164" i="12"/>
  <c r="BE164" i="12"/>
  <c r="T164" i="12"/>
  <c r="R164" i="12"/>
  <c r="P164" i="12"/>
  <c r="BI163" i="12"/>
  <c r="BH163" i="12"/>
  <c r="BG163" i="12"/>
  <c r="BE163" i="12"/>
  <c r="T163" i="12"/>
  <c r="R163" i="12"/>
  <c r="P163" i="12"/>
  <c r="BI162" i="12"/>
  <c r="BH162" i="12"/>
  <c r="BG162" i="12"/>
  <c r="BE162" i="12"/>
  <c r="T162" i="12"/>
  <c r="R162" i="12"/>
  <c r="P162" i="12"/>
  <c r="BI161" i="12"/>
  <c r="BH161" i="12"/>
  <c r="BG161" i="12"/>
  <c r="BE161" i="12"/>
  <c r="T161" i="12"/>
  <c r="R161" i="12"/>
  <c r="P161" i="12"/>
  <c r="BI160" i="12"/>
  <c r="BH160" i="12"/>
  <c r="BG160" i="12"/>
  <c r="BE160" i="12"/>
  <c r="T160" i="12"/>
  <c r="R160" i="12"/>
  <c r="P160" i="12"/>
  <c r="BI159" i="12"/>
  <c r="BH159" i="12"/>
  <c r="BG159" i="12"/>
  <c r="BE159" i="12"/>
  <c r="T159" i="12"/>
  <c r="R159" i="12"/>
  <c r="P159" i="12"/>
  <c r="BI157" i="12"/>
  <c r="BH157" i="12"/>
  <c r="BG157" i="12"/>
  <c r="BE157" i="12"/>
  <c r="T157" i="12"/>
  <c r="R157" i="12"/>
  <c r="P157" i="12"/>
  <c r="BI156" i="12"/>
  <c r="BH156" i="12"/>
  <c r="BG156" i="12"/>
  <c r="BE156" i="12"/>
  <c r="T156" i="12"/>
  <c r="R156" i="12"/>
  <c r="P156" i="12"/>
  <c r="BI155" i="12"/>
  <c r="BH155" i="12"/>
  <c r="BG155" i="12"/>
  <c r="BE155" i="12"/>
  <c r="T155" i="12"/>
  <c r="R155" i="12"/>
  <c r="P155" i="12"/>
  <c r="BI154" i="12"/>
  <c r="BH154" i="12"/>
  <c r="BG154" i="12"/>
  <c r="BE154" i="12"/>
  <c r="T154" i="12"/>
  <c r="R154" i="12"/>
  <c r="P154" i="12"/>
  <c r="BI153" i="12"/>
  <c r="BH153" i="12"/>
  <c r="BG153" i="12"/>
  <c r="BE153" i="12"/>
  <c r="T153" i="12"/>
  <c r="R153" i="12"/>
  <c r="P153" i="12"/>
  <c r="BI152" i="12"/>
  <c r="BH152" i="12"/>
  <c r="BG152" i="12"/>
  <c r="BE152" i="12"/>
  <c r="T152" i="12"/>
  <c r="R152" i="12"/>
  <c r="P152" i="12"/>
  <c r="BI151" i="12"/>
  <c r="BH151" i="12"/>
  <c r="BG151" i="12"/>
  <c r="BE151" i="12"/>
  <c r="T151" i="12"/>
  <c r="R151" i="12"/>
  <c r="P151" i="12"/>
  <c r="BI150" i="12"/>
  <c r="BH150" i="12"/>
  <c r="BG150" i="12"/>
  <c r="BE150" i="12"/>
  <c r="T150" i="12"/>
  <c r="R150" i="12"/>
  <c r="P150" i="12"/>
  <c r="BI149" i="12"/>
  <c r="BH149" i="12"/>
  <c r="BG149" i="12"/>
  <c r="BE149" i="12"/>
  <c r="T149" i="12"/>
  <c r="R149" i="12"/>
  <c r="P149" i="12"/>
  <c r="BI148" i="12"/>
  <c r="BH148" i="12"/>
  <c r="BG148" i="12"/>
  <c r="BE148" i="12"/>
  <c r="T148" i="12"/>
  <c r="R148" i="12"/>
  <c r="P148" i="12"/>
  <c r="BI147" i="12"/>
  <c r="BH147" i="12"/>
  <c r="BG147" i="12"/>
  <c r="BE147" i="12"/>
  <c r="T147" i="12"/>
  <c r="R147" i="12"/>
  <c r="P147" i="12"/>
  <c r="BI146" i="12"/>
  <c r="BH146" i="12"/>
  <c r="BG146" i="12"/>
  <c r="BE146" i="12"/>
  <c r="T146" i="12"/>
  <c r="R146" i="12"/>
  <c r="P146" i="12"/>
  <c r="BI145" i="12"/>
  <c r="BH145" i="12"/>
  <c r="BG145" i="12"/>
  <c r="BE145" i="12"/>
  <c r="T145" i="12"/>
  <c r="R145" i="12"/>
  <c r="P145" i="12"/>
  <c r="BI144" i="12"/>
  <c r="BH144" i="12"/>
  <c r="BG144" i="12"/>
  <c r="BE144" i="12"/>
  <c r="T144" i="12"/>
  <c r="R144" i="12"/>
  <c r="P144" i="12"/>
  <c r="BI143" i="12"/>
  <c r="BH143" i="12"/>
  <c r="BG143" i="12"/>
  <c r="BE143" i="12"/>
  <c r="T143" i="12"/>
  <c r="R143" i="12"/>
  <c r="P143" i="12"/>
  <c r="J137" i="12"/>
  <c r="J136" i="12"/>
  <c r="F136" i="12"/>
  <c r="F134" i="12"/>
  <c r="BI115" i="12"/>
  <c r="BH115" i="12"/>
  <c r="BG115" i="12"/>
  <c r="BE115" i="12"/>
  <c r="BI114" i="12"/>
  <c r="BH114" i="12"/>
  <c r="BG114" i="12"/>
  <c r="BF114" i="12"/>
  <c r="BE114" i="12"/>
  <c r="BI113" i="12"/>
  <c r="BH113" i="12"/>
  <c r="BG113" i="12"/>
  <c r="BF113" i="12"/>
  <c r="BE113" i="12"/>
  <c r="BI112" i="12"/>
  <c r="BH112" i="12"/>
  <c r="BG112" i="12"/>
  <c r="BF112" i="12"/>
  <c r="BE112" i="12"/>
  <c r="BI111" i="12"/>
  <c r="BH111" i="12"/>
  <c r="BG111" i="12"/>
  <c r="BF111" i="12"/>
  <c r="BE111" i="12"/>
  <c r="BI110" i="12"/>
  <c r="BH110" i="12"/>
  <c r="BG110" i="12"/>
  <c r="BF110" i="12"/>
  <c r="BE110" i="12"/>
  <c r="J96" i="12"/>
  <c r="J95" i="12"/>
  <c r="F95" i="12"/>
  <c r="F93" i="12"/>
  <c r="J22" i="12"/>
  <c r="E22" i="12"/>
  <c r="F137" i="12" s="1"/>
  <c r="J21" i="12"/>
  <c r="J16" i="12"/>
  <c r="J134" i="12" s="1"/>
  <c r="E7" i="12"/>
  <c r="E126" i="12" s="1"/>
  <c r="J43" i="11"/>
  <c r="J42" i="11"/>
  <c r="AY107" i="1" s="1"/>
  <c r="J41" i="11"/>
  <c r="AX107" i="1" s="1"/>
  <c r="BI208" i="11"/>
  <c r="BH208" i="11"/>
  <c r="BG208" i="11"/>
  <c r="BE208" i="11"/>
  <c r="T208" i="11"/>
  <c r="T207" i="11"/>
  <c r="R208" i="11"/>
  <c r="R207" i="11" s="1"/>
  <c r="P208" i="11"/>
  <c r="P207" i="11"/>
  <c r="BI206" i="11"/>
  <c r="BH206" i="11"/>
  <c r="BG206" i="11"/>
  <c r="BE206" i="11"/>
  <c r="T206" i="11"/>
  <c r="R206" i="11"/>
  <c r="P206" i="11"/>
  <c r="BI205" i="11"/>
  <c r="BH205" i="11"/>
  <c r="BG205" i="11"/>
  <c r="BE205" i="11"/>
  <c r="T205" i="11"/>
  <c r="R205" i="11"/>
  <c r="P205" i="11"/>
  <c r="BI204" i="11"/>
  <c r="BH204" i="11"/>
  <c r="BG204" i="11"/>
  <c r="BE204" i="11"/>
  <c r="T204" i="11"/>
  <c r="R204" i="11"/>
  <c r="P204" i="11"/>
  <c r="BI203" i="11"/>
  <c r="BH203" i="11"/>
  <c r="BG203" i="11"/>
  <c r="BE203" i="11"/>
  <c r="T203" i="11"/>
  <c r="R203" i="11"/>
  <c r="P203" i="11"/>
  <c r="BI202" i="11"/>
  <c r="BH202" i="11"/>
  <c r="BG202" i="11"/>
  <c r="BE202" i="11"/>
  <c r="T202" i="11"/>
  <c r="R202" i="11"/>
  <c r="P202" i="11"/>
  <c r="BI201" i="11"/>
  <c r="BH201" i="11"/>
  <c r="BG201" i="11"/>
  <c r="BE201" i="11"/>
  <c r="T201" i="11"/>
  <c r="R201" i="11"/>
  <c r="P201" i="11"/>
  <c r="BI200" i="11"/>
  <c r="BH200" i="11"/>
  <c r="BG200" i="11"/>
  <c r="BE200" i="11"/>
  <c r="T200" i="11"/>
  <c r="R200" i="11"/>
  <c r="P200" i="11"/>
  <c r="BI199" i="11"/>
  <c r="BH199" i="11"/>
  <c r="BG199" i="11"/>
  <c r="BE199" i="11"/>
  <c r="T199" i="11"/>
  <c r="R199" i="11"/>
  <c r="P199" i="11"/>
  <c r="BI198" i="11"/>
  <c r="BH198" i="11"/>
  <c r="BG198" i="11"/>
  <c r="BE198" i="11"/>
  <c r="T198" i="11"/>
  <c r="R198" i="11"/>
  <c r="P198" i="11"/>
  <c r="BI196" i="11"/>
  <c r="BH196" i="11"/>
  <c r="BG196" i="11"/>
  <c r="BE196" i="11"/>
  <c r="T196" i="11"/>
  <c r="R196" i="11"/>
  <c r="P196" i="11"/>
  <c r="BI195" i="11"/>
  <c r="BH195" i="11"/>
  <c r="BG195" i="11"/>
  <c r="BE195" i="11"/>
  <c r="T195" i="11"/>
  <c r="R195" i="11"/>
  <c r="P195" i="11"/>
  <c r="BI194" i="11"/>
  <c r="BH194" i="11"/>
  <c r="BG194" i="11"/>
  <c r="BE194" i="11"/>
  <c r="T194" i="11"/>
  <c r="R194" i="11"/>
  <c r="P194" i="11"/>
  <c r="BI193" i="11"/>
  <c r="BH193" i="11"/>
  <c r="BG193" i="11"/>
  <c r="BE193" i="11"/>
  <c r="T193" i="11"/>
  <c r="R193" i="11"/>
  <c r="P193" i="11"/>
  <c r="BI192" i="11"/>
  <c r="BH192" i="11"/>
  <c r="BG192" i="11"/>
  <c r="BE192" i="11"/>
  <c r="T192" i="11"/>
  <c r="R192" i="11"/>
  <c r="P192" i="11"/>
  <c r="BI191" i="11"/>
  <c r="BH191" i="11"/>
  <c r="BG191" i="11"/>
  <c r="BE191" i="11"/>
  <c r="T191" i="11"/>
  <c r="R191" i="11"/>
  <c r="P191" i="11"/>
  <c r="BI190" i="11"/>
  <c r="BH190" i="11"/>
  <c r="BG190" i="11"/>
  <c r="BE190" i="11"/>
  <c r="T190" i="11"/>
  <c r="R190" i="11"/>
  <c r="P190" i="11"/>
  <c r="BI189" i="11"/>
  <c r="BH189" i="11"/>
  <c r="BG189" i="11"/>
  <c r="BE189" i="11"/>
  <c r="T189" i="11"/>
  <c r="R189" i="11"/>
  <c r="P189" i="11"/>
  <c r="BI188" i="11"/>
  <c r="BH188" i="11"/>
  <c r="BG188" i="11"/>
  <c r="BE188" i="11"/>
  <c r="T188" i="11"/>
  <c r="R188" i="11"/>
  <c r="P188" i="11"/>
  <c r="BI187" i="11"/>
  <c r="BH187" i="11"/>
  <c r="BG187" i="11"/>
  <c r="BE187" i="11"/>
  <c r="T187" i="11"/>
  <c r="R187" i="11"/>
  <c r="P187" i="11"/>
  <c r="BI186" i="11"/>
  <c r="BH186" i="11"/>
  <c r="BG186" i="11"/>
  <c r="BE186" i="11"/>
  <c r="T186" i="11"/>
  <c r="R186" i="11"/>
  <c r="P186" i="11"/>
  <c r="BI185" i="11"/>
  <c r="BH185" i="11"/>
  <c r="BG185" i="11"/>
  <c r="BE185" i="11"/>
  <c r="T185" i="11"/>
  <c r="R185" i="11"/>
  <c r="P185" i="11"/>
  <c r="BI184" i="11"/>
  <c r="BH184" i="11"/>
  <c r="BG184" i="11"/>
  <c r="BE184" i="11"/>
  <c r="T184" i="11"/>
  <c r="R184" i="11"/>
  <c r="P184" i="11"/>
  <c r="BI183" i="11"/>
  <c r="BH183" i="11"/>
  <c r="BG183" i="11"/>
  <c r="BE183" i="11"/>
  <c r="T183" i="11"/>
  <c r="R183" i="11"/>
  <c r="P183" i="11"/>
  <c r="BI182" i="11"/>
  <c r="BH182" i="11"/>
  <c r="BG182" i="11"/>
  <c r="BE182" i="11"/>
  <c r="T182" i="11"/>
  <c r="R182" i="11"/>
  <c r="P182" i="11"/>
  <c r="BI181" i="11"/>
  <c r="BH181" i="11"/>
  <c r="BG181" i="11"/>
  <c r="BE181" i="11"/>
  <c r="T181" i="11"/>
  <c r="R181" i="11"/>
  <c r="P181" i="11"/>
  <c r="BI180" i="11"/>
  <c r="BH180" i="11"/>
  <c r="BG180" i="11"/>
  <c r="BE180" i="11"/>
  <c r="T180" i="11"/>
  <c r="R180" i="11"/>
  <c r="P180" i="11"/>
  <c r="BI179" i="11"/>
  <c r="BH179" i="11"/>
  <c r="BG179" i="11"/>
  <c r="BE179" i="11"/>
  <c r="T179" i="11"/>
  <c r="R179" i="11"/>
  <c r="P179" i="11"/>
  <c r="BI178" i="11"/>
  <c r="BH178" i="11"/>
  <c r="BG178" i="11"/>
  <c r="BE178" i="11"/>
  <c r="T178" i="11"/>
  <c r="R178" i="11"/>
  <c r="P178" i="11"/>
  <c r="BI177" i="11"/>
  <c r="BH177" i="11"/>
  <c r="BG177" i="11"/>
  <c r="BE177" i="11"/>
  <c r="T177" i="11"/>
  <c r="R177" i="11"/>
  <c r="P177" i="11"/>
  <c r="BI176" i="11"/>
  <c r="BH176" i="11"/>
  <c r="BG176" i="11"/>
  <c r="BE176" i="11"/>
  <c r="T176" i="11"/>
  <c r="R176" i="11"/>
  <c r="P176" i="11"/>
  <c r="BI175" i="11"/>
  <c r="BH175" i="11"/>
  <c r="BG175" i="11"/>
  <c r="BE175" i="11"/>
  <c r="T175" i="11"/>
  <c r="R175" i="11"/>
  <c r="P175" i="11"/>
  <c r="BI173" i="11"/>
  <c r="BH173" i="11"/>
  <c r="BG173" i="11"/>
  <c r="BE173" i="11"/>
  <c r="T173" i="11"/>
  <c r="R173" i="11"/>
  <c r="P173" i="11"/>
  <c r="BI172" i="11"/>
  <c r="BH172" i="11"/>
  <c r="BG172" i="11"/>
  <c r="BE172" i="11"/>
  <c r="T172" i="11"/>
  <c r="R172" i="11"/>
  <c r="P172" i="11"/>
  <c r="BI171" i="11"/>
  <c r="BH171" i="11"/>
  <c r="BG171" i="11"/>
  <c r="BE171" i="11"/>
  <c r="T171" i="11"/>
  <c r="R171" i="11"/>
  <c r="P171" i="11"/>
  <c r="BI170" i="11"/>
  <c r="BH170" i="11"/>
  <c r="BG170" i="11"/>
  <c r="BE170" i="11"/>
  <c r="T170" i="11"/>
  <c r="R170" i="11"/>
  <c r="P170" i="11"/>
  <c r="BI169" i="11"/>
  <c r="BH169" i="11"/>
  <c r="BG169" i="11"/>
  <c r="BE169" i="11"/>
  <c r="T169" i="11"/>
  <c r="R169" i="11"/>
  <c r="P169" i="11"/>
  <c r="BI168" i="11"/>
  <c r="BH168" i="11"/>
  <c r="BG168" i="11"/>
  <c r="BE168" i="11"/>
  <c r="T168" i="11"/>
  <c r="R168" i="11"/>
  <c r="P168" i="11"/>
  <c r="BI167" i="11"/>
  <c r="BH167" i="11"/>
  <c r="BG167" i="11"/>
  <c r="BE167" i="11"/>
  <c r="T167" i="11"/>
  <c r="R167" i="11"/>
  <c r="P167" i="11"/>
  <c r="BI166" i="11"/>
  <c r="BH166" i="11"/>
  <c r="BG166" i="11"/>
  <c r="BE166" i="11"/>
  <c r="T166" i="11"/>
  <c r="R166" i="11"/>
  <c r="P166" i="11"/>
  <c r="BI165" i="11"/>
  <c r="BH165" i="11"/>
  <c r="BG165" i="11"/>
  <c r="BE165" i="11"/>
  <c r="T165" i="11"/>
  <c r="R165" i="11"/>
  <c r="P165" i="11"/>
  <c r="BI164" i="11"/>
  <c r="BH164" i="11"/>
  <c r="BG164" i="11"/>
  <c r="BE164" i="11"/>
  <c r="T164" i="11"/>
  <c r="R164" i="11"/>
  <c r="P164" i="11"/>
  <c r="BI163" i="11"/>
  <c r="BH163" i="11"/>
  <c r="BG163" i="11"/>
  <c r="BE163" i="11"/>
  <c r="T163" i="11"/>
  <c r="R163" i="11"/>
  <c r="P163" i="11"/>
  <c r="BI162" i="11"/>
  <c r="BH162" i="11"/>
  <c r="BG162" i="11"/>
  <c r="BE162" i="11"/>
  <c r="T162" i="11"/>
  <c r="R162" i="11"/>
  <c r="P162" i="11"/>
  <c r="BI161" i="11"/>
  <c r="BH161" i="11"/>
  <c r="BG161" i="11"/>
  <c r="BE161" i="11"/>
  <c r="T161" i="11"/>
  <c r="R161" i="11"/>
  <c r="P161" i="11"/>
  <c r="BI160" i="11"/>
  <c r="BH160" i="11"/>
  <c r="BG160" i="11"/>
  <c r="BE160" i="11"/>
  <c r="T160" i="11"/>
  <c r="R160" i="11"/>
  <c r="P160" i="11"/>
  <c r="BI159" i="11"/>
  <c r="BH159" i="11"/>
  <c r="BG159" i="11"/>
  <c r="BE159" i="11"/>
  <c r="T159" i="11"/>
  <c r="R159" i="11"/>
  <c r="P159" i="11"/>
  <c r="BI158" i="11"/>
  <c r="BH158" i="11"/>
  <c r="BG158" i="11"/>
  <c r="BE158" i="11"/>
  <c r="T158" i="11"/>
  <c r="R158" i="11"/>
  <c r="P158" i="11"/>
  <c r="BI157" i="11"/>
  <c r="BH157" i="11"/>
  <c r="BG157" i="11"/>
  <c r="BE157" i="11"/>
  <c r="T157" i="11"/>
  <c r="R157" i="11"/>
  <c r="P157" i="11"/>
  <c r="BI156" i="11"/>
  <c r="BH156" i="11"/>
  <c r="BG156" i="11"/>
  <c r="BE156" i="11"/>
  <c r="T156" i="11"/>
  <c r="R156" i="11"/>
  <c r="P156" i="11"/>
  <c r="BI155" i="11"/>
  <c r="BH155" i="11"/>
  <c r="BG155" i="11"/>
  <c r="BE155" i="11"/>
  <c r="T155" i="11"/>
  <c r="R155" i="11"/>
  <c r="P155" i="11"/>
  <c r="BI153" i="11"/>
  <c r="BH153" i="11"/>
  <c r="BG153" i="11"/>
  <c r="BE153" i="11"/>
  <c r="T153" i="11"/>
  <c r="R153" i="11"/>
  <c r="P153" i="11"/>
  <c r="BI152" i="11"/>
  <c r="BH152" i="11"/>
  <c r="BG152" i="11"/>
  <c r="BE152" i="11"/>
  <c r="T152" i="11"/>
  <c r="R152" i="11"/>
  <c r="P152" i="11"/>
  <c r="BI151" i="11"/>
  <c r="BH151" i="11"/>
  <c r="BG151" i="11"/>
  <c r="BE151" i="11"/>
  <c r="T151" i="11"/>
  <c r="R151" i="11"/>
  <c r="P151" i="11"/>
  <c r="BI150" i="11"/>
  <c r="BH150" i="11"/>
  <c r="BG150" i="11"/>
  <c r="BE150" i="11"/>
  <c r="T150" i="11"/>
  <c r="R150" i="11"/>
  <c r="P150" i="11"/>
  <c r="BI149" i="11"/>
  <c r="BH149" i="11"/>
  <c r="BG149" i="11"/>
  <c r="BE149" i="11"/>
  <c r="T149" i="11"/>
  <c r="R149" i="11"/>
  <c r="P149" i="11"/>
  <c r="BI148" i="11"/>
  <c r="BH148" i="11"/>
  <c r="BG148" i="11"/>
  <c r="BE148" i="11"/>
  <c r="T148" i="11"/>
  <c r="R148" i="11"/>
  <c r="P148" i="11"/>
  <c r="BI147" i="11"/>
  <c r="BH147" i="11"/>
  <c r="BG147" i="11"/>
  <c r="BE147" i="11"/>
  <c r="T147" i="11"/>
  <c r="R147" i="11"/>
  <c r="P147" i="11"/>
  <c r="BI146" i="11"/>
  <c r="BH146" i="11"/>
  <c r="BG146" i="11"/>
  <c r="BE146" i="11"/>
  <c r="T146" i="11"/>
  <c r="R146" i="11"/>
  <c r="P146" i="11"/>
  <c r="BI145" i="11"/>
  <c r="BH145" i="11"/>
  <c r="BG145" i="11"/>
  <c r="BE145" i="11"/>
  <c r="T145" i="11"/>
  <c r="R145" i="11"/>
  <c r="P145" i="11"/>
  <c r="BI144" i="11"/>
  <c r="BH144" i="11"/>
  <c r="BG144" i="11"/>
  <c r="BE144" i="11"/>
  <c r="T144" i="11"/>
  <c r="R144" i="11"/>
  <c r="P144" i="11"/>
  <c r="BI143" i="11"/>
  <c r="BH143" i="11"/>
  <c r="BG143" i="11"/>
  <c r="BE143" i="11"/>
  <c r="T143" i="11"/>
  <c r="R143" i="11"/>
  <c r="P143" i="11"/>
  <c r="J137" i="11"/>
  <c r="J136" i="11"/>
  <c r="F136" i="11"/>
  <c r="F134" i="11"/>
  <c r="BI115" i="11"/>
  <c r="BH115" i="11"/>
  <c r="BG115" i="11"/>
  <c r="BE115" i="11"/>
  <c r="BI114" i="11"/>
  <c r="BH114" i="11"/>
  <c r="BG114" i="11"/>
  <c r="BF114" i="11"/>
  <c r="BE114" i="11"/>
  <c r="BI113" i="11"/>
  <c r="BH113" i="11"/>
  <c r="BG113" i="11"/>
  <c r="BF113" i="11"/>
  <c r="BE113" i="11"/>
  <c r="BI112" i="11"/>
  <c r="BH112" i="11"/>
  <c r="BG112" i="11"/>
  <c r="BF112" i="11"/>
  <c r="BE112" i="11"/>
  <c r="BI111" i="11"/>
  <c r="BH111" i="11"/>
  <c r="BG111" i="11"/>
  <c r="BF111" i="11"/>
  <c r="BE111" i="11"/>
  <c r="BI110" i="11"/>
  <c r="BH110" i="11"/>
  <c r="BG110" i="11"/>
  <c r="BF110" i="11"/>
  <c r="BE110" i="11"/>
  <c r="J96" i="11"/>
  <c r="J95" i="11"/>
  <c r="F95" i="11"/>
  <c r="F93" i="11"/>
  <c r="J22" i="11"/>
  <c r="E22" i="11"/>
  <c r="F96" i="11" s="1"/>
  <c r="J21" i="11"/>
  <c r="J16" i="11"/>
  <c r="J93" i="11" s="1"/>
  <c r="E7" i="11"/>
  <c r="E126" i="11" s="1"/>
  <c r="J143" i="10"/>
  <c r="J103" i="10" s="1"/>
  <c r="J43" i="10"/>
  <c r="J42" i="10"/>
  <c r="AY106" i="1" s="1"/>
  <c r="J41" i="10"/>
  <c r="AX106" i="1" s="1"/>
  <c r="BI153" i="10"/>
  <c r="BH153" i="10"/>
  <c r="BG153" i="10"/>
  <c r="BE153" i="10"/>
  <c r="T153" i="10"/>
  <c r="R153" i="10"/>
  <c r="P153" i="10"/>
  <c r="BI152" i="10"/>
  <c r="BH152" i="10"/>
  <c r="BG152" i="10"/>
  <c r="BE152" i="10"/>
  <c r="T152" i="10"/>
  <c r="R152" i="10"/>
  <c r="P152" i="10"/>
  <c r="BI151" i="10"/>
  <c r="BH151" i="10"/>
  <c r="BG151" i="10"/>
  <c r="BE151" i="10"/>
  <c r="T151" i="10"/>
  <c r="R151" i="10"/>
  <c r="P151" i="10"/>
  <c r="BI150" i="10"/>
  <c r="BH150" i="10"/>
  <c r="BG150" i="10"/>
  <c r="BE150" i="10"/>
  <c r="T150" i="10"/>
  <c r="R150" i="10"/>
  <c r="P150" i="10"/>
  <c r="BI149" i="10"/>
  <c r="BH149" i="10"/>
  <c r="BG149" i="10"/>
  <c r="BE149" i="10"/>
  <c r="T149" i="10"/>
  <c r="R149" i="10"/>
  <c r="P149" i="10"/>
  <c r="BI148" i="10"/>
  <c r="BH148" i="10"/>
  <c r="BG148" i="10"/>
  <c r="BE148" i="10"/>
  <c r="T148" i="10"/>
  <c r="R148" i="10"/>
  <c r="P148" i="10"/>
  <c r="BI147" i="10"/>
  <c r="BH147" i="10"/>
  <c r="BG147" i="10"/>
  <c r="BE147" i="10"/>
  <c r="T147" i="10"/>
  <c r="R147" i="10"/>
  <c r="P147" i="10"/>
  <c r="BI146" i="10"/>
  <c r="BH146" i="10"/>
  <c r="BG146" i="10"/>
  <c r="BE146" i="10"/>
  <c r="T146" i="10"/>
  <c r="R146" i="10"/>
  <c r="P146" i="10"/>
  <c r="BI145" i="10"/>
  <c r="BH145" i="10"/>
  <c r="BG145" i="10"/>
  <c r="BE145" i="10"/>
  <c r="T145" i="10"/>
  <c r="R145" i="10"/>
  <c r="P145" i="10"/>
  <c r="BI142" i="10"/>
  <c r="BH142" i="10"/>
  <c r="BG142" i="10"/>
  <c r="BE142" i="10"/>
  <c r="T142" i="10"/>
  <c r="R142" i="10"/>
  <c r="P142" i="10"/>
  <c r="BI141" i="10"/>
  <c r="BH141" i="10"/>
  <c r="BG141" i="10"/>
  <c r="BE141" i="10"/>
  <c r="T141" i="10"/>
  <c r="R141" i="10"/>
  <c r="P141" i="10"/>
  <c r="J135" i="10"/>
  <c r="J134" i="10"/>
  <c r="F134" i="10"/>
  <c r="F132" i="10"/>
  <c r="BI113" i="10"/>
  <c r="BH113" i="10"/>
  <c r="BG113" i="10"/>
  <c r="BE113" i="10"/>
  <c r="BI112" i="10"/>
  <c r="BH112" i="10"/>
  <c r="BG112" i="10"/>
  <c r="BF112" i="10"/>
  <c r="BE112" i="10"/>
  <c r="BI111" i="10"/>
  <c r="BH111" i="10"/>
  <c r="BG111" i="10"/>
  <c r="BF111" i="10"/>
  <c r="BE111" i="10"/>
  <c r="BI110" i="10"/>
  <c r="BH110" i="10"/>
  <c r="BG110" i="10"/>
  <c r="BF110" i="10"/>
  <c r="BE110" i="10"/>
  <c r="BI109" i="10"/>
  <c r="BH109" i="10"/>
  <c r="BG109" i="10"/>
  <c r="BF109" i="10"/>
  <c r="BE109" i="10"/>
  <c r="BI108" i="10"/>
  <c r="BH108" i="10"/>
  <c r="BG108" i="10"/>
  <c r="BF108" i="10"/>
  <c r="BE108" i="10"/>
  <c r="J96" i="10"/>
  <c r="J95" i="10"/>
  <c r="F95" i="10"/>
  <c r="F93" i="10"/>
  <c r="J22" i="10"/>
  <c r="E22" i="10"/>
  <c r="F135" i="10" s="1"/>
  <c r="J21" i="10"/>
  <c r="J16" i="10"/>
  <c r="J132" i="10" s="1"/>
  <c r="E7" i="10"/>
  <c r="E124" i="10" s="1"/>
  <c r="J43" i="9"/>
  <c r="J42" i="9"/>
  <c r="AY105" i="1"/>
  <c r="J41" i="9"/>
  <c r="AX105" i="1" s="1"/>
  <c r="BI180" i="9"/>
  <c r="BH180" i="9"/>
  <c r="BG180" i="9"/>
  <c r="BE180" i="9"/>
  <c r="T180" i="9"/>
  <c r="R180" i="9"/>
  <c r="P180" i="9"/>
  <c r="BI179" i="9"/>
  <c r="BH179" i="9"/>
  <c r="BG179" i="9"/>
  <c r="BE179" i="9"/>
  <c r="T179" i="9"/>
  <c r="R179" i="9"/>
  <c r="P179" i="9"/>
  <c r="BI178" i="9"/>
  <c r="BH178" i="9"/>
  <c r="BG178" i="9"/>
  <c r="BE178" i="9"/>
  <c r="T178" i="9"/>
  <c r="R178" i="9"/>
  <c r="P178" i="9"/>
  <c r="BI176" i="9"/>
  <c r="BH176" i="9"/>
  <c r="BG176" i="9"/>
  <c r="BE176" i="9"/>
  <c r="T176" i="9"/>
  <c r="R176" i="9"/>
  <c r="P176" i="9"/>
  <c r="BI175" i="9"/>
  <c r="BH175" i="9"/>
  <c r="BG175" i="9"/>
  <c r="BE175" i="9"/>
  <c r="T175" i="9"/>
  <c r="R175" i="9"/>
  <c r="P175" i="9"/>
  <c r="BI174" i="9"/>
  <c r="BH174" i="9"/>
  <c r="BG174" i="9"/>
  <c r="BE174" i="9"/>
  <c r="T174" i="9"/>
  <c r="R174" i="9"/>
  <c r="P174" i="9"/>
  <c r="BI173" i="9"/>
  <c r="BH173" i="9"/>
  <c r="BG173" i="9"/>
  <c r="BE173" i="9"/>
  <c r="T173" i="9"/>
  <c r="R173" i="9"/>
  <c r="P173" i="9"/>
  <c r="BI172" i="9"/>
  <c r="BH172" i="9"/>
  <c r="BG172" i="9"/>
  <c r="BE172" i="9"/>
  <c r="T172" i="9"/>
  <c r="R172" i="9"/>
  <c r="P172" i="9"/>
  <c r="BI171" i="9"/>
  <c r="BH171" i="9"/>
  <c r="BG171" i="9"/>
  <c r="BE171" i="9"/>
  <c r="T171" i="9"/>
  <c r="R171" i="9"/>
  <c r="P171" i="9"/>
  <c r="BI170" i="9"/>
  <c r="BH170" i="9"/>
  <c r="BG170" i="9"/>
  <c r="BE170" i="9"/>
  <c r="T170" i="9"/>
  <c r="R170" i="9"/>
  <c r="P170" i="9"/>
  <c r="BI168" i="9"/>
  <c r="BH168" i="9"/>
  <c r="BG168" i="9"/>
  <c r="BE168" i="9"/>
  <c r="T168" i="9"/>
  <c r="R168" i="9"/>
  <c r="P168" i="9"/>
  <c r="BI167" i="9"/>
  <c r="BH167" i="9"/>
  <c r="BG167" i="9"/>
  <c r="BE167" i="9"/>
  <c r="T167" i="9"/>
  <c r="R167" i="9"/>
  <c r="P167" i="9"/>
  <c r="BI166" i="9"/>
  <c r="BH166" i="9"/>
  <c r="BG166" i="9"/>
  <c r="BE166" i="9"/>
  <c r="T166" i="9"/>
  <c r="R166" i="9"/>
  <c r="P166" i="9"/>
  <c r="BI164" i="9"/>
  <c r="BH164" i="9"/>
  <c r="BG164" i="9"/>
  <c r="BE164" i="9"/>
  <c r="T164" i="9"/>
  <c r="R164" i="9"/>
  <c r="P164" i="9"/>
  <c r="BI163" i="9"/>
  <c r="BH163" i="9"/>
  <c r="BG163" i="9"/>
  <c r="BE163" i="9"/>
  <c r="T163" i="9"/>
  <c r="R163" i="9"/>
  <c r="P163" i="9"/>
  <c r="BI162" i="9"/>
  <c r="BH162" i="9"/>
  <c r="BG162" i="9"/>
  <c r="BE162" i="9"/>
  <c r="T162" i="9"/>
  <c r="R162" i="9"/>
  <c r="P162" i="9"/>
  <c r="BI161" i="9"/>
  <c r="BH161" i="9"/>
  <c r="BG161" i="9"/>
  <c r="BE161" i="9"/>
  <c r="T161" i="9"/>
  <c r="R161" i="9"/>
  <c r="P161" i="9"/>
  <c r="BI159" i="9"/>
  <c r="BH159" i="9"/>
  <c r="BG159" i="9"/>
  <c r="BE159" i="9"/>
  <c r="T159" i="9"/>
  <c r="R159" i="9"/>
  <c r="P159" i="9"/>
  <c r="BI158" i="9"/>
  <c r="BH158" i="9"/>
  <c r="BG158" i="9"/>
  <c r="BE158" i="9"/>
  <c r="T158" i="9"/>
  <c r="R158" i="9"/>
  <c r="P158" i="9"/>
  <c r="BI157" i="9"/>
  <c r="BH157" i="9"/>
  <c r="BG157" i="9"/>
  <c r="BE157" i="9"/>
  <c r="T157" i="9"/>
  <c r="R157" i="9"/>
  <c r="P157" i="9"/>
  <c r="BI156" i="9"/>
  <c r="BH156" i="9"/>
  <c r="BG156" i="9"/>
  <c r="BE156" i="9"/>
  <c r="T156" i="9"/>
  <c r="R156" i="9"/>
  <c r="P156" i="9"/>
  <c r="BI155" i="9"/>
  <c r="BH155" i="9"/>
  <c r="BG155" i="9"/>
  <c r="BE155" i="9"/>
  <c r="T155" i="9"/>
  <c r="R155" i="9"/>
  <c r="P155" i="9"/>
  <c r="BI154" i="9"/>
  <c r="BH154" i="9"/>
  <c r="BG154" i="9"/>
  <c r="BE154" i="9"/>
  <c r="T154" i="9"/>
  <c r="R154" i="9"/>
  <c r="P154" i="9"/>
  <c r="BI153" i="9"/>
  <c r="BH153" i="9"/>
  <c r="BG153" i="9"/>
  <c r="BE153" i="9"/>
  <c r="T153" i="9"/>
  <c r="R153" i="9"/>
  <c r="P153" i="9"/>
  <c r="BI152" i="9"/>
  <c r="BH152" i="9"/>
  <c r="BG152" i="9"/>
  <c r="BE152" i="9"/>
  <c r="T152" i="9"/>
  <c r="R152" i="9"/>
  <c r="P152" i="9"/>
  <c r="BI151" i="9"/>
  <c r="BH151" i="9"/>
  <c r="BG151" i="9"/>
  <c r="BE151" i="9"/>
  <c r="T151" i="9"/>
  <c r="R151" i="9"/>
  <c r="P151" i="9"/>
  <c r="BI150" i="9"/>
  <c r="BH150" i="9"/>
  <c r="BG150" i="9"/>
  <c r="BE150" i="9"/>
  <c r="T150" i="9"/>
  <c r="R150" i="9"/>
  <c r="P150" i="9"/>
  <c r="BI149" i="9"/>
  <c r="BH149" i="9"/>
  <c r="BG149" i="9"/>
  <c r="BE149" i="9"/>
  <c r="T149" i="9"/>
  <c r="R149" i="9"/>
  <c r="P149" i="9"/>
  <c r="BI147" i="9"/>
  <c r="BH147" i="9"/>
  <c r="BG147" i="9"/>
  <c r="BE147" i="9"/>
  <c r="T147" i="9"/>
  <c r="R147" i="9"/>
  <c r="P147" i="9"/>
  <c r="BI146" i="9"/>
  <c r="BH146" i="9"/>
  <c r="BG146" i="9"/>
  <c r="BE146" i="9"/>
  <c r="T146" i="9"/>
  <c r="R146" i="9"/>
  <c r="P146" i="9"/>
  <c r="BI145" i="9"/>
  <c r="BH145" i="9"/>
  <c r="BG145" i="9"/>
  <c r="BE145" i="9"/>
  <c r="T145" i="9"/>
  <c r="R145" i="9"/>
  <c r="P145" i="9"/>
  <c r="BI144" i="9"/>
  <c r="BH144" i="9"/>
  <c r="BG144" i="9"/>
  <c r="BE144" i="9"/>
  <c r="T144" i="9"/>
  <c r="R144" i="9"/>
  <c r="P144" i="9"/>
  <c r="BI143" i="9"/>
  <c r="BH143" i="9"/>
  <c r="BG143" i="9"/>
  <c r="BE143" i="9"/>
  <c r="T143" i="9"/>
  <c r="R143" i="9"/>
  <c r="P143" i="9"/>
  <c r="BI142" i="9"/>
  <c r="BH142" i="9"/>
  <c r="BG142" i="9"/>
  <c r="BE142" i="9"/>
  <c r="T142" i="9"/>
  <c r="R142" i="9"/>
  <c r="P142" i="9"/>
  <c r="J137" i="9"/>
  <c r="J136" i="9"/>
  <c r="F136" i="9"/>
  <c r="F134" i="9"/>
  <c r="BI115" i="9"/>
  <c r="BH115" i="9"/>
  <c r="BG115" i="9"/>
  <c r="BE115" i="9"/>
  <c r="BI114" i="9"/>
  <c r="BH114" i="9"/>
  <c r="BG114" i="9"/>
  <c r="BF114" i="9"/>
  <c r="BE114" i="9"/>
  <c r="BI113" i="9"/>
  <c r="BH113" i="9"/>
  <c r="BG113" i="9"/>
  <c r="BF113" i="9"/>
  <c r="BE113" i="9"/>
  <c r="BI112" i="9"/>
  <c r="BH112" i="9"/>
  <c r="BG112" i="9"/>
  <c r="BF112" i="9"/>
  <c r="BE112" i="9"/>
  <c r="BI111" i="9"/>
  <c r="BH111" i="9"/>
  <c r="BG111" i="9"/>
  <c r="BF111" i="9"/>
  <c r="BE111" i="9"/>
  <c r="BI110" i="9"/>
  <c r="BH110" i="9"/>
  <c r="BG110" i="9"/>
  <c r="BF110" i="9"/>
  <c r="BE110" i="9"/>
  <c r="J96" i="9"/>
  <c r="J95" i="9"/>
  <c r="F95" i="9"/>
  <c r="F93" i="9"/>
  <c r="J22" i="9"/>
  <c r="E22" i="9"/>
  <c r="F137" i="9" s="1"/>
  <c r="J21" i="9"/>
  <c r="J16" i="9"/>
  <c r="J134" i="9" s="1"/>
  <c r="E7" i="9"/>
  <c r="E126" i="9" s="1"/>
  <c r="J43" i="8"/>
  <c r="J42" i="8"/>
  <c r="AY104" i="1" s="1"/>
  <c r="J41" i="8"/>
  <c r="AX104" i="1" s="1"/>
  <c r="BI351" i="8"/>
  <c r="BH351" i="8"/>
  <c r="BG351" i="8"/>
  <c r="BE351" i="8"/>
  <c r="T351" i="8"/>
  <c r="R351" i="8"/>
  <c r="P351" i="8"/>
  <c r="BI350" i="8"/>
  <c r="BH350" i="8"/>
  <c r="BG350" i="8"/>
  <c r="BE350" i="8"/>
  <c r="T350" i="8"/>
  <c r="R350" i="8"/>
  <c r="P350" i="8"/>
  <c r="BI349" i="8"/>
  <c r="BH349" i="8"/>
  <c r="BG349" i="8"/>
  <c r="BE349" i="8"/>
  <c r="T349" i="8"/>
  <c r="R349" i="8"/>
  <c r="P349" i="8"/>
  <c r="BI347" i="8"/>
  <c r="BH347" i="8"/>
  <c r="BG347" i="8"/>
  <c r="BE347" i="8"/>
  <c r="T347" i="8"/>
  <c r="R347" i="8"/>
  <c r="P347" i="8"/>
  <c r="BI346" i="8"/>
  <c r="BH346" i="8"/>
  <c r="BG346" i="8"/>
  <c r="BE346" i="8"/>
  <c r="T346" i="8"/>
  <c r="R346" i="8"/>
  <c r="P346" i="8"/>
  <c r="BI345" i="8"/>
  <c r="BH345" i="8"/>
  <c r="BG345" i="8"/>
  <c r="BE345" i="8"/>
  <c r="T345" i="8"/>
  <c r="R345" i="8"/>
  <c r="P345" i="8"/>
  <c r="BI344" i="8"/>
  <c r="BH344" i="8"/>
  <c r="BG344" i="8"/>
  <c r="BE344" i="8"/>
  <c r="T344" i="8"/>
  <c r="R344" i="8"/>
  <c r="P344" i="8"/>
  <c r="BI342" i="8"/>
  <c r="BH342" i="8"/>
  <c r="BG342" i="8"/>
  <c r="BE342" i="8"/>
  <c r="T342" i="8"/>
  <c r="R342" i="8"/>
  <c r="P342" i="8"/>
  <c r="BI341" i="8"/>
  <c r="BH341" i="8"/>
  <c r="BG341" i="8"/>
  <c r="BE341" i="8"/>
  <c r="T341" i="8"/>
  <c r="R341" i="8"/>
  <c r="P341" i="8"/>
  <c r="BI340" i="8"/>
  <c r="BH340" i="8"/>
  <c r="BG340" i="8"/>
  <c r="BE340" i="8"/>
  <c r="T340" i="8"/>
  <c r="R340" i="8"/>
  <c r="P340" i="8"/>
  <c r="BI338" i="8"/>
  <c r="BH338" i="8"/>
  <c r="BG338" i="8"/>
  <c r="BE338" i="8"/>
  <c r="T338" i="8"/>
  <c r="R338" i="8"/>
  <c r="P338" i="8"/>
  <c r="BI337" i="8"/>
  <c r="BH337" i="8"/>
  <c r="BG337" i="8"/>
  <c r="BE337" i="8"/>
  <c r="T337" i="8"/>
  <c r="R337" i="8"/>
  <c r="P337" i="8"/>
  <c r="BI336" i="8"/>
  <c r="BH336" i="8"/>
  <c r="BG336" i="8"/>
  <c r="BE336" i="8"/>
  <c r="T336" i="8"/>
  <c r="R336" i="8"/>
  <c r="P336" i="8"/>
  <c r="BI334" i="8"/>
  <c r="BH334" i="8"/>
  <c r="BG334" i="8"/>
  <c r="BE334" i="8"/>
  <c r="T334" i="8"/>
  <c r="R334" i="8"/>
  <c r="P334" i="8"/>
  <c r="BI333" i="8"/>
  <c r="BH333" i="8"/>
  <c r="BG333" i="8"/>
  <c r="BE333" i="8"/>
  <c r="T333" i="8"/>
  <c r="R333" i="8"/>
  <c r="P333" i="8"/>
  <c r="BI332" i="8"/>
  <c r="BH332" i="8"/>
  <c r="BG332" i="8"/>
  <c r="BE332" i="8"/>
  <c r="T332" i="8"/>
  <c r="R332" i="8"/>
  <c r="P332" i="8"/>
  <c r="BI330" i="8"/>
  <c r="BH330" i="8"/>
  <c r="BG330" i="8"/>
  <c r="BE330" i="8"/>
  <c r="T330" i="8"/>
  <c r="R330" i="8"/>
  <c r="P330" i="8"/>
  <c r="BI329" i="8"/>
  <c r="BH329" i="8"/>
  <c r="BG329" i="8"/>
  <c r="BE329" i="8"/>
  <c r="T329" i="8"/>
  <c r="R329" i="8"/>
  <c r="P329" i="8"/>
  <c r="BI328" i="8"/>
  <c r="BH328" i="8"/>
  <c r="BG328" i="8"/>
  <c r="BE328" i="8"/>
  <c r="T328" i="8"/>
  <c r="R328" i="8"/>
  <c r="P328" i="8"/>
  <c r="BI327" i="8"/>
  <c r="BH327" i="8"/>
  <c r="BG327" i="8"/>
  <c r="BE327" i="8"/>
  <c r="T327" i="8"/>
  <c r="R327" i="8"/>
  <c r="P327" i="8"/>
  <c r="BI326" i="8"/>
  <c r="BH326" i="8"/>
  <c r="BG326" i="8"/>
  <c r="BE326" i="8"/>
  <c r="T326" i="8"/>
  <c r="R326" i="8"/>
  <c r="P326" i="8"/>
  <c r="BI325" i="8"/>
  <c r="BH325" i="8"/>
  <c r="BG325" i="8"/>
  <c r="BE325" i="8"/>
  <c r="T325" i="8"/>
  <c r="R325" i="8"/>
  <c r="P325" i="8"/>
  <c r="BI323" i="8"/>
  <c r="BH323" i="8"/>
  <c r="BG323" i="8"/>
  <c r="BE323" i="8"/>
  <c r="T323" i="8"/>
  <c r="R323" i="8"/>
  <c r="P323" i="8"/>
  <c r="BI322" i="8"/>
  <c r="BH322" i="8"/>
  <c r="BG322" i="8"/>
  <c r="BE322" i="8"/>
  <c r="T322" i="8"/>
  <c r="R322" i="8"/>
  <c r="P322" i="8"/>
  <c r="BI321" i="8"/>
  <c r="BH321" i="8"/>
  <c r="BG321" i="8"/>
  <c r="BE321" i="8"/>
  <c r="T321" i="8"/>
  <c r="R321" i="8"/>
  <c r="P321" i="8"/>
  <c r="BI320" i="8"/>
  <c r="BH320" i="8"/>
  <c r="BG320" i="8"/>
  <c r="BE320" i="8"/>
  <c r="T320" i="8"/>
  <c r="R320" i="8"/>
  <c r="P320" i="8"/>
  <c r="BI319" i="8"/>
  <c r="BH319" i="8"/>
  <c r="BG319" i="8"/>
  <c r="BE319" i="8"/>
  <c r="T319" i="8"/>
  <c r="R319" i="8"/>
  <c r="P319" i="8"/>
  <c r="BI318" i="8"/>
  <c r="BH318" i="8"/>
  <c r="BG318" i="8"/>
  <c r="BE318" i="8"/>
  <c r="T318" i="8"/>
  <c r="R318" i="8"/>
  <c r="P318" i="8"/>
  <c r="BI317" i="8"/>
  <c r="BH317" i="8"/>
  <c r="BG317" i="8"/>
  <c r="BE317" i="8"/>
  <c r="T317" i="8"/>
  <c r="R317" i="8"/>
  <c r="P317" i="8"/>
  <c r="BI316" i="8"/>
  <c r="BH316" i="8"/>
  <c r="BG316" i="8"/>
  <c r="BE316" i="8"/>
  <c r="T316" i="8"/>
  <c r="R316" i="8"/>
  <c r="P316" i="8"/>
  <c r="BI315" i="8"/>
  <c r="BH315" i="8"/>
  <c r="BG315" i="8"/>
  <c r="BE315" i="8"/>
  <c r="T315" i="8"/>
  <c r="R315" i="8"/>
  <c r="P315" i="8"/>
  <c r="BI314" i="8"/>
  <c r="BH314" i="8"/>
  <c r="BG314" i="8"/>
  <c r="BE314" i="8"/>
  <c r="T314" i="8"/>
  <c r="R314" i="8"/>
  <c r="P314" i="8"/>
  <c r="BI313" i="8"/>
  <c r="BH313" i="8"/>
  <c r="BG313" i="8"/>
  <c r="BE313" i="8"/>
  <c r="T313" i="8"/>
  <c r="R313" i="8"/>
  <c r="P313" i="8"/>
  <c r="BI312" i="8"/>
  <c r="BH312" i="8"/>
  <c r="BG312" i="8"/>
  <c r="BE312" i="8"/>
  <c r="T312" i="8"/>
  <c r="R312" i="8"/>
  <c r="P312" i="8"/>
  <c r="BI311" i="8"/>
  <c r="BH311" i="8"/>
  <c r="BG311" i="8"/>
  <c r="BE311" i="8"/>
  <c r="T311" i="8"/>
  <c r="R311" i="8"/>
  <c r="P311" i="8"/>
  <c r="BI309" i="8"/>
  <c r="BH309" i="8"/>
  <c r="BG309" i="8"/>
  <c r="BE309" i="8"/>
  <c r="T309" i="8"/>
  <c r="R309" i="8"/>
  <c r="P309" i="8"/>
  <c r="BI308" i="8"/>
  <c r="BH308" i="8"/>
  <c r="BG308" i="8"/>
  <c r="BE308" i="8"/>
  <c r="T308" i="8"/>
  <c r="R308" i="8"/>
  <c r="P308" i="8"/>
  <c r="BI307" i="8"/>
  <c r="BH307" i="8"/>
  <c r="BG307" i="8"/>
  <c r="BE307" i="8"/>
  <c r="T307" i="8"/>
  <c r="R307" i="8"/>
  <c r="P307" i="8"/>
  <c r="BI306" i="8"/>
  <c r="BH306" i="8"/>
  <c r="BG306" i="8"/>
  <c r="BE306" i="8"/>
  <c r="T306" i="8"/>
  <c r="R306" i="8"/>
  <c r="P306" i="8"/>
  <c r="BI304" i="8"/>
  <c r="BH304" i="8"/>
  <c r="BG304" i="8"/>
  <c r="BE304" i="8"/>
  <c r="T304" i="8"/>
  <c r="R304" i="8"/>
  <c r="P304" i="8"/>
  <c r="BI303" i="8"/>
  <c r="BH303" i="8"/>
  <c r="BG303" i="8"/>
  <c r="BE303" i="8"/>
  <c r="T303" i="8"/>
  <c r="R303" i="8"/>
  <c r="P303" i="8"/>
  <c r="BI302" i="8"/>
  <c r="BH302" i="8"/>
  <c r="BG302" i="8"/>
  <c r="BE302" i="8"/>
  <c r="T302" i="8"/>
  <c r="R302" i="8"/>
  <c r="P302" i="8"/>
  <c r="BI301" i="8"/>
  <c r="BH301" i="8"/>
  <c r="BG301" i="8"/>
  <c r="BE301" i="8"/>
  <c r="T301" i="8"/>
  <c r="R301" i="8"/>
  <c r="P301" i="8"/>
  <c r="BI299" i="8"/>
  <c r="BH299" i="8"/>
  <c r="BG299" i="8"/>
  <c r="BE299" i="8"/>
  <c r="T299" i="8"/>
  <c r="R299" i="8"/>
  <c r="P299" i="8"/>
  <c r="BI298" i="8"/>
  <c r="BH298" i="8"/>
  <c r="BG298" i="8"/>
  <c r="BE298" i="8"/>
  <c r="T298" i="8"/>
  <c r="R298" i="8"/>
  <c r="P298" i="8"/>
  <c r="BI297" i="8"/>
  <c r="BH297" i="8"/>
  <c r="BG297" i="8"/>
  <c r="BE297" i="8"/>
  <c r="T297" i="8"/>
  <c r="R297" i="8"/>
  <c r="P297" i="8"/>
  <c r="BI296" i="8"/>
  <c r="BH296" i="8"/>
  <c r="BG296" i="8"/>
  <c r="BE296" i="8"/>
  <c r="T296" i="8"/>
  <c r="R296" i="8"/>
  <c r="P296" i="8"/>
  <c r="BI295" i="8"/>
  <c r="BH295" i="8"/>
  <c r="BG295" i="8"/>
  <c r="BE295" i="8"/>
  <c r="T295" i="8"/>
  <c r="R295" i="8"/>
  <c r="P295" i="8"/>
  <c r="BI294" i="8"/>
  <c r="BH294" i="8"/>
  <c r="BG294" i="8"/>
  <c r="BE294" i="8"/>
  <c r="T294" i="8"/>
  <c r="R294" i="8"/>
  <c r="P294" i="8"/>
  <c r="BI292" i="8"/>
  <c r="BH292" i="8"/>
  <c r="BG292" i="8"/>
  <c r="BE292" i="8"/>
  <c r="T292" i="8"/>
  <c r="R292" i="8"/>
  <c r="P292" i="8"/>
  <c r="BI291" i="8"/>
  <c r="BH291" i="8"/>
  <c r="BG291" i="8"/>
  <c r="BE291" i="8"/>
  <c r="T291" i="8"/>
  <c r="R291" i="8"/>
  <c r="P291" i="8"/>
  <c r="BI290" i="8"/>
  <c r="BH290" i="8"/>
  <c r="BG290" i="8"/>
  <c r="BE290" i="8"/>
  <c r="T290" i="8"/>
  <c r="R290" i="8"/>
  <c r="P290" i="8"/>
  <c r="BI289" i="8"/>
  <c r="BH289" i="8"/>
  <c r="BG289" i="8"/>
  <c r="BE289" i="8"/>
  <c r="T289" i="8"/>
  <c r="R289" i="8"/>
  <c r="P289" i="8"/>
  <c r="BI288" i="8"/>
  <c r="BH288" i="8"/>
  <c r="BG288" i="8"/>
  <c r="BE288" i="8"/>
  <c r="T288" i="8"/>
  <c r="R288" i="8"/>
  <c r="P288" i="8"/>
  <c r="BI287" i="8"/>
  <c r="BH287" i="8"/>
  <c r="BG287" i="8"/>
  <c r="BE287" i="8"/>
  <c r="T287" i="8"/>
  <c r="R287" i="8"/>
  <c r="P287" i="8"/>
  <c r="BI286" i="8"/>
  <c r="BH286" i="8"/>
  <c r="BG286" i="8"/>
  <c r="BE286" i="8"/>
  <c r="T286" i="8"/>
  <c r="R286" i="8"/>
  <c r="P286" i="8"/>
  <c r="BI285" i="8"/>
  <c r="BH285" i="8"/>
  <c r="BG285" i="8"/>
  <c r="BE285" i="8"/>
  <c r="T285" i="8"/>
  <c r="R285" i="8"/>
  <c r="P285" i="8"/>
  <c r="BI284" i="8"/>
  <c r="BH284" i="8"/>
  <c r="BG284" i="8"/>
  <c r="BE284" i="8"/>
  <c r="T284" i="8"/>
  <c r="R284" i="8"/>
  <c r="P284" i="8"/>
  <c r="BI283" i="8"/>
  <c r="BH283" i="8"/>
  <c r="BG283" i="8"/>
  <c r="BE283" i="8"/>
  <c r="T283" i="8"/>
  <c r="R283" i="8"/>
  <c r="P283" i="8"/>
  <c r="BI282" i="8"/>
  <c r="BH282" i="8"/>
  <c r="BG282" i="8"/>
  <c r="BE282" i="8"/>
  <c r="T282" i="8"/>
  <c r="R282" i="8"/>
  <c r="P282" i="8"/>
  <c r="BI281" i="8"/>
  <c r="BH281" i="8"/>
  <c r="BG281" i="8"/>
  <c r="BE281" i="8"/>
  <c r="T281" i="8"/>
  <c r="R281" i="8"/>
  <c r="P281" i="8"/>
  <c r="BI280" i="8"/>
  <c r="BH280" i="8"/>
  <c r="BG280" i="8"/>
  <c r="BE280" i="8"/>
  <c r="T280" i="8"/>
  <c r="R280" i="8"/>
  <c r="P280" i="8"/>
  <c r="BI279" i="8"/>
  <c r="BH279" i="8"/>
  <c r="BG279" i="8"/>
  <c r="BE279" i="8"/>
  <c r="T279" i="8"/>
  <c r="R279" i="8"/>
  <c r="P279" i="8"/>
  <c r="BI278" i="8"/>
  <c r="BH278" i="8"/>
  <c r="BG278" i="8"/>
  <c r="BE278" i="8"/>
  <c r="T278" i="8"/>
  <c r="R278" i="8"/>
  <c r="P278" i="8"/>
  <c r="BI277" i="8"/>
  <c r="BH277" i="8"/>
  <c r="BG277" i="8"/>
  <c r="BE277" i="8"/>
  <c r="T277" i="8"/>
  <c r="R277" i="8"/>
  <c r="P277" i="8"/>
  <c r="BI276" i="8"/>
  <c r="BH276" i="8"/>
  <c r="BG276" i="8"/>
  <c r="BE276" i="8"/>
  <c r="T276" i="8"/>
  <c r="R276" i="8"/>
  <c r="P276" i="8"/>
  <c r="BI275" i="8"/>
  <c r="BH275" i="8"/>
  <c r="BG275" i="8"/>
  <c r="BE275" i="8"/>
  <c r="T275" i="8"/>
  <c r="R275" i="8"/>
  <c r="P275" i="8"/>
  <c r="BI274" i="8"/>
  <c r="BH274" i="8"/>
  <c r="BG274" i="8"/>
  <c r="BE274" i="8"/>
  <c r="T274" i="8"/>
  <c r="R274" i="8"/>
  <c r="P274" i="8"/>
  <c r="BI273" i="8"/>
  <c r="BH273" i="8"/>
  <c r="BG273" i="8"/>
  <c r="BE273" i="8"/>
  <c r="T273" i="8"/>
  <c r="R273" i="8"/>
  <c r="P273" i="8"/>
  <c r="BI272" i="8"/>
  <c r="BH272" i="8"/>
  <c r="BG272" i="8"/>
  <c r="BE272" i="8"/>
  <c r="T272" i="8"/>
  <c r="R272" i="8"/>
  <c r="P272" i="8"/>
  <c r="BI271" i="8"/>
  <c r="BH271" i="8"/>
  <c r="BG271" i="8"/>
  <c r="BE271" i="8"/>
  <c r="T271" i="8"/>
  <c r="R271" i="8"/>
  <c r="P271" i="8"/>
  <c r="BI269" i="8"/>
  <c r="BH269" i="8"/>
  <c r="BG269" i="8"/>
  <c r="BE269" i="8"/>
  <c r="T269" i="8"/>
  <c r="R269" i="8"/>
  <c r="P269" i="8"/>
  <c r="BI268" i="8"/>
  <c r="BH268" i="8"/>
  <c r="BG268" i="8"/>
  <c r="BE268" i="8"/>
  <c r="T268" i="8"/>
  <c r="R268" i="8"/>
  <c r="P268" i="8"/>
  <c r="BI267" i="8"/>
  <c r="BH267" i="8"/>
  <c r="BG267" i="8"/>
  <c r="BE267" i="8"/>
  <c r="T267" i="8"/>
  <c r="R267" i="8"/>
  <c r="P267" i="8"/>
  <c r="BI266" i="8"/>
  <c r="BH266" i="8"/>
  <c r="BG266" i="8"/>
  <c r="BE266" i="8"/>
  <c r="T266" i="8"/>
  <c r="R266" i="8"/>
  <c r="P266" i="8"/>
  <c r="BI265" i="8"/>
  <c r="BH265" i="8"/>
  <c r="BG265" i="8"/>
  <c r="BE265" i="8"/>
  <c r="T265" i="8"/>
  <c r="R265" i="8"/>
  <c r="P265" i="8"/>
  <c r="BI264" i="8"/>
  <c r="BH264" i="8"/>
  <c r="BG264" i="8"/>
  <c r="BE264" i="8"/>
  <c r="T264" i="8"/>
  <c r="R264" i="8"/>
  <c r="P264" i="8"/>
  <c r="BI263" i="8"/>
  <c r="BH263" i="8"/>
  <c r="BG263" i="8"/>
  <c r="BE263" i="8"/>
  <c r="T263" i="8"/>
  <c r="R263" i="8"/>
  <c r="P263" i="8"/>
  <c r="BI262" i="8"/>
  <c r="BH262" i="8"/>
  <c r="BG262" i="8"/>
  <c r="BE262" i="8"/>
  <c r="T262" i="8"/>
  <c r="R262" i="8"/>
  <c r="P262" i="8"/>
  <c r="BI261" i="8"/>
  <c r="BH261" i="8"/>
  <c r="BG261" i="8"/>
  <c r="BE261" i="8"/>
  <c r="T261" i="8"/>
  <c r="R261" i="8"/>
  <c r="P261" i="8"/>
  <c r="BI260" i="8"/>
  <c r="BH260" i="8"/>
  <c r="BG260" i="8"/>
  <c r="BE260" i="8"/>
  <c r="T260" i="8"/>
  <c r="R260" i="8"/>
  <c r="P260" i="8"/>
  <c r="BI259" i="8"/>
  <c r="BH259" i="8"/>
  <c r="BG259" i="8"/>
  <c r="BE259" i="8"/>
  <c r="T259" i="8"/>
  <c r="R259" i="8"/>
  <c r="P259" i="8"/>
  <c r="BI258" i="8"/>
  <c r="BH258" i="8"/>
  <c r="BG258" i="8"/>
  <c r="BE258" i="8"/>
  <c r="T258" i="8"/>
  <c r="R258" i="8"/>
  <c r="P258" i="8"/>
  <c r="BI257" i="8"/>
  <c r="BH257" i="8"/>
  <c r="BG257" i="8"/>
  <c r="BE257" i="8"/>
  <c r="T257" i="8"/>
  <c r="R257" i="8"/>
  <c r="P257" i="8"/>
  <c r="BI256" i="8"/>
  <c r="BH256" i="8"/>
  <c r="BG256" i="8"/>
  <c r="BE256" i="8"/>
  <c r="T256" i="8"/>
  <c r="R256" i="8"/>
  <c r="P256" i="8"/>
  <c r="BI255" i="8"/>
  <c r="BH255" i="8"/>
  <c r="BG255" i="8"/>
  <c r="BE255" i="8"/>
  <c r="T255" i="8"/>
  <c r="R255" i="8"/>
  <c r="P255" i="8"/>
  <c r="BI253" i="8"/>
  <c r="BH253" i="8"/>
  <c r="BG253" i="8"/>
  <c r="BE253" i="8"/>
  <c r="T253" i="8"/>
  <c r="R253" i="8"/>
  <c r="P253" i="8"/>
  <c r="BI252" i="8"/>
  <c r="BH252" i="8"/>
  <c r="BG252" i="8"/>
  <c r="BE252" i="8"/>
  <c r="T252" i="8"/>
  <c r="R252" i="8"/>
  <c r="P252" i="8"/>
  <c r="BI251" i="8"/>
  <c r="BH251" i="8"/>
  <c r="BG251" i="8"/>
  <c r="BE251" i="8"/>
  <c r="T251" i="8"/>
  <c r="R251" i="8"/>
  <c r="P251" i="8"/>
  <c r="BI250" i="8"/>
  <c r="BH250" i="8"/>
  <c r="BG250" i="8"/>
  <c r="BE250" i="8"/>
  <c r="T250" i="8"/>
  <c r="R250" i="8"/>
  <c r="P250" i="8"/>
  <c r="BI249" i="8"/>
  <c r="BH249" i="8"/>
  <c r="BG249" i="8"/>
  <c r="BE249" i="8"/>
  <c r="T249" i="8"/>
  <c r="R249" i="8"/>
  <c r="P249" i="8"/>
  <c r="BI248" i="8"/>
  <c r="BH248" i="8"/>
  <c r="BG248" i="8"/>
  <c r="BE248" i="8"/>
  <c r="T248" i="8"/>
  <c r="R248" i="8"/>
  <c r="P248" i="8"/>
  <c r="BI247" i="8"/>
  <c r="BH247" i="8"/>
  <c r="BG247" i="8"/>
  <c r="BE247" i="8"/>
  <c r="T247" i="8"/>
  <c r="R247" i="8"/>
  <c r="P247" i="8"/>
  <c r="BI246" i="8"/>
  <c r="BH246" i="8"/>
  <c r="BG246" i="8"/>
  <c r="BE246" i="8"/>
  <c r="T246" i="8"/>
  <c r="R246" i="8"/>
  <c r="P246" i="8"/>
  <c r="BI245" i="8"/>
  <c r="BH245" i="8"/>
  <c r="BG245" i="8"/>
  <c r="BE245" i="8"/>
  <c r="T245" i="8"/>
  <c r="R245" i="8"/>
  <c r="P245" i="8"/>
  <c r="BI244" i="8"/>
  <c r="BH244" i="8"/>
  <c r="BG244" i="8"/>
  <c r="BE244" i="8"/>
  <c r="T244" i="8"/>
  <c r="R244" i="8"/>
  <c r="P244" i="8"/>
  <c r="BI242" i="8"/>
  <c r="BH242" i="8"/>
  <c r="BG242" i="8"/>
  <c r="BE242" i="8"/>
  <c r="T242" i="8"/>
  <c r="R242" i="8"/>
  <c r="P242" i="8"/>
  <c r="BI241" i="8"/>
  <c r="BH241" i="8"/>
  <c r="BG241" i="8"/>
  <c r="BE241" i="8"/>
  <c r="T241" i="8"/>
  <c r="R241" i="8"/>
  <c r="P241" i="8"/>
  <c r="BI240" i="8"/>
  <c r="BH240" i="8"/>
  <c r="BG240" i="8"/>
  <c r="BE240" i="8"/>
  <c r="T240" i="8"/>
  <c r="R240" i="8"/>
  <c r="P240" i="8"/>
  <c r="BI239" i="8"/>
  <c r="BH239" i="8"/>
  <c r="BG239" i="8"/>
  <c r="BE239" i="8"/>
  <c r="T239" i="8"/>
  <c r="R239" i="8"/>
  <c r="P239" i="8"/>
  <c r="BI238" i="8"/>
  <c r="BH238" i="8"/>
  <c r="BG238" i="8"/>
  <c r="BE238" i="8"/>
  <c r="T238" i="8"/>
  <c r="R238" i="8"/>
  <c r="P238" i="8"/>
  <c r="BI237" i="8"/>
  <c r="BH237" i="8"/>
  <c r="BG237" i="8"/>
  <c r="BE237" i="8"/>
  <c r="T237" i="8"/>
  <c r="R237" i="8"/>
  <c r="P237" i="8"/>
  <c r="BI236" i="8"/>
  <c r="BH236" i="8"/>
  <c r="BG236" i="8"/>
  <c r="BE236" i="8"/>
  <c r="T236" i="8"/>
  <c r="R236" i="8"/>
  <c r="P236" i="8"/>
  <c r="BI235" i="8"/>
  <c r="BH235" i="8"/>
  <c r="BG235" i="8"/>
  <c r="BE235" i="8"/>
  <c r="T235" i="8"/>
  <c r="R235" i="8"/>
  <c r="P235" i="8"/>
  <c r="BI234" i="8"/>
  <c r="BH234" i="8"/>
  <c r="BG234" i="8"/>
  <c r="BE234" i="8"/>
  <c r="T234" i="8"/>
  <c r="R234" i="8"/>
  <c r="P234" i="8"/>
  <c r="BI233" i="8"/>
  <c r="BH233" i="8"/>
  <c r="BG233" i="8"/>
  <c r="BE233" i="8"/>
  <c r="T233" i="8"/>
  <c r="R233" i="8"/>
  <c r="P233" i="8"/>
  <c r="BI232" i="8"/>
  <c r="BH232" i="8"/>
  <c r="BG232" i="8"/>
  <c r="BE232" i="8"/>
  <c r="T232" i="8"/>
  <c r="R232" i="8"/>
  <c r="P232" i="8"/>
  <c r="BI231" i="8"/>
  <c r="BH231" i="8"/>
  <c r="BG231" i="8"/>
  <c r="BE231" i="8"/>
  <c r="T231" i="8"/>
  <c r="R231" i="8"/>
  <c r="P231" i="8"/>
  <c r="BI228" i="8"/>
  <c r="BH228" i="8"/>
  <c r="BG228" i="8"/>
  <c r="BE228" i="8"/>
  <c r="T228" i="8"/>
  <c r="R228" i="8"/>
  <c r="P228" i="8"/>
  <c r="BI227" i="8"/>
  <c r="BH227" i="8"/>
  <c r="BG227" i="8"/>
  <c r="BE227" i="8"/>
  <c r="T227" i="8"/>
  <c r="R227" i="8"/>
  <c r="P227" i="8"/>
  <c r="BI226" i="8"/>
  <c r="BH226" i="8"/>
  <c r="BG226" i="8"/>
  <c r="BE226" i="8"/>
  <c r="T226" i="8"/>
  <c r="R226" i="8"/>
  <c r="P226" i="8"/>
  <c r="BI225" i="8"/>
  <c r="BH225" i="8"/>
  <c r="BG225" i="8"/>
  <c r="BE225" i="8"/>
  <c r="T225" i="8"/>
  <c r="R225" i="8"/>
  <c r="P225" i="8"/>
  <c r="BI224" i="8"/>
  <c r="BH224" i="8"/>
  <c r="BG224" i="8"/>
  <c r="BE224" i="8"/>
  <c r="T224" i="8"/>
  <c r="R224" i="8"/>
  <c r="P224" i="8"/>
  <c r="BI223" i="8"/>
  <c r="BH223" i="8"/>
  <c r="BG223" i="8"/>
  <c r="BE223" i="8"/>
  <c r="T223" i="8"/>
  <c r="R223" i="8"/>
  <c r="P223" i="8"/>
  <c r="BI222" i="8"/>
  <c r="BH222" i="8"/>
  <c r="BG222" i="8"/>
  <c r="BE222" i="8"/>
  <c r="T222" i="8"/>
  <c r="R222" i="8"/>
  <c r="P222" i="8"/>
  <c r="BI221" i="8"/>
  <c r="BH221" i="8"/>
  <c r="BG221" i="8"/>
  <c r="BE221" i="8"/>
  <c r="T221" i="8"/>
  <c r="R221" i="8"/>
  <c r="P221" i="8"/>
  <c r="BI220" i="8"/>
  <c r="BH220" i="8"/>
  <c r="BG220" i="8"/>
  <c r="BE220" i="8"/>
  <c r="T220" i="8"/>
  <c r="R220" i="8"/>
  <c r="P220" i="8"/>
  <c r="BI218" i="8"/>
  <c r="BH218" i="8"/>
  <c r="BG218" i="8"/>
  <c r="BE218" i="8"/>
  <c r="T218" i="8"/>
  <c r="R218" i="8"/>
  <c r="P218" i="8"/>
  <c r="BI217" i="8"/>
  <c r="BH217" i="8"/>
  <c r="BG217" i="8"/>
  <c r="BE217" i="8"/>
  <c r="T217" i="8"/>
  <c r="R217" i="8"/>
  <c r="P217" i="8"/>
  <c r="BI216" i="8"/>
  <c r="BH216" i="8"/>
  <c r="BG216" i="8"/>
  <c r="BE216" i="8"/>
  <c r="T216" i="8"/>
  <c r="R216" i="8"/>
  <c r="P216" i="8"/>
  <c r="BI215" i="8"/>
  <c r="BH215" i="8"/>
  <c r="BG215" i="8"/>
  <c r="BE215" i="8"/>
  <c r="T215" i="8"/>
  <c r="R215" i="8"/>
  <c r="P215" i="8"/>
  <c r="BI214" i="8"/>
  <c r="BH214" i="8"/>
  <c r="BG214" i="8"/>
  <c r="BE214" i="8"/>
  <c r="T214" i="8"/>
  <c r="R214" i="8"/>
  <c r="P214" i="8"/>
  <c r="BI213" i="8"/>
  <c r="BH213" i="8"/>
  <c r="BG213" i="8"/>
  <c r="BE213" i="8"/>
  <c r="T213" i="8"/>
  <c r="R213" i="8"/>
  <c r="P213" i="8"/>
  <c r="BI212" i="8"/>
  <c r="BH212" i="8"/>
  <c r="BG212" i="8"/>
  <c r="BE212" i="8"/>
  <c r="T212" i="8"/>
  <c r="R212" i="8"/>
  <c r="P212" i="8"/>
  <c r="BI211" i="8"/>
  <c r="BH211" i="8"/>
  <c r="BG211" i="8"/>
  <c r="BE211" i="8"/>
  <c r="T211" i="8"/>
  <c r="R211" i="8"/>
  <c r="P211" i="8"/>
  <c r="BI210" i="8"/>
  <c r="BH210" i="8"/>
  <c r="BG210" i="8"/>
  <c r="BE210" i="8"/>
  <c r="T210" i="8"/>
  <c r="R210" i="8"/>
  <c r="P210" i="8"/>
  <c r="BI209" i="8"/>
  <c r="BH209" i="8"/>
  <c r="BG209" i="8"/>
  <c r="BE209" i="8"/>
  <c r="T209" i="8"/>
  <c r="R209" i="8"/>
  <c r="P209" i="8"/>
  <c r="BI208" i="8"/>
  <c r="BH208" i="8"/>
  <c r="BG208" i="8"/>
  <c r="BE208" i="8"/>
  <c r="T208" i="8"/>
  <c r="R208" i="8"/>
  <c r="P208" i="8"/>
  <c r="BI207" i="8"/>
  <c r="BH207" i="8"/>
  <c r="BG207" i="8"/>
  <c r="BE207" i="8"/>
  <c r="T207" i="8"/>
  <c r="R207" i="8"/>
  <c r="P207" i="8"/>
  <c r="BI206" i="8"/>
  <c r="BH206" i="8"/>
  <c r="BG206" i="8"/>
  <c r="BE206" i="8"/>
  <c r="T206" i="8"/>
  <c r="R206" i="8"/>
  <c r="P206" i="8"/>
  <c r="BI205" i="8"/>
  <c r="BH205" i="8"/>
  <c r="BG205" i="8"/>
  <c r="BE205" i="8"/>
  <c r="T205" i="8"/>
  <c r="R205" i="8"/>
  <c r="P205" i="8"/>
  <c r="BI204" i="8"/>
  <c r="BH204" i="8"/>
  <c r="BG204" i="8"/>
  <c r="BE204" i="8"/>
  <c r="T204" i="8"/>
  <c r="R204" i="8"/>
  <c r="P204" i="8"/>
  <c r="BI203" i="8"/>
  <c r="BH203" i="8"/>
  <c r="BG203" i="8"/>
  <c r="BE203" i="8"/>
  <c r="T203" i="8"/>
  <c r="R203" i="8"/>
  <c r="P203" i="8"/>
  <c r="BI202" i="8"/>
  <c r="BH202" i="8"/>
  <c r="BG202" i="8"/>
  <c r="BE202" i="8"/>
  <c r="T202" i="8"/>
  <c r="R202" i="8"/>
  <c r="P202" i="8"/>
  <c r="BI201" i="8"/>
  <c r="BH201" i="8"/>
  <c r="BG201" i="8"/>
  <c r="BE201" i="8"/>
  <c r="T201" i="8"/>
  <c r="R201" i="8"/>
  <c r="P201" i="8"/>
  <c r="BI200" i="8"/>
  <c r="BH200" i="8"/>
  <c r="BG200" i="8"/>
  <c r="BE200" i="8"/>
  <c r="T200" i="8"/>
  <c r="R200" i="8"/>
  <c r="P200" i="8"/>
  <c r="BI199" i="8"/>
  <c r="BH199" i="8"/>
  <c r="BG199" i="8"/>
  <c r="BE199" i="8"/>
  <c r="T199" i="8"/>
  <c r="R199" i="8"/>
  <c r="P199" i="8"/>
  <c r="BI198" i="8"/>
  <c r="BH198" i="8"/>
  <c r="BG198" i="8"/>
  <c r="BE198" i="8"/>
  <c r="T198" i="8"/>
  <c r="R198" i="8"/>
  <c r="P198" i="8"/>
  <c r="BI197" i="8"/>
  <c r="BH197" i="8"/>
  <c r="BG197" i="8"/>
  <c r="BE197" i="8"/>
  <c r="T197" i="8"/>
  <c r="R197" i="8"/>
  <c r="P197" i="8"/>
  <c r="BI196" i="8"/>
  <c r="BH196" i="8"/>
  <c r="BG196" i="8"/>
  <c r="BE196" i="8"/>
  <c r="T196" i="8"/>
  <c r="R196" i="8"/>
  <c r="P196" i="8"/>
  <c r="BI195" i="8"/>
  <c r="BH195" i="8"/>
  <c r="BG195" i="8"/>
  <c r="BE195" i="8"/>
  <c r="T195" i="8"/>
  <c r="R195" i="8"/>
  <c r="P195" i="8"/>
  <c r="BI194" i="8"/>
  <c r="BH194" i="8"/>
  <c r="BG194" i="8"/>
  <c r="BE194" i="8"/>
  <c r="T194" i="8"/>
  <c r="R194" i="8"/>
  <c r="P194" i="8"/>
  <c r="BI193" i="8"/>
  <c r="BH193" i="8"/>
  <c r="BG193" i="8"/>
  <c r="BE193" i="8"/>
  <c r="T193" i="8"/>
  <c r="R193" i="8"/>
  <c r="P193" i="8"/>
  <c r="BI192" i="8"/>
  <c r="BH192" i="8"/>
  <c r="BG192" i="8"/>
  <c r="BE192" i="8"/>
  <c r="T192" i="8"/>
  <c r="R192" i="8"/>
  <c r="P192" i="8"/>
  <c r="BI191" i="8"/>
  <c r="BH191" i="8"/>
  <c r="BG191" i="8"/>
  <c r="BE191" i="8"/>
  <c r="T191" i="8"/>
  <c r="R191" i="8"/>
  <c r="P191" i="8"/>
  <c r="BI190" i="8"/>
  <c r="BH190" i="8"/>
  <c r="BG190" i="8"/>
  <c r="BE190" i="8"/>
  <c r="T190" i="8"/>
  <c r="R190" i="8"/>
  <c r="P190" i="8"/>
  <c r="BI189" i="8"/>
  <c r="BH189" i="8"/>
  <c r="BG189" i="8"/>
  <c r="BE189" i="8"/>
  <c r="T189" i="8"/>
  <c r="R189" i="8"/>
  <c r="P189" i="8"/>
  <c r="BI188" i="8"/>
  <c r="BH188" i="8"/>
  <c r="BG188" i="8"/>
  <c r="BE188" i="8"/>
  <c r="T188" i="8"/>
  <c r="R188" i="8"/>
  <c r="P188" i="8"/>
  <c r="BI187" i="8"/>
  <c r="BH187" i="8"/>
  <c r="BG187" i="8"/>
  <c r="BE187" i="8"/>
  <c r="T187" i="8"/>
  <c r="R187" i="8"/>
  <c r="P187" i="8"/>
  <c r="BI186" i="8"/>
  <c r="BH186" i="8"/>
  <c r="BG186" i="8"/>
  <c r="BE186" i="8"/>
  <c r="T186" i="8"/>
  <c r="R186" i="8"/>
  <c r="P186" i="8"/>
  <c r="BI185" i="8"/>
  <c r="BH185" i="8"/>
  <c r="BG185" i="8"/>
  <c r="BE185" i="8"/>
  <c r="T185" i="8"/>
  <c r="R185" i="8"/>
  <c r="P185" i="8"/>
  <c r="BI183" i="8"/>
  <c r="BH183" i="8"/>
  <c r="BG183" i="8"/>
  <c r="BE183" i="8"/>
  <c r="T183" i="8"/>
  <c r="R183" i="8"/>
  <c r="P183" i="8"/>
  <c r="BI182" i="8"/>
  <c r="BH182" i="8"/>
  <c r="BG182" i="8"/>
  <c r="BE182" i="8"/>
  <c r="T182" i="8"/>
  <c r="R182" i="8"/>
  <c r="P182" i="8"/>
  <c r="BI181" i="8"/>
  <c r="BH181" i="8"/>
  <c r="BG181" i="8"/>
  <c r="BE181" i="8"/>
  <c r="T181" i="8"/>
  <c r="R181" i="8"/>
  <c r="P181" i="8"/>
  <c r="BI180" i="8"/>
  <c r="BH180" i="8"/>
  <c r="BG180" i="8"/>
  <c r="BE180" i="8"/>
  <c r="T180" i="8"/>
  <c r="R180" i="8"/>
  <c r="P180" i="8"/>
  <c r="BI179" i="8"/>
  <c r="BH179" i="8"/>
  <c r="BG179" i="8"/>
  <c r="BE179" i="8"/>
  <c r="T179" i="8"/>
  <c r="R179" i="8"/>
  <c r="P179" i="8"/>
  <c r="BI178" i="8"/>
  <c r="BH178" i="8"/>
  <c r="BG178" i="8"/>
  <c r="BE178" i="8"/>
  <c r="T178" i="8"/>
  <c r="R178" i="8"/>
  <c r="P178" i="8"/>
  <c r="BI177" i="8"/>
  <c r="BH177" i="8"/>
  <c r="BG177" i="8"/>
  <c r="BE177" i="8"/>
  <c r="T177" i="8"/>
  <c r="R177" i="8"/>
  <c r="P177" i="8"/>
  <c r="BI176" i="8"/>
  <c r="BH176" i="8"/>
  <c r="BG176" i="8"/>
  <c r="BE176" i="8"/>
  <c r="T176" i="8"/>
  <c r="R176" i="8"/>
  <c r="P176" i="8"/>
  <c r="BI175" i="8"/>
  <c r="BH175" i="8"/>
  <c r="BG175" i="8"/>
  <c r="BE175" i="8"/>
  <c r="T175" i="8"/>
  <c r="R175" i="8"/>
  <c r="P175" i="8"/>
  <c r="BI174" i="8"/>
  <c r="BH174" i="8"/>
  <c r="BG174" i="8"/>
  <c r="BE174" i="8"/>
  <c r="T174" i="8"/>
  <c r="R174" i="8"/>
  <c r="P174" i="8"/>
  <c r="BI173" i="8"/>
  <c r="BH173" i="8"/>
  <c r="BG173" i="8"/>
  <c r="BE173" i="8"/>
  <c r="T173" i="8"/>
  <c r="R173" i="8"/>
  <c r="P173" i="8"/>
  <c r="BI171" i="8"/>
  <c r="BH171" i="8"/>
  <c r="BG171" i="8"/>
  <c r="BE171" i="8"/>
  <c r="T171" i="8"/>
  <c r="R171" i="8"/>
  <c r="P171" i="8"/>
  <c r="BI170" i="8"/>
  <c r="BH170" i="8"/>
  <c r="BG170" i="8"/>
  <c r="BE170" i="8"/>
  <c r="T170" i="8"/>
  <c r="R170" i="8"/>
  <c r="P170" i="8"/>
  <c r="BI169" i="8"/>
  <c r="BH169" i="8"/>
  <c r="BG169" i="8"/>
  <c r="BE169" i="8"/>
  <c r="T169" i="8"/>
  <c r="R169" i="8"/>
  <c r="P169" i="8"/>
  <c r="BI168" i="8"/>
  <c r="BH168" i="8"/>
  <c r="BG168" i="8"/>
  <c r="BE168" i="8"/>
  <c r="T168" i="8"/>
  <c r="R168" i="8"/>
  <c r="P168" i="8"/>
  <c r="BI167" i="8"/>
  <c r="BH167" i="8"/>
  <c r="BG167" i="8"/>
  <c r="BE167" i="8"/>
  <c r="T167" i="8"/>
  <c r="R167" i="8"/>
  <c r="P167" i="8"/>
  <c r="BI166" i="8"/>
  <c r="BH166" i="8"/>
  <c r="BG166" i="8"/>
  <c r="BE166" i="8"/>
  <c r="T166" i="8"/>
  <c r="R166" i="8"/>
  <c r="P166" i="8"/>
  <c r="BI165" i="8"/>
  <c r="BH165" i="8"/>
  <c r="BG165" i="8"/>
  <c r="BE165" i="8"/>
  <c r="T165" i="8"/>
  <c r="R165" i="8"/>
  <c r="P165" i="8"/>
  <c r="BI164" i="8"/>
  <c r="BH164" i="8"/>
  <c r="BG164" i="8"/>
  <c r="BE164" i="8"/>
  <c r="T164" i="8"/>
  <c r="R164" i="8"/>
  <c r="P164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60" i="8"/>
  <c r="BH160" i="8"/>
  <c r="BG160" i="8"/>
  <c r="BE160" i="8"/>
  <c r="T160" i="8"/>
  <c r="R160" i="8"/>
  <c r="P160" i="8"/>
  <c r="BI158" i="8"/>
  <c r="BH158" i="8"/>
  <c r="BG158" i="8"/>
  <c r="BE158" i="8"/>
  <c r="T158" i="8"/>
  <c r="T157" i="8" s="1"/>
  <c r="R158" i="8"/>
  <c r="R157" i="8" s="1"/>
  <c r="P158" i="8"/>
  <c r="P157" i="8" s="1"/>
  <c r="J152" i="8"/>
  <c r="J151" i="8"/>
  <c r="F151" i="8"/>
  <c r="F149" i="8"/>
  <c r="BI130" i="8"/>
  <c r="BH130" i="8"/>
  <c r="BG130" i="8"/>
  <c r="BE130" i="8"/>
  <c r="BI129" i="8"/>
  <c r="BH129" i="8"/>
  <c r="BG129" i="8"/>
  <c r="BF129" i="8"/>
  <c r="BE129" i="8"/>
  <c r="BI128" i="8"/>
  <c r="BH128" i="8"/>
  <c r="BG128" i="8"/>
  <c r="BF128" i="8"/>
  <c r="BE128" i="8"/>
  <c r="BI127" i="8"/>
  <c r="BH127" i="8"/>
  <c r="BG127" i="8"/>
  <c r="BF127" i="8"/>
  <c r="BE127" i="8"/>
  <c r="BI126" i="8"/>
  <c r="BH126" i="8"/>
  <c r="BG126" i="8"/>
  <c r="BF126" i="8"/>
  <c r="BE126" i="8"/>
  <c r="BI125" i="8"/>
  <c r="BH125" i="8"/>
  <c r="BG125" i="8"/>
  <c r="BF125" i="8"/>
  <c r="BE125" i="8"/>
  <c r="J96" i="8"/>
  <c r="J95" i="8"/>
  <c r="F95" i="8"/>
  <c r="F93" i="8"/>
  <c r="J22" i="8"/>
  <c r="E22" i="8"/>
  <c r="F152" i="8" s="1"/>
  <c r="J21" i="8"/>
  <c r="J16" i="8"/>
  <c r="J93" i="8" s="1"/>
  <c r="E7" i="8"/>
  <c r="E85" i="8" s="1"/>
  <c r="J43" i="7"/>
  <c r="J42" i="7"/>
  <c r="AY102" i="1" s="1"/>
  <c r="J41" i="7"/>
  <c r="AX102" i="1" s="1"/>
  <c r="BI284" i="7"/>
  <c r="BH284" i="7"/>
  <c r="BG284" i="7"/>
  <c r="BE284" i="7"/>
  <c r="T284" i="7"/>
  <c r="R284" i="7"/>
  <c r="P284" i="7"/>
  <c r="BI283" i="7"/>
  <c r="BH283" i="7"/>
  <c r="BG283" i="7"/>
  <c r="BE283" i="7"/>
  <c r="T283" i="7"/>
  <c r="R283" i="7"/>
  <c r="P283" i="7"/>
  <c r="BI282" i="7"/>
  <c r="BH282" i="7"/>
  <c r="BG282" i="7"/>
  <c r="BE282" i="7"/>
  <c r="T282" i="7"/>
  <c r="R282" i="7"/>
  <c r="P282" i="7"/>
  <c r="BI281" i="7"/>
  <c r="BH281" i="7"/>
  <c r="BG281" i="7"/>
  <c r="BE281" i="7"/>
  <c r="T281" i="7"/>
  <c r="R281" i="7"/>
  <c r="P281" i="7"/>
  <c r="BI280" i="7"/>
  <c r="BH280" i="7"/>
  <c r="BG280" i="7"/>
  <c r="BE280" i="7"/>
  <c r="T280" i="7"/>
  <c r="R280" i="7"/>
  <c r="P280" i="7"/>
  <c r="BI279" i="7"/>
  <c r="BH279" i="7"/>
  <c r="BG279" i="7"/>
  <c r="BE279" i="7"/>
  <c r="T279" i="7"/>
  <c r="R279" i="7"/>
  <c r="P279" i="7"/>
  <c r="BI277" i="7"/>
  <c r="BH277" i="7"/>
  <c r="BG277" i="7"/>
  <c r="BE277" i="7"/>
  <c r="T277" i="7"/>
  <c r="R277" i="7"/>
  <c r="P277" i="7"/>
  <c r="BI276" i="7"/>
  <c r="BH276" i="7"/>
  <c r="BG276" i="7"/>
  <c r="BE276" i="7"/>
  <c r="T276" i="7"/>
  <c r="R276" i="7"/>
  <c r="P276" i="7"/>
  <c r="BI275" i="7"/>
  <c r="BH275" i="7"/>
  <c r="BG275" i="7"/>
  <c r="BE275" i="7"/>
  <c r="T275" i="7"/>
  <c r="R275" i="7"/>
  <c r="P275" i="7"/>
  <c r="BI274" i="7"/>
  <c r="BH274" i="7"/>
  <c r="BG274" i="7"/>
  <c r="BE274" i="7"/>
  <c r="T274" i="7"/>
  <c r="R274" i="7"/>
  <c r="P274" i="7"/>
  <c r="BI273" i="7"/>
  <c r="BH273" i="7"/>
  <c r="BG273" i="7"/>
  <c r="BE273" i="7"/>
  <c r="T273" i="7"/>
  <c r="R273" i="7"/>
  <c r="P273" i="7"/>
  <c r="BI272" i="7"/>
  <c r="BH272" i="7"/>
  <c r="BG272" i="7"/>
  <c r="BE272" i="7"/>
  <c r="T272" i="7"/>
  <c r="R272" i="7"/>
  <c r="P272" i="7"/>
  <c r="BI271" i="7"/>
  <c r="BH271" i="7"/>
  <c r="BG271" i="7"/>
  <c r="BE271" i="7"/>
  <c r="T271" i="7"/>
  <c r="R271" i="7"/>
  <c r="P271" i="7"/>
  <c r="BI269" i="7"/>
  <c r="BH269" i="7"/>
  <c r="BG269" i="7"/>
  <c r="BE269" i="7"/>
  <c r="T269" i="7"/>
  <c r="R269" i="7"/>
  <c r="P269" i="7"/>
  <c r="BI268" i="7"/>
  <c r="BH268" i="7"/>
  <c r="BG268" i="7"/>
  <c r="BE268" i="7"/>
  <c r="T268" i="7"/>
  <c r="R268" i="7"/>
  <c r="P268" i="7"/>
  <c r="BI267" i="7"/>
  <c r="BH267" i="7"/>
  <c r="BG267" i="7"/>
  <c r="BE267" i="7"/>
  <c r="T267" i="7"/>
  <c r="R267" i="7"/>
  <c r="P267" i="7"/>
  <c r="BI266" i="7"/>
  <c r="BH266" i="7"/>
  <c r="BG266" i="7"/>
  <c r="BE266" i="7"/>
  <c r="T266" i="7"/>
  <c r="R266" i="7"/>
  <c r="P266" i="7"/>
  <c r="BI265" i="7"/>
  <c r="BH265" i="7"/>
  <c r="BG265" i="7"/>
  <c r="BE265" i="7"/>
  <c r="T265" i="7"/>
  <c r="R265" i="7"/>
  <c r="P265" i="7"/>
  <c r="BI264" i="7"/>
  <c r="BH264" i="7"/>
  <c r="BG264" i="7"/>
  <c r="BE264" i="7"/>
  <c r="T264" i="7"/>
  <c r="R264" i="7"/>
  <c r="P264" i="7"/>
  <c r="BI263" i="7"/>
  <c r="BH263" i="7"/>
  <c r="BG263" i="7"/>
  <c r="BE263" i="7"/>
  <c r="T263" i="7"/>
  <c r="R263" i="7"/>
  <c r="P263" i="7"/>
  <c r="BI262" i="7"/>
  <c r="BH262" i="7"/>
  <c r="BG262" i="7"/>
  <c r="BE262" i="7"/>
  <c r="T262" i="7"/>
  <c r="R262" i="7"/>
  <c r="P262" i="7"/>
  <c r="BI261" i="7"/>
  <c r="BH261" i="7"/>
  <c r="BG261" i="7"/>
  <c r="BE261" i="7"/>
  <c r="T261" i="7"/>
  <c r="R261" i="7"/>
  <c r="P261" i="7"/>
  <c r="BI260" i="7"/>
  <c r="BH260" i="7"/>
  <c r="BG260" i="7"/>
  <c r="BE260" i="7"/>
  <c r="T260" i="7"/>
  <c r="R260" i="7"/>
  <c r="P260" i="7"/>
  <c r="BI259" i="7"/>
  <c r="BH259" i="7"/>
  <c r="BG259" i="7"/>
  <c r="BE259" i="7"/>
  <c r="T259" i="7"/>
  <c r="R259" i="7"/>
  <c r="P259" i="7"/>
  <c r="BI258" i="7"/>
  <c r="BH258" i="7"/>
  <c r="BG258" i="7"/>
  <c r="BE258" i="7"/>
  <c r="T258" i="7"/>
  <c r="R258" i="7"/>
  <c r="P258" i="7"/>
  <c r="BI257" i="7"/>
  <c r="BH257" i="7"/>
  <c r="BG257" i="7"/>
  <c r="BE257" i="7"/>
  <c r="T257" i="7"/>
  <c r="R257" i="7"/>
  <c r="P257" i="7"/>
  <c r="BI256" i="7"/>
  <c r="BH256" i="7"/>
  <c r="BG256" i="7"/>
  <c r="BE256" i="7"/>
  <c r="T256" i="7"/>
  <c r="R256" i="7"/>
  <c r="P256" i="7"/>
  <c r="BI255" i="7"/>
  <c r="BH255" i="7"/>
  <c r="BG255" i="7"/>
  <c r="BE255" i="7"/>
  <c r="T255" i="7"/>
  <c r="R255" i="7"/>
  <c r="P255" i="7"/>
  <c r="BI254" i="7"/>
  <c r="BH254" i="7"/>
  <c r="BG254" i="7"/>
  <c r="BE254" i="7"/>
  <c r="T254" i="7"/>
  <c r="R254" i="7"/>
  <c r="P254" i="7"/>
  <c r="BI253" i="7"/>
  <c r="BH253" i="7"/>
  <c r="BG253" i="7"/>
  <c r="BE253" i="7"/>
  <c r="T253" i="7"/>
  <c r="R253" i="7"/>
  <c r="P253" i="7"/>
  <c r="BI252" i="7"/>
  <c r="BH252" i="7"/>
  <c r="BG252" i="7"/>
  <c r="BE252" i="7"/>
  <c r="T252" i="7"/>
  <c r="R252" i="7"/>
  <c r="P252" i="7"/>
  <c r="BI251" i="7"/>
  <c r="BH251" i="7"/>
  <c r="BG251" i="7"/>
  <c r="BE251" i="7"/>
  <c r="T251" i="7"/>
  <c r="R251" i="7"/>
  <c r="P251" i="7"/>
  <c r="BI250" i="7"/>
  <c r="BH250" i="7"/>
  <c r="BG250" i="7"/>
  <c r="BE250" i="7"/>
  <c r="T250" i="7"/>
  <c r="R250" i="7"/>
  <c r="P250" i="7"/>
  <c r="BI249" i="7"/>
  <c r="BH249" i="7"/>
  <c r="BG249" i="7"/>
  <c r="BE249" i="7"/>
  <c r="T249" i="7"/>
  <c r="R249" i="7"/>
  <c r="P249" i="7"/>
  <c r="BI248" i="7"/>
  <c r="BH248" i="7"/>
  <c r="BG248" i="7"/>
  <c r="BE248" i="7"/>
  <c r="T248" i="7"/>
  <c r="R248" i="7"/>
  <c r="P248" i="7"/>
  <c r="BI247" i="7"/>
  <c r="BH247" i="7"/>
  <c r="BG247" i="7"/>
  <c r="BE247" i="7"/>
  <c r="T247" i="7"/>
  <c r="R247" i="7"/>
  <c r="P247" i="7"/>
  <c r="BI246" i="7"/>
  <c r="BH246" i="7"/>
  <c r="BG246" i="7"/>
  <c r="BE246" i="7"/>
  <c r="T246" i="7"/>
  <c r="R246" i="7"/>
  <c r="P246" i="7"/>
  <c r="BI244" i="7"/>
  <c r="BH244" i="7"/>
  <c r="BG244" i="7"/>
  <c r="BE244" i="7"/>
  <c r="T244" i="7"/>
  <c r="R244" i="7"/>
  <c r="P244" i="7"/>
  <c r="BI243" i="7"/>
  <c r="BH243" i="7"/>
  <c r="BG243" i="7"/>
  <c r="BE243" i="7"/>
  <c r="T243" i="7"/>
  <c r="R243" i="7"/>
  <c r="P243" i="7"/>
  <c r="BI242" i="7"/>
  <c r="BH242" i="7"/>
  <c r="BG242" i="7"/>
  <c r="BE242" i="7"/>
  <c r="T242" i="7"/>
  <c r="R242" i="7"/>
  <c r="P242" i="7"/>
  <c r="BI241" i="7"/>
  <c r="BH241" i="7"/>
  <c r="BG241" i="7"/>
  <c r="BE241" i="7"/>
  <c r="T241" i="7"/>
  <c r="R241" i="7"/>
  <c r="P241" i="7"/>
  <c r="BI240" i="7"/>
  <c r="BH240" i="7"/>
  <c r="BG240" i="7"/>
  <c r="BE240" i="7"/>
  <c r="T240" i="7"/>
  <c r="R240" i="7"/>
  <c r="P240" i="7"/>
  <c r="BI239" i="7"/>
  <c r="BH239" i="7"/>
  <c r="BG239" i="7"/>
  <c r="BE239" i="7"/>
  <c r="T239" i="7"/>
  <c r="R239" i="7"/>
  <c r="P239" i="7"/>
  <c r="BI238" i="7"/>
  <c r="BH238" i="7"/>
  <c r="BG238" i="7"/>
  <c r="BE238" i="7"/>
  <c r="T238" i="7"/>
  <c r="R238" i="7"/>
  <c r="P238" i="7"/>
  <c r="BI237" i="7"/>
  <c r="BH237" i="7"/>
  <c r="BG237" i="7"/>
  <c r="BE237" i="7"/>
  <c r="T237" i="7"/>
  <c r="R237" i="7"/>
  <c r="P237" i="7"/>
  <c r="BI236" i="7"/>
  <c r="BH236" i="7"/>
  <c r="BG236" i="7"/>
  <c r="BE236" i="7"/>
  <c r="T236" i="7"/>
  <c r="R236" i="7"/>
  <c r="P236" i="7"/>
  <c r="BI235" i="7"/>
  <c r="BH235" i="7"/>
  <c r="BG235" i="7"/>
  <c r="BE235" i="7"/>
  <c r="T235" i="7"/>
  <c r="R235" i="7"/>
  <c r="P235" i="7"/>
  <c r="BI234" i="7"/>
  <c r="BH234" i="7"/>
  <c r="BG234" i="7"/>
  <c r="BE234" i="7"/>
  <c r="T234" i="7"/>
  <c r="R234" i="7"/>
  <c r="P234" i="7"/>
  <c r="BI233" i="7"/>
  <c r="BH233" i="7"/>
  <c r="BG233" i="7"/>
  <c r="BE233" i="7"/>
  <c r="T233" i="7"/>
  <c r="R233" i="7"/>
  <c r="P233" i="7"/>
  <c r="BI232" i="7"/>
  <c r="BH232" i="7"/>
  <c r="BG232" i="7"/>
  <c r="BE232" i="7"/>
  <c r="T232" i="7"/>
  <c r="R232" i="7"/>
  <c r="P232" i="7"/>
  <c r="BI231" i="7"/>
  <c r="BH231" i="7"/>
  <c r="BG231" i="7"/>
  <c r="BE231" i="7"/>
  <c r="T231" i="7"/>
  <c r="R231" i="7"/>
  <c r="P231" i="7"/>
  <c r="BI230" i="7"/>
  <c r="BH230" i="7"/>
  <c r="BG230" i="7"/>
  <c r="BE230" i="7"/>
  <c r="T230" i="7"/>
  <c r="R230" i="7"/>
  <c r="P230" i="7"/>
  <c r="BI229" i="7"/>
  <c r="BH229" i="7"/>
  <c r="BG229" i="7"/>
  <c r="BE229" i="7"/>
  <c r="T229" i="7"/>
  <c r="R229" i="7"/>
  <c r="P229" i="7"/>
  <c r="BI228" i="7"/>
  <c r="BH228" i="7"/>
  <c r="BG228" i="7"/>
  <c r="BE228" i="7"/>
  <c r="T228" i="7"/>
  <c r="R228" i="7"/>
  <c r="P228" i="7"/>
  <c r="BI227" i="7"/>
  <c r="BH227" i="7"/>
  <c r="BG227" i="7"/>
  <c r="BE227" i="7"/>
  <c r="T227" i="7"/>
  <c r="R227" i="7"/>
  <c r="P227" i="7"/>
  <c r="BI226" i="7"/>
  <c r="BH226" i="7"/>
  <c r="BG226" i="7"/>
  <c r="BE226" i="7"/>
  <c r="T226" i="7"/>
  <c r="R226" i="7"/>
  <c r="P226" i="7"/>
  <c r="BI225" i="7"/>
  <c r="BH225" i="7"/>
  <c r="BG225" i="7"/>
  <c r="BE225" i="7"/>
  <c r="T225" i="7"/>
  <c r="R225" i="7"/>
  <c r="P225" i="7"/>
  <c r="BI224" i="7"/>
  <c r="BH224" i="7"/>
  <c r="BG224" i="7"/>
  <c r="BE224" i="7"/>
  <c r="T224" i="7"/>
  <c r="R224" i="7"/>
  <c r="P224" i="7"/>
  <c r="BI223" i="7"/>
  <c r="BH223" i="7"/>
  <c r="BG223" i="7"/>
  <c r="BE223" i="7"/>
  <c r="T223" i="7"/>
  <c r="R223" i="7"/>
  <c r="P223" i="7"/>
  <c r="BI222" i="7"/>
  <c r="BH222" i="7"/>
  <c r="BG222" i="7"/>
  <c r="BE222" i="7"/>
  <c r="T222" i="7"/>
  <c r="R222" i="7"/>
  <c r="P222" i="7"/>
  <c r="BI221" i="7"/>
  <c r="BH221" i="7"/>
  <c r="BG221" i="7"/>
  <c r="BE221" i="7"/>
  <c r="T221" i="7"/>
  <c r="R221" i="7"/>
  <c r="P221" i="7"/>
  <c r="BI220" i="7"/>
  <c r="BH220" i="7"/>
  <c r="BG220" i="7"/>
  <c r="BE220" i="7"/>
  <c r="T220" i="7"/>
  <c r="R220" i="7"/>
  <c r="P220" i="7"/>
  <c r="BI219" i="7"/>
  <c r="BH219" i="7"/>
  <c r="BG219" i="7"/>
  <c r="BE219" i="7"/>
  <c r="T219" i="7"/>
  <c r="R219" i="7"/>
  <c r="P219" i="7"/>
  <c r="BI218" i="7"/>
  <c r="BH218" i="7"/>
  <c r="BG218" i="7"/>
  <c r="BE218" i="7"/>
  <c r="T218" i="7"/>
  <c r="R218" i="7"/>
  <c r="P218" i="7"/>
  <c r="BI217" i="7"/>
  <c r="BH217" i="7"/>
  <c r="BG217" i="7"/>
  <c r="BE217" i="7"/>
  <c r="T217" i="7"/>
  <c r="R217" i="7"/>
  <c r="P217" i="7"/>
  <c r="BI216" i="7"/>
  <c r="BH216" i="7"/>
  <c r="BG216" i="7"/>
  <c r="BE216" i="7"/>
  <c r="T216" i="7"/>
  <c r="R216" i="7"/>
  <c r="P216" i="7"/>
  <c r="BI215" i="7"/>
  <c r="BH215" i="7"/>
  <c r="BG215" i="7"/>
  <c r="BE215" i="7"/>
  <c r="T215" i="7"/>
  <c r="R215" i="7"/>
  <c r="P215" i="7"/>
  <c r="BI214" i="7"/>
  <c r="BH214" i="7"/>
  <c r="BG214" i="7"/>
  <c r="BE214" i="7"/>
  <c r="T214" i="7"/>
  <c r="R214" i="7"/>
  <c r="P214" i="7"/>
  <c r="BI213" i="7"/>
  <c r="BH213" i="7"/>
  <c r="BG213" i="7"/>
  <c r="BE213" i="7"/>
  <c r="T213" i="7"/>
  <c r="R213" i="7"/>
  <c r="P213" i="7"/>
  <c r="BI212" i="7"/>
  <c r="BH212" i="7"/>
  <c r="BG212" i="7"/>
  <c r="BE212" i="7"/>
  <c r="T212" i="7"/>
  <c r="R212" i="7"/>
  <c r="P212" i="7"/>
  <c r="BI211" i="7"/>
  <c r="BH211" i="7"/>
  <c r="BG211" i="7"/>
  <c r="BE211" i="7"/>
  <c r="T211" i="7"/>
  <c r="R211" i="7"/>
  <c r="P211" i="7"/>
  <c r="BI210" i="7"/>
  <c r="BH210" i="7"/>
  <c r="BG210" i="7"/>
  <c r="BE210" i="7"/>
  <c r="T210" i="7"/>
  <c r="R210" i="7"/>
  <c r="P210" i="7"/>
  <c r="BI209" i="7"/>
  <c r="BH209" i="7"/>
  <c r="BG209" i="7"/>
  <c r="BE209" i="7"/>
  <c r="T209" i="7"/>
  <c r="R209" i="7"/>
  <c r="P209" i="7"/>
  <c r="BI208" i="7"/>
  <c r="BH208" i="7"/>
  <c r="BG208" i="7"/>
  <c r="BE208" i="7"/>
  <c r="T208" i="7"/>
  <c r="R208" i="7"/>
  <c r="P208" i="7"/>
  <c r="BI207" i="7"/>
  <c r="BH207" i="7"/>
  <c r="BG207" i="7"/>
  <c r="BE207" i="7"/>
  <c r="T207" i="7"/>
  <c r="R207" i="7"/>
  <c r="P207" i="7"/>
  <c r="BI206" i="7"/>
  <c r="BH206" i="7"/>
  <c r="BG206" i="7"/>
  <c r="BE206" i="7"/>
  <c r="T206" i="7"/>
  <c r="R206" i="7"/>
  <c r="P206" i="7"/>
  <c r="BI205" i="7"/>
  <c r="BH205" i="7"/>
  <c r="BG205" i="7"/>
  <c r="BE205" i="7"/>
  <c r="T205" i="7"/>
  <c r="R205" i="7"/>
  <c r="P205" i="7"/>
  <c r="BI204" i="7"/>
  <c r="BH204" i="7"/>
  <c r="BG204" i="7"/>
  <c r="BE204" i="7"/>
  <c r="T204" i="7"/>
  <c r="R204" i="7"/>
  <c r="P204" i="7"/>
  <c r="BI203" i="7"/>
  <c r="BH203" i="7"/>
  <c r="BG203" i="7"/>
  <c r="BE203" i="7"/>
  <c r="T203" i="7"/>
  <c r="R203" i="7"/>
  <c r="P203" i="7"/>
  <c r="BI202" i="7"/>
  <c r="BH202" i="7"/>
  <c r="BG202" i="7"/>
  <c r="BE202" i="7"/>
  <c r="T202" i="7"/>
  <c r="R202" i="7"/>
  <c r="P202" i="7"/>
  <c r="BI201" i="7"/>
  <c r="BH201" i="7"/>
  <c r="BG201" i="7"/>
  <c r="BE201" i="7"/>
  <c r="T201" i="7"/>
  <c r="R201" i="7"/>
  <c r="P201" i="7"/>
  <c r="BI200" i="7"/>
  <c r="BH200" i="7"/>
  <c r="BG200" i="7"/>
  <c r="BE200" i="7"/>
  <c r="T200" i="7"/>
  <c r="R200" i="7"/>
  <c r="P200" i="7"/>
  <c r="BI199" i="7"/>
  <c r="BH199" i="7"/>
  <c r="BG199" i="7"/>
  <c r="BE199" i="7"/>
  <c r="T199" i="7"/>
  <c r="R199" i="7"/>
  <c r="P199" i="7"/>
  <c r="BI198" i="7"/>
  <c r="BH198" i="7"/>
  <c r="BG198" i="7"/>
  <c r="BE198" i="7"/>
  <c r="T198" i="7"/>
  <c r="R198" i="7"/>
  <c r="P198" i="7"/>
  <c r="BI197" i="7"/>
  <c r="BH197" i="7"/>
  <c r="BG197" i="7"/>
  <c r="BE197" i="7"/>
  <c r="T197" i="7"/>
  <c r="R197" i="7"/>
  <c r="P197" i="7"/>
  <c r="BI196" i="7"/>
  <c r="BH196" i="7"/>
  <c r="BG196" i="7"/>
  <c r="BE196" i="7"/>
  <c r="T196" i="7"/>
  <c r="R196" i="7"/>
  <c r="P196" i="7"/>
  <c r="BI195" i="7"/>
  <c r="BH195" i="7"/>
  <c r="BG195" i="7"/>
  <c r="BE195" i="7"/>
  <c r="T195" i="7"/>
  <c r="R195" i="7"/>
  <c r="P195" i="7"/>
  <c r="BI194" i="7"/>
  <c r="BH194" i="7"/>
  <c r="BG194" i="7"/>
  <c r="BE194" i="7"/>
  <c r="T194" i="7"/>
  <c r="R194" i="7"/>
  <c r="P194" i="7"/>
  <c r="BI193" i="7"/>
  <c r="BH193" i="7"/>
  <c r="BG193" i="7"/>
  <c r="BE193" i="7"/>
  <c r="T193" i="7"/>
  <c r="R193" i="7"/>
  <c r="P193" i="7"/>
  <c r="BI192" i="7"/>
  <c r="BH192" i="7"/>
  <c r="BG192" i="7"/>
  <c r="BE192" i="7"/>
  <c r="T192" i="7"/>
  <c r="R192" i="7"/>
  <c r="P192" i="7"/>
  <c r="BI191" i="7"/>
  <c r="BH191" i="7"/>
  <c r="BG191" i="7"/>
  <c r="BE191" i="7"/>
  <c r="T191" i="7"/>
  <c r="R191" i="7"/>
  <c r="P191" i="7"/>
  <c r="BI190" i="7"/>
  <c r="BH190" i="7"/>
  <c r="BG190" i="7"/>
  <c r="BE190" i="7"/>
  <c r="T190" i="7"/>
  <c r="R190" i="7"/>
  <c r="P190" i="7"/>
  <c r="BI189" i="7"/>
  <c r="BH189" i="7"/>
  <c r="BG189" i="7"/>
  <c r="BE189" i="7"/>
  <c r="T189" i="7"/>
  <c r="R189" i="7"/>
  <c r="P189" i="7"/>
  <c r="BI188" i="7"/>
  <c r="BH188" i="7"/>
  <c r="BG188" i="7"/>
  <c r="BE188" i="7"/>
  <c r="T188" i="7"/>
  <c r="R188" i="7"/>
  <c r="P188" i="7"/>
  <c r="BI187" i="7"/>
  <c r="BH187" i="7"/>
  <c r="BG187" i="7"/>
  <c r="BE187" i="7"/>
  <c r="T187" i="7"/>
  <c r="R187" i="7"/>
  <c r="P187" i="7"/>
  <c r="BI186" i="7"/>
  <c r="BH186" i="7"/>
  <c r="BG186" i="7"/>
  <c r="BE186" i="7"/>
  <c r="T186" i="7"/>
  <c r="R186" i="7"/>
  <c r="P186" i="7"/>
  <c r="BI185" i="7"/>
  <c r="BH185" i="7"/>
  <c r="BG185" i="7"/>
  <c r="BE185" i="7"/>
  <c r="T185" i="7"/>
  <c r="R185" i="7"/>
  <c r="P185" i="7"/>
  <c r="BI184" i="7"/>
  <c r="BH184" i="7"/>
  <c r="BG184" i="7"/>
  <c r="BE184" i="7"/>
  <c r="T184" i="7"/>
  <c r="R184" i="7"/>
  <c r="P184" i="7"/>
  <c r="BI183" i="7"/>
  <c r="BH183" i="7"/>
  <c r="BG183" i="7"/>
  <c r="BE183" i="7"/>
  <c r="T183" i="7"/>
  <c r="R183" i="7"/>
  <c r="P183" i="7"/>
  <c r="BI182" i="7"/>
  <c r="BH182" i="7"/>
  <c r="BG182" i="7"/>
  <c r="BE182" i="7"/>
  <c r="T182" i="7"/>
  <c r="R182" i="7"/>
  <c r="P182" i="7"/>
  <c r="BI181" i="7"/>
  <c r="BH181" i="7"/>
  <c r="BG181" i="7"/>
  <c r="BE181" i="7"/>
  <c r="T181" i="7"/>
  <c r="R181" i="7"/>
  <c r="P181" i="7"/>
  <c r="BI180" i="7"/>
  <c r="BH180" i="7"/>
  <c r="BG180" i="7"/>
  <c r="BE180" i="7"/>
  <c r="T180" i="7"/>
  <c r="R180" i="7"/>
  <c r="P180" i="7"/>
  <c r="BI179" i="7"/>
  <c r="BH179" i="7"/>
  <c r="BG179" i="7"/>
  <c r="BE179" i="7"/>
  <c r="T179" i="7"/>
  <c r="R179" i="7"/>
  <c r="P179" i="7"/>
  <c r="BI178" i="7"/>
  <c r="BH178" i="7"/>
  <c r="BG178" i="7"/>
  <c r="BE178" i="7"/>
  <c r="T178" i="7"/>
  <c r="R178" i="7"/>
  <c r="P178" i="7"/>
  <c r="BI177" i="7"/>
  <c r="BH177" i="7"/>
  <c r="BG177" i="7"/>
  <c r="BE177" i="7"/>
  <c r="T177" i="7"/>
  <c r="R177" i="7"/>
  <c r="P177" i="7"/>
  <c r="BI176" i="7"/>
  <c r="BH176" i="7"/>
  <c r="BG176" i="7"/>
  <c r="BE176" i="7"/>
  <c r="T176" i="7"/>
  <c r="R176" i="7"/>
  <c r="P176" i="7"/>
  <c r="BI175" i="7"/>
  <c r="BH175" i="7"/>
  <c r="BG175" i="7"/>
  <c r="BE175" i="7"/>
  <c r="T175" i="7"/>
  <c r="R175" i="7"/>
  <c r="P175" i="7"/>
  <c r="BI174" i="7"/>
  <c r="BH174" i="7"/>
  <c r="BG174" i="7"/>
  <c r="BE174" i="7"/>
  <c r="T174" i="7"/>
  <c r="R174" i="7"/>
  <c r="P174" i="7"/>
  <c r="BI173" i="7"/>
  <c r="BH173" i="7"/>
  <c r="BG173" i="7"/>
  <c r="BE173" i="7"/>
  <c r="T173" i="7"/>
  <c r="R173" i="7"/>
  <c r="P173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9" i="7"/>
  <c r="BH169" i="7"/>
  <c r="BG169" i="7"/>
  <c r="BE169" i="7"/>
  <c r="T169" i="7"/>
  <c r="R169" i="7"/>
  <c r="P169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J138" i="7"/>
  <c r="J137" i="7"/>
  <c r="F137" i="7"/>
  <c r="F135" i="7"/>
  <c r="BI116" i="7"/>
  <c r="BH116" i="7"/>
  <c r="BG116" i="7"/>
  <c r="BE116" i="7"/>
  <c r="BI115" i="7"/>
  <c r="BH115" i="7"/>
  <c r="BG115" i="7"/>
  <c r="BF115" i="7"/>
  <c r="BE115" i="7"/>
  <c r="BI114" i="7"/>
  <c r="BH114" i="7"/>
  <c r="BG114" i="7"/>
  <c r="BF114" i="7"/>
  <c r="BE114" i="7"/>
  <c r="BI113" i="7"/>
  <c r="BH113" i="7"/>
  <c r="BG113" i="7"/>
  <c r="BF113" i="7"/>
  <c r="BE113" i="7"/>
  <c r="BI112" i="7"/>
  <c r="BH112" i="7"/>
  <c r="BG112" i="7"/>
  <c r="BF112" i="7"/>
  <c r="BE112" i="7"/>
  <c r="BI111" i="7"/>
  <c r="BH111" i="7"/>
  <c r="BG111" i="7"/>
  <c r="BF111" i="7"/>
  <c r="BE111" i="7"/>
  <c r="J96" i="7"/>
  <c r="J95" i="7"/>
  <c r="F95" i="7"/>
  <c r="F93" i="7"/>
  <c r="J22" i="7"/>
  <c r="E22" i="7"/>
  <c r="F96" i="7" s="1"/>
  <c r="J21" i="7"/>
  <c r="J16" i="7"/>
  <c r="J135" i="7" s="1"/>
  <c r="E7" i="7"/>
  <c r="E127" i="7" s="1"/>
  <c r="J43" i="6"/>
  <c r="J42" i="6"/>
  <c r="AY101" i="1" s="1"/>
  <c r="J41" i="6"/>
  <c r="AX101" i="1" s="1"/>
  <c r="BI270" i="6"/>
  <c r="BH270" i="6"/>
  <c r="BG270" i="6"/>
  <c r="BE270" i="6"/>
  <c r="T270" i="6"/>
  <c r="T269" i="6" s="1"/>
  <c r="R270" i="6"/>
  <c r="R269" i="6" s="1"/>
  <c r="P270" i="6"/>
  <c r="P269" i="6" s="1"/>
  <c r="BI268" i="6"/>
  <c r="BH268" i="6"/>
  <c r="BG268" i="6"/>
  <c r="BE268" i="6"/>
  <c r="T268" i="6"/>
  <c r="R268" i="6"/>
  <c r="P268" i="6"/>
  <c r="BI267" i="6"/>
  <c r="BH267" i="6"/>
  <c r="BG267" i="6"/>
  <c r="BE267" i="6"/>
  <c r="T267" i="6"/>
  <c r="R267" i="6"/>
  <c r="P267" i="6"/>
  <c r="BI266" i="6"/>
  <c r="BH266" i="6"/>
  <c r="BG266" i="6"/>
  <c r="BE266" i="6"/>
  <c r="T266" i="6"/>
  <c r="R266" i="6"/>
  <c r="P266" i="6"/>
  <c r="BI265" i="6"/>
  <c r="BH265" i="6"/>
  <c r="BG265" i="6"/>
  <c r="BE265" i="6"/>
  <c r="T265" i="6"/>
  <c r="R265" i="6"/>
  <c r="P265" i="6"/>
  <c r="BI264" i="6"/>
  <c r="BH264" i="6"/>
  <c r="BG264" i="6"/>
  <c r="BE264" i="6"/>
  <c r="T264" i="6"/>
  <c r="R264" i="6"/>
  <c r="P264" i="6"/>
  <c r="BI263" i="6"/>
  <c r="BH263" i="6"/>
  <c r="BG263" i="6"/>
  <c r="BE263" i="6"/>
  <c r="T263" i="6"/>
  <c r="R263" i="6"/>
  <c r="P263" i="6"/>
  <c r="BI262" i="6"/>
  <c r="BH262" i="6"/>
  <c r="BG262" i="6"/>
  <c r="BE262" i="6"/>
  <c r="T262" i="6"/>
  <c r="R262" i="6"/>
  <c r="P262" i="6"/>
  <c r="BI261" i="6"/>
  <c r="BH261" i="6"/>
  <c r="BG261" i="6"/>
  <c r="BE261" i="6"/>
  <c r="T261" i="6"/>
  <c r="R261" i="6"/>
  <c r="P261" i="6"/>
  <c r="BI260" i="6"/>
  <c r="BH260" i="6"/>
  <c r="BG260" i="6"/>
  <c r="BE260" i="6"/>
  <c r="T260" i="6"/>
  <c r="R260" i="6"/>
  <c r="P260" i="6"/>
  <c r="BI259" i="6"/>
  <c r="BH259" i="6"/>
  <c r="BG259" i="6"/>
  <c r="BE259" i="6"/>
  <c r="T259" i="6"/>
  <c r="R259" i="6"/>
  <c r="P259" i="6"/>
  <c r="BI258" i="6"/>
  <c r="BH258" i="6"/>
  <c r="BG258" i="6"/>
  <c r="BE258" i="6"/>
  <c r="T258" i="6"/>
  <c r="R258" i="6"/>
  <c r="P258" i="6"/>
  <c r="BI257" i="6"/>
  <c r="BH257" i="6"/>
  <c r="BG257" i="6"/>
  <c r="BE257" i="6"/>
  <c r="T257" i="6"/>
  <c r="R257" i="6"/>
  <c r="P257" i="6"/>
  <c r="BI256" i="6"/>
  <c r="BH256" i="6"/>
  <c r="BG256" i="6"/>
  <c r="BE256" i="6"/>
  <c r="T256" i="6"/>
  <c r="R256" i="6"/>
  <c r="P256" i="6"/>
  <c r="BI255" i="6"/>
  <c r="BH255" i="6"/>
  <c r="BG255" i="6"/>
  <c r="BE255" i="6"/>
  <c r="T255" i="6"/>
  <c r="R255" i="6"/>
  <c r="P255" i="6"/>
  <c r="BI254" i="6"/>
  <c r="BH254" i="6"/>
  <c r="BG254" i="6"/>
  <c r="BE254" i="6"/>
  <c r="T254" i="6"/>
  <c r="R254" i="6"/>
  <c r="P254" i="6"/>
  <c r="BI253" i="6"/>
  <c r="BH253" i="6"/>
  <c r="BG253" i="6"/>
  <c r="BE253" i="6"/>
  <c r="T253" i="6"/>
  <c r="R253" i="6"/>
  <c r="P253" i="6"/>
  <c r="BI252" i="6"/>
  <c r="BH252" i="6"/>
  <c r="BG252" i="6"/>
  <c r="BE252" i="6"/>
  <c r="T252" i="6"/>
  <c r="R252" i="6"/>
  <c r="P252" i="6"/>
  <c r="BI251" i="6"/>
  <c r="BH251" i="6"/>
  <c r="BG251" i="6"/>
  <c r="BE251" i="6"/>
  <c r="T251" i="6"/>
  <c r="R251" i="6"/>
  <c r="P251" i="6"/>
  <c r="BI250" i="6"/>
  <c r="BH250" i="6"/>
  <c r="BG250" i="6"/>
  <c r="BE250" i="6"/>
  <c r="T250" i="6"/>
  <c r="R250" i="6"/>
  <c r="P250" i="6"/>
  <c r="BI249" i="6"/>
  <c r="BH249" i="6"/>
  <c r="BG249" i="6"/>
  <c r="BE249" i="6"/>
  <c r="T249" i="6"/>
  <c r="R249" i="6"/>
  <c r="P249" i="6"/>
  <c r="BI248" i="6"/>
  <c r="BH248" i="6"/>
  <c r="BG248" i="6"/>
  <c r="BE248" i="6"/>
  <c r="T248" i="6"/>
  <c r="R248" i="6"/>
  <c r="P248" i="6"/>
  <c r="BI247" i="6"/>
  <c r="BH247" i="6"/>
  <c r="BG247" i="6"/>
  <c r="BE247" i="6"/>
  <c r="T247" i="6"/>
  <c r="R247" i="6"/>
  <c r="P247" i="6"/>
  <c r="BI246" i="6"/>
  <c r="BH246" i="6"/>
  <c r="BG246" i="6"/>
  <c r="BE246" i="6"/>
  <c r="T246" i="6"/>
  <c r="R246" i="6"/>
  <c r="P246" i="6"/>
  <c r="BI244" i="6"/>
  <c r="BH244" i="6"/>
  <c r="BG244" i="6"/>
  <c r="BE244" i="6"/>
  <c r="T244" i="6"/>
  <c r="R244" i="6"/>
  <c r="P244" i="6"/>
  <c r="BI243" i="6"/>
  <c r="BH243" i="6"/>
  <c r="BG243" i="6"/>
  <c r="BE243" i="6"/>
  <c r="T243" i="6"/>
  <c r="R243" i="6"/>
  <c r="P243" i="6"/>
  <c r="BI242" i="6"/>
  <c r="BH242" i="6"/>
  <c r="BG242" i="6"/>
  <c r="BE242" i="6"/>
  <c r="T242" i="6"/>
  <c r="R242" i="6"/>
  <c r="P242" i="6"/>
  <c r="BI241" i="6"/>
  <c r="BH241" i="6"/>
  <c r="BG241" i="6"/>
  <c r="BE241" i="6"/>
  <c r="T241" i="6"/>
  <c r="R241" i="6"/>
  <c r="P241" i="6"/>
  <c r="BI240" i="6"/>
  <c r="BH240" i="6"/>
  <c r="BG240" i="6"/>
  <c r="BE240" i="6"/>
  <c r="T240" i="6"/>
  <c r="R240" i="6"/>
  <c r="P240" i="6"/>
  <c r="BI239" i="6"/>
  <c r="BH239" i="6"/>
  <c r="BG239" i="6"/>
  <c r="BE239" i="6"/>
  <c r="T239" i="6"/>
  <c r="R239" i="6"/>
  <c r="P239" i="6"/>
  <c r="BI238" i="6"/>
  <c r="BH238" i="6"/>
  <c r="BG238" i="6"/>
  <c r="BE238" i="6"/>
  <c r="T238" i="6"/>
  <c r="R238" i="6"/>
  <c r="P238" i="6"/>
  <c r="BI237" i="6"/>
  <c r="BH237" i="6"/>
  <c r="BG237" i="6"/>
  <c r="BE237" i="6"/>
  <c r="T237" i="6"/>
  <c r="R237" i="6"/>
  <c r="P237" i="6"/>
  <c r="BI236" i="6"/>
  <c r="BH236" i="6"/>
  <c r="BG236" i="6"/>
  <c r="BE236" i="6"/>
  <c r="T236" i="6"/>
  <c r="R236" i="6"/>
  <c r="P236" i="6"/>
  <c r="BI235" i="6"/>
  <c r="BH235" i="6"/>
  <c r="BG235" i="6"/>
  <c r="BE235" i="6"/>
  <c r="T235" i="6"/>
  <c r="R235" i="6"/>
  <c r="P235" i="6"/>
  <c r="BI234" i="6"/>
  <c r="BH234" i="6"/>
  <c r="BG234" i="6"/>
  <c r="BE234" i="6"/>
  <c r="T234" i="6"/>
  <c r="R234" i="6"/>
  <c r="P234" i="6"/>
  <c r="BI233" i="6"/>
  <c r="BH233" i="6"/>
  <c r="BG233" i="6"/>
  <c r="BE233" i="6"/>
  <c r="T233" i="6"/>
  <c r="R233" i="6"/>
  <c r="P233" i="6"/>
  <c r="BI232" i="6"/>
  <c r="BH232" i="6"/>
  <c r="BG232" i="6"/>
  <c r="BE232" i="6"/>
  <c r="T232" i="6"/>
  <c r="R232" i="6"/>
  <c r="P232" i="6"/>
  <c r="BI231" i="6"/>
  <c r="BH231" i="6"/>
  <c r="BG231" i="6"/>
  <c r="BE231" i="6"/>
  <c r="T231" i="6"/>
  <c r="R231" i="6"/>
  <c r="P231" i="6"/>
  <c r="BI230" i="6"/>
  <c r="BH230" i="6"/>
  <c r="BG230" i="6"/>
  <c r="BE230" i="6"/>
  <c r="T230" i="6"/>
  <c r="R230" i="6"/>
  <c r="P230" i="6"/>
  <c r="BI229" i="6"/>
  <c r="BH229" i="6"/>
  <c r="BG229" i="6"/>
  <c r="BE229" i="6"/>
  <c r="T229" i="6"/>
  <c r="R229" i="6"/>
  <c r="P229" i="6"/>
  <c r="BI228" i="6"/>
  <c r="BH228" i="6"/>
  <c r="BG228" i="6"/>
  <c r="BE228" i="6"/>
  <c r="T228" i="6"/>
  <c r="R228" i="6"/>
  <c r="P228" i="6"/>
  <c r="BI227" i="6"/>
  <c r="BH227" i="6"/>
  <c r="BG227" i="6"/>
  <c r="BE227" i="6"/>
  <c r="T227" i="6"/>
  <c r="R227" i="6"/>
  <c r="P227" i="6"/>
  <c r="BI226" i="6"/>
  <c r="BH226" i="6"/>
  <c r="BG226" i="6"/>
  <c r="BE226" i="6"/>
  <c r="T226" i="6"/>
  <c r="R226" i="6"/>
  <c r="P226" i="6"/>
  <c r="BI225" i="6"/>
  <c r="BH225" i="6"/>
  <c r="BG225" i="6"/>
  <c r="BE225" i="6"/>
  <c r="T225" i="6"/>
  <c r="R225" i="6"/>
  <c r="P225" i="6"/>
  <c r="BI224" i="6"/>
  <c r="BH224" i="6"/>
  <c r="BG224" i="6"/>
  <c r="BE224" i="6"/>
  <c r="T224" i="6"/>
  <c r="R224" i="6"/>
  <c r="P224" i="6"/>
  <c r="BI223" i="6"/>
  <c r="BH223" i="6"/>
  <c r="BG223" i="6"/>
  <c r="BE223" i="6"/>
  <c r="T223" i="6"/>
  <c r="R223" i="6"/>
  <c r="P223" i="6"/>
  <c r="BI222" i="6"/>
  <c r="BH222" i="6"/>
  <c r="BG222" i="6"/>
  <c r="BE222" i="6"/>
  <c r="T222" i="6"/>
  <c r="R222" i="6"/>
  <c r="P222" i="6"/>
  <c r="BI221" i="6"/>
  <c r="BH221" i="6"/>
  <c r="BG221" i="6"/>
  <c r="BE221" i="6"/>
  <c r="T221" i="6"/>
  <c r="R221" i="6"/>
  <c r="P221" i="6"/>
  <c r="BI220" i="6"/>
  <c r="BH220" i="6"/>
  <c r="BG220" i="6"/>
  <c r="BE220" i="6"/>
  <c r="T220" i="6"/>
  <c r="R220" i="6"/>
  <c r="P220" i="6"/>
  <c r="BI219" i="6"/>
  <c r="BH219" i="6"/>
  <c r="BG219" i="6"/>
  <c r="BE219" i="6"/>
  <c r="T219" i="6"/>
  <c r="R219" i="6"/>
  <c r="P219" i="6"/>
  <c r="BI217" i="6"/>
  <c r="BH217" i="6"/>
  <c r="BG217" i="6"/>
  <c r="BE217" i="6"/>
  <c r="T217" i="6"/>
  <c r="R217" i="6"/>
  <c r="P217" i="6"/>
  <c r="BI216" i="6"/>
  <c r="BH216" i="6"/>
  <c r="BG216" i="6"/>
  <c r="BE216" i="6"/>
  <c r="T216" i="6"/>
  <c r="R216" i="6"/>
  <c r="P216" i="6"/>
  <c r="BI215" i="6"/>
  <c r="BH215" i="6"/>
  <c r="BG215" i="6"/>
  <c r="BE215" i="6"/>
  <c r="T215" i="6"/>
  <c r="R215" i="6"/>
  <c r="P215" i="6"/>
  <c r="BI214" i="6"/>
  <c r="BH214" i="6"/>
  <c r="BG214" i="6"/>
  <c r="BE214" i="6"/>
  <c r="T214" i="6"/>
  <c r="R214" i="6"/>
  <c r="P214" i="6"/>
  <c r="BI213" i="6"/>
  <c r="BH213" i="6"/>
  <c r="BG213" i="6"/>
  <c r="BE213" i="6"/>
  <c r="T213" i="6"/>
  <c r="R213" i="6"/>
  <c r="P213" i="6"/>
  <c r="BI212" i="6"/>
  <c r="BH212" i="6"/>
  <c r="BG212" i="6"/>
  <c r="BE212" i="6"/>
  <c r="T212" i="6"/>
  <c r="R212" i="6"/>
  <c r="P212" i="6"/>
  <c r="BI211" i="6"/>
  <c r="BH211" i="6"/>
  <c r="BG211" i="6"/>
  <c r="BE211" i="6"/>
  <c r="T211" i="6"/>
  <c r="R211" i="6"/>
  <c r="P211" i="6"/>
  <c r="BI210" i="6"/>
  <c r="BH210" i="6"/>
  <c r="BG210" i="6"/>
  <c r="BE210" i="6"/>
  <c r="T210" i="6"/>
  <c r="R210" i="6"/>
  <c r="P210" i="6"/>
  <c r="BI209" i="6"/>
  <c r="BH209" i="6"/>
  <c r="BG209" i="6"/>
  <c r="BE209" i="6"/>
  <c r="T209" i="6"/>
  <c r="R209" i="6"/>
  <c r="P209" i="6"/>
  <c r="BI208" i="6"/>
  <c r="BH208" i="6"/>
  <c r="BG208" i="6"/>
  <c r="BE208" i="6"/>
  <c r="T208" i="6"/>
  <c r="R208" i="6"/>
  <c r="P208" i="6"/>
  <c r="BI207" i="6"/>
  <c r="BH207" i="6"/>
  <c r="BG207" i="6"/>
  <c r="BE207" i="6"/>
  <c r="T207" i="6"/>
  <c r="R207" i="6"/>
  <c r="P207" i="6"/>
  <c r="BI206" i="6"/>
  <c r="BH206" i="6"/>
  <c r="BG206" i="6"/>
  <c r="BE206" i="6"/>
  <c r="T206" i="6"/>
  <c r="R206" i="6"/>
  <c r="P206" i="6"/>
  <c r="BI205" i="6"/>
  <c r="BH205" i="6"/>
  <c r="BG205" i="6"/>
  <c r="BE205" i="6"/>
  <c r="T205" i="6"/>
  <c r="R205" i="6"/>
  <c r="P205" i="6"/>
  <c r="BI204" i="6"/>
  <c r="BH204" i="6"/>
  <c r="BG204" i="6"/>
  <c r="BE204" i="6"/>
  <c r="T204" i="6"/>
  <c r="R204" i="6"/>
  <c r="P204" i="6"/>
  <c r="BI203" i="6"/>
  <c r="BH203" i="6"/>
  <c r="BG203" i="6"/>
  <c r="BE203" i="6"/>
  <c r="T203" i="6"/>
  <c r="R203" i="6"/>
  <c r="P203" i="6"/>
  <c r="BI202" i="6"/>
  <c r="BH202" i="6"/>
  <c r="BG202" i="6"/>
  <c r="BE202" i="6"/>
  <c r="T202" i="6"/>
  <c r="R202" i="6"/>
  <c r="P202" i="6"/>
  <c r="BI201" i="6"/>
  <c r="BH201" i="6"/>
  <c r="BG201" i="6"/>
  <c r="BE201" i="6"/>
  <c r="T201" i="6"/>
  <c r="R201" i="6"/>
  <c r="P201" i="6"/>
  <c r="BI200" i="6"/>
  <c r="BH200" i="6"/>
  <c r="BG200" i="6"/>
  <c r="BE200" i="6"/>
  <c r="T200" i="6"/>
  <c r="R200" i="6"/>
  <c r="P200" i="6"/>
  <c r="BI199" i="6"/>
  <c r="BH199" i="6"/>
  <c r="BG199" i="6"/>
  <c r="BE199" i="6"/>
  <c r="T199" i="6"/>
  <c r="R199" i="6"/>
  <c r="P199" i="6"/>
  <c r="BI198" i="6"/>
  <c r="BH198" i="6"/>
  <c r="BG198" i="6"/>
  <c r="BE198" i="6"/>
  <c r="T198" i="6"/>
  <c r="R198" i="6"/>
  <c r="P198" i="6"/>
  <c r="BI197" i="6"/>
  <c r="BH197" i="6"/>
  <c r="BG197" i="6"/>
  <c r="BE197" i="6"/>
  <c r="T197" i="6"/>
  <c r="R197" i="6"/>
  <c r="P197" i="6"/>
  <c r="BI196" i="6"/>
  <c r="BH196" i="6"/>
  <c r="BG196" i="6"/>
  <c r="BE196" i="6"/>
  <c r="T196" i="6"/>
  <c r="R196" i="6"/>
  <c r="P196" i="6"/>
  <c r="BI195" i="6"/>
  <c r="BH195" i="6"/>
  <c r="BG195" i="6"/>
  <c r="BE195" i="6"/>
  <c r="T195" i="6"/>
  <c r="R195" i="6"/>
  <c r="P195" i="6"/>
  <c r="BI194" i="6"/>
  <c r="BH194" i="6"/>
  <c r="BG194" i="6"/>
  <c r="BE194" i="6"/>
  <c r="T194" i="6"/>
  <c r="R194" i="6"/>
  <c r="P194" i="6"/>
  <c r="BI193" i="6"/>
  <c r="BH193" i="6"/>
  <c r="BG193" i="6"/>
  <c r="BE193" i="6"/>
  <c r="T193" i="6"/>
  <c r="R193" i="6"/>
  <c r="P193" i="6"/>
  <c r="BI192" i="6"/>
  <c r="BH192" i="6"/>
  <c r="BG192" i="6"/>
  <c r="BE192" i="6"/>
  <c r="T192" i="6"/>
  <c r="R192" i="6"/>
  <c r="P192" i="6"/>
  <c r="BI191" i="6"/>
  <c r="BH191" i="6"/>
  <c r="BG191" i="6"/>
  <c r="BE191" i="6"/>
  <c r="T191" i="6"/>
  <c r="R191" i="6"/>
  <c r="P191" i="6"/>
  <c r="BI190" i="6"/>
  <c r="BH190" i="6"/>
  <c r="BG190" i="6"/>
  <c r="BE190" i="6"/>
  <c r="T190" i="6"/>
  <c r="R190" i="6"/>
  <c r="P190" i="6"/>
  <c r="BI189" i="6"/>
  <c r="BH189" i="6"/>
  <c r="BG189" i="6"/>
  <c r="BE189" i="6"/>
  <c r="T189" i="6"/>
  <c r="R189" i="6"/>
  <c r="P189" i="6"/>
  <c r="BI188" i="6"/>
  <c r="BH188" i="6"/>
  <c r="BG188" i="6"/>
  <c r="BE188" i="6"/>
  <c r="T188" i="6"/>
  <c r="R188" i="6"/>
  <c r="P188" i="6"/>
  <c r="BI187" i="6"/>
  <c r="BH187" i="6"/>
  <c r="BG187" i="6"/>
  <c r="BE187" i="6"/>
  <c r="T187" i="6"/>
  <c r="R187" i="6"/>
  <c r="P187" i="6"/>
  <c r="BI185" i="6"/>
  <c r="BH185" i="6"/>
  <c r="BG185" i="6"/>
  <c r="BE185" i="6"/>
  <c r="T185" i="6"/>
  <c r="R185" i="6"/>
  <c r="P185" i="6"/>
  <c r="BI184" i="6"/>
  <c r="BH184" i="6"/>
  <c r="BG184" i="6"/>
  <c r="BE184" i="6"/>
  <c r="T184" i="6"/>
  <c r="R184" i="6"/>
  <c r="P184" i="6"/>
  <c r="BI183" i="6"/>
  <c r="BH183" i="6"/>
  <c r="BG183" i="6"/>
  <c r="BE183" i="6"/>
  <c r="T183" i="6"/>
  <c r="R183" i="6"/>
  <c r="P183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68" i="6"/>
  <c r="BH168" i="6"/>
  <c r="BG168" i="6"/>
  <c r="BE168" i="6"/>
  <c r="T168" i="6"/>
  <c r="T167" i="6" s="1"/>
  <c r="R168" i="6"/>
  <c r="R167" i="6" s="1"/>
  <c r="P168" i="6"/>
  <c r="P167" i="6" s="1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J142" i="6"/>
  <c r="J141" i="6"/>
  <c r="F141" i="6"/>
  <c r="F139" i="6"/>
  <c r="BI120" i="6"/>
  <c r="BH120" i="6"/>
  <c r="BG120" i="6"/>
  <c r="BE120" i="6"/>
  <c r="BI119" i="6"/>
  <c r="BH119" i="6"/>
  <c r="BG119" i="6"/>
  <c r="BF119" i="6"/>
  <c r="BE119" i="6"/>
  <c r="BI118" i="6"/>
  <c r="BH118" i="6"/>
  <c r="BG118" i="6"/>
  <c r="BF118" i="6"/>
  <c r="BE118" i="6"/>
  <c r="BI117" i="6"/>
  <c r="BH117" i="6"/>
  <c r="BG117" i="6"/>
  <c r="BF117" i="6"/>
  <c r="BE117" i="6"/>
  <c r="BI116" i="6"/>
  <c r="BH116" i="6"/>
  <c r="BG116" i="6"/>
  <c r="BF116" i="6"/>
  <c r="BE116" i="6"/>
  <c r="BI115" i="6"/>
  <c r="BH115" i="6"/>
  <c r="BG115" i="6"/>
  <c r="BF115" i="6"/>
  <c r="BE115" i="6"/>
  <c r="J96" i="6"/>
  <c r="J95" i="6"/>
  <c r="F95" i="6"/>
  <c r="F93" i="6"/>
  <c r="J22" i="6"/>
  <c r="E22" i="6"/>
  <c r="F96" i="6" s="1"/>
  <c r="J21" i="6"/>
  <c r="J16" i="6"/>
  <c r="J93" i="6" s="1"/>
  <c r="E7" i="6"/>
  <c r="E85" i="6" s="1"/>
  <c r="J43" i="5"/>
  <c r="J42" i="5"/>
  <c r="AY100" i="1" s="1"/>
  <c r="J41" i="5"/>
  <c r="AX100" i="1" s="1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J134" i="5"/>
  <c r="J133" i="5"/>
  <c r="F133" i="5"/>
  <c r="F131" i="5"/>
  <c r="BI112" i="5"/>
  <c r="BH112" i="5"/>
  <c r="BG112" i="5"/>
  <c r="BE112" i="5"/>
  <c r="BI111" i="5"/>
  <c r="BH111" i="5"/>
  <c r="BG111" i="5"/>
  <c r="BF111" i="5"/>
  <c r="BE111" i="5"/>
  <c r="BI110" i="5"/>
  <c r="BH110" i="5"/>
  <c r="BG110" i="5"/>
  <c r="BF110" i="5"/>
  <c r="BE110" i="5"/>
  <c r="BI109" i="5"/>
  <c r="BH109" i="5"/>
  <c r="BG109" i="5"/>
  <c r="BF109" i="5"/>
  <c r="BE109" i="5"/>
  <c r="BI108" i="5"/>
  <c r="BH108" i="5"/>
  <c r="BG108" i="5"/>
  <c r="BF108" i="5"/>
  <c r="BE108" i="5"/>
  <c r="BI107" i="5"/>
  <c r="BH107" i="5"/>
  <c r="BG107" i="5"/>
  <c r="BF107" i="5"/>
  <c r="BE107" i="5"/>
  <c r="J96" i="5"/>
  <c r="J95" i="5"/>
  <c r="F95" i="5"/>
  <c r="F93" i="5"/>
  <c r="J22" i="5"/>
  <c r="E22" i="5"/>
  <c r="F134" i="5" s="1"/>
  <c r="J21" i="5"/>
  <c r="J16" i="5"/>
  <c r="J93" i="5" s="1"/>
  <c r="E7" i="5"/>
  <c r="E85" i="5" s="1"/>
  <c r="J43" i="4"/>
  <c r="J42" i="4"/>
  <c r="AY99" i="1" s="1"/>
  <c r="J41" i="4"/>
  <c r="AX99" i="1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J134" i="4"/>
  <c r="J133" i="4"/>
  <c r="F133" i="4"/>
  <c r="F131" i="4"/>
  <c r="BI112" i="4"/>
  <c r="BH112" i="4"/>
  <c r="BG112" i="4"/>
  <c r="BE112" i="4"/>
  <c r="BI111" i="4"/>
  <c r="BH111" i="4"/>
  <c r="BG111" i="4"/>
  <c r="BF111" i="4"/>
  <c r="BE111" i="4"/>
  <c r="BI110" i="4"/>
  <c r="BH110" i="4"/>
  <c r="BG110" i="4"/>
  <c r="BF110" i="4"/>
  <c r="BE110" i="4"/>
  <c r="BI109" i="4"/>
  <c r="BH109" i="4"/>
  <c r="BG109" i="4"/>
  <c r="BF109" i="4"/>
  <c r="BE109" i="4"/>
  <c r="BI108" i="4"/>
  <c r="BH108" i="4"/>
  <c r="BG108" i="4"/>
  <c r="BF108" i="4"/>
  <c r="BE108" i="4"/>
  <c r="BI107" i="4"/>
  <c r="BH107" i="4"/>
  <c r="BG107" i="4"/>
  <c r="BF107" i="4"/>
  <c r="BE107" i="4"/>
  <c r="J96" i="4"/>
  <c r="J95" i="4"/>
  <c r="F95" i="4"/>
  <c r="F93" i="4"/>
  <c r="J22" i="4"/>
  <c r="E22" i="4"/>
  <c r="F134" i="4" s="1"/>
  <c r="J21" i="4"/>
  <c r="J16" i="4"/>
  <c r="J93" i="4" s="1"/>
  <c r="E7" i="4"/>
  <c r="E123" i="4" s="1"/>
  <c r="J43" i="3"/>
  <c r="J42" i="3"/>
  <c r="AY98" i="1" s="1"/>
  <c r="J41" i="3"/>
  <c r="AX98" i="1" s="1"/>
  <c r="BI389" i="3"/>
  <c r="BH389" i="3"/>
  <c r="BG389" i="3"/>
  <c r="BE389" i="3"/>
  <c r="T389" i="3"/>
  <c r="R389" i="3"/>
  <c r="P389" i="3"/>
  <c r="BI388" i="3"/>
  <c r="BH388" i="3"/>
  <c r="BG388" i="3"/>
  <c r="BE388" i="3"/>
  <c r="T388" i="3"/>
  <c r="R388" i="3"/>
  <c r="P388" i="3"/>
  <c r="BI386" i="3"/>
  <c r="BH386" i="3"/>
  <c r="BG386" i="3"/>
  <c r="BE386" i="3"/>
  <c r="T386" i="3"/>
  <c r="T385" i="3" s="1"/>
  <c r="R386" i="3"/>
  <c r="R385" i="3" s="1"/>
  <c r="P386" i="3"/>
  <c r="P385" i="3"/>
  <c r="BI384" i="3"/>
  <c r="BH384" i="3"/>
  <c r="BG384" i="3"/>
  <c r="BE384" i="3"/>
  <c r="T384" i="3"/>
  <c r="R384" i="3"/>
  <c r="P384" i="3"/>
  <c r="BI383" i="3"/>
  <c r="BH383" i="3"/>
  <c r="BG383" i="3"/>
  <c r="BE383" i="3"/>
  <c r="T383" i="3"/>
  <c r="R383" i="3"/>
  <c r="P383" i="3"/>
  <c r="BI382" i="3"/>
  <c r="BH382" i="3"/>
  <c r="BG382" i="3"/>
  <c r="BE382" i="3"/>
  <c r="T382" i="3"/>
  <c r="R382" i="3"/>
  <c r="P382" i="3"/>
  <c r="BI381" i="3"/>
  <c r="BH381" i="3"/>
  <c r="BG381" i="3"/>
  <c r="BE381" i="3"/>
  <c r="T381" i="3"/>
  <c r="R381" i="3"/>
  <c r="P381" i="3"/>
  <c r="BI380" i="3"/>
  <c r="BH380" i="3"/>
  <c r="BG380" i="3"/>
  <c r="BE380" i="3"/>
  <c r="T380" i="3"/>
  <c r="R380" i="3"/>
  <c r="P380" i="3"/>
  <c r="BI379" i="3"/>
  <c r="BH379" i="3"/>
  <c r="BG379" i="3"/>
  <c r="BE379" i="3"/>
  <c r="T379" i="3"/>
  <c r="R379" i="3"/>
  <c r="P379" i="3"/>
  <c r="BI377" i="3"/>
  <c r="BH377" i="3"/>
  <c r="BG377" i="3"/>
  <c r="BE377" i="3"/>
  <c r="T377" i="3"/>
  <c r="R377" i="3"/>
  <c r="P377" i="3"/>
  <c r="BI376" i="3"/>
  <c r="BH376" i="3"/>
  <c r="BG376" i="3"/>
  <c r="BE376" i="3"/>
  <c r="T376" i="3"/>
  <c r="R376" i="3"/>
  <c r="P376" i="3"/>
  <c r="BI374" i="3"/>
  <c r="BH374" i="3"/>
  <c r="BG374" i="3"/>
  <c r="BE374" i="3"/>
  <c r="T374" i="3"/>
  <c r="R374" i="3"/>
  <c r="P374" i="3"/>
  <c r="BI373" i="3"/>
  <c r="BH373" i="3"/>
  <c r="BG373" i="3"/>
  <c r="BE373" i="3"/>
  <c r="T373" i="3"/>
  <c r="R373" i="3"/>
  <c r="P373" i="3"/>
  <c r="BI371" i="3"/>
  <c r="BH371" i="3"/>
  <c r="BG371" i="3"/>
  <c r="BE371" i="3"/>
  <c r="T371" i="3"/>
  <c r="R371" i="3"/>
  <c r="P371" i="3"/>
  <c r="BI370" i="3"/>
  <c r="BH370" i="3"/>
  <c r="BG370" i="3"/>
  <c r="BE370" i="3"/>
  <c r="T370" i="3"/>
  <c r="R370" i="3"/>
  <c r="P370" i="3"/>
  <c r="BI369" i="3"/>
  <c r="BH369" i="3"/>
  <c r="BG369" i="3"/>
  <c r="BE369" i="3"/>
  <c r="T369" i="3"/>
  <c r="R369" i="3"/>
  <c r="P369" i="3"/>
  <c r="BI368" i="3"/>
  <c r="BH368" i="3"/>
  <c r="BG368" i="3"/>
  <c r="BE368" i="3"/>
  <c r="T368" i="3"/>
  <c r="R368" i="3"/>
  <c r="P368" i="3"/>
  <c r="BI367" i="3"/>
  <c r="BH367" i="3"/>
  <c r="BG367" i="3"/>
  <c r="BE367" i="3"/>
  <c r="T367" i="3"/>
  <c r="R367" i="3"/>
  <c r="P367" i="3"/>
  <c r="BI365" i="3"/>
  <c r="BH365" i="3"/>
  <c r="BG365" i="3"/>
  <c r="BE365" i="3"/>
  <c r="T365" i="3"/>
  <c r="R365" i="3"/>
  <c r="P365" i="3"/>
  <c r="BI364" i="3"/>
  <c r="BH364" i="3"/>
  <c r="BG364" i="3"/>
  <c r="BE364" i="3"/>
  <c r="T364" i="3"/>
  <c r="R364" i="3"/>
  <c r="P364" i="3"/>
  <c r="BI363" i="3"/>
  <c r="BH363" i="3"/>
  <c r="BG363" i="3"/>
  <c r="BE363" i="3"/>
  <c r="T363" i="3"/>
  <c r="R363" i="3"/>
  <c r="P363" i="3"/>
  <c r="BI362" i="3"/>
  <c r="BH362" i="3"/>
  <c r="BG362" i="3"/>
  <c r="BE362" i="3"/>
  <c r="T362" i="3"/>
  <c r="R362" i="3"/>
  <c r="P362" i="3"/>
  <c r="BI361" i="3"/>
  <c r="BH361" i="3"/>
  <c r="BG361" i="3"/>
  <c r="BE361" i="3"/>
  <c r="T361" i="3"/>
  <c r="R361" i="3"/>
  <c r="P361" i="3"/>
  <c r="BI360" i="3"/>
  <c r="BH360" i="3"/>
  <c r="BG360" i="3"/>
  <c r="BE360" i="3"/>
  <c r="T360" i="3"/>
  <c r="R360" i="3"/>
  <c r="P360" i="3"/>
  <c r="BI358" i="3"/>
  <c r="BH358" i="3"/>
  <c r="BG358" i="3"/>
  <c r="BE358" i="3"/>
  <c r="T358" i="3"/>
  <c r="R358" i="3"/>
  <c r="P358" i="3"/>
  <c r="BI357" i="3"/>
  <c r="BH357" i="3"/>
  <c r="BG357" i="3"/>
  <c r="BE357" i="3"/>
  <c r="T357" i="3"/>
  <c r="R357" i="3"/>
  <c r="P357" i="3"/>
  <c r="BI356" i="3"/>
  <c r="BH356" i="3"/>
  <c r="BG356" i="3"/>
  <c r="BE356" i="3"/>
  <c r="T356" i="3"/>
  <c r="R356" i="3"/>
  <c r="P356" i="3"/>
  <c r="BI355" i="3"/>
  <c r="BH355" i="3"/>
  <c r="BG355" i="3"/>
  <c r="BE355" i="3"/>
  <c r="T355" i="3"/>
  <c r="R355" i="3"/>
  <c r="P355" i="3"/>
  <c r="BI354" i="3"/>
  <c r="BH354" i="3"/>
  <c r="BG354" i="3"/>
  <c r="BE354" i="3"/>
  <c r="T354" i="3"/>
  <c r="R354" i="3"/>
  <c r="P354" i="3"/>
  <c r="BI353" i="3"/>
  <c r="BH353" i="3"/>
  <c r="BG353" i="3"/>
  <c r="BE353" i="3"/>
  <c r="T353" i="3"/>
  <c r="R353" i="3"/>
  <c r="P353" i="3"/>
  <c r="BI352" i="3"/>
  <c r="BH352" i="3"/>
  <c r="BG352" i="3"/>
  <c r="BE352" i="3"/>
  <c r="T352" i="3"/>
  <c r="R352" i="3"/>
  <c r="P352" i="3"/>
  <c r="BI351" i="3"/>
  <c r="BH351" i="3"/>
  <c r="BG351" i="3"/>
  <c r="BE351" i="3"/>
  <c r="T351" i="3"/>
  <c r="R351" i="3"/>
  <c r="P351" i="3"/>
  <c r="BI350" i="3"/>
  <c r="BH350" i="3"/>
  <c r="BG350" i="3"/>
  <c r="BE350" i="3"/>
  <c r="T350" i="3"/>
  <c r="R350" i="3"/>
  <c r="P350" i="3"/>
  <c r="BI349" i="3"/>
  <c r="BH349" i="3"/>
  <c r="BG349" i="3"/>
  <c r="BE349" i="3"/>
  <c r="T349" i="3"/>
  <c r="R349" i="3"/>
  <c r="P349" i="3"/>
  <c r="BI348" i="3"/>
  <c r="BH348" i="3"/>
  <c r="BG348" i="3"/>
  <c r="BE348" i="3"/>
  <c r="T348" i="3"/>
  <c r="R348" i="3"/>
  <c r="P348" i="3"/>
  <c r="BI347" i="3"/>
  <c r="BH347" i="3"/>
  <c r="BG347" i="3"/>
  <c r="BE347" i="3"/>
  <c r="T347" i="3"/>
  <c r="R347" i="3"/>
  <c r="P347" i="3"/>
  <c r="BI345" i="3"/>
  <c r="BH345" i="3"/>
  <c r="BG345" i="3"/>
  <c r="BE345" i="3"/>
  <c r="T345" i="3"/>
  <c r="R345" i="3"/>
  <c r="P345" i="3"/>
  <c r="BI344" i="3"/>
  <c r="BH344" i="3"/>
  <c r="BG344" i="3"/>
  <c r="BE344" i="3"/>
  <c r="T344" i="3"/>
  <c r="R344" i="3"/>
  <c r="P344" i="3"/>
  <c r="BI343" i="3"/>
  <c r="BH343" i="3"/>
  <c r="BG343" i="3"/>
  <c r="BE343" i="3"/>
  <c r="T343" i="3"/>
  <c r="R343" i="3"/>
  <c r="P343" i="3"/>
  <c r="BI342" i="3"/>
  <c r="BH342" i="3"/>
  <c r="BG342" i="3"/>
  <c r="BE342" i="3"/>
  <c r="T342" i="3"/>
  <c r="R342" i="3"/>
  <c r="P342" i="3"/>
  <c r="BI340" i="3"/>
  <c r="BH340" i="3"/>
  <c r="BG340" i="3"/>
  <c r="BE340" i="3"/>
  <c r="T340" i="3"/>
  <c r="R340" i="3"/>
  <c r="P340" i="3"/>
  <c r="BI339" i="3"/>
  <c r="BH339" i="3"/>
  <c r="BG339" i="3"/>
  <c r="BE339" i="3"/>
  <c r="T339" i="3"/>
  <c r="R339" i="3"/>
  <c r="P339" i="3"/>
  <c r="BI338" i="3"/>
  <c r="BH338" i="3"/>
  <c r="BG338" i="3"/>
  <c r="BE338" i="3"/>
  <c r="T338" i="3"/>
  <c r="R338" i="3"/>
  <c r="P338" i="3"/>
  <c r="BI337" i="3"/>
  <c r="BH337" i="3"/>
  <c r="BG337" i="3"/>
  <c r="BE337" i="3"/>
  <c r="T337" i="3"/>
  <c r="R337" i="3"/>
  <c r="P337" i="3"/>
  <c r="BI335" i="3"/>
  <c r="BH335" i="3"/>
  <c r="BG335" i="3"/>
  <c r="BE335" i="3"/>
  <c r="T335" i="3"/>
  <c r="R335" i="3"/>
  <c r="P335" i="3"/>
  <c r="BI334" i="3"/>
  <c r="BH334" i="3"/>
  <c r="BG334" i="3"/>
  <c r="BE334" i="3"/>
  <c r="T334" i="3"/>
  <c r="R334" i="3"/>
  <c r="P334" i="3"/>
  <c r="BI333" i="3"/>
  <c r="BH333" i="3"/>
  <c r="BG333" i="3"/>
  <c r="BE333" i="3"/>
  <c r="T333" i="3"/>
  <c r="R333" i="3"/>
  <c r="P333" i="3"/>
  <c r="BI332" i="3"/>
  <c r="BH332" i="3"/>
  <c r="BG332" i="3"/>
  <c r="BE332" i="3"/>
  <c r="T332" i="3"/>
  <c r="R332" i="3"/>
  <c r="P332" i="3"/>
  <c r="BI331" i="3"/>
  <c r="BH331" i="3"/>
  <c r="BG331" i="3"/>
  <c r="BE331" i="3"/>
  <c r="T331" i="3"/>
  <c r="R331" i="3"/>
  <c r="P331" i="3"/>
  <c r="BI330" i="3"/>
  <c r="BH330" i="3"/>
  <c r="BG330" i="3"/>
  <c r="BE330" i="3"/>
  <c r="T330" i="3"/>
  <c r="R330" i="3"/>
  <c r="P330" i="3"/>
  <c r="BI328" i="3"/>
  <c r="BH328" i="3"/>
  <c r="BG328" i="3"/>
  <c r="BE328" i="3"/>
  <c r="T328" i="3"/>
  <c r="R328" i="3"/>
  <c r="P328" i="3"/>
  <c r="BI327" i="3"/>
  <c r="BH327" i="3"/>
  <c r="BG327" i="3"/>
  <c r="BE327" i="3"/>
  <c r="T327" i="3"/>
  <c r="R327" i="3"/>
  <c r="P327" i="3"/>
  <c r="BI326" i="3"/>
  <c r="BH326" i="3"/>
  <c r="BG326" i="3"/>
  <c r="BE326" i="3"/>
  <c r="T326" i="3"/>
  <c r="R326" i="3"/>
  <c r="P326" i="3"/>
  <c r="BI325" i="3"/>
  <c r="BH325" i="3"/>
  <c r="BG325" i="3"/>
  <c r="BE325" i="3"/>
  <c r="T325" i="3"/>
  <c r="R325" i="3"/>
  <c r="P325" i="3"/>
  <c r="BI324" i="3"/>
  <c r="BH324" i="3"/>
  <c r="BG324" i="3"/>
  <c r="BE324" i="3"/>
  <c r="T324" i="3"/>
  <c r="R324" i="3"/>
  <c r="P324" i="3"/>
  <c r="BI323" i="3"/>
  <c r="BH323" i="3"/>
  <c r="BG323" i="3"/>
  <c r="BE323" i="3"/>
  <c r="T323" i="3"/>
  <c r="R323" i="3"/>
  <c r="P323" i="3"/>
  <c r="BI322" i="3"/>
  <c r="BH322" i="3"/>
  <c r="BG322" i="3"/>
  <c r="BE322" i="3"/>
  <c r="T322" i="3"/>
  <c r="R322" i="3"/>
  <c r="P322" i="3"/>
  <c r="BI321" i="3"/>
  <c r="BH321" i="3"/>
  <c r="BG321" i="3"/>
  <c r="BE321" i="3"/>
  <c r="T321" i="3"/>
  <c r="R321" i="3"/>
  <c r="P321" i="3"/>
  <c r="BI320" i="3"/>
  <c r="BH320" i="3"/>
  <c r="BG320" i="3"/>
  <c r="BE320" i="3"/>
  <c r="T320" i="3"/>
  <c r="R320" i="3"/>
  <c r="P320" i="3"/>
  <c r="BI319" i="3"/>
  <c r="BH319" i="3"/>
  <c r="BG319" i="3"/>
  <c r="BE319" i="3"/>
  <c r="T319" i="3"/>
  <c r="R319" i="3"/>
  <c r="P319" i="3"/>
  <c r="BI318" i="3"/>
  <c r="BH318" i="3"/>
  <c r="BG318" i="3"/>
  <c r="BE318" i="3"/>
  <c r="T318" i="3"/>
  <c r="R318" i="3"/>
  <c r="P318" i="3"/>
  <c r="BI317" i="3"/>
  <c r="BH317" i="3"/>
  <c r="BG317" i="3"/>
  <c r="BE317" i="3"/>
  <c r="T317" i="3"/>
  <c r="R317" i="3"/>
  <c r="P317" i="3"/>
  <c r="BI316" i="3"/>
  <c r="BH316" i="3"/>
  <c r="BG316" i="3"/>
  <c r="BE316" i="3"/>
  <c r="T316" i="3"/>
  <c r="R316" i="3"/>
  <c r="P316" i="3"/>
  <c r="BI315" i="3"/>
  <c r="BH315" i="3"/>
  <c r="BG315" i="3"/>
  <c r="BE315" i="3"/>
  <c r="T315" i="3"/>
  <c r="R315" i="3"/>
  <c r="P315" i="3"/>
  <c r="BI314" i="3"/>
  <c r="BH314" i="3"/>
  <c r="BG314" i="3"/>
  <c r="BE314" i="3"/>
  <c r="T314" i="3"/>
  <c r="R314" i="3"/>
  <c r="P314" i="3"/>
  <c r="BI313" i="3"/>
  <c r="BH313" i="3"/>
  <c r="BG313" i="3"/>
  <c r="BE313" i="3"/>
  <c r="T313" i="3"/>
  <c r="R313" i="3"/>
  <c r="P313" i="3"/>
  <c r="BI312" i="3"/>
  <c r="BH312" i="3"/>
  <c r="BG312" i="3"/>
  <c r="BE312" i="3"/>
  <c r="T312" i="3"/>
  <c r="R312" i="3"/>
  <c r="P312" i="3"/>
  <c r="BI311" i="3"/>
  <c r="BH311" i="3"/>
  <c r="BG311" i="3"/>
  <c r="BE311" i="3"/>
  <c r="T311" i="3"/>
  <c r="R311" i="3"/>
  <c r="P311" i="3"/>
  <c r="BI310" i="3"/>
  <c r="BH310" i="3"/>
  <c r="BG310" i="3"/>
  <c r="BE310" i="3"/>
  <c r="T310" i="3"/>
  <c r="R310" i="3"/>
  <c r="P310" i="3"/>
  <c r="BI309" i="3"/>
  <c r="BH309" i="3"/>
  <c r="BG309" i="3"/>
  <c r="BE309" i="3"/>
  <c r="T309" i="3"/>
  <c r="R309" i="3"/>
  <c r="P309" i="3"/>
  <c r="BI308" i="3"/>
  <c r="BH308" i="3"/>
  <c r="BG308" i="3"/>
  <c r="BE308" i="3"/>
  <c r="T308" i="3"/>
  <c r="R308" i="3"/>
  <c r="P308" i="3"/>
  <c r="BI306" i="3"/>
  <c r="BH306" i="3"/>
  <c r="BG306" i="3"/>
  <c r="BE306" i="3"/>
  <c r="T306" i="3"/>
  <c r="R306" i="3"/>
  <c r="P306" i="3"/>
  <c r="BI305" i="3"/>
  <c r="BH305" i="3"/>
  <c r="BG305" i="3"/>
  <c r="BE305" i="3"/>
  <c r="T305" i="3"/>
  <c r="R305" i="3"/>
  <c r="P305" i="3"/>
  <c r="BI304" i="3"/>
  <c r="BH304" i="3"/>
  <c r="BG304" i="3"/>
  <c r="BE304" i="3"/>
  <c r="T304" i="3"/>
  <c r="R304" i="3"/>
  <c r="P304" i="3"/>
  <c r="BI303" i="3"/>
  <c r="BH303" i="3"/>
  <c r="BG303" i="3"/>
  <c r="BE303" i="3"/>
  <c r="T303" i="3"/>
  <c r="R303" i="3"/>
  <c r="P303" i="3"/>
  <c r="BI302" i="3"/>
  <c r="BH302" i="3"/>
  <c r="BG302" i="3"/>
  <c r="BE302" i="3"/>
  <c r="T302" i="3"/>
  <c r="R302" i="3"/>
  <c r="P302" i="3"/>
  <c r="BI301" i="3"/>
  <c r="BH301" i="3"/>
  <c r="BG301" i="3"/>
  <c r="BE301" i="3"/>
  <c r="T301" i="3"/>
  <c r="R301" i="3"/>
  <c r="P301" i="3"/>
  <c r="BI300" i="3"/>
  <c r="BH300" i="3"/>
  <c r="BG300" i="3"/>
  <c r="BE300" i="3"/>
  <c r="T300" i="3"/>
  <c r="R300" i="3"/>
  <c r="P300" i="3"/>
  <c r="BI299" i="3"/>
  <c r="BH299" i="3"/>
  <c r="BG299" i="3"/>
  <c r="BE299" i="3"/>
  <c r="T299" i="3"/>
  <c r="R299" i="3"/>
  <c r="P299" i="3"/>
  <c r="BI298" i="3"/>
  <c r="BH298" i="3"/>
  <c r="BG298" i="3"/>
  <c r="BE298" i="3"/>
  <c r="T298" i="3"/>
  <c r="R298" i="3"/>
  <c r="P298" i="3"/>
  <c r="BI297" i="3"/>
  <c r="BH297" i="3"/>
  <c r="BG297" i="3"/>
  <c r="BE297" i="3"/>
  <c r="T297" i="3"/>
  <c r="R297" i="3"/>
  <c r="P297" i="3"/>
  <c r="BI296" i="3"/>
  <c r="BH296" i="3"/>
  <c r="BG296" i="3"/>
  <c r="BE296" i="3"/>
  <c r="T296" i="3"/>
  <c r="R296" i="3"/>
  <c r="P296" i="3"/>
  <c r="BI295" i="3"/>
  <c r="BH295" i="3"/>
  <c r="BG295" i="3"/>
  <c r="BE295" i="3"/>
  <c r="T295" i="3"/>
  <c r="R295" i="3"/>
  <c r="P295" i="3"/>
  <c r="BI294" i="3"/>
  <c r="BH294" i="3"/>
  <c r="BG294" i="3"/>
  <c r="BE294" i="3"/>
  <c r="T294" i="3"/>
  <c r="R294" i="3"/>
  <c r="P294" i="3"/>
  <c r="BI293" i="3"/>
  <c r="BH293" i="3"/>
  <c r="BG293" i="3"/>
  <c r="BE293" i="3"/>
  <c r="T293" i="3"/>
  <c r="R293" i="3"/>
  <c r="P293" i="3"/>
  <c r="BI292" i="3"/>
  <c r="BH292" i="3"/>
  <c r="BG292" i="3"/>
  <c r="BE292" i="3"/>
  <c r="T292" i="3"/>
  <c r="R292" i="3"/>
  <c r="P292" i="3"/>
  <c r="BI290" i="3"/>
  <c r="BH290" i="3"/>
  <c r="BG290" i="3"/>
  <c r="BE290" i="3"/>
  <c r="T290" i="3"/>
  <c r="R290" i="3"/>
  <c r="P290" i="3"/>
  <c r="BI289" i="3"/>
  <c r="BH289" i="3"/>
  <c r="BG289" i="3"/>
  <c r="BE289" i="3"/>
  <c r="T289" i="3"/>
  <c r="R289" i="3"/>
  <c r="P289" i="3"/>
  <c r="BI288" i="3"/>
  <c r="BH288" i="3"/>
  <c r="BG288" i="3"/>
  <c r="BE288" i="3"/>
  <c r="T288" i="3"/>
  <c r="R288" i="3"/>
  <c r="P288" i="3"/>
  <c r="BI286" i="3"/>
  <c r="BH286" i="3"/>
  <c r="BG286" i="3"/>
  <c r="BE286" i="3"/>
  <c r="T286" i="3"/>
  <c r="R286" i="3"/>
  <c r="P286" i="3"/>
  <c r="BI285" i="3"/>
  <c r="BH285" i="3"/>
  <c r="BG285" i="3"/>
  <c r="BE285" i="3"/>
  <c r="T285" i="3"/>
  <c r="R285" i="3"/>
  <c r="P285" i="3"/>
  <c r="BI284" i="3"/>
  <c r="BH284" i="3"/>
  <c r="BG284" i="3"/>
  <c r="BE284" i="3"/>
  <c r="T284" i="3"/>
  <c r="R284" i="3"/>
  <c r="P284" i="3"/>
  <c r="BI283" i="3"/>
  <c r="BH283" i="3"/>
  <c r="BG283" i="3"/>
  <c r="BE283" i="3"/>
  <c r="T283" i="3"/>
  <c r="R283" i="3"/>
  <c r="P283" i="3"/>
  <c r="BI282" i="3"/>
  <c r="BH282" i="3"/>
  <c r="BG282" i="3"/>
  <c r="BE282" i="3"/>
  <c r="T282" i="3"/>
  <c r="R282" i="3"/>
  <c r="P282" i="3"/>
  <c r="BI281" i="3"/>
  <c r="BH281" i="3"/>
  <c r="BG281" i="3"/>
  <c r="BE281" i="3"/>
  <c r="T281" i="3"/>
  <c r="R281" i="3"/>
  <c r="P281" i="3"/>
  <c r="BI280" i="3"/>
  <c r="BH280" i="3"/>
  <c r="BG280" i="3"/>
  <c r="BE280" i="3"/>
  <c r="T280" i="3"/>
  <c r="R280" i="3"/>
  <c r="P280" i="3"/>
  <c r="BI279" i="3"/>
  <c r="BH279" i="3"/>
  <c r="BG279" i="3"/>
  <c r="BE279" i="3"/>
  <c r="T279" i="3"/>
  <c r="R279" i="3"/>
  <c r="P279" i="3"/>
  <c r="BI278" i="3"/>
  <c r="BH278" i="3"/>
  <c r="BG278" i="3"/>
  <c r="BE278" i="3"/>
  <c r="T278" i="3"/>
  <c r="R278" i="3"/>
  <c r="P278" i="3"/>
  <c r="BI277" i="3"/>
  <c r="BH277" i="3"/>
  <c r="BG277" i="3"/>
  <c r="BE277" i="3"/>
  <c r="T277" i="3"/>
  <c r="R277" i="3"/>
  <c r="P277" i="3"/>
  <c r="BI276" i="3"/>
  <c r="BH276" i="3"/>
  <c r="BG276" i="3"/>
  <c r="BE276" i="3"/>
  <c r="T276" i="3"/>
  <c r="R276" i="3"/>
  <c r="P276" i="3"/>
  <c r="BI273" i="3"/>
  <c r="BH273" i="3"/>
  <c r="BG273" i="3"/>
  <c r="BE273" i="3"/>
  <c r="T273" i="3"/>
  <c r="R273" i="3"/>
  <c r="P273" i="3"/>
  <c r="BI272" i="3"/>
  <c r="BH272" i="3"/>
  <c r="BG272" i="3"/>
  <c r="BE272" i="3"/>
  <c r="T272" i="3"/>
  <c r="R272" i="3"/>
  <c r="P272" i="3"/>
  <c r="BI271" i="3"/>
  <c r="BH271" i="3"/>
  <c r="BG271" i="3"/>
  <c r="BE271" i="3"/>
  <c r="T271" i="3"/>
  <c r="R271" i="3"/>
  <c r="P271" i="3"/>
  <c r="BI270" i="3"/>
  <c r="BH270" i="3"/>
  <c r="BG270" i="3"/>
  <c r="BE270" i="3"/>
  <c r="T270" i="3"/>
  <c r="R270" i="3"/>
  <c r="P270" i="3"/>
  <c r="BI269" i="3"/>
  <c r="BH269" i="3"/>
  <c r="BG269" i="3"/>
  <c r="BE269" i="3"/>
  <c r="T269" i="3"/>
  <c r="R269" i="3"/>
  <c r="P269" i="3"/>
  <c r="BI268" i="3"/>
  <c r="BH268" i="3"/>
  <c r="BG268" i="3"/>
  <c r="BE268" i="3"/>
  <c r="T268" i="3"/>
  <c r="R268" i="3"/>
  <c r="P268" i="3"/>
  <c r="BI267" i="3"/>
  <c r="BH267" i="3"/>
  <c r="BG267" i="3"/>
  <c r="BE267" i="3"/>
  <c r="T267" i="3"/>
  <c r="R267" i="3"/>
  <c r="P267" i="3"/>
  <c r="BI266" i="3"/>
  <c r="BH266" i="3"/>
  <c r="BG266" i="3"/>
  <c r="BE266" i="3"/>
  <c r="T266" i="3"/>
  <c r="R266" i="3"/>
  <c r="P266" i="3"/>
  <c r="BI265" i="3"/>
  <c r="BH265" i="3"/>
  <c r="BG265" i="3"/>
  <c r="BE265" i="3"/>
  <c r="T265" i="3"/>
  <c r="R265" i="3"/>
  <c r="P265" i="3"/>
  <c r="BI264" i="3"/>
  <c r="BH264" i="3"/>
  <c r="BG264" i="3"/>
  <c r="BE264" i="3"/>
  <c r="T264" i="3"/>
  <c r="R264" i="3"/>
  <c r="P264" i="3"/>
  <c r="BI263" i="3"/>
  <c r="BH263" i="3"/>
  <c r="BG263" i="3"/>
  <c r="BE263" i="3"/>
  <c r="T263" i="3"/>
  <c r="R263" i="3"/>
  <c r="P263" i="3"/>
  <c r="BI261" i="3"/>
  <c r="BH261" i="3"/>
  <c r="BG261" i="3"/>
  <c r="BE261" i="3"/>
  <c r="T261" i="3"/>
  <c r="R261" i="3"/>
  <c r="P261" i="3"/>
  <c r="BI260" i="3"/>
  <c r="BH260" i="3"/>
  <c r="BG260" i="3"/>
  <c r="BE260" i="3"/>
  <c r="T260" i="3"/>
  <c r="R260" i="3"/>
  <c r="P260" i="3"/>
  <c r="BI259" i="3"/>
  <c r="BH259" i="3"/>
  <c r="BG259" i="3"/>
  <c r="BE259" i="3"/>
  <c r="T259" i="3"/>
  <c r="R259" i="3"/>
  <c r="P259" i="3"/>
  <c r="BI258" i="3"/>
  <c r="BH258" i="3"/>
  <c r="BG258" i="3"/>
  <c r="BE258" i="3"/>
  <c r="T258" i="3"/>
  <c r="R258" i="3"/>
  <c r="P258" i="3"/>
  <c r="BI257" i="3"/>
  <c r="BH257" i="3"/>
  <c r="BG257" i="3"/>
  <c r="BE257" i="3"/>
  <c r="T257" i="3"/>
  <c r="R257" i="3"/>
  <c r="P257" i="3"/>
  <c r="BI256" i="3"/>
  <c r="BH256" i="3"/>
  <c r="BG256" i="3"/>
  <c r="BE256" i="3"/>
  <c r="T256" i="3"/>
  <c r="R256" i="3"/>
  <c r="P256" i="3"/>
  <c r="BI255" i="3"/>
  <c r="BH255" i="3"/>
  <c r="BG255" i="3"/>
  <c r="BE255" i="3"/>
  <c r="T255" i="3"/>
  <c r="R255" i="3"/>
  <c r="P255" i="3"/>
  <c r="BI254" i="3"/>
  <c r="BH254" i="3"/>
  <c r="BG254" i="3"/>
  <c r="BE254" i="3"/>
  <c r="T254" i="3"/>
  <c r="R254" i="3"/>
  <c r="P254" i="3"/>
  <c r="BI253" i="3"/>
  <c r="BH253" i="3"/>
  <c r="BG253" i="3"/>
  <c r="BE253" i="3"/>
  <c r="T253" i="3"/>
  <c r="R253" i="3"/>
  <c r="P253" i="3"/>
  <c r="BI252" i="3"/>
  <c r="BH252" i="3"/>
  <c r="BG252" i="3"/>
  <c r="BE252" i="3"/>
  <c r="T252" i="3"/>
  <c r="R252" i="3"/>
  <c r="P252" i="3"/>
  <c r="BI251" i="3"/>
  <c r="BH251" i="3"/>
  <c r="BG251" i="3"/>
  <c r="BE251" i="3"/>
  <c r="T251" i="3"/>
  <c r="R251" i="3"/>
  <c r="P251" i="3"/>
  <c r="BI250" i="3"/>
  <c r="BH250" i="3"/>
  <c r="BG250" i="3"/>
  <c r="BE250" i="3"/>
  <c r="T250" i="3"/>
  <c r="R250" i="3"/>
  <c r="P250" i="3"/>
  <c r="BI249" i="3"/>
  <c r="BH249" i="3"/>
  <c r="BG249" i="3"/>
  <c r="BE249" i="3"/>
  <c r="T249" i="3"/>
  <c r="R249" i="3"/>
  <c r="P249" i="3"/>
  <c r="BI248" i="3"/>
  <c r="BH248" i="3"/>
  <c r="BG248" i="3"/>
  <c r="BE248" i="3"/>
  <c r="T248" i="3"/>
  <c r="R248" i="3"/>
  <c r="P248" i="3"/>
  <c r="BI247" i="3"/>
  <c r="BH247" i="3"/>
  <c r="BG247" i="3"/>
  <c r="BE247" i="3"/>
  <c r="T247" i="3"/>
  <c r="R247" i="3"/>
  <c r="P247" i="3"/>
  <c r="BI246" i="3"/>
  <c r="BH246" i="3"/>
  <c r="BG246" i="3"/>
  <c r="BE246" i="3"/>
  <c r="T246" i="3"/>
  <c r="R246" i="3"/>
  <c r="P246" i="3"/>
  <c r="BI245" i="3"/>
  <c r="BH245" i="3"/>
  <c r="BG245" i="3"/>
  <c r="BE245" i="3"/>
  <c r="T245" i="3"/>
  <c r="R245" i="3"/>
  <c r="P245" i="3"/>
  <c r="BI244" i="3"/>
  <c r="BH244" i="3"/>
  <c r="BG244" i="3"/>
  <c r="BE244" i="3"/>
  <c r="T244" i="3"/>
  <c r="R244" i="3"/>
  <c r="P244" i="3"/>
  <c r="BI243" i="3"/>
  <c r="BH243" i="3"/>
  <c r="BG243" i="3"/>
  <c r="BE243" i="3"/>
  <c r="T243" i="3"/>
  <c r="R243" i="3"/>
  <c r="P243" i="3"/>
  <c r="BI242" i="3"/>
  <c r="BH242" i="3"/>
  <c r="BG242" i="3"/>
  <c r="BE242" i="3"/>
  <c r="T242" i="3"/>
  <c r="R242" i="3"/>
  <c r="P242" i="3"/>
  <c r="BI241" i="3"/>
  <c r="BH241" i="3"/>
  <c r="BG241" i="3"/>
  <c r="BE241" i="3"/>
  <c r="T241" i="3"/>
  <c r="R241" i="3"/>
  <c r="P241" i="3"/>
  <c r="BI240" i="3"/>
  <c r="BH240" i="3"/>
  <c r="BG240" i="3"/>
  <c r="BE240" i="3"/>
  <c r="T240" i="3"/>
  <c r="R240" i="3"/>
  <c r="P240" i="3"/>
  <c r="BI239" i="3"/>
  <c r="BH239" i="3"/>
  <c r="BG239" i="3"/>
  <c r="BE239" i="3"/>
  <c r="T239" i="3"/>
  <c r="R239" i="3"/>
  <c r="P239" i="3"/>
  <c r="BI238" i="3"/>
  <c r="BH238" i="3"/>
  <c r="BG238" i="3"/>
  <c r="BE238" i="3"/>
  <c r="T238" i="3"/>
  <c r="R238" i="3"/>
  <c r="P238" i="3"/>
  <c r="BI237" i="3"/>
  <c r="BH237" i="3"/>
  <c r="BG237" i="3"/>
  <c r="BE237" i="3"/>
  <c r="T237" i="3"/>
  <c r="R237" i="3"/>
  <c r="P237" i="3"/>
  <c r="BI236" i="3"/>
  <c r="BH236" i="3"/>
  <c r="BG236" i="3"/>
  <c r="BE236" i="3"/>
  <c r="T236" i="3"/>
  <c r="R236" i="3"/>
  <c r="P236" i="3"/>
  <c r="BI235" i="3"/>
  <c r="BH235" i="3"/>
  <c r="BG235" i="3"/>
  <c r="BE235" i="3"/>
  <c r="T235" i="3"/>
  <c r="R235" i="3"/>
  <c r="P235" i="3"/>
  <c r="BI234" i="3"/>
  <c r="BH234" i="3"/>
  <c r="BG234" i="3"/>
  <c r="BE234" i="3"/>
  <c r="T234" i="3"/>
  <c r="R234" i="3"/>
  <c r="P234" i="3"/>
  <c r="BI233" i="3"/>
  <c r="BH233" i="3"/>
  <c r="BG233" i="3"/>
  <c r="BE233" i="3"/>
  <c r="T233" i="3"/>
  <c r="R233" i="3"/>
  <c r="P233" i="3"/>
  <c r="BI232" i="3"/>
  <c r="BH232" i="3"/>
  <c r="BG232" i="3"/>
  <c r="BE232" i="3"/>
  <c r="T232" i="3"/>
  <c r="R232" i="3"/>
  <c r="P232" i="3"/>
  <c r="BI231" i="3"/>
  <c r="BH231" i="3"/>
  <c r="BG231" i="3"/>
  <c r="BE231" i="3"/>
  <c r="T231" i="3"/>
  <c r="R231" i="3"/>
  <c r="P231" i="3"/>
  <c r="BI230" i="3"/>
  <c r="BH230" i="3"/>
  <c r="BG230" i="3"/>
  <c r="BE230" i="3"/>
  <c r="T230" i="3"/>
  <c r="R230" i="3"/>
  <c r="P230" i="3"/>
  <c r="BI228" i="3"/>
  <c r="BH228" i="3"/>
  <c r="BG228" i="3"/>
  <c r="BE228" i="3"/>
  <c r="T228" i="3"/>
  <c r="R228" i="3"/>
  <c r="P228" i="3"/>
  <c r="BI227" i="3"/>
  <c r="BH227" i="3"/>
  <c r="BG227" i="3"/>
  <c r="BE227" i="3"/>
  <c r="T227" i="3"/>
  <c r="R227" i="3"/>
  <c r="P227" i="3"/>
  <c r="BI226" i="3"/>
  <c r="BH226" i="3"/>
  <c r="BG226" i="3"/>
  <c r="BE226" i="3"/>
  <c r="T226" i="3"/>
  <c r="R226" i="3"/>
  <c r="P226" i="3"/>
  <c r="BI225" i="3"/>
  <c r="BH225" i="3"/>
  <c r="BG225" i="3"/>
  <c r="BE225" i="3"/>
  <c r="T225" i="3"/>
  <c r="R225" i="3"/>
  <c r="P225" i="3"/>
  <c r="BI224" i="3"/>
  <c r="BH224" i="3"/>
  <c r="BG224" i="3"/>
  <c r="BE224" i="3"/>
  <c r="T224" i="3"/>
  <c r="R224" i="3"/>
  <c r="P224" i="3"/>
  <c r="BI223" i="3"/>
  <c r="BH223" i="3"/>
  <c r="BG223" i="3"/>
  <c r="BE223" i="3"/>
  <c r="T223" i="3"/>
  <c r="R223" i="3"/>
  <c r="P223" i="3"/>
  <c r="BI222" i="3"/>
  <c r="BH222" i="3"/>
  <c r="BG222" i="3"/>
  <c r="BE222" i="3"/>
  <c r="T222" i="3"/>
  <c r="R222" i="3"/>
  <c r="P222" i="3"/>
  <c r="BI221" i="3"/>
  <c r="BH221" i="3"/>
  <c r="BG221" i="3"/>
  <c r="BE221" i="3"/>
  <c r="T221" i="3"/>
  <c r="R221" i="3"/>
  <c r="P221" i="3"/>
  <c r="BI220" i="3"/>
  <c r="BH220" i="3"/>
  <c r="BG220" i="3"/>
  <c r="BE220" i="3"/>
  <c r="T220" i="3"/>
  <c r="R220" i="3"/>
  <c r="P220" i="3"/>
  <c r="BI219" i="3"/>
  <c r="BH219" i="3"/>
  <c r="BG219" i="3"/>
  <c r="BE219" i="3"/>
  <c r="T219" i="3"/>
  <c r="R219" i="3"/>
  <c r="P219" i="3"/>
  <c r="BI218" i="3"/>
  <c r="BH218" i="3"/>
  <c r="BG218" i="3"/>
  <c r="BE218" i="3"/>
  <c r="T218" i="3"/>
  <c r="R218" i="3"/>
  <c r="P218" i="3"/>
  <c r="BI217" i="3"/>
  <c r="BH217" i="3"/>
  <c r="BG217" i="3"/>
  <c r="BE217" i="3"/>
  <c r="T217" i="3"/>
  <c r="R217" i="3"/>
  <c r="P217" i="3"/>
  <c r="BI216" i="3"/>
  <c r="BH216" i="3"/>
  <c r="BG216" i="3"/>
  <c r="BE216" i="3"/>
  <c r="T216" i="3"/>
  <c r="R216" i="3"/>
  <c r="P216" i="3"/>
  <c r="BI215" i="3"/>
  <c r="BH215" i="3"/>
  <c r="BG215" i="3"/>
  <c r="BE215" i="3"/>
  <c r="T215" i="3"/>
  <c r="R215" i="3"/>
  <c r="P215" i="3"/>
  <c r="BI214" i="3"/>
  <c r="BH214" i="3"/>
  <c r="BG214" i="3"/>
  <c r="BE214" i="3"/>
  <c r="T214" i="3"/>
  <c r="R214" i="3"/>
  <c r="P214" i="3"/>
  <c r="BI213" i="3"/>
  <c r="BH213" i="3"/>
  <c r="BG213" i="3"/>
  <c r="BE213" i="3"/>
  <c r="T213" i="3"/>
  <c r="R213" i="3"/>
  <c r="P213" i="3"/>
  <c r="BI212" i="3"/>
  <c r="BH212" i="3"/>
  <c r="BG212" i="3"/>
  <c r="BE212" i="3"/>
  <c r="T212" i="3"/>
  <c r="R212" i="3"/>
  <c r="P212" i="3"/>
  <c r="BI211" i="3"/>
  <c r="BH211" i="3"/>
  <c r="BG211" i="3"/>
  <c r="BE211" i="3"/>
  <c r="T211" i="3"/>
  <c r="R211" i="3"/>
  <c r="P211" i="3"/>
  <c r="BI210" i="3"/>
  <c r="BH210" i="3"/>
  <c r="BG210" i="3"/>
  <c r="BE210" i="3"/>
  <c r="T210" i="3"/>
  <c r="R210" i="3"/>
  <c r="P210" i="3"/>
  <c r="BI209" i="3"/>
  <c r="BH209" i="3"/>
  <c r="BG209" i="3"/>
  <c r="BE209" i="3"/>
  <c r="T209" i="3"/>
  <c r="R209" i="3"/>
  <c r="P209" i="3"/>
  <c r="BI207" i="3"/>
  <c r="BH207" i="3"/>
  <c r="BG207" i="3"/>
  <c r="BE207" i="3"/>
  <c r="T207" i="3"/>
  <c r="R207" i="3"/>
  <c r="P207" i="3"/>
  <c r="BI206" i="3"/>
  <c r="BH206" i="3"/>
  <c r="BG206" i="3"/>
  <c r="BE206" i="3"/>
  <c r="T206" i="3"/>
  <c r="R206" i="3"/>
  <c r="P206" i="3"/>
  <c r="BI205" i="3"/>
  <c r="BH205" i="3"/>
  <c r="BG205" i="3"/>
  <c r="BE205" i="3"/>
  <c r="T205" i="3"/>
  <c r="R205" i="3"/>
  <c r="P205" i="3"/>
  <c r="BI204" i="3"/>
  <c r="BH204" i="3"/>
  <c r="BG204" i="3"/>
  <c r="BE204" i="3"/>
  <c r="T204" i="3"/>
  <c r="R204" i="3"/>
  <c r="P204" i="3"/>
  <c r="BI203" i="3"/>
  <c r="BH203" i="3"/>
  <c r="BG203" i="3"/>
  <c r="BE203" i="3"/>
  <c r="T203" i="3"/>
  <c r="R203" i="3"/>
  <c r="P203" i="3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J154" i="3"/>
  <c r="J153" i="3"/>
  <c r="F153" i="3"/>
  <c r="F151" i="3"/>
  <c r="BI132" i="3"/>
  <c r="BH132" i="3"/>
  <c r="BG132" i="3"/>
  <c r="BE132" i="3"/>
  <c r="BI131" i="3"/>
  <c r="BH131" i="3"/>
  <c r="BG131" i="3"/>
  <c r="BF131" i="3"/>
  <c r="BE131" i="3"/>
  <c r="BI130" i="3"/>
  <c r="BH130" i="3"/>
  <c r="BG130" i="3"/>
  <c r="BF130" i="3"/>
  <c r="BE130" i="3"/>
  <c r="BI129" i="3"/>
  <c r="BH129" i="3"/>
  <c r="BG129" i="3"/>
  <c r="BF129" i="3"/>
  <c r="BE129" i="3"/>
  <c r="BI128" i="3"/>
  <c r="BH128" i="3"/>
  <c r="BG128" i="3"/>
  <c r="BF128" i="3"/>
  <c r="BE128" i="3"/>
  <c r="BI127" i="3"/>
  <c r="BH127" i="3"/>
  <c r="BG127" i="3"/>
  <c r="BF127" i="3"/>
  <c r="BE127" i="3"/>
  <c r="J96" i="3"/>
  <c r="J95" i="3"/>
  <c r="F95" i="3"/>
  <c r="F93" i="3"/>
  <c r="J22" i="3"/>
  <c r="E22" i="3"/>
  <c r="F96" i="3" s="1"/>
  <c r="J21" i="3"/>
  <c r="J16" i="3"/>
  <c r="J151" i="3" s="1"/>
  <c r="E7" i="3"/>
  <c r="E143" i="3" s="1"/>
  <c r="J41" i="2"/>
  <c r="J40" i="2"/>
  <c r="AY96" i="1" s="1"/>
  <c r="J39" i="2"/>
  <c r="AX96" i="1" s="1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J130" i="2"/>
  <c r="J129" i="2"/>
  <c r="F129" i="2"/>
  <c r="F127" i="2"/>
  <c r="E125" i="2"/>
  <c r="BI110" i="2"/>
  <c r="BH110" i="2"/>
  <c r="BG110" i="2"/>
  <c r="BE110" i="2"/>
  <c r="BI109" i="2"/>
  <c r="BH109" i="2"/>
  <c r="BG109" i="2"/>
  <c r="BF109" i="2"/>
  <c r="BE109" i="2"/>
  <c r="BI108" i="2"/>
  <c r="BH108" i="2"/>
  <c r="BG108" i="2"/>
  <c r="BF108" i="2"/>
  <c r="BE108" i="2"/>
  <c r="BI107" i="2"/>
  <c r="BH107" i="2"/>
  <c r="BG107" i="2"/>
  <c r="BF107" i="2"/>
  <c r="BE107" i="2"/>
  <c r="BI106" i="2"/>
  <c r="BH106" i="2"/>
  <c r="BG106" i="2"/>
  <c r="BF106" i="2"/>
  <c r="BE106" i="2"/>
  <c r="BI105" i="2"/>
  <c r="BH105" i="2"/>
  <c r="BG105" i="2"/>
  <c r="BF105" i="2"/>
  <c r="BE105" i="2"/>
  <c r="J94" i="2"/>
  <c r="J93" i="2"/>
  <c r="F93" i="2"/>
  <c r="F91" i="2"/>
  <c r="E89" i="2"/>
  <c r="J20" i="2"/>
  <c r="E20" i="2"/>
  <c r="F130" i="2" s="1"/>
  <c r="J19" i="2"/>
  <c r="J14" i="2"/>
  <c r="J127" i="2" s="1"/>
  <c r="E7" i="2"/>
  <c r="E121" i="2" s="1"/>
  <c r="CK134" i="1"/>
  <c r="CJ134" i="1"/>
  <c r="CI134" i="1"/>
  <c r="CH134" i="1"/>
  <c r="CG134" i="1"/>
  <c r="CF134" i="1"/>
  <c r="BZ134" i="1"/>
  <c r="CE134" i="1"/>
  <c r="CK133" i="1"/>
  <c r="CJ133" i="1"/>
  <c r="CI133" i="1"/>
  <c r="CH133" i="1"/>
  <c r="CG133" i="1"/>
  <c r="CF133" i="1"/>
  <c r="BZ133" i="1"/>
  <c r="CE133" i="1"/>
  <c r="CK132" i="1"/>
  <c r="CJ132" i="1"/>
  <c r="CI132" i="1"/>
  <c r="CH132" i="1"/>
  <c r="CG132" i="1"/>
  <c r="CF132" i="1"/>
  <c r="BZ132" i="1"/>
  <c r="CE132" i="1"/>
  <c r="CK131" i="1"/>
  <c r="CJ131" i="1"/>
  <c r="CI131" i="1"/>
  <c r="CH131" i="1"/>
  <c r="CG131" i="1"/>
  <c r="CF131" i="1"/>
  <c r="BZ131" i="1"/>
  <c r="CE131" i="1"/>
  <c r="L90" i="1"/>
  <c r="AM87" i="1"/>
  <c r="L87" i="1"/>
  <c r="L85" i="1"/>
  <c r="L84" i="1"/>
  <c r="J143" i="2"/>
  <c r="BK140" i="2"/>
  <c r="J150" i="2"/>
  <c r="J139" i="2"/>
  <c r="J145" i="2"/>
  <c r="BK145" i="2"/>
  <c r="J140" i="2"/>
  <c r="BK150" i="2"/>
  <c r="BK149" i="2"/>
  <c r="J148" i="2"/>
  <c r="BK142" i="2"/>
  <c r="BK139" i="2"/>
  <c r="BK389" i="3"/>
  <c r="BK377" i="3"/>
  <c r="BK364" i="3"/>
  <c r="J351" i="3"/>
  <c r="J332" i="3"/>
  <c r="BK311" i="3"/>
  <c r="J269" i="3"/>
  <c r="J247" i="3"/>
  <c r="BK217" i="3"/>
  <c r="J166" i="3"/>
  <c r="BK382" i="3"/>
  <c r="BK363" i="3"/>
  <c r="J312" i="3"/>
  <c r="J290" i="3"/>
  <c r="BK263" i="3"/>
  <c r="BK225" i="3"/>
  <c r="BK199" i="3"/>
  <c r="J174" i="3"/>
  <c r="J381" i="3"/>
  <c r="J368" i="3"/>
  <c r="J337" i="3"/>
  <c r="J299" i="3"/>
  <c r="BK259" i="3"/>
  <c r="BK230" i="3"/>
  <c r="BK200" i="3"/>
  <c r="BK386" i="3"/>
  <c r="J354" i="3"/>
  <c r="J316" i="3"/>
  <c r="BK249" i="3"/>
  <c r="BK216" i="3"/>
  <c r="BK170" i="3"/>
  <c r="J357" i="3"/>
  <c r="BK326" i="3"/>
  <c r="J281" i="3"/>
  <c r="J237" i="3"/>
  <c r="J199" i="3"/>
  <c r="J172" i="3"/>
  <c r="BK324" i="3"/>
  <c r="BK297" i="3"/>
  <c r="BK278" i="3"/>
  <c r="J250" i="3"/>
  <c r="J214" i="3"/>
  <c r="J196" i="3"/>
  <c r="BK173" i="3"/>
  <c r="J374" i="3"/>
  <c r="BK327" i="3"/>
  <c r="J285" i="3"/>
  <c r="BK267" i="3"/>
  <c r="J252" i="3"/>
  <c r="BK234" i="3"/>
  <c r="J182" i="3"/>
  <c r="BK163" i="3"/>
  <c r="J334" i="3"/>
  <c r="BK305" i="3"/>
  <c r="J254" i="3"/>
  <c r="J191" i="3"/>
  <c r="J140" i="4"/>
  <c r="J149" i="4"/>
  <c r="J150" i="4"/>
  <c r="J142" i="4"/>
  <c r="J155" i="5"/>
  <c r="BK144" i="5"/>
  <c r="J139" i="5"/>
  <c r="BK149" i="5"/>
  <c r="J138" i="5"/>
  <c r="J228" i="6"/>
  <c r="J201" i="6"/>
  <c r="BK165" i="6"/>
  <c r="BK244" i="6"/>
  <c r="J226" i="6"/>
  <c r="J193" i="6"/>
  <c r="J153" i="6"/>
  <c r="J259" i="6"/>
  <c r="J227" i="6"/>
  <c r="J183" i="6"/>
  <c r="BK156" i="6"/>
  <c r="BK203" i="6"/>
  <c r="J179" i="6"/>
  <c r="J250" i="6"/>
  <c r="BK205" i="6"/>
  <c r="BK157" i="6"/>
  <c r="BK253" i="6"/>
  <c r="BK213" i="6"/>
  <c r="BK261" i="6"/>
  <c r="BK237" i="6"/>
  <c r="J216" i="6"/>
  <c r="J171" i="6"/>
  <c r="BK232" i="6"/>
  <c r="BK206" i="6"/>
  <c r="BK176" i="6"/>
  <c r="J277" i="7"/>
  <c r="J242" i="7"/>
  <c r="BK221" i="7"/>
  <c r="BK160" i="7"/>
  <c r="BK283" i="7"/>
  <c r="BK275" i="7"/>
  <c r="BK274" i="7"/>
  <c r="J266" i="7"/>
  <c r="J254" i="7"/>
  <c r="BK230" i="7"/>
  <c r="J188" i="7"/>
  <c r="J281" i="7"/>
  <c r="BK260" i="7"/>
  <c r="BK226" i="7"/>
  <c r="J200" i="7"/>
  <c r="J178" i="7"/>
  <c r="J280" i="7"/>
  <c r="J260" i="7"/>
  <c r="BK220" i="7"/>
  <c r="J158" i="7"/>
  <c r="BK263" i="7"/>
  <c r="BK227" i="7"/>
  <c r="BK213" i="7"/>
  <c r="J160" i="7"/>
  <c r="J271" i="7"/>
  <c r="J243" i="7"/>
  <c r="J209" i="7"/>
  <c r="J192" i="7"/>
  <c r="BK168" i="7"/>
  <c r="J259" i="7"/>
  <c r="BK237" i="7"/>
  <c r="BK188" i="7"/>
  <c r="BK164" i="7"/>
  <c r="J257" i="7"/>
  <c r="BK218" i="7"/>
  <c r="BK175" i="7"/>
  <c r="BK325" i="8"/>
  <c r="J289" i="8"/>
  <c r="J234" i="8"/>
  <c r="J192" i="8"/>
  <c r="BK347" i="8"/>
  <c r="BK327" i="8"/>
  <c r="BK302" i="8"/>
  <c r="BK274" i="8"/>
  <c r="J248" i="8"/>
  <c r="BK226" i="8"/>
  <c r="J201" i="8"/>
  <c r="J180" i="8"/>
  <c r="BK345" i="8"/>
  <c r="BK311" i="8"/>
  <c r="BK290" i="8"/>
  <c r="J271" i="8"/>
  <c r="J250" i="8"/>
  <c r="BK222" i="8"/>
  <c r="J207" i="8"/>
  <c r="J189" i="8"/>
  <c r="J341" i="8"/>
  <c r="J296" i="8"/>
  <c r="J237" i="8"/>
  <c r="J206" i="8"/>
  <c r="J328" i="8"/>
  <c r="J298" i="8"/>
  <c r="J279" i="8"/>
  <c r="J266" i="8"/>
  <c r="J236" i="8"/>
  <c r="BK176" i="8"/>
  <c r="BK336" i="8"/>
  <c r="J309" i="8"/>
  <c r="BK294" i="8"/>
  <c r="J280" i="8"/>
  <c r="J272" i="8"/>
  <c r="BK233" i="8"/>
  <c r="J220" i="8"/>
  <c r="BK167" i="8"/>
  <c r="J239" i="8"/>
  <c r="J185" i="8"/>
  <c r="J257" i="8"/>
  <c r="BK227" i="8"/>
  <c r="BK193" i="8"/>
  <c r="BK165" i="8"/>
  <c r="BK174" i="9"/>
  <c r="J157" i="9"/>
  <c r="BK179" i="9"/>
  <c r="J142" i="9"/>
  <c r="BK180" i="9"/>
  <c r="J180" i="9"/>
  <c r="BK143" i="9"/>
  <c r="J148" i="10"/>
  <c r="BK150" i="10"/>
  <c r="BK169" i="11"/>
  <c r="J143" i="11"/>
  <c r="J196" i="11"/>
  <c r="BK152" i="11"/>
  <c r="BK175" i="11"/>
  <c r="J150" i="11"/>
  <c r="J183" i="11"/>
  <c r="BK145" i="11"/>
  <c r="J176" i="11"/>
  <c r="BK146" i="11"/>
  <c r="J175" i="11"/>
  <c r="J202" i="11"/>
  <c r="J184" i="11"/>
  <c r="J173" i="11"/>
  <c r="BK273" i="12"/>
  <c r="BK246" i="12"/>
  <c r="J217" i="12"/>
  <c r="J195" i="12"/>
  <c r="BK150" i="12"/>
  <c r="J255" i="12"/>
  <c r="BK230" i="12"/>
  <c r="J175" i="12"/>
  <c r="BK264" i="12"/>
  <c r="BK241" i="12"/>
  <c r="J206" i="12"/>
  <c r="BK185" i="12"/>
  <c r="BK263" i="12"/>
  <c r="BK231" i="12"/>
  <c r="BK210" i="12"/>
  <c r="BK168" i="12"/>
  <c r="J254" i="12"/>
  <c r="J227" i="12"/>
  <c r="J196" i="12"/>
  <c r="BK160" i="12"/>
  <c r="BK248" i="12"/>
  <c r="J216" i="12"/>
  <c r="BK194" i="12"/>
  <c r="BK175" i="12"/>
  <c r="J156" i="12"/>
  <c r="BK251" i="12"/>
  <c r="J172" i="12"/>
  <c r="BK154" i="12"/>
  <c r="J219" i="12"/>
  <c r="J184" i="12"/>
  <c r="BK167" i="12"/>
  <c r="J306" i="13"/>
  <c r="J283" i="13"/>
  <c r="J252" i="13"/>
  <c r="BK228" i="13"/>
  <c r="J202" i="13"/>
  <c r="J183" i="13"/>
  <c r="BK158" i="13"/>
  <c r="BK292" i="13"/>
  <c r="BK273" i="13"/>
  <c r="J245" i="13"/>
  <c r="J185" i="13"/>
  <c r="BK160" i="13"/>
  <c r="BK281" i="13"/>
  <c r="BK247" i="13"/>
  <c r="J220" i="13"/>
  <c r="BK185" i="13"/>
  <c r="BK162" i="13"/>
  <c r="J307" i="13"/>
  <c r="BK268" i="13"/>
  <c r="J236" i="13"/>
  <c r="J217" i="13"/>
  <c r="J166" i="13"/>
  <c r="BK145" i="13"/>
  <c r="J273" i="13"/>
  <c r="BK256" i="13"/>
  <c r="BK232" i="13"/>
  <c r="BK195" i="13"/>
  <c r="J156" i="13"/>
  <c r="BK297" i="13"/>
  <c r="BK265" i="13"/>
  <c r="J232" i="13"/>
  <c r="J211" i="13"/>
  <c r="J167" i="13"/>
  <c r="BK153" i="13"/>
  <c r="BK266" i="13"/>
  <c r="J228" i="13"/>
  <c r="J193" i="13"/>
  <c r="J159" i="13"/>
  <c r="J152" i="19"/>
  <c r="J144" i="19"/>
  <c r="BK145" i="19"/>
  <c r="J142" i="19"/>
  <c r="J137" i="20"/>
  <c r="J139" i="20"/>
  <c r="J162" i="21"/>
  <c r="BK155" i="21"/>
  <c r="J164" i="21"/>
  <c r="J155" i="21"/>
  <c r="BK173" i="21"/>
  <c r="J163" i="21"/>
  <c r="J162" i="22"/>
  <c r="BK188" i="22"/>
  <c r="J155" i="22"/>
  <c r="BK189" i="22"/>
  <c r="BK168" i="22"/>
  <c r="J209" i="22"/>
  <c r="BK195" i="22"/>
  <c r="BK146" i="22"/>
  <c r="BK181" i="22"/>
  <c r="BK144" i="22"/>
  <c r="J179" i="22"/>
  <c r="J192" i="22"/>
  <c r="J169" i="22"/>
  <c r="J148" i="24"/>
  <c r="J146" i="24"/>
  <c r="J138" i="24"/>
  <c r="J150" i="24"/>
  <c r="J142" i="24"/>
  <c r="J191" i="25"/>
  <c r="BK168" i="25"/>
  <c r="J215" i="25"/>
  <c r="J196" i="25"/>
  <c r="BK157" i="25"/>
  <c r="BK178" i="25"/>
  <c r="J216" i="25"/>
  <c r="J162" i="25"/>
  <c r="BK181" i="25"/>
  <c r="BK216" i="25"/>
  <c r="J161" i="25"/>
  <c r="BK193" i="25"/>
  <c r="BK173" i="25"/>
  <c r="BK158" i="25"/>
  <c r="BK188" i="25"/>
  <c r="BK154" i="25"/>
  <c r="J148" i="25"/>
  <c r="J196" i="26"/>
  <c r="J157" i="26"/>
  <c r="J213" i="26"/>
  <c r="J179" i="26"/>
  <c r="J153" i="26"/>
  <c r="BK189" i="26"/>
  <c r="J148" i="26"/>
  <c r="BK193" i="26"/>
  <c r="BK161" i="26"/>
  <c r="J142" i="26"/>
  <c r="J192" i="26"/>
  <c r="BK160" i="26"/>
  <c r="BK182" i="26"/>
  <c r="J140" i="26"/>
  <c r="BK180" i="26"/>
  <c r="BK142" i="26"/>
  <c r="BK213" i="27"/>
  <c r="J181" i="27"/>
  <c r="BK263" i="27"/>
  <c r="BK251" i="27"/>
  <c r="J231" i="27"/>
  <c r="BK196" i="27"/>
  <c r="J168" i="27"/>
  <c r="BK253" i="27"/>
  <c r="J236" i="27"/>
  <c r="J211" i="27"/>
  <c r="J189" i="27"/>
  <c r="J152" i="27"/>
  <c r="J204" i="27"/>
  <c r="J176" i="27"/>
  <c r="BK147" i="27"/>
  <c r="BK219" i="27"/>
  <c r="BK161" i="27"/>
  <c r="J244" i="27"/>
  <c r="J218" i="27"/>
  <c r="BK172" i="27"/>
  <c r="J160" i="27"/>
  <c r="J234" i="27"/>
  <c r="BK209" i="27"/>
  <c r="J194" i="27"/>
  <c r="BK164" i="27"/>
  <c r="J214" i="27"/>
  <c r="J196" i="27"/>
  <c r="BK173" i="27"/>
  <c r="BK144" i="28"/>
  <c r="BK156" i="28"/>
  <c r="BK151" i="28"/>
  <c r="J148" i="28"/>
  <c r="J156" i="28"/>
  <c r="J177" i="29"/>
  <c r="J186" i="29"/>
  <c r="J151" i="29"/>
  <c r="BK182" i="29"/>
  <c r="J161" i="29"/>
  <c r="BK176" i="29"/>
  <c r="BK189" i="29"/>
  <c r="BK162" i="29"/>
  <c r="BK151" i="29"/>
  <c r="BK173" i="29"/>
  <c r="J146" i="29"/>
  <c r="J161" i="30"/>
  <c r="BK188" i="30"/>
  <c r="J167" i="30"/>
  <c r="BK139" i="30"/>
  <c r="BK164" i="30"/>
  <c r="J175" i="30"/>
  <c r="J152" i="30"/>
  <c r="BK191" i="30"/>
  <c r="J170" i="30"/>
  <c r="J143" i="30"/>
  <c r="BK179" i="30"/>
  <c r="J150" i="30"/>
  <c r="J158" i="30"/>
  <c r="BK157" i="30"/>
  <c r="BK157" i="32"/>
  <c r="BK158" i="32"/>
  <c r="BK342" i="3"/>
  <c r="J323" i="3"/>
  <c r="BK276" i="3"/>
  <c r="BK252" i="3"/>
  <c r="J240" i="3"/>
  <c r="BK227" i="3"/>
  <c r="J209" i="3"/>
  <c r="J164" i="3"/>
  <c r="J365" i="3"/>
  <c r="J339" i="3"/>
  <c r="J313" i="3"/>
  <c r="J284" i="3"/>
  <c r="BK228" i="3"/>
  <c r="J219" i="3"/>
  <c r="J198" i="3"/>
  <c r="BK160" i="3"/>
  <c r="J363" i="3"/>
  <c r="BK343" i="3"/>
  <c r="BK292" i="3"/>
  <c r="BK246" i="3"/>
  <c r="J216" i="3"/>
  <c r="BK188" i="3"/>
  <c r="J389" i="3"/>
  <c r="BK332" i="3"/>
  <c r="BK314" i="3"/>
  <c r="J255" i="3"/>
  <c r="J228" i="3"/>
  <c r="J193" i="3"/>
  <c r="BK380" i="3"/>
  <c r="BK349" i="3"/>
  <c r="J315" i="3"/>
  <c r="J276" i="3"/>
  <c r="J233" i="3"/>
  <c r="J188" i="3"/>
  <c r="BK338" i="3"/>
  <c r="BK309" i="3"/>
  <c r="J295" i="3"/>
  <c r="BK269" i="3"/>
  <c r="J227" i="3"/>
  <c r="BK213" i="3"/>
  <c r="J185" i="3"/>
  <c r="J377" i="3"/>
  <c r="BK353" i="3"/>
  <c r="BK317" i="3"/>
  <c r="BK281" i="3"/>
  <c r="BK266" i="3"/>
  <c r="BK245" i="3"/>
  <c r="J186" i="3"/>
  <c r="J170" i="3"/>
  <c r="BK320" i="3"/>
  <c r="J225" i="3"/>
  <c r="J201" i="3"/>
  <c r="J139" i="4"/>
  <c r="BK157" i="4"/>
  <c r="BK144" i="4"/>
  <c r="BK148" i="4"/>
  <c r="BK139" i="4"/>
  <c r="BK155" i="5"/>
  <c r="BK139" i="5"/>
  <c r="J153" i="5"/>
  <c r="BK140" i="5"/>
  <c r="BK251" i="6"/>
  <c r="BK202" i="6"/>
  <c r="BK191" i="6"/>
  <c r="BK248" i="6"/>
  <c r="BK228" i="6"/>
  <c r="BK200" i="6"/>
  <c r="BK178" i="6"/>
  <c r="J164" i="6"/>
  <c r="BK262" i="6"/>
  <c r="J234" i="6"/>
  <c r="J214" i="6"/>
  <c r="BK177" i="6"/>
  <c r="BK150" i="6"/>
  <c r="BK241" i="6"/>
  <c r="J260" i="6"/>
  <c r="BK225" i="6"/>
  <c r="BK204" i="6"/>
  <c r="J181" i="6"/>
  <c r="BK152" i="6"/>
  <c r="BK257" i="6"/>
  <c r="J222" i="6"/>
  <c r="J206" i="6"/>
  <c r="BK266" i="6"/>
  <c r="BK238" i="6"/>
  <c r="J221" i="6"/>
  <c r="J176" i="6"/>
  <c r="BK153" i="6"/>
  <c r="BK227" i="6"/>
  <c r="J185" i="6"/>
  <c r="J157" i="6"/>
  <c r="J235" i="7"/>
  <c r="J211" i="7"/>
  <c r="BK173" i="7"/>
  <c r="BK157" i="7"/>
  <c r="BK250" i="7"/>
  <c r="J223" i="7"/>
  <c r="BK183" i="7"/>
  <c r="J145" i="7"/>
  <c r="BK265" i="7"/>
  <c r="J217" i="7"/>
  <c r="BK196" i="7"/>
  <c r="J148" i="7"/>
  <c r="BK241" i="7"/>
  <c r="BK163" i="7"/>
  <c r="BK277" i="7"/>
  <c r="BK238" i="7"/>
  <c r="BK209" i="7"/>
  <c r="BK166" i="7"/>
  <c r="BK264" i="7"/>
  <c r="BK240" i="7"/>
  <c r="BK215" i="7"/>
  <c r="BK191" i="7"/>
  <c r="J173" i="7"/>
  <c r="BK148" i="7"/>
  <c r="BK257" i="7"/>
  <c r="J239" i="7"/>
  <c r="BK197" i="7"/>
  <c r="J179" i="7"/>
  <c r="BK162" i="7"/>
  <c r="J240" i="7"/>
  <c r="J215" i="7"/>
  <c r="BK187" i="7"/>
  <c r="J351" i="8"/>
  <c r="J297" i="8"/>
  <c r="J208" i="8"/>
  <c r="J346" i="8"/>
  <c r="J329" i="8"/>
  <c r="BK316" i="8"/>
  <c r="J291" i="8"/>
  <c r="BK262" i="8"/>
  <c r="BK240" i="8"/>
  <c r="BK214" i="8"/>
  <c r="J195" i="8"/>
  <c r="BK351" i="8"/>
  <c r="BK330" i="8"/>
  <c r="BK306" i="8"/>
  <c r="BK284" i="8"/>
  <c r="BK261" i="8"/>
  <c r="BK228" i="8"/>
  <c r="BK209" i="8"/>
  <c r="BK191" i="8"/>
  <c r="J347" i="8"/>
  <c r="J311" i="8"/>
  <c r="BK244" i="8"/>
  <c r="J216" i="8"/>
  <c r="BK189" i="8"/>
  <c r="J342" i="8"/>
  <c r="BK326" i="8"/>
  <c r="J292" i="8"/>
  <c r="J283" i="8"/>
  <c r="J261" i="8"/>
  <c r="J247" i="8"/>
  <c r="BK217" i="8"/>
  <c r="BK181" i="8"/>
  <c r="J334" i="8"/>
  <c r="J316" i="8"/>
  <c r="J295" i="8"/>
  <c r="BK285" i="8"/>
  <c r="J273" i="8"/>
  <c r="BK258" i="8"/>
  <c r="J221" i="8"/>
  <c r="J190" i="8"/>
  <c r="J163" i="8"/>
  <c r="BK234" i="8"/>
  <c r="BK179" i="8"/>
  <c r="BK246" i="8"/>
  <c r="BK220" i="8"/>
  <c r="J202" i="8"/>
  <c r="BK166" i="8"/>
  <c r="BK146" i="9"/>
  <c r="BK164" i="9"/>
  <c r="J172" i="9"/>
  <c r="J161" i="9"/>
  <c r="J159" i="9"/>
  <c r="BK170" i="9"/>
  <c r="BK141" i="10"/>
  <c r="J152" i="10"/>
  <c r="BK152" i="10"/>
  <c r="BK193" i="11"/>
  <c r="J164" i="11"/>
  <c r="BK194" i="11"/>
  <c r="BK163" i="11"/>
  <c r="J198" i="11"/>
  <c r="J167" i="11"/>
  <c r="BK196" i="11"/>
  <c r="BK176" i="11"/>
  <c r="BK187" i="11"/>
  <c r="BK178" i="11"/>
  <c r="BK206" i="11"/>
  <c r="BK171" i="11"/>
  <c r="BK195" i="11"/>
  <c r="J166" i="11"/>
  <c r="BK172" i="11"/>
  <c r="J158" i="11"/>
  <c r="J253" i="12"/>
  <c r="BK234" i="12"/>
  <c r="J207" i="12"/>
  <c r="J270" i="12"/>
  <c r="BK245" i="12"/>
  <c r="BK205" i="12"/>
  <c r="J173" i="12"/>
  <c r="J271" i="12"/>
  <c r="J245" i="12"/>
  <c r="BK209" i="12"/>
  <c r="BK182" i="12"/>
  <c r="J144" i="12"/>
  <c r="J243" i="12"/>
  <c r="BK215" i="12"/>
  <c r="J159" i="12"/>
  <c r="BK253" i="12"/>
  <c r="J229" i="12"/>
  <c r="J220" i="12"/>
  <c r="J177" i="12"/>
  <c r="BK265" i="12"/>
  <c r="BK255" i="12"/>
  <c r="J209" i="12"/>
  <c r="J185" i="12"/>
  <c r="J171" i="12"/>
  <c r="J146" i="12"/>
  <c r="BK257" i="12"/>
  <c r="J202" i="12"/>
  <c r="J162" i="12"/>
  <c r="BK243" i="12"/>
  <c r="J211" i="12"/>
  <c r="BK183" i="12"/>
  <c r="BK163" i="12"/>
  <c r="BK290" i="13"/>
  <c r="BK255" i="13"/>
  <c r="J222" i="13"/>
  <c r="BK200" i="13"/>
  <c r="BK177" i="13"/>
  <c r="BK312" i="13"/>
  <c r="J289" i="13"/>
  <c r="J268" i="13"/>
  <c r="BK226" i="13"/>
  <c r="J177" i="13"/>
  <c r="BK149" i="13"/>
  <c r="BK279" i="13"/>
  <c r="BK230" i="13"/>
  <c r="BK194" i="13"/>
  <c r="J165" i="13"/>
  <c r="BK159" i="13"/>
  <c r="BK283" i="13"/>
  <c r="J255" i="13"/>
  <c r="BK229" i="13"/>
  <c r="BK184" i="13"/>
  <c r="BK150" i="13"/>
  <c r="BK315" i="13"/>
  <c r="J265" i="13"/>
  <c r="BK234" i="13"/>
  <c r="BK202" i="13"/>
  <c r="BK154" i="13"/>
  <c r="J293" i="13"/>
  <c r="J264" i="13"/>
  <c r="BK221" i="13"/>
  <c r="BK187" i="13"/>
  <c r="BK314" i="13"/>
  <c r="BK284" i="13"/>
  <c r="J244" i="13"/>
  <c r="J210" i="13"/>
  <c r="J184" i="13"/>
  <c r="J150" i="13"/>
  <c r="BK287" i="13"/>
  <c r="J259" i="13"/>
  <c r="BK211" i="13"/>
  <c r="BK181" i="13"/>
  <c r="BK142" i="19"/>
  <c r="BK149" i="19"/>
  <c r="BK144" i="19"/>
  <c r="J138" i="20"/>
  <c r="J169" i="21"/>
  <c r="J143" i="21"/>
  <c r="BK146" i="21"/>
  <c r="J148" i="21"/>
  <c r="BK153" i="21"/>
  <c r="J153" i="21"/>
  <c r="BK145" i="21"/>
  <c r="J154" i="21"/>
  <c r="J167" i="22"/>
  <c r="J201" i="22"/>
  <c r="BK169" i="22"/>
  <c r="J199" i="22"/>
  <c r="J164" i="22"/>
  <c r="J198" i="22"/>
  <c r="BK187" i="22"/>
  <c r="BK165" i="22"/>
  <c r="BK197" i="22"/>
  <c r="J145" i="22"/>
  <c r="BK180" i="22"/>
  <c r="BK196" i="22"/>
  <c r="BK173" i="22"/>
  <c r="J151" i="22"/>
  <c r="J145" i="24"/>
  <c r="BK150" i="24"/>
  <c r="J147" i="24"/>
  <c r="BK139" i="24"/>
  <c r="J207" i="25"/>
  <c r="J180" i="25"/>
  <c r="BK155" i="25"/>
  <c r="BK207" i="25"/>
  <c r="J177" i="25"/>
  <c r="J211" i="25"/>
  <c r="J176" i="25"/>
  <c r="J197" i="25"/>
  <c r="J158" i="25"/>
  <c r="J156" i="25"/>
  <c r="BK192" i="25"/>
  <c r="J203" i="25"/>
  <c r="J174" i="25"/>
  <c r="J150" i="25"/>
  <c r="BK191" i="25"/>
  <c r="BK160" i="25"/>
  <c r="J209" i="26"/>
  <c r="J174" i="26"/>
  <c r="BK143" i="26"/>
  <c r="J191" i="26"/>
  <c r="J158" i="26"/>
  <c r="BK192" i="26"/>
  <c r="BK190" i="26"/>
  <c r="BK188" i="26"/>
  <c r="J186" i="26"/>
  <c r="J183" i="26"/>
  <c r="J170" i="26"/>
  <c r="J168" i="26"/>
  <c r="BK163" i="26"/>
  <c r="J162" i="26"/>
  <c r="BK159" i="26"/>
  <c r="BK154" i="26"/>
  <c r="BK152" i="26"/>
  <c r="BK150" i="26"/>
  <c r="BK149" i="26"/>
  <c r="BK147" i="26"/>
  <c r="J145" i="26"/>
  <c r="J210" i="26"/>
  <c r="J207" i="26"/>
  <c r="BK206" i="26"/>
  <c r="BK203" i="26"/>
  <c r="BK194" i="26"/>
  <c r="BK181" i="26"/>
  <c r="BK148" i="26"/>
  <c r="BK187" i="26"/>
  <c r="BK177" i="26"/>
  <c r="BK146" i="26"/>
  <c r="J189" i="26"/>
  <c r="J146" i="26"/>
  <c r="BK196" i="26"/>
  <c r="J156" i="26"/>
  <c r="BK252" i="27"/>
  <c r="J201" i="27"/>
  <c r="BK169" i="27"/>
  <c r="BK262" i="27"/>
  <c r="J249" i="27"/>
  <c r="BK227" i="27"/>
  <c r="BK192" i="27"/>
  <c r="J153" i="27"/>
  <c r="J263" i="27"/>
  <c r="J248" i="27"/>
  <c r="BK218" i="27"/>
  <c r="BK186" i="27"/>
  <c r="J147" i="27"/>
  <c r="BK208" i="27"/>
  <c r="J180" i="27"/>
  <c r="BK148" i="27"/>
  <c r="BK237" i="27"/>
  <c r="BK180" i="27"/>
  <c r="J155" i="27"/>
  <c r="BK228" i="27"/>
  <c r="J185" i="27"/>
  <c r="J154" i="27"/>
  <c r="BK236" i="27"/>
  <c r="BK210" i="27"/>
  <c r="BK184" i="27"/>
  <c r="J161" i="27"/>
  <c r="BK202" i="27"/>
  <c r="BK191" i="27"/>
  <c r="J162" i="27"/>
  <c r="BK157" i="28"/>
  <c r="J141" i="28"/>
  <c r="J147" i="28"/>
  <c r="BK161" i="28"/>
  <c r="BK140" i="28"/>
  <c r="J143" i="28"/>
  <c r="BK145" i="29"/>
  <c r="BK164" i="29"/>
  <c r="J189" i="29"/>
  <c r="BK181" i="29"/>
  <c r="BK146" i="29"/>
  <c r="J145" i="29"/>
  <c r="J148" i="29"/>
  <c r="J174" i="29"/>
  <c r="J176" i="29"/>
  <c r="J143" i="29"/>
  <c r="BK167" i="30"/>
  <c r="J138" i="30"/>
  <c r="BK174" i="30"/>
  <c r="J156" i="30"/>
  <c r="BK170" i="30"/>
  <c r="BK180" i="30"/>
  <c r="J155" i="30"/>
  <c r="J142" i="30"/>
  <c r="BK182" i="30"/>
  <c r="BK145" i="30"/>
  <c r="BK186" i="30"/>
  <c r="J169" i="30"/>
  <c r="J141" i="30"/>
  <c r="J149" i="30"/>
  <c r="BK150" i="30"/>
  <c r="BK156" i="32"/>
  <c r="BK151" i="32"/>
  <c r="BK141" i="32"/>
  <c r="BK352" i="3"/>
  <c r="J326" i="3"/>
  <c r="BK312" i="3"/>
  <c r="J273" i="3"/>
  <c r="BK251" i="3"/>
  <c r="BK239" i="3"/>
  <c r="BK212" i="3"/>
  <c r="J181" i="3"/>
  <c r="BK373" i="3"/>
  <c r="J355" i="3"/>
  <c r="BK328" i="3"/>
  <c r="BK301" i="3"/>
  <c r="BK260" i="3"/>
  <c r="BK222" i="3"/>
  <c r="BK180" i="3"/>
  <c r="J380" i="3"/>
  <c r="BK365" i="3"/>
  <c r="BK345" i="3"/>
  <c r="BK310" i="3"/>
  <c r="J272" i="3"/>
  <c r="J222" i="3"/>
  <c r="J197" i="3"/>
  <c r="BK181" i="3"/>
  <c r="BK357" i="3"/>
  <c r="J305" i="3"/>
  <c r="BK237" i="3"/>
  <c r="BK176" i="3"/>
  <c r="J369" i="3"/>
  <c r="J343" i="3"/>
  <c r="J292" i="3"/>
  <c r="BK247" i="3"/>
  <c r="J204" i="3"/>
  <c r="J171" i="3"/>
  <c r="J321" i="3"/>
  <c r="J301" i="3"/>
  <c r="BK294" i="3"/>
  <c r="J265" i="3"/>
  <c r="J230" i="3"/>
  <c r="J202" i="3"/>
  <c r="BK182" i="3"/>
  <c r="J362" i="3"/>
  <c r="J350" i="3"/>
  <c r="BK286" i="3"/>
  <c r="BK277" i="3"/>
  <c r="J249" i="3"/>
  <c r="J200" i="3"/>
  <c r="J175" i="3"/>
  <c r="J330" i="3"/>
  <c r="BK304" i="3"/>
  <c r="BK270" i="3"/>
  <c r="J206" i="3"/>
  <c r="J161" i="3"/>
  <c r="BK153" i="4"/>
  <c r="J145" i="4"/>
  <c r="J146" i="4"/>
  <c r="BK143" i="4"/>
  <c r="BK141" i="4"/>
  <c r="J143" i="5"/>
  <c r="BK154" i="5"/>
  <c r="J140" i="5"/>
  <c r="BK143" i="5"/>
  <c r="BK265" i="6"/>
  <c r="BK236" i="6"/>
  <c r="J205" i="6"/>
  <c r="BK193" i="6"/>
  <c r="BK268" i="6"/>
  <c r="J232" i="6"/>
  <c r="BK207" i="6"/>
  <c r="BK168" i="6"/>
  <c r="J265" i="6"/>
  <c r="BK250" i="6"/>
  <c r="BK217" i="6"/>
  <c r="BK181" i="6"/>
  <c r="BK154" i="6"/>
  <c r="J254" i="6"/>
  <c r="BK201" i="6"/>
  <c r="J160" i="6"/>
  <c r="J244" i="6"/>
  <c r="J215" i="6"/>
  <c r="J182" i="6"/>
  <c r="J149" i="6"/>
  <c r="BK254" i="6"/>
  <c r="BK208" i="6"/>
  <c r="BK270" i="6"/>
  <c r="J241" i="6"/>
  <c r="J203" i="6"/>
  <c r="J158" i="6"/>
  <c r="J229" i="6"/>
  <c r="BK188" i="6"/>
  <c r="J175" i="6"/>
  <c r="J255" i="7"/>
  <c r="J227" i="7"/>
  <c r="BK202" i="7"/>
  <c r="J181" i="7"/>
  <c r="J146" i="7"/>
  <c r="J248" i="7"/>
  <c r="J205" i="7"/>
  <c r="BK177" i="7"/>
  <c r="BK282" i="7"/>
  <c r="J263" i="7"/>
  <c r="BK229" i="7"/>
  <c r="BK201" i="7"/>
  <c r="BK190" i="7"/>
  <c r="BK165" i="7"/>
  <c r="BK276" i="7"/>
  <c r="BK261" i="7"/>
  <c r="J228" i="7"/>
  <c r="J165" i="7"/>
  <c r="BK284" i="7"/>
  <c r="BK222" i="7"/>
  <c r="J193" i="7"/>
  <c r="J157" i="7"/>
  <c r="J262" i="7"/>
  <c r="J225" i="7"/>
  <c r="J206" i="7"/>
  <c r="BK184" i="7"/>
  <c r="BK174" i="7"/>
  <c r="BK267" i="7"/>
  <c r="BK243" i="7"/>
  <c r="J218" i="7"/>
  <c r="J189" i="7"/>
  <c r="BK169" i="7"/>
  <c r="J150" i="7"/>
  <c r="BK231" i="7"/>
  <c r="BK206" i="7"/>
  <c r="BK185" i="7"/>
  <c r="BK349" i="8"/>
  <c r="BK321" i="8"/>
  <c r="BK278" i="8"/>
  <c r="J204" i="8"/>
  <c r="J158" i="8"/>
  <c r="J332" i="8"/>
  <c r="J317" i="8"/>
  <c r="BK286" i="8"/>
  <c r="BK259" i="8"/>
  <c r="J227" i="8"/>
  <c r="J193" i="8"/>
  <c r="J168" i="8"/>
  <c r="J338" i="8"/>
  <c r="J303" i="8"/>
  <c r="BK283" i="8"/>
  <c r="J253" i="8"/>
  <c r="J233" i="8"/>
  <c r="BK210" i="8"/>
  <c r="BK195" i="8"/>
  <c r="BK162" i="8"/>
  <c r="J306" i="8"/>
  <c r="J224" i="8"/>
  <c r="BK188" i="8"/>
  <c r="BK340" i="8"/>
  <c r="J321" i="8"/>
  <c r="J285" i="8"/>
  <c r="J275" i="8"/>
  <c r="J249" i="8"/>
  <c r="BK221" i="8"/>
  <c r="BK173" i="8"/>
  <c r="BK328" i="8"/>
  <c r="BK308" i="8"/>
  <c r="J290" i="8"/>
  <c r="BK277" i="8"/>
  <c r="BK260" i="8"/>
  <c r="J225" i="8"/>
  <c r="BK192" i="8"/>
  <c r="J162" i="8"/>
  <c r="J228" i="8"/>
  <c r="J269" i="8"/>
  <c r="J240" i="8"/>
  <c r="BK206" i="8"/>
  <c r="J179" i="8"/>
  <c r="J161" i="8"/>
  <c r="BK172" i="9"/>
  <c r="J154" i="9"/>
  <c r="BK173" i="9"/>
  <c r="BK178" i="9"/>
  <c r="BK163" i="9"/>
  <c r="BK147" i="9"/>
  <c r="J149" i="10"/>
  <c r="BK142" i="10"/>
  <c r="BK147" i="10"/>
  <c r="J194" i="11"/>
  <c r="J165" i="11"/>
  <c r="BK208" i="11"/>
  <c r="BK179" i="11"/>
  <c r="BK150" i="11"/>
  <c r="BK189" i="11"/>
  <c r="J152" i="11"/>
  <c r="BK182" i="11"/>
  <c r="J208" i="11"/>
  <c r="J181" i="11"/>
  <c r="BK148" i="11"/>
  <c r="J192" i="11"/>
  <c r="BK198" i="11"/>
  <c r="J179" i="11"/>
  <c r="BK144" i="11"/>
  <c r="J159" i="11"/>
  <c r="J263" i="12"/>
  <c r="BK235" i="12"/>
  <c r="BK212" i="12"/>
  <c r="J180" i="12"/>
  <c r="J267" i="12"/>
  <c r="BK240" i="12"/>
  <c r="J218" i="12"/>
  <c r="BK169" i="12"/>
  <c r="BK227" i="12"/>
  <c r="J205" i="12"/>
  <c r="BK176" i="12"/>
  <c r="BK270" i="12"/>
  <c r="BK244" i="12"/>
  <c r="BK228" i="12"/>
  <c r="BK195" i="12"/>
  <c r="J153" i="12"/>
  <c r="J251" i="12"/>
  <c r="J226" i="12"/>
  <c r="BK179" i="12"/>
  <c r="J145" i="12"/>
  <c r="BK218" i="12"/>
  <c r="J212" i="12"/>
  <c r="J186" i="12"/>
  <c r="BK153" i="12"/>
  <c r="BK262" i="12"/>
  <c r="BK208" i="12"/>
  <c r="J179" i="12"/>
  <c r="BK157" i="12"/>
  <c r="J235" i="12"/>
  <c r="BK199" i="12"/>
  <c r="BK177" i="12"/>
  <c r="J149" i="12"/>
  <c r="BK300" i="13"/>
  <c r="BK263" i="13"/>
  <c r="J237" i="13"/>
  <c r="BK213" i="13"/>
  <c r="BK191" i="13"/>
  <c r="J157" i="13"/>
  <c r="J300" i="13"/>
  <c r="BK276" i="13"/>
  <c r="J230" i="13"/>
  <c r="J200" i="13"/>
  <c r="BK165" i="13"/>
  <c r="J303" i="13"/>
  <c r="BK278" i="13"/>
  <c r="J238" i="13"/>
  <c r="BK210" i="13"/>
  <c r="BK164" i="13"/>
  <c r="BK257" i="13"/>
  <c r="BK238" i="13"/>
  <c r="J214" i="13"/>
  <c r="J176" i="13"/>
  <c r="J154" i="13"/>
  <c r="BK294" i="13"/>
  <c r="BK271" i="13"/>
  <c r="BK254" i="13"/>
  <c r="J231" i="13"/>
  <c r="J204" i="13"/>
  <c r="BK173" i="13"/>
  <c r="BK302" i="13"/>
  <c r="J270" i="13"/>
  <c r="BK244" i="13"/>
  <c r="J195" i="13"/>
  <c r="BK178" i="13"/>
  <c r="BK309" i="13"/>
  <c r="BK274" i="13"/>
  <c r="BK223" i="13"/>
  <c r="J191" i="13"/>
  <c r="J179" i="13"/>
  <c r="J304" i="13"/>
  <c r="J286" i="13"/>
  <c r="BK245" i="13"/>
  <c r="BK217" i="13"/>
  <c r="BK207" i="13"/>
  <c r="J168" i="13"/>
  <c r="J151" i="19"/>
  <c r="J147" i="19"/>
  <c r="BK139" i="20"/>
  <c r="J165" i="21"/>
  <c r="BK152" i="21"/>
  <c r="BK174" i="21"/>
  <c r="BK162" i="21"/>
  <c r="J174" i="21"/>
  <c r="BK150" i="21"/>
  <c r="J172" i="21"/>
  <c r="J146" i="21"/>
  <c r="J187" i="22"/>
  <c r="BK193" i="22"/>
  <c r="J165" i="22"/>
  <c r="J206" i="22"/>
  <c r="BK190" i="22"/>
  <c r="BK172" i="22"/>
  <c r="BK145" i="22"/>
  <c r="J170" i="22"/>
  <c r="BK183" i="22"/>
  <c r="BK161" i="22"/>
  <c r="BK159" i="22"/>
  <c r="J182" i="22"/>
  <c r="J195" i="22"/>
  <c r="J172" i="22"/>
  <c r="BK157" i="22"/>
  <c r="BK138" i="24"/>
  <c r="J205" i="25"/>
  <c r="J175" i="25"/>
  <c r="BK148" i="25"/>
  <c r="J202" i="25"/>
  <c r="J144" i="25"/>
  <c r="BK194" i="25"/>
  <c r="J164" i="25"/>
  <c r="BK201" i="25"/>
  <c r="J172" i="25"/>
  <c r="BK198" i="25"/>
  <c r="BK174" i="25"/>
  <c r="J182" i="25"/>
  <c r="J192" i="25"/>
  <c r="BK164" i="25"/>
  <c r="J145" i="25"/>
  <c r="J185" i="25"/>
  <c r="J152" i="25"/>
  <c r="BK201" i="26"/>
  <c r="BK165" i="26"/>
  <c r="BK211" i="26"/>
  <c r="BK173" i="26"/>
  <c r="BK200" i="26"/>
  <c r="BK166" i="26"/>
  <c r="BK214" i="26"/>
  <c r="J187" i="26"/>
  <c r="BK151" i="26"/>
  <c r="BK205" i="26"/>
  <c r="J188" i="26"/>
  <c r="J163" i="26"/>
  <c r="J199" i="26"/>
  <c r="J175" i="26"/>
  <c r="BK191" i="26"/>
  <c r="BK261" i="27"/>
  <c r="J223" i="27"/>
  <c r="J193" i="27"/>
  <c r="J177" i="27"/>
  <c r="J255" i="27"/>
  <c r="J238" i="27"/>
  <c r="BK225" i="27"/>
  <c r="BK185" i="27"/>
  <c r="BK157" i="27"/>
  <c r="J262" i="27"/>
  <c r="J227" i="27"/>
  <c r="BK198" i="27"/>
  <c r="J171" i="27"/>
  <c r="BK241" i="27"/>
  <c r="BK181" i="27"/>
  <c r="BK149" i="27"/>
  <c r="J241" i="27"/>
  <c r="BK162" i="27"/>
  <c r="BK257" i="27"/>
  <c r="J232" i="27"/>
  <c r="BK211" i="27"/>
  <c r="J167" i="27"/>
  <c r="BK146" i="27"/>
  <c r="J220" i="27"/>
  <c r="J202" i="27"/>
  <c r="J178" i="27"/>
  <c r="J224" i="27"/>
  <c r="J207" i="27"/>
  <c r="BK193" i="27"/>
  <c r="BK163" i="27"/>
  <c r="BK154" i="28"/>
  <c r="J154" i="28"/>
  <c r="J140" i="28"/>
  <c r="J146" i="28"/>
  <c r="BK143" i="28"/>
  <c r="BK185" i="29"/>
  <c r="J181" i="29"/>
  <c r="BK161" i="29"/>
  <c r="BK184" i="29"/>
  <c r="BK144" i="29"/>
  <c r="BK165" i="29"/>
  <c r="J173" i="29"/>
  <c r="J153" i="29"/>
  <c r="BK166" i="29"/>
  <c r="BK149" i="29"/>
  <c r="J154" i="29"/>
  <c r="BK175" i="30"/>
  <c r="BK184" i="30"/>
  <c r="J164" i="30"/>
  <c r="BK193" i="30"/>
  <c r="BK160" i="30"/>
  <c r="J171" i="30"/>
  <c r="J145" i="30"/>
  <c r="BK185" i="30"/>
  <c r="BK154" i="30"/>
  <c r="BK190" i="30"/>
  <c r="J174" i="30"/>
  <c r="J148" i="30"/>
  <c r="J187" i="30"/>
  <c r="J165" i="30"/>
  <c r="BK153" i="32"/>
  <c r="BK136" i="32"/>
  <c r="BK142" i="32"/>
  <c r="BK354" i="3"/>
  <c r="BK337" i="3"/>
  <c r="BK313" i="3"/>
  <c r="BK271" i="3"/>
  <c r="J244" i="3"/>
  <c r="BK224" i="3"/>
  <c r="BK201" i="3"/>
  <c r="BK388" i="3"/>
  <c r="J371" i="3"/>
  <c r="J333" i="3"/>
  <c r="BK288" i="3"/>
  <c r="J256" i="3"/>
  <c r="BK226" i="3"/>
  <c r="BK204" i="3"/>
  <c r="J195" i="3"/>
  <c r="J165" i="3"/>
  <c r="BK370" i="3"/>
  <c r="BK350" i="3"/>
  <c r="J327" i="3"/>
  <c r="J293" i="3"/>
  <c r="BK258" i="3"/>
  <c r="J226" i="3"/>
  <c r="BK195" i="3"/>
  <c r="BK325" i="3"/>
  <c r="J270" i="3"/>
  <c r="BK236" i="3"/>
  <c r="J203" i="3"/>
  <c r="BK164" i="3"/>
  <c r="BK356" i="3"/>
  <c r="BK335" i="3"/>
  <c r="J282" i="3"/>
  <c r="J242" i="3"/>
  <c r="BK196" i="3"/>
  <c r="J320" i="3"/>
  <c r="BK299" i="3"/>
  <c r="J280" i="3"/>
  <c r="BK235" i="3"/>
  <c r="BK210" i="3"/>
  <c r="BK161" i="3"/>
  <c r="BK361" i="3"/>
  <c r="BK323" i="3"/>
  <c r="J294" i="3"/>
  <c r="J278" i="3"/>
  <c r="J260" i="3"/>
  <c r="J248" i="3"/>
  <c r="J212" i="3"/>
  <c r="BK179" i="3"/>
  <c r="BK347" i="3"/>
  <c r="BK333" i="3"/>
  <c r="J302" i="3"/>
  <c r="J241" i="3"/>
  <c r="J207" i="3"/>
  <c r="J143" i="4"/>
  <c r="BK151" i="4"/>
  <c r="BK152" i="4"/>
  <c r="J151" i="4"/>
  <c r="BK156" i="4"/>
  <c r="BK149" i="4"/>
  <c r="J151" i="5"/>
  <c r="J148" i="5"/>
  <c r="J149" i="5"/>
  <c r="J142" i="5"/>
  <c r="J264" i="6"/>
  <c r="J220" i="6"/>
  <c r="BK197" i="6"/>
  <c r="J151" i="6"/>
  <c r="BK240" i="6"/>
  <c r="BK198" i="6"/>
  <c r="J252" i="6"/>
  <c r="BK229" i="6"/>
  <c r="BK195" i="6"/>
  <c r="BK162" i="6"/>
  <c r="J270" i="6"/>
  <c r="BK239" i="6"/>
  <c r="J187" i="6"/>
  <c r="J258" i="6"/>
  <c r="J247" i="6"/>
  <c r="J194" i="6"/>
  <c r="J256" i="6"/>
  <c r="BK214" i="6"/>
  <c r="BK180" i="6"/>
  <c r="BK234" i="6"/>
  <c r="BK192" i="6"/>
  <c r="BK164" i="6"/>
  <c r="J213" i="6"/>
  <c r="J209" i="6"/>
  <c r="J165" i="6"/>
  <c r="J250" i="7"/>
  <c r="BK219" i="7"/>
  <c r="BK194" i="7"/>
  <c r="BK145" i="7"/>
  <c r="BK234" i="7"/>
  <c r="BK198" i="7"/>
  <c r="J164" i="7"/>
  <c r="BK280" i="7"/>
  <c r="BK236" i="7"/>
  <c r="BK211" i="7"/>
  <c r="J184" i="7"/>
  <c r="J156" i="7"/>
  <c r="J265" i="7"/>
  <c r="BK242" i="7"/>
  <c r="BK199" i="7"/>
  <c r="BK281" i="7"/>
  <c r="J244" i="7"/>
  <c r="BK217" i="7"/>
  <c r="BK167" i="7"/>
  <c r="BK266" i="7"/>
  <c r="BK251" i="7"/>
  <c r="J212" i="7"/>
  <c r="BK193" i="7"/>
  <c r="BK179" i="7"/>
  <c r="J159" i="7"/>
  <c r="J269" i="7"/>
  <c r="J246" i="7"/>
  <c r="J216" i="7"/>
  <c r="J186" i="7"/>
  <c r="J155" i="7"/>
  <c r="BK258" i="7"/>
  <c r="BK223" i="7"/>
  <c r="BK200" i="7"/>
  <c r="BK146" i="7"/>
  <c r="BK334" i="8"/>
  <c r="J282" i="8"/>
  <c r="J217" i="8"/>
  <c r="J178" i="8"/>
  <c r="J349" i="8"/>
  <c r="BK323" i="8"/>
  <c r="BK297" i="8"/>
  <c r="BK273" i="8"/>
  <c r="J232" i="8"/>
  <c r="J209" i="8"/>
  <c r="BK178" i="8"/>
  <c r="J326" i="8"/>
  <c r="BK307" i="8"/>
  <c r="BK289" i="8"/>
  <c r="J268" i="8"/>
  <c r="J218" i="8"/>
  <c r="J200" i="8"/>
  <c r="BK187" i="8"/>
  <c r="BK329" i="8"/>
  <c r="BK301" i="8"/>
  <c r="BK239" i="8"/>
  <c r="BK208" i="8"/>
  <c r="BK337" i="8"/>
  <c r="BK317" i="8"/>
  <c r="J286" i="8"/>
  <c r="J277" i="8"/>
  <c r="J258" i="8"/>
  <c r="J211" i="8"/>
  <c r="J177" i="8"/>
  <c r="J330" i="8"/>
  <c r="J314" i="8"/>
  <c r="BK291" i="8"/>
  <c r="BK276" i="8"/>
  <c r="BK247" i="8"/>
  <c r="BK203" i="8"/>
  <c r="BK186" i="8"/>
  <c r="BK161" i="8"/>
  <c r="J191" i="8"/>
  <c r="BK255" i="8"/>
  <c r="BK224" i="8"/>
  <c r="J203" i="8"/>
  <c r="BK177" i="8"/>
  <c r="J160" i="8"/>
  <c r="BK158" i="9"/>
  <c r="J147" i="9"/>
  <c r="J145" i="9"/>
  <c r="J153" i="9"/>
  <c r="J150" i="9"/>
  <c r="J143" i="9"/>
  <c r="J178" i="9"/>
  <c r="J146" i="9"/>
  <c r="J167" i="9"/>
  <c r="BK176" i="9"/>
  <c r="BK153" i="9"/>
  <c r="J142" i="10"/>
  <c r="J153" i="10"/>
  <c r="BK149" i="10"/>
  <c r="J204" i="11"/>
  <c r="J144" i="11"/>
  <c r="BK190" i="11"/>
  <c r="J153" i="11"/>
  <c r="BK191" i="11"/>
  <c r="J162" i="11"/>
  <c r="BK184" i="11"/>
  <c r="BK164" i="11"/>
  <c r="J169" i="11"/>
  <c r="J205" i="11"/>
  <c r="J172" i="11"/>
  <c r="J193" i="11"/>
  <c r="J161" i="11"/>
  <c r="BK161" i="11"/>
  <c r="J266" i="12"/>
  <c r="J233" i="12"/>
  <c r="J199" i="12"/>
  <c r="J155" i="12"/>
  <c r="J259" i="12"/>
  <c r="J224" i="12"/>
  <c r="BK172" i="12"/>
  <c r="J269" i="12"/>
  <c r="BK252" i="12"/>
  <c r="J223" i="12"/>
  <c r="BK201" i="12"/>
  <c r="BK166" i="12"/>
  <c r="BK267" i="12"/>
  <c r="J187" i="12"/>
  <c r="BK173" i="12"/>
  <c r="J148" i="12"/>
  <c r="J260" i="12"/>
  <c r="BK189" i="12"/>
  <c r="BK147" i="12"/>
  <c r="BK216" i="12"/>
  <c r="J192" i="12"/>
  <c r="BK170" i="12"/>
  <c r="BK313" i="13"/>
  <c r="J285" i="13"/>
  <c r="J251" i="13"/>
  <c r="BK236" i="13"/>
  <c r="BK208" i="13"/>
  <c r="BK198" i="13"/>
  <c r="J172" i="13"/>
  <c r="J309" i="13"/>
  <c r="BK282" i="13"/>
  <c r="J263" i="13"/>
  <c r="J225" i="13"/>
  <c r="J180" i="13"/>
  <c r="BK167" i="13"/>
  <c r="J301" i="13"/>
  <c r="J246" i="13"/>
  <c r="BK212" i="13"/>
  <c r="J173" i="13"/>
  <c r="BK155" i="13"/>
  <c r="J274" i="13"/>
  <c r="BK248" i="13"/>
  <c r="J212" i="13"/>
  <c r="J169" i="13"/>
  <c r="BK148" i="13"/>
  <c r="J295" i="13"/>
  <c r="J257" i="13"/>
  <c r="J235" i="13"/>
  <c r="BK196" i="13"/>
  <c r="J170" i="13"/>
  <c r="BK307" i="13"/>
  <c r="J276" i="13"/>
  <c r="J253" i="13"/>
  <c r="J227" i="13"/>
  <c r="J194" i="13"/>
  <c r="BK163" i="13"/>
  <c r="BK296" i="13"/>
  <c r="J224" i="13"/>
  <c r="J192" i="13"/>
  <c r="BK182" i="13"/>
  <c r="BK301" i="13"/>
  <c r="BK253" i="13"/>
  <c r="J209" i="13"/>
  <c r="BK166" i="13"/>
  <c r="BK155" i="19"/>
  <c r="J145" i="19"/>
  <c r="J157" i="19"/>
  <c r="BK143" i="19"/>
  <c r="BK140" i="20"/>
  <c r="BK163" i="21"/>
  <c r="BK142" i="21"/>
  <c r="J144" i="21"/>
  <c r="BK144" i="21"/>
  <c r="BK164" i="21"/>
  <c r="J158" i="21"/>
  <c r="BK154" i="21"/>
  <c r="J147" i="21"/>
  <c r="BK143" i="21"/>
  <c r="J166" i="22"/>
  <c r="J197" i="22"/>
  <c r="J156" i="22"/>
  <c r="J196" i="22"/>
  <c r="BK184" i="22"/>
  <c r="J158" i="22"/>
  <c r="BK207" i="22"/>
  <c r="J180" i="22"/>
  <c r="BK198" i="22"/>
  <c r="J175" i="22"/>
  <c r="BK158" i="22"/>
  <c r="J146" i="22"/>
  <c r="BK178" i="22"/>
  <c r="J144" i="22"/>
  <c r="BK166" i="22"/>
  <c r="J153" i="22"/>
  <c r="BK146" i="24"/>
  <c r="J143" i="24"/>
  <c r="BK152" i="24"/>
  <c r="BK145" i="24"/>
  <c r="BK210" i="25"/>
  <c r="J193" i="25"/>
  <c r="BK170" i="25"/>
  <c r="BK147" i="25"/>
  <c r="J204" i="25"/>
  <c r="J169" i="25"/>
  <c r="J201" i="25"/>
  <c r="J183" i="25"/>
  <c r="J142" i="25"/>
  <c r="BK189" i="25"/>
  <c r="BK208" i="25"/>
  <c r="BK150" i="25"/>
  <c r="BK179" i="25"/>
  <c r="J147" i="25"/>
  <c r="J187" i="25"/>
  <c r="J168" i="25"/>
  <c r="BK149" i="25"/>
  <c r="J186" i="25"/>
  <c r="J153" i="25"/>
  <c r="J211" i="26"/>
  <c r="BK171" i="26"/>
  <c r="J205" i="26"/>
  <c r="BK162" i="26"/>
  <c r="J139" i="26"/>
  <c r="BK183" i="26"/>
  <c r="BK141" i="26"/>
  <c r="J194" i="26"/>
  <c r="BK158" i="26"/>
  <c r="J204" i="26"/>
  <c r="BK184" i="26"/>
  <c r="J167" i="26"/>
  <c r="BK197" i="26"/>
  <c r="BK155" i="26"/>
  <c r="J202" i="26"/>
  <c r="BK168" i="26"/>
  <c r="BK235" i="27"/>
  <c r="J188" i="27"/>
  <c r="BK153" i="27"/>
  <c r="J253" i="27"/>
  <c r="BK232" i="27"/>
  <c r="J209" i="27"/>
  <c r="J190" i="27"/>
  <c r="BK165" i="27"/>
  <c r="BK256" i="27"/>
  <c r="BK240" i="27"/>
  <c r="BK212" i="27"/>
  <c r="J192" i="27"/>
  <c r="J239" i="27"/>
  <c r="BK200" i="27"/>
  <c r="J150" i="27"/>
  <c r="BK258" i="27"/>
  <c r="BK176" i="27"/>
  <c r="BK156" i="27"/>
  <c r="BK248" i="27"/>
  <c r="BK224" i="27"/>
  <c r="J197" i="27"/>
  <c r="J158" i="27"/>
  <c r="J222" i="27"/>
  <c r="J198" i="27"/>
  <c r="J169" i="27"/>
  <c r="BK222" i="27"/>
  <c r="BK195" i="27"/>
  <c r="BK167" i="27"/>
  <c r="J157" i="27"/>
  <c r="BK158" i="28"/>
  <c r="BK150" i="28"/>
  <c r="J149" i="28"/>
  <c r="BK159" i="28"/>
  <c r="J153" i="28"/>
  <c r="J172" i="29"/>
  <c r="J179" i="29"/>
  <c r="BK153" i="29"/>
  <c r="J166" i="29"/>
  <c r="J171" i="29"/>
  <c r="J150" i="29"/>
  <c r="BK191" i="29"/>
  <c r="J152" i="29"/>
  <c r="BK159" i="29"/>
  <c r="BK177" i="29"/>
  <c r="BK158" i="29"/>
  <c r="J180" i="30"/>
  <c r="J153" i="30"/>
  <c r="BK187" i="30"/>
  <c r="BK166" i="30"/>
  <c r="BK146" i="30"/>
  <c r="J154" i="30"/>
  <c r="BK138" i="30"/>
  <c r="BK162" i="30"/>
  <c r="BK142" i="30"/>
  <c r="J181" i="30"/>
  <c r="J160" i="30"/>
  <c r="BK137" i="30"/>
  <c r="J159" i="30"/>
  <c r="BK171" i="30"/>
  <c r="BK149" i="32"/>
  <c r="BK140" i="32"/>
  <c r="BK138" i="32"/>
  <c r="BK137" i="32"/>
  <c r="BK152" i="2"/>
  <c r="BK148" i="2"/>
  <c r="J151" i="2"/>
  <c r="J142" i="2"/>
  <c r="J152" i="2"/>
  <c r="J147" i="2"/>
  <c r="BK144" i="2"/>
  <c r="J137" i="2"/>
  <c r="AS103" i="1"/>
  <c r="J144" i="2"/>
  <c r="AS110" i="1"/>
  <c r="J384" i="3"/>
  <c r="J370" i="3"/>
  <c r="J356" i="3"/>
  <c r="J338" i="3"/>
  <c r="J324" i="3"/>
  <c r="BK285" i="3"/>
  <c r="J253" i="3"/>
  <c r="J238" i="3"/>
  <c r="J211" i="3"/>
  <c r="BK174" i="3"/>
  <c r="J383" i="3"/>
  <c r="BK360" i="3"/>
  <c r="BK319" i="3"/>
  <c r="J297" i="3"/>
  <c r="J264" i="3"/>
  <c r="BK214" i="3"/>
  <c r="BK175" i="3"/>
  <c r="BK371" i="3"/>
  <c r="J348" i="3"/>
  <c r="J317" i="3"/>
  <c r="BK282" i="3"/>
  <c r="BK257" i="3"/>
  <c r="BK209" i="3"/>
  <c r="J176" i="3"/>
  <c r="BK384" i="3"/>
  <c r="BK344" i="3"/>
  <c r="J279" i="3"/>
  <c r="J234" i="3"/>
  <c r="BK194" i="3"/>
  <c r="J388" i="3"/>
  <c r="BK351" i="3"/>
  <c r="BK321" i="3"/>
  <c r="BK268" i="3"/>
  <c r="J223" i="3"/>
  <c r="J187" i="3"/>
  <c r="J163" i="3"/>
  <c r="BK303" i="3"/>
  <c r="J296" i="3"/>
  <c r="J277" i="3"/>
  <c r="BK240" i="3"/>
  <c r="BK220" i="3"/>
  <c r="BK193" i="3"/>
  <c r="BK167" i="3"/>
  <c r="J373" i="3"/>
  <c r="J349" i="3"/>
  <c r="BK306" i="3"/>
  <c r="BK272" i="3"/>
  <c r="BK256" i="3"/>
  <c r="J213" i="3"/>
  <c r="J194" i="3"/>
  <c r="BK177" i="3"/>
  <c r="J345" i="3"/>
  <c r="J309" i="3"/>
  <c r="J266" i="3"/>
  <c r="J178" i="3"/>
  <c r="BK150" i="4"/>
  <c r="BK146" i="4"/>
  <c r="BK154" i="4"/>
  <c r="BK140" i="4"/>
  <c r="J153" i="4"/>
  <c r="J154" i="5"/>
  <c r="BK138" i="5"/>
  <c r="BK153" i="5"/>
  <c r="J141" i="5"/>
  <c r="BK145" i="5"/>
  <c r="J248" i="6"/>
  <c r="J217" i="6"/>
  <c r="BK196" i="6"/>
  <c r="BK246" i="6"/>
  <c r="J224" i="6"/>
  <c r="J197" i="6"/>
  <c r="BK166" i="6"/>
  <c r="BK264" i="6"/>
  <c r="BK247" i="6"/>
  <c r="J200" i="6"/>
  <c r="J174" i="6"/>
  <c r="J266" i="6"/>
  <c r="BK221" i="6"/>
  <c r="J189" i="6"/>
  <c r="BK148" i="6"/>
  <c r="J249" i="6"/>
  <c r="J208" i="6"/>
  <c r="J168" i="6"/>
  <c r="J262" i="6"/>
  <c r="J233" i="6"/>
  <c r="J211" i="6"/>
  <c r="J154" i="6"/>
  <c r="J246" i="6"/>
  <c r="BK235" i="6"/>
  <c r="J166" i="6"/>
  <c r="J231" i="6"/>
  <c r="BK212" i="6"/>
  <c r="BK182" i="6"/>
  <c r="J163" i="6"/>
  <c r="BK269" i="7"/>
  <c r="BK232" i="7"/>
  <c r="BK212" i="7"/>
  <c r="BK189" i="7"/>
  <c r="BK272" i="7"/>
  <c r="J251" i="7"/>
  <c r="BK228" i="7"/>
  <c r="J201" i="7"/>
  <c r="J171" i="7"/>
  <c r="J272" i="7"/>
  <c r="J234" i="7"/>
  <c r="BK203" i="7"/>
  <c r="J185" i="7"/>
  <c r="BK147" i="7"/>
  <c r="BK262" i="7"/>
  <c r="J226" i="7"/>
  <c r="J175" i="7"/>
  <c r="J275" i="7"/>
  <c r="BK225" i="7"/>
  <c r="J199" i="7"/>
  <c r="J283" i="7"/>
  <c r="BK249" i="7"/>
  <c r="J208" i="7"/>
  <c r="BK186" i="7"/>
  <c r="J170" i="7"/>
  <c r="BK279" i="7"/>
  <c r="BK252" i="7"/>
  <c r="J203" i="7"/>
  <c r="J174" i="7"/>
  <c r="J268" i="7"/>
  <c r="BK224" i="7"/>
  <c r="J194" i="7"/>
  <c r="BK154" i="7"/>
  <c r="BK344" i="8"/>
  <c r="BK319" i="8"/>
  <c r="BK225" i="8"/>
  <c r="BK169" i="8"/>
  <c r="J340" i="8"/>
  <c r="J319" i="8"/>
  <c r="J294" i="8"/>
  <c r="BK266" i="8"/>
  <c r="BK238" i="8"/>
  <c r="BK202" i="8"/>
  <c r="BK185" i="8"/>
  <c r="BK346" i="8"/>
  <c r="J312" i="8"/>
  <c r="J276" i="8"/>
  <c r="J252" i="8"/>
  <c r="J223" i="8"/>
  <c r="BK205" i="8"/>
  <c r="J188" i="8"/>
  <c r="J336" i="8"/>
  <c r="BK248" i="8"/>
  <c r="BK218" i="8"/>
  <c r="J199" i="8"/>
  <c r="BK158" i="8"/>
  <c r="BK322" i="8"/>
  <c r="J288" i="8"/>
  <c r="BK272" i="8"/>
  <c r="BK241" i="8"/>
  <c r="BK197" i="8"/>
  <c r="J344" i="8"/>
  <c r="BK315" i="8"/>
  <c r="BK296" i="8"/>
  <c r="BK279" i="8"/>
  <c r="J262" i="8"/>
  <c r="BK223" i="8"/>
  <c r="BK183" i="8"/>
  <c r="J165" i="8"/>
  <c r="BK216" i="8"/>
  <c r="BK265" i="8"/>
  <c r="BK242" i="8"/>
  <c r="BK212" i="8"/>
  <c r="BK180" i="8"/>
  <c r="J164" i="8"/>
  <c r="BK171" i="9"/>
  <c r="BK156" i="9"/>
  <c r="BK168" i="9"/>
  <c r="J156" i="9"/>
  <c r="J176" i="9"/>
  <c r="BK155" i="9"/>
  <c r="BK151" i="9"/>
  <c r="J149" i="9"/>
  <c r="J179" i="9"/>
  <c r="J162" i="9"/>
  <c r="BK149" i="9"/>
  <c r="J168" i="9"/>
  <c r="BK154" i="9"/>
  <c r="J147" i="10"/>
  <c r="BK153" i="10"/>
  <c r="J141" i="10"/>
  <c r="BK205" i="11"/>
  <c r="BK160" i="11"/>
  <c r="BK188" i="11"/>
  <c r="J146" i="11"/>
  <c r="BK181" i="11"/>
  <c r="BK153" i="11"/>
  <c r="J195" i="11"/>
  <c r="BK173" i="11"/>
  <c r="BK202" i="11"/>
  <c r="J163" i="11"/>
  <c r="BK143" i="11"/>
  <c r="J188" i="11"/>
  <c r="J145" i="11"/>
  <c r="BK185" i="11"/>
  <c r="BK177" i="11"/>
  <c r="BK162" i="11"/>
  <c r="BK269" i="12"/>
  <c r="BK237" i="12"/>
  <c r="J213" i="12"/>
  <c r="J188" i="12"/>
  <c r="J261" i="12"/>
  <c r="J234" i="12"/>
  <c r="J198" i="12"/>
  <c r="BK152" i="12"/>
  <c r="J262" i="12"/>
  <c r="BK225" i="12"/>
  <c r="J200" i="12"/>
  <c r="J165" i="12"/>
  <c r="BK258" i="12"/>
  <c r="BK233" i="12"/>
  <c r="BK211" i="12"/>
  <c r="BK184" i="12"/>
  <c r="J152" i="12"/>
  <c r="BK148" i="12"/>
  <c r="J241" i="12"/>
  <c r="J210" i="12"/>
  <c r="J168" i="12"/>
  <c r="BK259" i="12"/>
  <c r="BK219" i="12"/>
  <c r="BK192" i="12"/>
  <c r="BK161" i="12"/>
  <c r="J264" i="12"/>
  <c r="BK242" i="12"/>
  <c r="J197" i="12"/>
  <c r="BK165" i="12"/>
  <c r="BK143" i="12"/>
  <c r="BK213" i="12"/>
  <c r="J194" i="12"/>
  <c r="J164" i="12"/>
  <c r="BK299" i="13"/>
  <c r="J280" i="13"/>
  <c r="J249" i="13"/>
  <c r="BK216" i="13"/>
  <c r="J201" i="13"/>
  <c r="BK176" i="13"/>
  <c r="J153" i="13"/>
  <c r="J299" i="13"/>
  <c r="J281" i="13"/>
  <c r="J250" i="13"/>
  <c r="BK224" i="13"/>
  <c r="BK169" i="13"/>
  <c r="BK305" i="13"/>
  <c r="J294" i="13"/>
  <c r="BK259" i="13"/>
  <c r="BK225" i="13"/>
  <c r="BK204" i="13"/>
  <c r="BK168" i="13"/>
  <c r="BK293" i="13"/>
  <c r="J256" i="13"/>
  <c r="BK235" i="13"/>
  <c r="J186" i="13"/>
  <c r="BK161" i="13"/>
  <c r="BK144" i="13"/>
  <c r="BK291" i="13"/>
  <c r="BK251" i="13"/>
  <c r="J226" i="13"/>
  <c r="BK190" i="13"/>
  <c r="BK311" i="13"/>
  <c r="J287" i="13"/>
  <c r="J260" i="13"/>
  <c r="J229" i="13"/>
  <c r="BK197" i="13"/>
  <c r="J164" i="13"/>
  <c r="J312" i="13"/>
  <c r="J275" i="13"/>
  <c r="BK233" i="13"/>
  <c r="BK215" i="13"/>
  <c r="J190" i="13"/>
  <c r="J148" i="13"/>
  <c r="J290" i="13"/>
  <c r="BK249" i="13"/>
  <c r="J213" i="13"/>
  <c r="J197" i="13"/>
  <c r="J158" i="13"/>
  <c r="J148" i="19"/>
  <c r="BK146" i="19"/>
  <c r="BK156" i="19"/>
  <c r="J146" i="19"/>
  <c r="J140" i="20"/>
  <c r="BK172" i="21"/>
  <c r="J145" i="21"/>
  <c r="BK149" i="21"/>
  <c r="J171" i="21"/>
  <c r="BK169" i="21"/>
  <c r="BK161" i="21"/>
  <c r="J142" i="21"/>
  <c r="J157" i="21"/>
  <c r="J208" i="22"/>
  <c r="J160" i="22"/>
  <c r="BK192" i="22"/>
  <c r="J163" i="22"/>
  <c r="J205" i="22"/>
  <c r="BK167" i="22"/>
  <c r="BK153" i="22"/>
  <c r="J186" i="22"/>
  <c r="BK202" i="22"/>
  <c r="BK182" i="22"/>
  <c r="BK206" i="22"/>
  <c r="BK154" i="22"/>
  <c r="BK209" i="22"/>
  <c r="BK156" i="22"/>
  <c r="J184" i="22"/>
  <c r="BK163" i="22"/>
  <c r="BK147" i="24"/>
  <c r="BK143" i="24"/>
  <c r="BK142" i="24"/>
  <c r="BK211" i="25"/>
  <c r="J184" i="25"/>
  <c r="J154" i="25"/>
  <c r="J173" i="25"/>
  <c r="J210" i="25"/>
  <c r="BK166" i="25"/>
  <c r="BK209" i="25"/>
  <c r="J179" i="25"/>
  <c r="BK161" i="25"/>
  <c r="J151" i="25"/>
  <c r="BK190" i="25"/>
  <c r="BK152" i="25"/>
  <c r="BK184" i="25"/>
  <c r="BK162" i="25"/>
  <c r="BK202" i="25"/>
  <c r="BK180" i="25"/>
  <c r="BK151" i="25"/>
  <c r="BK204" i="26"/>
  <c r="BK167" i="26"/>
  <c r="J138" i="26"/>
  <c r="BK174" i="26"/>
  <c r="BK213" i="26"/>
  <c r="J184" i="26"/>
  <c r="BK144" i="26"/>
  <c r="J197" i="26"/>
  <c r="J173" i="26"/>
  <c r="J214" i="26"/>
  <c r="J182" i="26"/>
  <c r="J166" i="26"/>
  <c r="J141" i="26"/>
  <c r="BK176" i="26"/>
  <c r="J208" i="26"/>
  <c r="BK172" i="26"/>
  <c r="BK138" i="26"/>
  <c r="BK215" i="27"/>
  <c r="BK194" i="27"/>
  <c r="BK158" i="27"/>
  <c r="J256" i="27"/>
  <c r="J242" i="27"/>
  <c r="BK207" i="27"/>
  <c r="J179" i="27"/>
  <c r="J145" i="27"/>
  <c r="BK223" i="27"/>
  <c r="BK201" i="27"/>
  <c r="BK249" i="27"/>
  <c r="J219" i="27"/>
  <c r="J183" i="27"/>
  <c r="BK155" i="27"/>
  <c r="J257" i="27"/>
  <c r="J186" i="27"/>
  <c r="BK150" i="27"/>
  <c r="J240" i="27"/>
  <c r="J221" i="27"/>
  <c r="J230" i="27"/>
  <c r="BK217" i="27"/>
  <c r="BK179" i="27"/>
  <c r="BK145" i="27"/>
  <c r="J213" i="27"/>
  <c r="J187" i="27"/>
  <c r="BK159" i="27"/>
  <c r="J161" i="28"/>
  <c r="BK162" i="28"/>
  <c r="J162" i="28"/>
  <c r="J166" i="28"/>
  <c r="J157" i="28"/>
  <c r="BK148" i="28"/>
  <c r="J164" i="29"/>
  <c r="J167" i="29"/>
  <c r="BK186" i="29"/>
  <c r="J184" i="29"/>
  <c r="J159" i="29"/>
  <c r="J157" i="29"/>
  <c r="J185" i="29"/>
  <c r="BK187" i="29"/>
  <c r="J144" i="29"/>
  <c r="J169" i="29"/>
  <c r="J182" i="30"/>
  <c r="J163" i="30"/>
  <c r="J191" i="30"/>
  <c r="J173" i="30"/>
  <c r="BK152" i="30"/>
  <c r="J168" i="30"/>
  <c r="J177" i="30"/>
  <c r="BK153" i="30"/>
  <c r="J144" i="30"/>
  <c r="J184" i="30"/>
  <c r="BK155" i="30"/>
  <c r="J139" i="30"/>
  <c r="BK176" i="30"/>
  <c r="J147" i="30"/>
  <c r="J179" i="30"/>
  <c r="BK134" i="30"/>
  <c r="BK150" i="32"/>
  <c r="BK298" i="3"/>
  <c r="J258" i="3"/>
  <c r="BK241" i="3"/>
  <c r="J220" i="3"/>
  <c r="BK191" i="3"/>
  <c r="BK162" i="3"/>
  <c r="J367" i="3"/>
  <c r="J344" i="3"/>
  <c r="BK308" i="3"/>
  <c r="J286" i="3"/>
  <c r="BK231" i="3"/>
  <c r="BK202" i="3"/>
  <c r="BK185" i="3"/>
  <c r="J382" i="3"/>
  <c r="BK369" i="3"/>
  <c r="J352" i="3"/>
  <c r="BK330" i="3"/>
  <c r="J289" i="3"/>
  <c r="J251" i="3"/>
  <c r="BK211" i="3"/>
  <c r="BK187" i="3"/>
  <c r="BK383" i="3"/>
  <c r="BK334" i="3"/>
  <c r="J308" i="3"/>
  <c r="BK248" i="3"/>
  <c r="BK223" i="3"/>
  <c r="J184" i="3"/>
  <c r="BK379" i="3"/>
  <c r="J347" i="3"/>
  <c r="BK296" i="3"/>
  <c r="BK264" i="3"/>
  <c r="J221" i="3"/>
  <c r="J177" i="3"/>
  <c r="J335" i="3"/>
  <c r="BK300" i="3"/>
  <c r="J288" i="3"/>
  <c r="J243" i="3"/>
  <c r="BK221" i="3"/>
  <c r="BK207" i="3"/>
  <c r="J179" i="3"/>
  <c r="BK261" i="3"/>
  <c r="J217" i="3"/>
  <c r="J173" i="3"/>
  <c r="J158" i="4"/>
  <c r="BK142" i="4"/>
  <c r="BK183" i="6"/>
  <c r="BK256" i="6"/>
  <c r="J230" i="6"/>
  <c r="J202" i="6"/>
  <c r="BK174" i="6"/>
  <c r="J156" i="6"/>
  <c r="BK258" i="6"/>
  <c r="J236" i="6"/>
  <c r="J196" i="6"/>
  <c r="BK173" i="6"/>
  <c r="J255" i="6"/>
  <c r="J212" i="6"/>
  <c r="BK185" i="6"/>
  <c r="BK151" i="6"/>
  <c r="J243" i="6"/>
  <c r="BK209" i="6"/>
  <c r="BK175" i="6"/>
  <c r="J268" i="6"/>
  <c r="BK219" i="6"/>
  <c r="BK187" i="6"/>
  <c r="BK249" i="6"/>
  <c r="J239" i="6"/>
  <c r="J207" i="6"/>
  <c r="BK163" i="6"/>
  <c r="BK222" i="6"/>
  <c r="J180" i="6"/>
  <c r="BK160" i="6"/>
  <c r="J249" i="7"/>
  <c r="J229" i="7"/>
  <c r="J204" i="7"/>
  <c r="BK172" i="7"/>
  <c r="BK268" i="7"/>
  <c r="J256" i="7"/>
  <c r="J219" i="7"/>
  <c r="J195" i="7"/>
  <c r="J163" i="7"/>
  <c r="J267" i="7"/>
  <c r="BK239" i="7"/>
  <c r="BK207" i="7"/>
  <c r="BK170" i="7"/>
  <c r="J284" i="7"/>
  <c r="BK246" i="7"/>
  <c r="J180" i="7"/>
  <c r="J162" i="7"/>
  <c r="BK256" i="7"/>
  <c r="J220" i="7"/>
  <c r="BK180" i="7"/>
  <c r="BK144" i="7"/>
  <c r="J252" i="7"/>
  <c r="J198" i="7"/>
  <c r="J182" i="7"/>
  <c r="BK161" i="7"/>
  <c r="J261" i="7"/>
  <c r="J241" i="7"/>
  <c r="J207" i="7"/>
  <c r="J168" i="7"/>
  <c r="J144" i="7"/>
  <c r="J237" i="7"/>
  <c r="BK205" i="7"/>
  <c r="J147" i="7"/>
  <c r="J337" i="8"/>
  <c r="J308" i="8"/>
  <c r="J214" i="8"/>
  <c r="J174" i="8"/>
  <c r="BK338" i="8"/>
  <c r="J320" i="8"/>
  <c r="J301" i="8"/>
  <c r="J255" i="8"/>
  <c r="BK207" i="8"/>
  <c r="J183" i="8"/>
  <c r="BK350" i="8"/>
  <c r="BK313" i="8"/>
  <c r="BK295" i="8"/>
  <c r="BK275" i="8"/>
  <c r="BK236" i="8"/>
  <c r="J213" i="8"/>
  <c r="J196" i="8"/>
  <c r="BK182" i="8"/>
  <c r="BK318" i="8"/>
  <c r="BK245" i="8"/>
  <c r="BK215" i="8"/>
  <c r="J182" i="8"/>
  <c r="J327" i="8"/>
  <c r="J307" i="8"/>
  <c r="J284" i="8"/>
  <c r="BK271" i="8"/>
  <c r="J259" i="8"/>
  <c r="BK235" i="8"/>
  <c r="J187" i="8"/>
  <c r="J345" i="8"/>
  <c r="J323" i="8"/>
  <c r="BK299" i="8"/>
  <c r="J265" i="8"/>
  <c r="J226" i="8"/>
  <c r="BK196" i="8"/>
  <c r="J176" i="8"/>
  <c r="BK250" i="8"/>
  <c r="J205" i="8"/>
  <c r="BK263" i="8"/>
  <c r="J231" i="8"/>
  <c r="J210" i="8"/>
  <c r="BK190" i="8"/>
  <c r="BK163" i="8"/>
  <c r="BK159" i="9"/>
  <c r="J155" i="9"/>
  <c r="J166" i="9"/>
  <c r="J144" i="9"/>
  <c r="BK162" i="9"/>
  <c r="BK167" i="9"/>
  <c r="J171" i="9"/>
  <c r="BK142" i="9"/>
  <c r="J145" i="10"/>
  <c r="BK151" i="10"/>
  <c r="BK146" i="10"/>
  <c r="BK180" i="11"/>
  <c r="J149" i="11"/>
  <c r="BK199" i="11"/>
  <c r="J178" i="11"/>
  <c r="J206" i="11"/>
  <c r="BK168" i="11"/>
  <c r="J199" i="11"/>
  <c r="J177" i="11"/>
  <c r="BK156" i="11"/>
  <c r="BK183" i="11"/>
  <c r="BK151" i="11"/>
  <c r="J201" i="11"/>
  <c r="J156" i="11"/>
  <c r="J170" i="11"/>
  <c r="BK192" i="11"/>
  <c r="BK165" i="11"/>
  <c r="BK271" i="12"/>
  <c r="J244" i="12"/>
  <c r="J214" i="12"/>
  <c r="J193" i="12"/>
  <c r="BK146" i="12"/>
  <c r="BK254" i="12"/>
  <c r="J238" i="12"/>
  <c r="BK191" i="12"/>
  <c r="J167" i="12"/>
  <c r="BK260" i="12"/>
  <c r="J237" i="12"/>
  <c r="BK207" i="12"/>
  <c r="J190" i="12"/>
  <c r="J151" i="12"/>
  <c r="J265" i="12"/>
  <c r="BK238" i="12"/>
  <c r="J203" i="12"/>
  <c r="BK181" i="12"/>
  <c r="J147" i="12"/>
  <c r="BK236" i="12"/>
  <c r="BK198" i="12"/>
  <c r="BK266" i="12"/>
  <c r="J249" i="12"/>
  <c r="BK202" i="12"/>
  <c r="J183" i="12"/>
  <c r="J166" i="12"/>
  <c r="BK149" i="12"/>
  <c r="BK261" i="12"/>
  <c r="BK224" i="12"/>
  <c r="J170" i="12"/>
  <c r="BK156" i="12"/>
  <c r="J228" i="12"/>
  <c r="BK193" i="12"/>
  <c r="J169" i="12"/>
  <c r="BK303" i="13"/>
  <c r="BK270" i="13"/>
  <c r="J240" i="13"/>
  <c r="J207" i="13"/>
  <c r="BK186" i="13"/>
  <c r="J147" i="13"/>
  <c r="J288" i="13"/>
  <c r="J258" i="13"/>
  <c r="J208" i="13"/>
  <c r="BK171" i="13"/>
  <c r="BK157" i="13"/>
  <c r="BK288" i="13"/>
  <c r="J254" i="13"/>
  <c r="J221" i="13"/>
  <c r="J178" i="13"/>
  <c r="J161" i="13"/>
  <c r="J305" i="13"/>
  <c r="J262" i="13"/>
  <c r="J241" i="13"/>
  <c r="BK205" i="13"/>
  <c r="J160" i="13"/>
  <c r="J316" i="13"/>
  <c r="J272" i="13"/>
  <c r="BK258" i="13"/>
  <c r="BK241" i="13"/>
  <c r="BK222" i="13"/>
  <c r="J175" i="13"/>
  <c r="BK306" i="13"/>
  <c r="BK275" i="13"/>
  <c r="J248" i="13"/>
  <c r="J218" i="13"/>
  <c r="BK189" i="13"/>
  <c r="BK156" i="13"/>
  <c r="BK250" i="13"/>
  <c r="BK220" i="13"/>
  <c r="BK193" i="13"/>
  <c r="BK175" i="13"/>
  <c r="J292" i="13"/>
  <c r="J267" i="13"/>
  <c r="J216" i="13"/>
  <c r="J189" i="13"/>
  <c r="J156" i="19"/>
  <c r="J143" i="19"/>
  <c r="BK157" i="19"/>
  <c r="BK148" i="21"/>
  <c r="BK165" i="21"/>
  <c r="BK170" i="21"/>
  <c r="BK160" i="21"/>
  <c r="J160" i="21"/>
  <c r="J152" i="21"/>
  <c r="BK201" i="22"/>
  <c r="BK210" i="22"/>
  <c r="J173" i="22"/>
  <c r="BK200" i="22"/>
  <c r="J185" i="22"/>
  <c r="J161" i="22"/>
  <c r="BK208" i="22"/>
  <c r="J168" i="22"/>
  <c r="J188" i="22"/>
  <c r="J176" i="22"/>
  <c r="J183" i="22"/>
  <c r="BK148" i="22"/>
  <c r="J181" i="22"/>
  <c r="BK151" i="22"/>
  <c r="BK179" i="22"/>
  <c r="BK160" i="22"/>
  <c r="BK151" i="24"/>
  <c r="J140" i="24"/>
  <c r="BK148" i="24"/>
  <c r="BK214" i="25"/>
  <c r="J189" i="25"/>
  <c r="J160" i="25"/>
  <c r="J209" i="25"/>
  <c r="BK187" i="25"/>
  <c r="BK165" i="25"/>
  <c r="BK186" i="25"/>
  <c r="J206" i="25"/>
  <c r="J166" i="25"/>
  <c r="BK204" i="25"/>
  <c r="J155" i="25"/>
  <c r="J188" i="25"/>
  <c r="J170" i="25"/>
  <c r="J143" i="25"/>
  <c r="BK183" i="25"/>
  <c r="J149" i="25"/>
  <c r="J193" i="26"/>
  <c r="J155" i="26"/>
  <c r="J206" i="26"/>
  <c r="J177" i="26"/>
  <c r="J144" i="26"/>
  <c r="BK198" i="26"/>
  <c r="BK157" i="26"/>
  <c r="J176" i="26"/>
  <c r="J149" i="26"/>
  <c r="BK186" i="26"/>
  <c r="J172" i="26"/>
  <c r="BK153" i="26"/>
  <c r="J171" i="26"/>
  <c r="BK145" i="26"/>
  <c r="J200" i="26"/>
  <c r="J159" i="26"/>
  <c r="BK245" i="27"/>
  <c r="J200" i="27"/>
  <c r="J258" i="27"/>
  <c r="J235" i="27"/>
  <c r="BK216" i="27"/>
  <c r="BK171" i="27"/>
  <c r="BK152" i="27"/>
  <c r="J251" i="27"/>
  <c r="BK220" i="27"/>
  <c r="BK197" i="27"/>
  <c r="BK168" i="27"/>
  <c r="BK231" i="27"/>
  <c r="J203" i="27"/>
  <c r="BK154" i="27"/>
  <c r="BK255" i="27"/>
  <c r="J217" i="27"/>
  <c r="BK160" i="27"/>
  <c r="BK254" i="27"/>
  <c r="J225" i="27"/>
  <c r="BK190" i="27"/>
  <c r="J164" i="27"/>
  <c r="BK239" i="27"/>
  <c r="J228" i="27"/>
  <c r="BK203" i="27"/>
  <c r="J191" i="27"/>
  <c r="J151" i="27"/>
  <c r="J216" i="27"/>
  <c r="BK177" i="27"/>
  <c r="J159" i="28"/>
  <c r="BK166" i="28"/>
  <c r="BK153" i="28"/>
  <c r="J167" i="28"/>
  <c r="BK167" i="28"/>
  <c r="BK147" i="28"/>
  <c r="BK146" i="28"/>
  <c r="BK169" i="29"/>
  <c r="J162" i="29"/>
  <c r="J183" i="29"/>
  <c r="BK172" i="29"/>
  <c r="BK154" i="29"/>
  <c r="BK148" i="29"/>
  <c r="J155" i="29"/>
  <c r="J158" i="29"/>
  <c r="J182" i="29"/>
  <c r="BK147" i="29"/>
  <c r="J178" i="30"/>
  <c r="BK156" i="30"/>
  <c r="J190" i="30"/>
  <c r="BK168" i="30"/>
  <c r="J140" i="30"/>
  <c r="BK165" i="30"/>
  <c r="BK169" i="30"/>
  <c r="J146" i="30"/>
  <c r="J137" i="30"/>
  <c r="BK178" i="30"/>
  <c r="BK149" i="30"/>
  <c r="BK183" i="30"/>
  <c r="J162" i="30"/>
  <c r="BK140" i="30"/>
  <c r="BK173" i="30"/>
  <c r="BK163" i="30"/>
  <c r="BK154" i="32"/>
  <c r="BK159" i="32"/>
  <c r="BK145" i="32"/>
  <c r="BK147" i="32"/>
  <c r="BK148" i="32"/>
  <c r="BK139" i="32"/>
  <c r="BK151" i="2"/>
  <c r="J149" i="2"/>
  <c r="J136" i="2"/>
  <c r="BK147" i="2"/>
  <c r="BK136" i="2"/>
  <c r="BK137" i="2"/>
  <c r="BK146" i="2"/>
  <c r="BK143" i="2"/>
  <c r="AS116" i="1"/>
  <c r="J146" i="2"/>
  <c r="BK138" i="2"/>
  <c r="J138" i="2"/>
  <c r="AS97" i="1"/>
  <c r="BK376" i="3"/>
  <c r="BK367" i="3"/>
  <c r="BK339" i="3"/>
  <c r="J325" i="3"/>
  <c r="BK295" i="3"/>
  <c r="J268" i="3"/>
  <c r="BK243" i="3"/>
  <c r="BK233" i="3"/>
  <c r="J210" i="3"/>
  <c r="BK189" i="3"/>
  <c r="J386" i="3"/>
  <c r="BK362" i="3"/>
  <c r="J314" i="3"/>
  <c r="J306" i="3"/>
  <c r="BK265" i="3"/>
  <c r="BK253" i="3"/>
  <c r="BK206" i="3"/>
  <c r="J190" i="3"/>
  <c r="BK374" i="3"/>
  <c r="J361" i="3"/>
  <c r="J328" i="3"/>
  <c r="J300" i="3"/>
  <c r="BK242" i="3"/>
  <c r="BK215" i="3"/>
  <c r="J192" i="3"/>
  <c r="BK166" i="3"/>
  <c r="BK368" i="3"/>
  <c r="BK315" i="3"/>
  <c r="BK244" i="3"/>
  <c r="J205" i="3"/>
  <c r="J167" i="3"/>
  <c r="J353" i="3"/>
  <c r="J331" i="3"/>
  <c r="BK280" i="3"/>
  <c r="J231" i="3"/>
  <c r="BK186" i="3"/>
  <c r="J162" i="3"/>
  <c r="J310" i="3"/>
  <c r="J298" i="3"/>
  <c r="BK289" i="3"/>
  <c r="BK255" i="3"/>
  <c r="BK238" i="3"/>
  <c r="J215" i="3"/>
  <c r="J189" i="3"/>
  <c r="J376" i="3"/>
  <c r="J358" i="3"/>
  <c r="BK316" i="3"/>
  <c r="J283" i="3"/>
  <c r="BK273" i="3"/>
  <c r="BK254" i="3"/>
  <c r="J236" i="3"/>
  <c r="BK192" i="3"/>
  <c r="BK172" i="3"/>
  <c r="J340" i="3"/>
  <c r="J311" i="3"/>
  <c r="J267" i="3"/>
  <c r="J224" i="3"/>
  <c r="BK168" i="3"/>
  <c r="J144" i="4"/>
  <c r="J157" i="4"/>
  <c r="BK158" i="4"/>
  <c r="J141" i="4"/>
  <c r="BK152" i="5"/>
  <c r="BK148" i="5"/>
  <c r="J144" i="5"/>
  <c r="BK141" i="5"/>
  <c r="J261" i="6"/>
  <c r="J219" i="6"/>
  <c r="J198" i="6"/>
  <c r="BK259" i="6"/>
  <c r="J238" i="6"/>
  <c r="J204" i="6"/>
  <c r="BK184" i="6"/>
  <c r="BK267" i="6"/>
  <c r="J257" i="6"/>
  <c r="BK231" i="6"/>
  <c r="J191" i="6"/>
  <c r="BK172" i="6"/>
  <c r="J267" i="6"/>
  <c r="BK215" i="6"/>
  <c r="BK190" i="6"/>
  <c r="J172" i="6"/>
  <c r="J253" i="6"/>
  <c r="J237" i="6"/>
  <c r="BK189" i="6"/>
  <c r="BK161" i="6"/>
  <c r="BK260" i="6"/>
  <c r="BK230" i="6"/>
  <c r="J195" i="6"/>
  <c r="J152" i="6"/>
  <c r="J242" i="6"/>
  <c r="BK226" i="6"/>
  <c r="J188" i="6"/>
  <c r="J251" i="6"/>
  <c r="BK223" i="6"/>
  <c r="BK199" i="6"/>
  <c r="BK158" i="6"/>
  <c r="J253" i="7"/>
  <c r="J230" i="7"/>
  <c r="BK208" i="7"/>
  <c r="J183" i="7"/>
  <c r="BK159" i="7"/>
  <c r="BK259" i="7"/>
  <c r="BK214" i="7"/>
  <c r="J190" i="7"/>
  <c r="BK153" i="7"/>
  <c r="J276" i="7"/>
  <c r="BK247" i="7"/>
  <c r="J222" i="7"/>
  <c r="BK192" i="7"/>
  <c r="J169" i="7"/>
  <c r="J279" i="7"/>
  <c r="BK244" i="7"/>
  <c r="J176" i="7"/>
  <c r="BK156" i="7"/>
  <c r="BK235" i="7"/>
  <c r="J210" i="7"/>
  <c r="BK178" i="7"/>
  <c r="J282" i="7"/>
  <c r="BK253" i="7"/>
  <c r="J232" i="7"/>
  <c r="J196" i="7"/>
  <c r="BK176" i="7"/>
  <c r="BK155" i="7"/>
  <c r="J238" i="7"/>
  <c r="BK182" i="7"/>
  <c r="J161" i="7"/>
  <c r="BK248" i="7"/>
  <c r="BK216" i="7"/>
  <c r="BK181" i="7"/>
  <c r="J322" i="8"/>
  <c r="J264" i="8"/>
  <c r="J170" i="8"/>
  <c r="BK342" i="8"/>
  <c r="J325" i="8"/>
  <c r="BK309" i="8"/>
  <c r="BK292" i="8"/>
  <c r="J263" i="8"/>
  <c r="J246" i="8"/>
  <c r="J222" i="8"/>
  <c r="BK199" i="8"/>
  <c r="J173" i="8"/>
  <c r="BK314" i="8"/>
  <c r="BK304" i="8"/>
  <c r="BK280" i="8"/>
  <c r="J267" i="8"/>
  <c r="J244" i="8"/>
  <c r="J215" i="8"/>
  <c r="J194" i="8"/>
  <c r="J350" i="8"/>
  <c r="J313" i="8"/>
  <c r="J242" i="8"/>
  <c r="BK213" i="8"/>
  <c r="J175" i="8"/>
  <c r="J318" i="8"/>
  <c r="BK287" i="8"/>
  <c r="J274" i="8"/>
  <c r="J260" i="8"/>
  <c r="BK201" i="8"/>
  <c r="J166" i="8"/>
  <c r="BK320" i="8"/>
  <c r="BK303" i="8"/>
  <c r="BK288" i="8"/>
  <c r="J278" i="8"/>
  <c r="BK264" i="8"/>
  <c r="BK251" i="8"/>
  <c r="BK198" i="8"/>
  <c r="J169" i="8"/>
  <c r="BK253" i="8"/>
  <c r="BK170" i="8"/>
  <c r="J251" i="8"/>
  <c r="BK232" i="8"/>
  <c r="J198" i="8"/>
  <c r="BK175" i="8"/>
  <c r="J175" i="9"/>
  <c r="BK152" i="9"/>
  <c r="J151" i="9"/>
  <c r="BK166" i="9"/>
  <c r="J170" i="9"/>
  <c r="BK175" i="9"/>
  <c r="BK161" i="9"/>
  <c r="J163" i="9"/>
  <c r="BK145" i="9"/>
  <c r="J151" i="10"/>
  <c r="J150" i="10"/>
  <c r="J191" i="11"/>
  <c r="BK155" i="11"/>
  <c r="BK203" i="11"/>
  <c r="J155" i="11"/>
  <c r="J203" i="11"/>
  <c r="BK170" i="11"/>
  <c r="J200" i="11"/>
  <c r="J180" i="11"/>
  <c r="BK159" i="11"/>
  <c r="J185" i="11"/>
  <c r="BK157" i="11"/>
  <c r="BK200" i="11"/>
  <c r="BK149" i="11"/>
  <c r="BK186" i="11"/>
  <c r="J160" i="11"/>
  <c r="BK166" i="11"/>
  <c r="BK147" i="11"/>
  <c r="BK250" i="12"/>
  <c r="J230" i="12"/>
  <c r="BK200" i="12"/>
  <c r="BK187" i="12"/>
  <c r="BK268" i="12"/>
  <c r="J247" i="12"/>
  <c r="BK232" i="12"/>
  <c r="J181" i="12"/>
  <c r="J273" i="12"/>
  <c r="J256" i="12"/>
  <c r="J222" i="12"/>
  <c r="BK203" i="12"/>
  <c r="BK155" i="12"/>
  <c r="J252" i="12"/>
  <c r="J232" i="12"/>
  <c r="J221" i="12"/>
  <c r="BK171" i="12"/>
  <c r="BK151" i="12"/>
  <c r="J240" i="12"/>
  <c r="BK223" i="12"/>
  <c r="BK188" i="12"/>
  <c r="J154" i="12"/>
  <c r="BK256" i="12"/>
  <c r="J215" i="12"/>
  <c r="J191" i="12"/>
  <c r="BK174" i="12"/>
  <c r="J160" i="12"/>
  <c r="J143" i="12"/>
  <c r="J236" i="12"/>
  <c r="BK186" i="12"/>
  <c r="BK164" i="12"/>
  <c r="J246" i="12"/>
  <c r="BK221" i="12"/>
  <c r="J201" i="12"/>
  <c r="J174" i="12"/>
  <c r="BK145" i="12"/>
  <c r="BK286" i="13"/>
  <c r="J278" i="13"/>
  <c r="BK246" i="13"/>
  <c r="J215" i="13"/>
  <c r="BK199" i="13"/>
  <c r="J162" i="13"/>
  <c r="J311" i="13"/>
  <c r="J284" i="13"/>
  <c r="BK243" i="13"/>
  <c r="BK192" i="13"/>
  <c r="J315" i="13"/>
  <c r="BK285" i="13"/>
  <c r="J266" i="13"/>
  <c r="J234" i="13"/>
  <c r="BK206" i="13"/>
  <c r="J174" i="13"/>
  <c r="J314" i="13"/>
  <c r="BK252" i="13"/>
  <c r="J233" i="13"/>
  <c r="BK201" i="13"/>
  <c r="BK174" i="13"/>
  <c r="BK147" i="13"/>
  <c r="J277" i="13"/>
  <c r="BK260" i="13"/>
  <c r="BK239" i="13"/>
  <c r="J205" i="13"/>
  <c r="BK183" i="13"/>
  <c r="J144" i="13"/>
  <c r="BK280" i="13"/>
  <c r="BK240" i="13"/>
  <c r="BK209" i="13"/>
  <c r="BK172" i="13"/>
  <c r="BK304" i="13"/>
  <c r="J239" i="13"/>
  <c r="BK214" i="13"/>
  <c r="J187" i="13"/>
  <c r="J145" i="13"/>
  <c r="BK289" i="13"/>
  <c r="BK264" i="13"/>
  <c r="BK227" i="13"/>
  <c r="J203" i="13"/>
  <c r="J188" i="13"/>
  <c r="J149" i="13"/>
  <c r="BK152" i="19"/>
  <c r="BK148" i="19"/>
  <c r="BK137" i="20"/>
  <c r="BK167" i="21"/>
  <c r="BK158" i="21"/>
  <c r="BK147" i="21"/>
  <c r="BK159" i="21"/>
  <c r="J173" i="21"/>
  <c r="J159" i="21"/>
  <c r="BK157" i="21"/>
  <c r="BK191" i="22"/>
  <c r="BK147" i="22"/>
  <c r="J174" i="22"/>
  <c r="J147" i="22"/>
  <c r="J193" i="22"/>
  <c r="BK177" i="22"/>
  <c r="J154" i="22"/>
  <c r="BK171" i="22"/>
  <c r="J190" i="22"/>
  <c r="BK170" i="22"/>
  <c r="BK205" i="22"/>
  <c r="BK155" i="22"/>
  <c r="J210" i="22"/>
  <c r="J177" i="22"/>
  <c r="J202" i="22"/>
  <c r="BK176" i="22"/>
  <c r="BK162" i="22"/>
  <c r="J153" i="24"/>
  <c r="J152" i="24"/>
  <c r="J151" i="24"/>
  <c r="J139" i="24"/>
  <c r="J137" i="24"/>
  <c r="BK197" i="25"/>
  <c r="J159" i="25"/>
  <c r="J208" i="25"/>
  <c r="BK176" i="25"/>
  <c r="J214" i="25"/>
  <c r="J190" i="25"/>
  <c r="BK145" i="25"/>
  <c r="J198" i="25"/>
  <c r="BK163" i="25"/>
  <c r="BK177" i="25"/>
  <c r="BK215" i="25"/>
  <c r="BK169" i="25"/>
  <c r="BK144" i="25"/>
  <c r="BK182" i="25"/>
  <c r="BK159" i="25"/>
  <c r="BK172" i="25"/>
  <c r="BK146" i="25"/>
  <c r="BK195" i="26"/>
  <c r="J147" i="26"/>
  <c r="J201" i="26"/>
  <c r="BK156" i="26"/>
  <c r="BK207" i="26"/>
  <c r="J164" i="26"/>
  <c r="J198" i="26"/>
  <c r="J190" i="26"/>
  <c r="BK170" i="26"/>
  <c r="J143" i="26"/>
  <c r="BK202" i="26"/>
  <c r="BK179" i="26"/>
  <c r="J154" i="26"/>
  <c r="J195" i="26"/>
  <c r="J160" i="26"/>
  <c r="BK139" i="26"/>
  <c r="BK140" i="26"/>
  <c r="J237" i="27"/>
  <c r="J199" i="27"/>
  <c r="J173" i="27"/>
  <c r="J261" i="27"/>
  <c r="BK244" i="27"/>
  <c r="J212" i="27"/>
  <c r="J184" i="27"/>
  <c r="J156" i="27"/>
  <c r="BK143" i="27"/>
  <c r="J245" i="27"/>
  <c r="BK204" i="27"/>
  <c r="J159" i="27"/>
  <c r="BK234" i="27"/>
  <c r="BK188" i="27"/>
  <c r="J165" i="27"/>
  <c r="BK144" i="27"/>
  <c r="BK229" i="27"/>
  <c r="J163" i="27"/>
  <c r="J149" i="27"/>
  <c r="BK214" i="27"/>
  <c r="BK166" i="27"/>
  <c r="J143" i="27"/>
  <c r="J229" i="27"/>
  <c r="J206" i="27"/>
  <c r="J195" i="27"/>
  <c r="BK226" i="27"/>
  <c r="J210" i="27"/>
  <c r="BK183" i="27"/>
  <c r="J158" i="28"/>
  <c r="J144" i="28"/>
  <c r="J142" i="28"/>
  <c r="BK165" i="28"/>
  <c r="BK149" i="28"/>
  <c r="J165" i="28"/>
  <c r="J170" i="29"/>
  <c r="BK171" i="29"/>
  <c r="BK143" i="29"/>
  <c r="J147" i="29"/>
  <c r="BK167" i="29"/>
  <c r="BK183" i="29"/>
  <c r="J187" i="29"/>
  <c r="J188" i="29"/>
  <c r="BK155" i="29"/>
  <c r="BK170" i="29"/>
  <c r="J193" i="30"/>
  <c r="J166" i="30"/>
  <c r="BK136" i="30"/>
  <c r="J186" i="30"/>
  <c r="BK158" i="30"/>
  <c r="J176" i="30"/>
  <c r="BK172" i="30"/>
  <c r="BK148" i="30"/>
  <c r="J188" i="30"/>
  <c r="J135" i="30"/>
  <c r="BK177" i="30"/>
  <c r="J151" i="30"/>
  <c r="J134" i="30"/>
  <c r="BK141" i="30"/>
  <c r="BK143" i="32"/>
  <c r="BK355" i="3"/>
  <c r="J322" i="3"/>
  <c r="BK293" i="3"/>
  <c r="J263" i="3"/>
  <c r="J235" i="3"/>
  <c r="BK203" i="3"/>
  <c r="BK165" i="3"/>
  <c r="BK381" i="3"/>
  <c r="BK340" i="3"/>
  <c r="J304" i="3"/>
  <c r="J271" i="3"/>
  <c r="J246" i="3"/>
  <c r="BK218" i="3"/>
  <c r="BK197" i="3"/>
  <c r="BK171" i="3"/>
  <c r="J379" i="3"/>
  <c r="BK358" i="3"/>
  <c r="BK331" i="3"/>
  <c r="BK283" i="3"/>
  <c r="BK232" i="3"/>
  <c r="BK205" i="3"/>
  <c r="J180" i="3"/>
  <c r="J364" i="3"/>
  <c r="BK322" i="3"/>
  <c r="J261" i="3"/>
  <c r="BK219" i="3"/>
  <c r="J168" i="3"/>
  <c r="BK348" i="3"/>
  <c r="J303" i="3"/>
  <c r="J245" i="3"/>
  <c r="BK178" i="3"/>
  <c r="J319" i="3"/>
  <c r="BK302" i="3"/>
  <c r="BK290" i="3"/>
  <c r="J257" i="3"/>
  <c r="J239" i="3"/>
  <c r="J218" i="3"/>
  <c r="BK198" i="3"/>
  <c r="J160" i="3"/>
  <c r="J360" i="3"/>
  <c r="J318" i="3"/>
  <c r="BK284" i="3"/>
  <c r="J259" i="3"/>
  <c r="J232" i="3"/>
  <c r="BK190" i="3"/>
  <c r="J342" i="3"/>
  <c r="BK318" i="3"/>
  <c r="BK279" i="3"/>
  <c r="BK250" i="3"/>
  <c r="BK184" i="3"/>
  <c r="J154" i="4"/>
  <c r="J152" i="4"/>
  <c r="J148" i="4"/>
  <c r="BK145" i="4"/>
  <c r="J156" i="4"/>
  <c r="J145" i="5"/>
  <c r="J152" i="5"/>
  <c r="BK151" i="5"/>
  <c r="BK142" i="5"/>
  <c r="J240" i="6"/>
  <c r="BK211" i="6"/>
  <c r="J173" i="6"/>
  <c r="BK252" i="6"/>
  <c r="BK233" i="6"/>
  <c r="J210" i="6"/>
  <c r="J177" i="6"/>
  <c r="J162" i="6"/>
  <c r="BK263" i="6"/>
  <c r="BK242" i="6"/>
  <c r="J223" i="6"/>
  <c r="J184" i="6"/>
  <c r="J161" i="6"/>
  <c r="J263" i="6"/>
  <c r="J225" i="6"/>
  <c r="BK194" i="6"/>
  <c r="BK171" i="6"/>
  <c r="BK255" i="6"/>
  <c r="J235" i="6"/>
  <c r="J190" i="6"/>
  <c r="BK179" i="6"/>
  <c r="J150" i="6"/>
  <c r="BK216" i="6"/>
  <c r="J192" i="6"/>
  <c r="BK243" i="6"/>
  <c r="BK224" i="6"/>
  <c r="J199" i="6"/>
  <c r="BK149" i="6"/>
  <c r="BK220" i="6"/>
  <c r="BK210" i="6"/>
  <c r="J178" i="6"/>
  <c r="J274" i="7"/>
  <c r="BK233" i="7"/>
  <c r="J214" i="7"/>
  <c r="J187" i="7"/>
  <c r="BK158" i="7"/>
  <c r="J264" i="7"/>
  <c r="J233" i="7"/>
  <c r="BK210" i="7"/>
  <c r="J191" i="7"/>
  <c r="J154" i="7"/>
  <c r="BK273" i="7"/>
  <c r="J231" i="7"/>
  <c r="BK204" i="7"/>
  <c r="J172" i="7"/>
  <c r="BK150" i="7"/>
  <c r="BK271" i="7"/>
  <c r="J236" i="7"/>
  <c r="J177" i="7"/>
  <c r="J149" i="7"/>
  <c r="BK255" i="7"/>
  <c r="J224" i="7"/>
  <c r="J202" i="7"/>
  <c r="J153" i="7"/>
  <c r="J258" i="7"/>
  <c r="J221" i="7"/>
  <c r="J197" i="7"/>
  <c r="J167" i="7"/>
  <c r="J273" i="7"/>
  <c r="BK254" i="7"/>
  <c r="BK195" i="7"/>
  <c r="BK171" i="7"/>
  <c r="BK149" i="7"/>
  <c r="J247" i="7"/>
  <c r="J213" i="7"/>
  <c r="J166" i="7"/>
  <c r="BK341" i="8"/>
  <c r="J315" i="8"/>
  <c r="J238" i="8"/>
  <c r="BK194" i="8"/>
  <c r="BK168" i="8"/>
  <c r="BK333" i="8"/>
  <c r="J304" i="8"/>
  <c r="J281" i="8"/>
  <c r="BK257" i="8"/>
  <c r="BK237" i="8"/>
  <c r="BK211" i="8"/>
  <c r="J186" i="8"/>
  <c r="BK164" i="8"/>
  <c r="J333" i="8"/>
  <c r="BK298" i="8"/>
  <c r="BK281" i="8"/>
  <c r="BK269" i="8"/>
  <c r="BK249" i="8"/>
  <c r="J212" i="8"/>
  <c r="BK160" i="8"/>
  <c r="BK312" i="8"/>
  <c r="J235" i="8"/>
  <c r="BK204" i="8"/>
  <c r="BK174" i="8"/>
  <c r="J299" i="8"/>
  <c r="BK282" i="8"/>
  <c r="BK267" i="8"/>
  <c r="J256" i="8"/>
  <c r="BK231" i="8"/>
  <c r="J167" i="8"/>
  <c r="BK332" i="8"/>
  <c r="J302" i="8"/>
  <c r="J287" i="8"/>
  <c r="BK268" i="8"/>
  <c r="BK252" i="8"/>
  <c r="BK200" i="8"/>
  <c r="J171" i="8"/>
  <c r="J245" i="8"/>
  <c r="J181" i="8"/>
  <c r="BK256" i="8"/>
  <c r="J241" i="8"/>
  <c r="J197" i="8"/>
  <c r="BK171" i="8"/>
  <c r="J164" i="9"/>
  <c r="BK144" i="9"/>
  <c r="BK157" i="9"/>
  <c r="J173" i="9"/>
  <c r="J174" i="9"/>
  <c r="J158" i="9"/>
  <c r="J152" i="9"/>
  <c r="BK150" i="9"/>
  <c r="J146" i="10"/>
  <c r="BK145" i="10"/>
  <c r="BK148" i="10"/>
  <c r="J182" i="11"/>
  <c r="J151" i="11"/>
  <c r="BK201" i="11"/>
  <c r="BK158" i="11"/>
  <c r="BK204" i="11"/>
  <c r="J171" i="11"/>
  <c r="J148" i="11"/>
  <c r="BK167" i="11"/>
  <c r="J190" i="11"/>
  <c r="J168" i="11"/>
  <c r="J147" i="11"/>
  <c r="J189" i="11"/>
  <c r="J187" i="11"/>
  <c r="J186" i="11"/>
  <c r="J157" i="11"/>
  <c r="BK249" i="12"/>
  <c r="J231" i="12"/>
  <c r="BK197" i="12"/>
  <c r="J178" i="12"/>
  <c r="J250" i="12"/>
  <c r="BK220" i="12"/>
  <c r="BK190" i="12"/>
  <c r="J268" i="12"/>
  <c r="J248" i="12"/>
  <c r="BK214" i="12"/>
  <c r="BK196" i="12"/>
  <c r="J161" i="12"/>
  <c r="BK247" i="12"/>
  <c r="BK229" i="12"/>
  <c r="J189" i="12"/>
  <c r="J163" i="12"/>
  <c r="J150" i="12"/>
  <c r="J242" i="12"/>
  <c r="J225" i="12"/>
  <c r="J176" i="12"/>
  <c r="J257" i="12"/>
  <c r="BK217" i="12"/>
  <c r="BK206" i="12"/>
  <c r="J182" i="12"/>
  <c r="BK162" i="12"/>
  <c r="BK144" i="12"/>
  <c r="J258" i="12"/>
  <c r="BK222" i="12"/>
  <c r="BK180" i="12"/>
  <c r="BK159" i="12"/>
  <c r="BK226" i="12"/>
  <c r="J208" i="12"/>
  <c r="BK178" i="12"/>
  <c r="J157" i="12"/>
  <c r="J302" i="13"/>
  <c r="J282" i="13"/>
  <c r="J247" i="13"/>
  <c r="BK203" i="13"/>
  <c r="BK179" i="13"/>
  <c r="BK316" i="13"/>
  <c r="J291" i="13"/>
  <c r="J271" i="13"/>
  <c r="BK231" i="13"/>
  <c r="J206" i="13"/>
  <c r="BK170" i="13"/>
  <c r="J146" i="13"/>
  <c r="J296" i="13"/>
  <c r="BK277" i="13"/>
  <c r="J223" i="13"/>
  <c r="BK180" i="13"/>
  <c r="J163" i="13"/>
  <c r="J313" i="13"/>
  <c r="BK272" i="13"/>
  <c r="J242" i="13"/>
  <c r="BK218" i="13"/>
  <c r="J196" i="13"/>
  <c r="J155" i="13"/>
  <c r="BK298" i="13"/>
  <c r="BK261" i="13"/>
  <c r="J243" i="13"/>
  <c r="J219" i="13"/>
  <c r="BK188" i="13"/>
  <c r="BK146" i="13"/>
  <c r="J298" i="13"/>
  <c r="BK267" i="13"/>
  <c r="BK237" i="13"/>
  <c r="J198" i="13"/>
  <c r="J182" i="13"/>
  <c r="J297" i="13"/>
  <c r="BK262" i="13"/>
  <c r="BK219" i="13"/>
  <c r="J181" i="13"/>
  <c r="BK295" i="13"/>
  <c r="J279" i="13"/>
  <c r="J261" i="13"/>
  <c r="BK242" i="13"/>
  <c r="J199" i="13"/>
  <c r="J171" i="13"/>
  <c r="J155" i="19"/>
  <c r="BK151" i="19"/>
  <c r="BK147" i="19"/>
  <c r="J149" i="19"/>
  <c r="BK138" i="20"/>
  <c r="J166" i="21"/>
  <c r="J149" i="21"/>
  <c r="BK171" i="21"/>
  <c r="J161" i="21"/>
  <c r="BK166" i="21"/>
  <c r="J170" i="21"/>
  <c r="J167" i="21"/>
  <c r="J150" i="21"/>
  <c r="J200" i="22"/>
  <c r="J157" i="22"/>
  <c r="J171" i="22"/>
  <c r="J207" i="22"/>
  <c r="J191" i="22"/>
  <c r="BK174" i="22"/>
  <c r="J152" i="22"/>
  <c r="BK199" i="22"/>
  <c r="J178" i="22"/>
  <c r="J189" i="22"/>
  <c r="J148" i="22"/>
  <c r="BK175" i="22"/>
  <c r="BK152" i="22"/>
  <c r="BK186" i="22"/>
  <c r="J159" i="22"/>
  <c r="BK185" i="22"/>
  <c r="BK164" i="22"/>
  <c r="BK153" i="24"/>
  <c r="J144" i="24"/>
  <c r="BK140" i="24"/>
  <c r="BK137" i="24"/>
  <c r="BK144" i="24"/>
  <c r="BK196" i="25"/>
  <c r="J157" i="25"/>
  <c r="BK142" i="25"/>
  <c r="BK185" i="25"/>
  <c r="BK203" i="25"/>
  <c r="J181" i="25"/>
  <c r="BK205" i="25"/>
  <c r="J165" i="25"/>
  <c r="BK156" i="25"/>
  <c r="BK175" i="25"/>
  <c r="BK206" i="25"/>
  <c r="J146" i="25"/>
  <c r="J178" i="25"/>
  <c r="BK153" i="25"/>
  <c r="J194" i="25"/>
  <c r="J163" i="25"/>
  <c r="BK143" i="25"/>
  <c r="BK185" i="26"/>
  <c r="J152" i="26"/>
  <c r="BK199" i="26"/>
  <c r="J161" i="26"/>
  <c r="BK210" i="26"/>
  <c r="BK175" i="26"/>
  <c r="BK208" i="26"/>
  <c r="J180" i="26"/>
  <c r="J150" i="26"/>
  <c r="J203" i="26"/>
  <c r="J181" i="26"/>
  <c r="BK164" i="26"/>
  <c r="BK209" i="26"/>
  <c r="J165" i="26"/>
  <c r="J185" i="26"/>
  <c r="J151" i="26"/>
  <c r="BK238" i="27"/>
  <c r="J208" i="27"/>
  <c r="BK187" i="27"/>
  <c r="J144" i="27"/>
  <c r="J252" i="27"/>
  <c r="J226" i="27"/>
  <c r="J205" i="27"/>
  <c r="BK170" i="27"/>
  <c r="J146" i="27"/>
  <c r="BK242" i="27"/>
  <c r="BK206" i="27"/>
  <c r="BK178" i="27"/>
  <c r="BK221" i="27"/>
  <c r="BK189" i="27"/>
  <c r="J175" i="27"/>
  <c r="J254" i="27"/>
  <c r="J172" i="27"/>
  <c r="J148" i="27"/>
  <c r="J233" i="27"/>
  <c r="J215" i="27"/>
  <c r="J170" i="27"/>
  <c r="BK233" i="27"/>
  <c r="BK199" i="27"/>
  <c r="BK175" i="27"/>
  <c r="BK230" i="27"/>
  <c r="BK205" i="27"/>
  <c r="J166" i="27"/>
  <c r="BK151" i="27"/>
  <c r="J151" i="28"/>
  <c r="BK145" i="28"/>
  <c r="J150" i="28"/>
  <c r="BK141" i="28"/>
  <c r="BK142" i="28"/>
  <c r="J145" i="28"/>
  <c r="BK150" i="29"/>
  <c r="BK157" i="29"/>
  <c r="BK174" i="29"/>
  <c r="J191" i="29"/>
  <c r="BK188" i="29"/>
  <c r="J149" i="29"/>
  <c r="BK179" i="29"/>
  <c r="BK152" i="29"/>
  <c r="J165" i="29"/>
  <c r="J185" i="30"/>
  <c r="BK144" i="30"/>
  <c r="J183" i="30"/>
  <c r="BK161" i="30"/>
  <c r="J189" i="30"/>
  <c r="BK181" i="30"/>
  <c r="BK159" i="30"/>
  <c r="BK143" i="30"/>
  <c r="J172" i="30"/>
  <c r="BK147" i="30"/>
  <c r="BK189" i="30"/>
  <c r="J157" i="30"/>
  <c r="J136" i="30"/>
  <c r="BK151" i="30"/>
  <c r="BK135" i="30"/>
  <c r="BK144" i="32"/>
  <c r="BK152" i="32"/>
  <c r="BK146" i="32"/>
  <c r="P135" i="2" l="1"/>
  <c r="BK159" i="3"/>
  <c r="J159" i="3" s="1"/>
  <c r="J102" i="3" s="1"/>
  <c r="T183" i="3"/>
  <c r="P208" i="3"/>
  <c r="P262" i="3"/>
  <c r="T287" i="3"/>
  <c r="T307" i="3"/>
  <c r="T336" i="3"/>
  <c r="T346" i="3"/>
  <c r="T366" i="3"/>
  <c r="T378" i="3"/>
  <c r="BK138" i="4"/>
  <c r="J138" i="4" s="1"/>
  <c r="J101" i="4" s="1"/>
  <c r="T147" i="4"/>
  <c r="P150" i="5"/>
  <c r="P147" i="6"/>
  <c r="T155" i="6"/>
  <c r="BK186" i="6"/>
  <c r="J186" i="6" s="1"/>
  <c r="J108" i="6" s="1"/>
  <c r="P218" i="6"/>
  <c r="P143" i="7"/>
  <c r="P142" i="7" s="1"/>
  <c r="P245" i="7"/>
  <c r="T278" i="7"/>
  <c r="P184" i="8"/>
  <c r="T219" i="8"/>
  <c r="T254" i="8"/>
  <c r="P331" i="8"/>
  <c r="BK339" i="8"/>
  <c r="J339" i="8" s="1"/>
  <c r="J119" i="8" s="1"/>
  <c r="T343" i="8"/>
  <c r="T148" i="9"/>
  <c r="BK165" i="9"/>
  <c r="J165" i="9" s="1"/>
  <c r="J104" i="9" s="1"/>
  <c r="T177" i="9"/>
  <c r="P144" i="10"/>
  <c r="P154" i="11"/>
  <c r="P197" i="11"/>
  <c r="P158" i="12"/>
  <c r="P239" i="12"/>
  <c r="T143" i="13"/>
  <c r="T142" i="13" s="1"/>
  <c r="R269" i="13"/>
  <c r="BK150" i="19"/>
  <c r="J150" i="19" s="1"/>
  <c r="J103" i="19" s="1"/>
  <c r="BK136" i="20"/>
  <c r="J136" i="20" s="1"/>
  <c r="J101" i="20" s="1"/>
  <c r="R141" i="21"/>
  <c r="R156" i="21"/>
  <c r="BK150" i="22"/>
  <c r="J150" i="22" s="1"/>
  <c r="J104" i="22" s="1"/>
  <c r="P204" i="22"/>
  <c r="BK141" i="24"/>
  <c r="J141" i="24" s="1"/>
  <c r="J101" i="24" s="1"/>
  <c r="T149" i="24"/>
  <c r="R171" i="25"/>
  <c r="P200" i="25"/>
  <c r="P199" i="25" s="1"/>
  <c r="T213" i="25"/>
  <c r="T212" i="25" s="1"/>
  <c r="R137" i="26"/>
  <c r="P169" i="26"/>
  <c r="R212" i="26"/>
  <c r="BK182" i="27"/>
  <c r="J182" i="27" s="1"/>
  <c r="J102" i="27" s="1"/>
  <c r="T243" i="27"/>
  <c r="T247" i="27"/>
  <c r="T260" i="27"/>
  <c r="T259" i="27" s="1"/>
  <c r="BK152" i="28"/>
  <c r="J152" i="28"/>
  <c r="J101" i="28" s="1"/>
  <c r="BK160" i="28"/>
  <c r="J160" i="28"/>
  <c r="J103" i="28" s="1"/>
  <c r="P142" i="29"/>
  <c r="T156" i="29"/>
  <c r="R168" i="29"/>
  <c r="R180" i="29"/>
  <c r="R141" i="2"/>
  <c r="P159" i="3"/>
  <c r="R169" i="3"/>
  <c r="R208" i="3"/>
  <c r="R262" i="3"/>
  <c r="P287" i="3"/>
  <c r="R307" i="3"/>
  <c r="P336" i="3"/>
  <c r="R341" i="3"/>
  <c r="T359" i="3"/>
  <c r="BK372" i="3"/>
  <c r="J372" i="3" s="1"/>
  <c r="J119" i="3" s="1"/>
  <c r="R375" i="3"/>
  <c r="P387" i="3"/>
  <c r="P147" i="4"/>
  <c r="R147" i="5"/>
  <c r="P155" i="6"/>
  <c r="P245" i="6"/>
  <c r="R143" i="7"/>
  <c r="R142" i="7" s="1"/>
  <c r="T245" i="7"/>
  <c r="P278" i="7"/>
  <c r="BK159" i="8"/>
  <c r="J159" i="8" s="1"/>
  <c r="J103" i="8" s="1"/>
  <c r="BK172" i="8"/>
  <c r="J172" i="8" s="1"/>
  <c r="J104" i="8" s="1"/>
  <c r="BK230" i="8"/>
  <c r="J230" i="8" s="1"/>
  <c r="J108" i="8" s="1"/>
  <c r="R254" i="8"/>
  <c r="BK331" i="8"/>
  <c r="J331" i="8" s="1"/>
  <c r="J117" i="8" s="1"/>
  <c r="T335" i="8"/>
  <c r="P343" i="8"/>
  <c r="P141" i="9"/>
  <c r="BK160" i="9"/>
  <c r="J160" i="9" s="1"/>
  <c r="J103" i="9" s="1"/>
  <c r="T165" i="9"/>
  <c r="BK177" i="9"/>
  <c r="J177" i="9" s="1"/>
  <c r="J106" i="9" s="1"/>
  <c r="P140" i="10"/>
  <c r="BK154" i="11"/>
  <c r="J154" i="11" s="1"/>
  <c r="J103" i="11" s="1"/>
  <c r="T197" i="11"/>
  <c r="R158" i="12"/>
  <c r="P204" i="12"/>
  <c r="R152" i="13"/>
  <c r="R151" i="13" s="1"/>
  <c r="T310" i="13"/>
  <c r="P141" i="19"/>
  <c r="R154" i="19"/>
  <c r="R153" i="19" s="1"/>
  <c r="R136" i="20"/>
  <c r="R135" i="20" s="1"/>
  <c r="T151" i="21"/>
  <c r="R168" i="21"/>
  <c r="R143" i="22"/>
  <c r="R142" i="22"/>
  <c r="T194" i="22"/>
  <c r="P171" i="25"/>
  <c r="T200" i="25"/>
  <c r="T199" i="25" s="1"/>
  <c r="BK178" i="26"/>
  <c r="J178" i="26" s="1"/>
  <c r="J102" i="26" s="1"/>
  <c r="T142" i="27"/>
  <c r="T174" i="27"/>
  <c r="BK247" i="27"/>
  <c r="R260" i="27"/>
  <c r="R259" i="27" s="1"/>
  <c r="P139" i="28"/>
  <c r="BK155" i="28"/>
  <c r="J155" i="28" s="1"/>
  <c r="J102" i="28" s="1"/>
  <c r="P164" i="28"/>
  <c r="P163" i="28" s="1"/>
  <c r="BK156" i="29"/>
  <c r="J156" i="29" s="1"/>
  <c r="J101" i="29" s="1"/>
  <c r="T160" i="29"/>
  <c r="T168" i="29"/>
  <c r="T180" i="29"/>
  <c r="T133" i="30"/>
  <c r="T132" i="30" s="1"/>
  <c r="R155" i="32"/>
  <c r="R135" i="32" s="1"/>
  <c r="BK135" i="2"/>
  <c r="J135" i="2" s="1"/>
  <c r="J100" i="2" s="1"/>
  <c r="R183" i="3"/>
  <c r="R229" i="3"/>
  <c r="P275" i="3"/>
  <c r="BK307" i="3"/>
  <c r="J307" i="3" s="1"/>
  <c r="J112" i="3" s="1"/>
  <c r="R336" i="3"/>
  <c r="R346" i="3"/>
  <c r="R378" i="3"/>
  <c r="P138" i="4"/>
  <c r="P155" i="4"/>
  <c r="T150" i="5"/>
  <c r="R159" i="6"/>
  <c r="P186" i="6"/>
  <c r="R245" i="6"/>
  <c r="BK152" i="7"/>
  <c r="BK270" i="7"/>
  <c r="J270" i="7" s="1"/>
  <c r="J106" i="7" s="1"/>
  <c r="T184" i="8"/>
  <c r="R230" i="8"/>
  <c r="T243" i="8"/>
  <c r="T270" i="8"/>
  <c r="T293" i="8"/>
  <c r="T300" i="8"/>
  <c r="BK310" i="8"/>
  <c r="J310" i="8" s="1"/>
  <c r="J115" i="8" s="1"/>
  <c r="R324" i="8"/>
  <c r="BK141" i="9"/>
  <c r="T160" i="9"/>
  <c r="T140" i="9" s="1"/>
  <c r="T169" i="9"/>
  <c r="R140" i="10"/>
  <c r="R142" i="11"/>
  <c r="R174" i="11"/>
  <c r="BK142" i="12"/>
  <c r="J142" i="12" s="1"/>
  <c r="J102" i="12" s="1"/>
  <c r="BK204" i="12"/>
  <c r="P152" i="13"/>
  <c r="R310" i="13"/>
  <c r="AU113" i="1"/>
  <c r="P150" i="19"/>
  <c r="T141" i="21"/>
  <c r="T156" i="21"/>
  <c r="P150" i="22"/>
  <c r="BK204" i="22"/>
  <c r="J204" i="22" s="1"/>
  <c r="J107" i="22" s="1"/>
  <c r="R141" i="24"/>
  <c r="BK141" i="25"/>
  <c r="J141" i="25" s="1"/>
  <c r="J100" i="25" s="1"/>
  <c r="P167" i="25"/>
  <c r="R178" i="26"/>
  <c r="R182" i="27"/>
  <c r="R250" i="27"/>
  <c r="T152" i="28"/>
  <c r="T160" i="28"/>
  <c r="T142" i="29"/>
  <c r="R160" i="29"/>
  <c r="P168" i="29"/>
  <c r="P180" i="29"/>
  <c r="R133" i="30"/>
  <c r="R132" i="30" s="1"/>
  <c r="BK155" i="32"/>
  <c r="BK135" i="32" s="1"/>
  <c r="J32" i="32" s="1"/>
  <c r="J112" i="32" s="1"/>
  <c r="BF112" i="32" s="1"/>
  <c r="T135" i="2"/>
  <c r="BK169" i="3"/>
  <c r="J169" i="3" s="1"/>
  <c r="J103" i="3" s="1"/>
  <c r="BK208" i="3"/>
  <c r="J208" i="3" s="1"/>
  <c r="J105" i="3" s="1"/>
  <c r="BK262" i="3"/>
  <c r="J262" i="3" s="1"/>
  <c r="J107" i="3" s="1"/>
  <c r="R287" i="3"/>
  <c r="BK291" i="3"/>
  <c r="J291" i="3" s="1"/>
  <c r="J111" i="3" s="1"/>
  <c r="BK329" i="3"/>
  <c r="J329" i="3" s="1"/>
  <c r="J113" i="3" s="1"/>
  <c r="BK346" i="3"/>
  <c r="J346" i="3" s="1"/>
  <c r="J116" i="3" s="1"/>
  <c r="BK366" i="3"/>
  <c r="J366" i="3" s="1"/>
  <c r="J118" i="3" s="1"/>
  <c r="T372" i="3"/>
  <c r="P375" i="3"/>
  <c r="T387" i="3"/>
  <c r="R147" i="4"/>
  <c r="P147" i="5"/>
  <c r="T147" i="6"/>
  <c r="R155" i="6"/>
  <c r="P170" i="6"/>
  <c r="T170" i="6"/>
  <c r="T245" i="6"/>
  <c r="R152" i="7"/>
  <c r="R270" i="7"/>
  <c r="R159" i="8"/>
  <c r="R172" i="8"/>
  <c r="P230" i="8"/>
  <c r="P243" i="8"/>
  <c r="T310" i="8"/>
  <c r="R331" i="8"/>
  <c r="R339" i="8"/>
  <c r="R348" i="8"/>
  <c r="R148" i="9"/>
  <c r="R165" i="9"/>
  <c r="R177" i="9"/>
  <c r="R144" i="10"/>
  <c r="R139" i="10" s="1"/>
  <c r="R138" i="10" s="1"/>
  <c r="T142" i="11"/>
  <c r="T174" i="11"/>
  <c r="BK158" i="12"/>
  <c r="J158" i="12" s="1"/>
  <c r="J103" i="12" s="1"/>
  <c r="R204" i="12"/>
  <c r="T152" i="13"/>
  <c r="P310" i="13"/>
  <c r="T141" i="19"/>
  <c r="P154" i="19"/>
  <c r="P153" i="19"/>
  <c r="T136" i="20"/>
  <c r="T135" i="20" s="1"/>
  <c r="BK141" i="21"/>
  <c r="J141" i="21" s="1"/>
  <c r="J102" i="21" s="1"/>
  <c r="BK156" i="21"/>
  <c r="J156" i="21" s="1"/>
  <c r="J104" i="21" s="1"/>
  <c r="BK143" i="22"/>
  <c r="J143" i="22" s="1"/>
  <c r="J102" i="22" s="1"/>
  <c r="BK194" i="22"/>
  <c r="J194" i="22" s="1"/>
  <c r="J105" i="22" s="1"/>
  <c r="P141" i="24"/>
  <c r="R149" i="24"/>
  <c r="BK171" i="25"/>
  <c r="J171" i="25" s="1"/>
  <c r="J102" i="25" s="1"/>
  <c r="P195" i="25"/>
  <c r="BK137" i="26"/>
  <c r="J137" i="26" s="1"/>
  <c r="J100" i="26" s="1"/>
  <c r="BK169" i="26"/>
  <c r="T212" i="26"/>
  <c r="P142" i="27"/>
  <c r="R174" i="27"/>
  <c r="P243" i="27"/>
  <c r="P250" i="27"/>
  <c r="BK139" i="28"/>
  <c r="P155" i="28"/>
  <c r="R164" i="28"/>
  <c r="R163" i="28"/>
  <c r="R156" i="29"/>
  <c r="R163" i="29"/>
  <c r="T175" i="29"/>
  <c r="P133" i="30"/>
  <c r="P132" i="30" s="1"/>
  <c r="AU127" i="1" s="1"/>
  <c r="BK141" i="2"/>
  <c r="J141" i="2" s="1"/>
  <c r="J101" i="2" s="1"/>
  <c r="BK183" i="3"/>
  <c r="J183" i="3" s="1"/>
  <c r="J104" i="3" s="1"/>
  <c r="P229" i="3"/>
  <c r="T275" i="3"/>
  <c r="P307" i="3"/>
  <c r="BK336" i="3"/>
  <c r="J336" i="3" s="1"/>
  <c r="J114" i="3" s="1"/>
  <c r="P341" i="3"/>
  <c r="P359" i="3"/>
  <c r="R372" i="3"/>
  <c r="T375" i="3"/>
  <c r="R138" i="4"/>
  <c r="R137" i="4"/>
  <c r="R155" i="4"/>
  <c r="BK150" i="5"/>
  <c r="J150" i="5" s="1"/>
  <c r="J103" i="5" s="1"/>
  <c r="BK147" i="6"/>
  <c r="J147" i="6" s="1"/>
  <c r="J102" i="6" s="1"/>
  <c r="P159" i="6"/>
  <c r="BK170" i="6"/>
  <c r="J170" i="6" s="1"/>
  <c r="J107" i="6" s="1"/>
  <c r="R170" i="6"/>
  <c r="BK218" i="6"/>
  <c r="J218" i="6" s="1"/>
  <c r="J109" i="6" s="1"/>
  <c r="P152" i="7"/>
  <c r="T270" i="7"/>
  <c r="R184" i="8"/>
  <c r="P219" i="8"/>
  <c r="BK243" i="8"/>
  <c r="J243" i="8"/>
  <c r="J109" i="8" s="1"/>
  <c r="BK270" i="8"/>
  <c r="J270" i="8" s="1"/>
  <c r="J111" i="8" s="1"/>
  <c r="BK293" i="8"/>
  <c r="J293" i="8" s="1"/>
  <c r="J112" i="8" s="1"/>
  <c r="BK300" i="8"/>
  <c r="J300" i="8" s="1"/>
  <c r="J113" i="8" s="1"/>
  <c r="BK305" i="8"/>
  <c r="J305" i="8" s="1"/>
  <c r="J114" i="8" s="1"/>
  <c r="P310" i="8"/>
  <c r="T324" i="8"/>
  <c r="R335" i="8"/>
  <c r="R343" i="8"/>
  <c r="P148" i="9"/>
  <c r="P165" i="9"/>
  <c r="P177" i="9"/>
  <c r="BK140" i="10"/>
  <c r="J140" i="10" s="1"/>
  <c r="J102" i="10" s="1"/>
  <c r="BK142" i="11"/>
  <c r="J142" i="11" s="1"/>
  <c r="J102" i="11" s="1"/>
  <c r="BK174" i="11"/>
  <c r="T142" i="12"/>
  <c r="T204" i="12"/>
  <c r="BK143" i="13"/>
  <c r="J143" i="13" s="1"/>
  <c r="J102" i="13" s="1"/>
  <c r="T269" i="13"/>
  <c r="AU112" i="1"/>
  <c r="R150" i="19"/>
  <c r="R140" i="19" s="1"/>
  <c r="P151" i="21"/>
  <c r="BK168" i="21"/>
  <c r="J168" i="21" s="1"/>
  <c r="J105" i="21" s="1"/>
  <c r="R150" i="22"/>
  <c r="T204" i="22"/>
  <c r="R136" i="24"/>
  <c r="R135" i="24" s="1"/>
  <c r="R134" i="24" s="1"/>
  <c r="BK149" i="24"/>
  <c r="J149" i="24" s="1"/>
  <c r="J102" i="24" s="1"/>
  <c r="P141" i="25"/>
  <c r="BK167" i="25"/>
  <c r="J167" i="25" s="1"/>
  <c r="J101" i="25" s="1"/>
  <c r="R167" i="25"/>
  <c r="BK195" i="25"/>
  <c r="J195" i="25" s="1"/>
  <c r="J103" i="25" s="1"/>
  <c r="T195" i="25"/>
  <c r="BK213" i="25"/>
  <c r="J213" i="25"/>
  <c r="J107" i="25" s="1"/>
  <c r="P137" i="26"/>
  <c r="R169" i="26"/>
  <c r="BK212" i="26"/>
  <c r="J212" i="26"/>
  <c r="J103" i="26"/>
  <c r="R142" i="27"/>
  <c r="P174" i="27"/>
  <c r="R243" i="27"/>
  <c r="R247" i="27"/>
  <c r="BK260" i="27"/>
  <c r="BK259" i="27" s="1"/>
  <c r="J259" i="27" s="1"/>
  <c r="J107" i="27" s="1"/>
  <c r="R139" i="28"/>
  <c r="T155" i="28"/>
  <c r="T164" i="28"/>
  <c r="T163" i="28" s="1"/>
  <c r="BK142" i="29"/>
  <c r="J142" i="29" s="1"/>
  <c r="J100" i="29" s="1"/>
  <c r="P160" i="29"/>
  <c r="T163" i="29"/>
  <c r="R175" i="29"/>
  <c r="BK133" i="30"/>
  <c r="T155" i="32"/>
  <c r="T135" i="32" s="1"/>
  <c r="T141" i="2"/>
  <c r="P183" i="3"/>
  <c r="T208" i="3"/>
  <c r="T262" i="3"/>
  <c r="BK287" i="3"/>
  <c r="P291" i="3"/>
  <c r="P329" i="3"/>
  <c r="BK341" i="3"/>
  <c r="J341" i="3" s="1"/>
  <c r="J115" i="3" s="1"/>
  <c r="BK359" i="3"/>
  <c r="J359" i="3" s="1"/>
  <c r="J117" i="3" s="1"/>
  <c r="R366" i="3"/>
  <c r="BK378" i="3"/>
  <c r="J378" i="3" s="1"/>
  <c r="J121" i="3" s="1"/>
  <c r="R150" i="5"/>
  <c r="BK155" i="6"/>
  <c r="T159" i="6"/>
  <c r="T186" i="6"/>
  <c r="BK245" i="6"/>
  <c r="J245" i="6" s="1"/>
  <c r="J110" i="6" s="1"/>
  <c r="BK143" i="7"/>
  <c r="J143" i="7" s="1"/>
  <c r="J102" i="7" s="1"/>
  <c r="BK245" i="7"/>
  <c r="J245" i="7" s="1"/>
  <c r="J105" i="7" s="1"/>
  <c r="P270" i="7"/>
  <c r="T159" i="8"/>
  <c r="T172" i="8"/>
  <c r="R219" i="8"/>
  <c r="P254" i="8"/>
  <c r="R270" i="8"/>
  <c r="R293" i="8"/>
  <c r="R300" i="8"/>
  <c r="R310" i="8"/>
  <c r="T331" i="8"/>
  <c r="P339" i="8"/>
  <c r="BK348" i="8"/>
  <c r="J348" i="8" s="1"/>
  <c r="J121" i="8" s="1"/>
  <c r="R141" i="9"/>
  <c r="P160" i="9"/>
  <c r="P169" i="9"/>
  <c r="T144" i="10"/>
  <c r="P142" i="11"/>
  <c r="P174" i="11"/>
  <c r="R142" i="12"/>
  <c r="BK239" i="12"/>
  <c r="J239" i="12" s="1"/>
  <c r="J105" i="12" s="1"/>
  <c r="P143" i="13"/>
  <c r="P142" i="13" s="1"/>
  <c r="P269" i="13"/>
  <c r="BK141" i="19"/>
  <c r="J141" i="19" s="1"/>
  <c r="J102" i="19" s="1"/>
  <c r="T154" i="19"/>
  <c r="T153" i="19" s="1"/>
  <c r="R151" i="21"/>
  <c r="P168" i="21"/>
  <c r="T150" i="22"/>
  <c r="R204" i="22"/>
  <c r="T136" i="24"/>
  <c r="T141" i="25"/>
  <c r="T167" i="25"/>
  <c r="BK200" i="25"/>
  <c r="J200" i="25" s="1"/>
  <c r="J105" i="25" s="1"/>
  <c r="R213" i="25"/>
  <c r="R212" i="25" s="1"/>
  <c r="T178" i="26"/>
  <c r="T182" i="27"/>
  <c r="T250" i="27"/>
  <c r="T139" i="28"/>
  <c r="T138" i="28" s="1"/>
  <c r="T137" i="28" s="1"/>
  <c r="R155" i="28"/>
  <c r="BK164" i="28"/>
  <c r="J164" i="28" s="1"/>
  <c r="J105" i="28" s="1"/>
  <c r="P156" i="29"/>
  <c r="BK163" i="29"/>
  <c r="J163" i="29" s="1"/>
  <c r="J103" i="29" s="1"/>
  <c r="BK175" i="29"/>
  <c r="J175" i="29" s="1"/>
  <c r="J105" i="29" s="1"/>
  <c r="P155" i="32"/>
  <c r="P135" i="32" s="1"/>
  <c r="AU128" i="1" s="1"/>
  <c r="P141" i="2"/>
  <c r="R159" i="3"/>
  <c r="R158" i="3" s="1"/>
  <c r="T169" i="3"/>
  <c r="T229" i="3"/>
  <c r="R275" i="3"/>
  <c r="T291" i="3"/>
  <c r="R329" i="3"/>
  <c r="P346" i="3"/>
  <c r="P366" i="3"/>
  <c r="P378" i="3"/>
  <c r="R387" i="3"/>
  <c r="T138" i="4"/>
  <c r="BK155" i="4"/>
  <c r="J155" i="4" s="1"/>
  <c r="J103" i="4" s="1"/>
  <c r="T147" i="5"/>
  <c r="R147" i="6"/>
  <c r="R146" i="6"/>
  <c r="BK159" i="6"/>
  <c r="J159" i="6" s="1"/>
  <c r="J104" i="6" s="1"/>
  <c r="R186" i="6"/>
  <c r="R218" i="6"/>
  <c r="T143" i="7"/>
  <c r="T142" i="7" s="1"/>
  <c r="R245" i="7"/>
  <c r="R278" i="7"/>
  <c r="BK184" i="8"/>
  <c r="J184" i="8" s="1"/>
  <c r="J105" i="8" s="1"/>
  <c r="T230" i="8"/>
  <c r="R243" i="8"/>
  <c r="P270" i="8"/>
  <c r="P293" i="8"/>
  <c r="P300" i="8"/>
  <c r="P305" i="8"/>
  <c r="R305" i="8"/>
  <c r="T305" i="8"/>
  <c r="P324" i="8"/>
  <c r="P335" i="8"/>
  <c r="BK343" i="8"/>
  <c r="J343" i="8" s="1"/>
  <c r="J120" i="8" s="1"/>
  <c r="T348" i="8"/>
  <c r="T141" i="9"/>
  <c r="R160" i="9"/>
  <c r="R169" i="9"/>
  <c r="T140" i="10"/>
  <c r="R154" i="11"/>
  <c r="BK197" i="11"/>
  <c r="J197" i="11" s="1"/>
  <c r="J105" i="11" s="1"/>
  <c r="P142" i="12"/>
  <c r="T239" i="12"/>
  <c r="R143" i="13"/>
  <c r="R142" i="13" s="1"/>
  <c r="BK269" i="13"/>
  <c r="J269" i="13" s="1"/>
  <c r="J105" i="13" s="1"/>
  <c r="R141" i="19"/>
  <c r="BK154" i="19"/>
  <c r="J154" i="19"/>
  <c r="J105" i="19" s="1"/>
  <c r="BK151" i="21"/>
  <c r="J151" i="21" s="1"/>
  <c r="J103" i="21" s="1"/>
  <c r="T168" i="21"/>
  <c r="T143" i="22"/>
  <c r="T142" i="22" s="1"/>
  <c r="R194" i="22"/>
  <c r="BK136" i="24"/>
  <c r="J136" i="24" s="1"/>
  <c r="J100" i="24" s="1"/>
  <c r="T141" i="24"/>
  <c r="R141" i="25"/>
  <c r="R200" i="25"/>
  <c r="R199" i="25"/>
  <c r="P178" i="26"/>
  <c r="BK142" i="27"/>
  <c r="J142" i="27" s="1"/>
  <c r="J100" i="27" s="1"/>
  <c r="BK174" i="27"/>
  <c r="J174" i="27" s="1"/>
  <c r="J101" i="27" s="1"/>
  <c r="BK243" i="27"/>
  <c r="J243" i="27" s="1"/>
  <c r="J103" i="27" s="1"/>
  <c r="BK250" i="27"/>
  <c r="J250" i="27" s="1"/>
  <c r="J106" i="27" s="1"/>
  <c r="R152" i="28"/>
  <c r="P160" i="28"/>
  <c r="R142" i="29"/>
  <c r="BK160" i="29"/>
  <c r="BK168" i="29"/>
  <c r="J168" i="29" s="1"/>
  <c r="J104" i="29" s="1"/>
  <c r="BK180" i="29"/>
  <c r="J180" i="29" s="1"/>
  <c r="J107" i="29" s="1"/>
  <c r="R135" i="2"/>
  <c r="R134" i="2" s="1"/>
  <c r="R133" i="2"/>
  <c r="T159" i="3"/>
  <c r="P169" i="3"/>
  <c r="BK229" i="3"/>
  <c r="J229" i="3" s="1"/>
  <c r="J106" i="3" s="1"/>
  <c r="BK275" i="3"/>
  <c r="J275" i="3" s="1"/>
  <c r="J109" i="3" s="1"/>
  <c r="R291" i="3"/>
  <c r="T329" i="3"/>
  <c r="T341" i="3"/>
  <c r="R359" i="3"/>
  <c r="P372" i="3"/>
  <c r="BK375" i="3"/>
  <c r="J375" i="3"/>
  <c r="J120" i="3" s="1"/>
  <c r="BK387" i="3"/>
  <c r="J387" i="3"/>
  <c r="J123" i="3" s="1"/>
  <c r="BK147" i="4"/>
  <c r="J147" i="4" s="1"/>
  <c r="J102" i="4" s="1"/>
  <c r="T155" i="4"/>
  <c r="BK147" i="5"/>
  <c r="J147" i="5" s="1"/>
  <c r="J102" i="5" s="1"/>
  <c r="T218" i="6"/>
  <c r="T152" i="7"/>
  <c r="BK278" i="7"/>
  <c r="J278" i="7" s="1"/>
  <c r="J107" i="7" s="1"/>
  <c r="P159" i="8"/>
  <c r="P172" i="8"/>
  <c r="BK219" i="8"/>
  <c r="J219" i="8" s="1"/>
  <c r="J106" i="8" s="1"/>
  <c r="BK254" i="8"/>
  <c r="BK324" i="8"/>
  <c r="J324" i="8" s="1"/>
  <c r="J116" i="8" s="1"/>
  <c r="BK335" i="8"/>
  <c r="J335" i="8" s="1"/>
  <c r="J118" i="8" s="1"/>
  <c r="T339" i="8"/>
  <c r="P348" i="8"/>
  <c r="BK148" i="9"/>
  <c r="J148" i="9" s="1"/>
  <c r="J102" i="9" s="1"/>
  <c r="BK169" i="9"/>
  <c r="J169" i="9" s="1"/>
  <c r="J105" i="9" s="1"/>
  <c r="BK144" i="10"/>
  <c r="J144" i="10" s="1"/>
  <c r="J104" i="10" s="1"/>
  <c r="T154" i="11"/>
  <c r="R197" i="11"/>
  <c r="T158" i="12"/>
  <c r="T141" i="12" s="1"/>
  <c r="T140" i="12"/>
  <c r="R239" i="12"/>
  <c r="BK152" i="13"/>
  <c r="J152" i="13" s="1"/>
  <c r="J104" i="13" s="1"/>
  <c r="BK310" i="13"/>
  <c r="J310" i="13" s="1"/>
  <c r="J107" i="13" s="1"/>
  <c r="T150" i="19"/>
  <c r="P136" i="20"/>
  <c r="P135" i="20" s="1"/>
  <c r="AU118" i="1" s="1"/>
  <c r="P141" i="21"/>
  <c r="P156" i="21"/>
  <c r="P143" i="22"/>
  <c r="P142" i="22"/>
  <c r="P194" i="22"/>
  <c r="P136" i="24"/>
  <c r="P149" i="24"/>
  <c r="T171" i="25"/>
  <c r="R195" i="25"/>
  <c r="P213" i="25"/>
  <c r="P212" i="25" s="1"/>
  <c r="T137" i="26"/>
  <c r="T169" i="26"/>
  <c r="P212" i="26"/>
  <c r="P182" i="27"/>
  <c r="P247" i="27"/>
  <c r="P246" i="27" s="1"/>
  <c r="P260" i="27"/>
  <c r="P259" i="27" s="1"/>
  <c r="P152" i="28"/>
  <c r="R160" i="28"/>
  <c r="P163" i="29"/>
  <c r="P175" i="29"/>
  <c r="BK385" i="3"/>
  <c r="J385" i="3" s="1"/>
  <c r="J122" i="3" s="1"/>
  <c r="BK272" i="12"/>
  <c r="J272" i="12" s="1"/>
  <c r="J106" i="12" s="1"/>
  <c r="BK167" i="6"/>
  <c r="J167" i="6" s="1"/>
  <c r="J105" i="6" s="1"/>
  <c r="BK207" i="11"/>
  <c r="J207" i="11" s="1"/>
  <c r="J106" i="11" s="1"/>
  <c r="BK192" i="30"/>
  <c r="J192" i="30" s="1"/>
  <c r="J100" i="30" s="1"/>
  <c r="BK157" i="8"/>
  <c r="J157" i="8" s="1"/>
  <c r="J102" i="8" s="1"/>
  <c r="BK308" i="13"/>
  <c r="J308" i="13" s="1"/>
  <c r="J106" i="13" s="1"/>
  <c r="BK178" i="29"/>
  <c r="J178" i="29" s="1"/>
  <c r="J106" i="29" s="1"/>
  <c r="BK190" i="29"/>
  <c r="J190" i="29"/>
  <c r="J108" i="29" s="1"/>
  <c r="BK269" i="6"/>
  <c r="J269" i="6" s="1"/>
  <c r="J111" i="6" s="1"/>
  <c r="BF137" i="32"/>
  <c r="BF146" i="32"/>
  <c r="BF153" i="32"/>
  <c r="J91" i="32"/>
  <c r="BF158" i="32"/>
  <c r="BF136" i="32"/>
  <c r="BF140" i="32"/>
  <c r="BF149" i="32"/>
  <c r="BF151" i="32"/>
  <c r="BF157" i="32"/>
  <c r="E123" i="32"/>
  <c r="F132" i="32"/>
  <c r="BF142" i="32"/>
  <c r="BF143" i="32"/>
  <c r="BF152" i="32"/>
  <c r="BF156" i="32"/>
  <c r="BF139" i="32"/>
  <c r="BF148" i="32"/>
  <c r="BF138" i="32"/>
  <c r="BF145" i="32"/>
  <c r="BF150" i="32"/>
  <c r="BF159" i="32"/>
  <c r="BF141" i="32"/>
  <c r="BF144" i="32"/>
  <c r="BF147" i="32"/>
  <c r="BF154" i="32"/>
  <c r="F129" i="30"/>
  <c r="BF138" i="30"/>
  <c r="BF142" i="30"/>
  <c r="BF145" i="30"/>
  <c r="BF147" i="30"/>
  <c r="BF152" i="30"/>
  <c r="BF153" i="30"/>
  <c r="BF174" i="30"/>
  <c r="BF177" i="30"/>
  <c r="BF178" i="30"/>
  <c r="BF135" i="30"/>
  <c r="BF136" i="30"/>
  <c r="BF139" i="30"/>
  <c r="BF144" i="30"/>
  <c r="BF155" i="30"/>
  <c r="BF164" i="30"/>
  <c r="BF165" i="30"/>
  <c r="BF180" i="30"/>
  <c r="BF185" i="30"/>
  <c r="BF189" i="30"/>
  <c r="BF191" i="30"/>
  <c r="E85" i="30"/>
  <c r="BF154" i="30"/>
  <c r="BF184" i="30"/>
  <c r="BF167" i="30"/>
  <c r="BF168" i="30"/>
  <c r="BF160" i="30"/>
  <c r="BF161" i="30"/>
  <c r="BF163" i="30"/>
  <c r="BF166" i="30"/>
  <c r="BF190" i="30"/>
  <c r="BF193" i="30"/>
  <c r="J91" i="30"/>
  <c r="BF137" i="30"/>
  <c r="BF140" i="30"/>
  <c r="BF149" i="30"/>
  <c r="BF156" i="30"/>
  <c r="BF157" i="30"/>
  <c r="BF162" i="30"/>
  <c r="BF173" i="30"/>
  <c r="BF181" i="30"/>
  <c r="BF182" i="30"/>
  <c r="BF186" i="30"/>
  <c r="BF187" i="30"/>
  <c r="BF188" i="30"/>
  <c r="BF134" i="30"/>
  <c r="BF141" i="30"/>
  <c r="BF143" i="30"/>
  <c r="BF146" i="30"/>
  <c r="BF159" i="30"/>
  <c r="BF169" i="30"/>
  <c r="BF175" i="30"/>
  <c r="BF179" i="30"/>
  <c r="BF148" i="30"/>
  <c r="BF150" i="30"/>
  <c r="BF151" i="30"/>
  <c r="BF158" i="30"/>
  <c r="BF170" i="30"/>
  <c r="BF171" i="30"/>
  <c r="BF172" i="30"/>
  <c r="BF176" i="30"/>
  <c r="BF183" i="30"/>
  <c r="E85" i="29"/>
  <c r="BF153" i="29"/>
  <c r="BF176" i="29"/>
  <c r="BF181" i="29"/>
  <c r="BF183" i="29"/>
  <c r="BF185" i="29"/>
  <c r="F94" i="29"/>
  <c r="J134" i="29"/>
  <c r="BF162" i="29"/>
  <c r="BF164" i="29"/>
  <c r="BF170" i="29"/>
  <c r="BF172" i="29"/>
  <c r="BF173" i="29"/>
  <c r="BF177" i="29"/>
  <c r="BF179" i="29"/>
  <c r="BF146" i="29"/>
  <c r="BF149" i="29"/>
  <c r="BF150" i="29"/>
  <c r="BF154" i="29"/>
  <c r="BF165" i="29"/>
  <c r="BF166" i="29"/>
  <c r="BF167" i="29"/>
  <c r="BF171" i="29"/>
  <c r="BF143" i="29"/>
  <c r="BF144" i="29"/>
  <c r="BF148" i="29"/>
  <c r="BF152" i="29"/>
  <c r="BF155" i="29"/>
  <c r="BF186" i="29"/>
  <c r="BF161" i="29"/>
  <c r="BF174" i="29"/>
  <c r="BF191" i="29"/>
  <c r="BF145" i="29"/>
  <c r="BF147" i="29"/>
  <c r="BF158" i="29"/>
  <c r="BF159" i="29"/>
  <c r="BF169" i="29"/>
  <c r="BF184" i="29"/>
  <c r="BF189" i="29"/>
  <c r="BF151" i="29"/>
  <c r="BF157" i="29"/>
  <c r="BF182" i="29"/>
  <c r="BF187" i="29"/>
  <c r="BF188" i="29"/>
  <c r="J247" i="27"/>
  <c r="J105" i="27"/>
  <c r="E85" i="28"/>
  <c r="F94" i="28"/>
  <c r="J260" i="27"/>
  <c r="J108" i="27" s="1"/>
  <c r="BF141" i="28"/>
  <c r="BF150" i="28"/>
  <c r="BF157" i="28"/>
  <c r="BF154" i="28"/>
  <c r="BF162" i="28"/>
  <c r="J91" i="28"/>
  <c r="BF142" i="28"/>
  <c r="BF144" i="28"/>
  <c r="BF146" i="28"/>
  <c r="BF151" i="28"/>
  <c r="BF156" i="28"/>
  <c r="BF158" i="28"/>
  <c r="BF159" i="28"/>
  <c r="BF167" i="28"/>
  <c r="BF143" i="28"/>
  <c r="BF145" i="28"/>
  <c r="BF148" i="28"/>
  <c r="BF149" i="28"/>
  <c r="BF165" i="28"/>
  <c r="BF140" i="28"/>
  <c r="BF147" i="28"/>
  <c r="BF153" i="28"/>
  <c r="BF166" i="28"/>
  <c r="BF161" i="28"/>
  <c r="J91" i="27"/>
  <c r="BF144" i="27"/>
  <c r="BF145" i="27"/>
  <c r="BF155" i="27"/>
  <c r="BF164" i="27"/>
  <c r="BF178" i="27"/>
  <c r="BF189" i="27"/>
  <c r="BF203" i="27"/>
  <c r="BF217" i="27"/>
  <c r="BF143" i="27"/>
  <c r="BF147" i="27"/>
  <c r="BF148" i="27"/>
  <c r="BF156" i="27"/>
  <c r="BF170" i="27"/>
  <c r="BF188" i="27"/>
  <c r="BF204" i="27"/>
  <c r="BF211" i="27"/>
  <c r="BF212" i="27"/>
  <c r="BF218" i="27"/>
  <c r="BF222" i="27"/>
  <c r="BF233" i="27"/>
  <c r="BF242" i="27"/>
  <c r="E128" i="27"/>
  <c r="BF150" i="27"/>
  <c r="BF151" i="27"/>
  <c r="BF168" i="27"/>
  <c r="BF187" i="27"/>
  <c r="BF193" i="27"/>
  <c r="BF194" i="27"/>
  <c r="BF195" i="27"/>
  <c r="BF200" i="27"/>
  <c r="BF202" i="27"/>
  <c r="BF216" i="27"/>
  <c r="BF235" i="27"/>
  <c r="BF237" i="27"/>
  <c r="BF241" i="27"/>
  <c r="BF245" i="27"/>
  <c r="F137" i="27"/>
  <c r="BF146" i="27"/>
  <c r="BF177" i="27"/>
  <c r="BF183" i="27"/>
  <c r="BF184" i="27"/>
  <c r="BF190" i="27"/>
  <c r="BF191" i="27"/>
  <c r="BF192" i="27"/>
  <c r="BF196" i="27"/>
  <c r="BF207" i="27"/>
  <c r="BF220" i="27"/>
  <c r="BF225" i="27"/>
  <c r="BF238" i="27"/>
  <c r="BF244" i="27"/>
  <c r="BF251" i="27"/>
  <c r="BF252" i="27"/>
  <c r="BF152" i="27"/>
  <c r="BF158" i="27"/>
  <c r="BF163" i="27"/>
  <c r="BF167" i="27"/>
  <c r="BF169" i="27"/>
  <c r="BF171" i="27"/>
  <c r="BF185" i="27"/>
  <c r="BF186" i="27"/>
  <c r="BF206" i="27"/>
  <c r="BF209" i="27"/>
  <c r="BF210" i="27"/>
  <c r="BF213" i="27"/>
  <c r="BF214" i="27"/>
  <c r="BF223" i="27"/>
  <c r="BF224" i="27"/>
  <c r="BF226" i="27"/>
  <c r="BF253" i="27"/>
  <c r="BF255" i="27"/>
  <c r="BF149" i="27"/>
  <c r="BF153" i="27"/>
  <c r="BF154" i="27"/>
  <c r="BF157" i="27"/>
  <c r="BF162" i="27"/>
  <c r="BF165" i="27"/>
  <c r="BF166" i="27"/>
  <c r="BF172" i="27"/>
  <c r="BF173" i="27"/>
  <c r="BF176" i="27"/>
  <c r="BF181" i="27"/>
  <c r="BF199" i="27"/>
  <c r="BF208" i="27"/>
  <c r="BF215" i="27"/>
  <c r="BF228" i="27"/>
  <c r="BF229" i="27"/>
  <c r="BF232" i="27"/>
  <c r="BF234" i="27"/>
  <c r="BF236" i="27"/>
  <c r="BF249" i="27"/>
  <c r="BF261" i="27"/>
  <c r="BF263" i="27"/>
  <c r="BF159" i="27"/>
  <c r="BF160" i="27"/>
  <c r="BF175" i="27"/>
  <c r="BF180" i="27"/>
  <c r="BF198" i="27"/>
  <c r="BF201" i="27"/>
  <c r="BF221" i="27"/>
  <c r="BF248" i="27"/>
  <c r="BF254" i="27"/>
  <c r="BF257" i="27"/>
  <c r="BF262" i="27"/>
  <c r="BF161" i="27"/>
  <c r="BF179" i="27"/>
  <c r="BF197" i="27"/>
  <c r="BF205" i="27"/>
  <c r="BF219" i="27"/>
  <c r="BF227" i="27"/>
  <c r="BF230" i="27"/>
  <c r="BF231" i="27"/>
  <c r="BF239" i="27"/>
  <c r="BF240" i="27"/>
  <c r="BF256" i="27"/>
  <c r="BF258" i="27"/>
  <c r="BK199" i="25"/>
  <c r="J199" i="25" s="1"/>
  <c r="J104" i="25" s="1"/>
  <c r="F94" i="26"/>
  <c r="BF144" i="26"/>
  <c r="BF147" i="26"/>
  <c r="BF154" i="26"/>
  <c r="BF163" i="26"/>
  <c r="BF174" i="26"/>
  <c r="BF186" i="26"/>
  <c r="BF187" i="26"/>
  <c r="BF189" i="26"/>
  <c r="J129" i="26"/>
  <c r="BF152" i="26"/>
  <c r="BF172" i="26"/>
  <c r="BF173" i="26"/>
  <c r="BF177" i="26"/>
  <c r="BF181" i="26"/>
  <c r="BF185" i="26"/>
  <c r="BF205" i="26"/>
  <c r="BF207" i="26"/>
  <c r="BK140" i="25"/>
  <c r="J140" i="25" s="1"/>
  <c r="J99" i="25" s="1"/>
  <c r="BF138" i="26"/>
  <c r="BF143" i="26"/>
  <c r="BF157" i="26"/>
  <c r="BF158" i="26"/>
  <c r="BF196" i="26"/>
  <c r="BF197" i="26"/>
  <c r="BF198" i="26"/>
  <c r="BF201" i="26"/>
  <c r="BF208" i="26"/>
  <c r="BF209" i="26"/>
  <c r="BF140" i="26"/>
  <c r="BF156" i="26"/>
  <c r="BF164" i="26"/>
  <c r="BF168" i="26"/>
  <c r="BF184" i="26"/>
  <c r="BF204" i="26"/>
  <c r="BF211" i="26"/>
  <c r="BF214" i="26"/>
  <c r="BF142" i="26"/>
  <c r="BF165" i="26"/>
  <c r="BF175" i="26"/>
  <c r="BF206" i="26"/>
  <c r="BF210" i="26"/>
  <c r="BF139" i="26"/>
  <c r="BF145" i="26"/>
  <c r="BF146" i="26"/>
  <c r="BF149" i="26"/>
  <c r="BF150" i="26"/>
  <c r="BF151" i="26"/>
  <c r="BF155" i="26"/>
  <c r="BF159" i="26"/>
  <c r="BF160" i="26"/>
  <c r="BF161" i="26"/>
  <c r="BF162" i="26"/>
  <c r="BF167" i="26"/>
  <c r="BF171" i="26"/>
  <c r="BF176" i="26"/>
  <c r="BF190" i="26"/>
  <c r="BF193" i="26"/>
  <c r="BF195" i="26"/>
  <c r="E85" i="26"/>
  <c r="BF141" i="26"/>
  <c r="BF166" i="26"/>
  <c r="BF170" i="26"/>
  <c r="BF183" i="26"/>
  <c r="BF192" i="26"/>
  <c r="BF202" i="26"/>
  <c r="BF203" i="26"/>
  <c r="BK212" i="25"/>
  <c r="J212" i="25" s="1"/>
  <c r="J106" i="25" s="1"/>
  <c r="BF148" i="26"/>
  <c r="BF153" i="26"/>
  <c r="BF179" i="26"/>
  <c r="BF180" i="26"/>
  <c r="BF182" i="26"/>
  <c r="BF188" i="26"/>
  <c r="BF191" i="26"/>
  <c r="BF194" i="26"/>
  <c r="BF199" i="26"/>
  <c r="BF200" i="26"/>
  <c r="BF213" i="26"/>
  <c r="BF165" i="25"/>
  <c r="BF166" i="25"/>
  <c r="BF175" i="25"/>
  <c r="BF178" i="25"/>
  <c r="BF198" i="25"/>
  <c r="BF206" i="25"/>
  <c r="BF156" i="25"/>
  <c r="BF157" i="25"/>
  <c r="BF188" i="25"/>
  <c r="BF190" i="25"/>
  <c r="BF196" i="25"/>
  <c r="BF205" i="25"/>
  <c r="BF207" i="25"/>
  <c r="F94" i="25"/>
  <c r="BF149" i="25"/>
  <c r="BF173" i="25"/>
  <c r="BF180" i="25"/>
  <c r="BF193" i="25"/>
  <c r="BF209" i="25"/>
  <c r="BF211" i="25"/>
  <c r="J133" i="25"/>
  <c r="BF142" i="25"/>
  <c r="BF145" i="25"/>
  <c r="BF146" i="25"/>
  <c r="BF154" i="25"/>
  <c r="BF161" i="25"/>
  <c r="BF168" i="25"/>
  <c r="BF179" i="25"/>
  <c r="BF187" i="25"/>
  <c r="BF189" i="25"/>
  <c r="BF201" i="25"/>
  <c r="BF203" i="25"/>
  <c r="BF204" i="25"/>
  <c r="BF210" i="25"/>
  <c r="E85" i="25"/>
  <c r="BF143" i="25"/>
  <c r="BF147" i="25"/>
  <c r="BF152" i="25"/>
  <c r="BF153" i="25"/>
  <c r="BF159" i="25"/>
  <c r="BF169" i="25"/>
  <c r="BF174" i="25"/>
  <c r="BF176" i="25"/>
  <c r="BF177" i="25"/>
  <c r="BF183" i="25"/>
  <c r="BF186" i="25"/>
  <c r="BF191" i="25"/>
  <c r="BF192" i="25"/>
  <c r="BF194" i="25"/>
  <c r="BF214" i="25"/>
  <c r="BK135" i="24"/>
  <c r="BK134" i="24" s="1"/>
  <c r="J134" i="24" s="1"/>
  <c r="J98" i="24" s="1"/>
  <c r="J32" i="24" s="1"/>
  <c r="BF184" i="25"/>
  <c r="BF197" i="25"/>
  <c r="BF208" i="25"/>
  <c r="BF215" i="25"/>
  <c r="BF148" i="25"/>
  <c r="BF151" i="25"/>
  <c r="BF155" i="25"/>
  <c r="BF158" i="25"/>
  <c r="BF160" i="25"/>
  <c r="BF163" i="25"/>
  <c r="BF170" i="25"/>
  <c r="BF181" i="25"/>
  <c r="BF182" i="25"/>
  <c r="BF216" i="25"/>
  <c r="BF144" i="25"/>
  <c r="BF150" i="25"/>
  <c r="BF162" i="25"/>
  <c r="BF164" i="25"/>
  <c r="BF172" i="25"/>
  <c r="BF185" i="25"/>
  <c r="BF202" i="25"/>
  <c r="BF147" i="24"/>
  <c r="J128" i="24"/>
  <c r="BF139" i="24"/>
  <c r="BF143" i="24"/>
  <c r="BF144" i="24"/>
  <c r="BF142" i="24"/>
  <c r="BF146" i="24"/>
  <c r="BF137" i="24"/>
  <c r="BF145" i="24"/>
  <c r="BF150" i="24"/>
  <c r="E85" i="24"/>
  <c r="BF148" i="24"/>
  <c r="F131" i="24"/>
  <c r="BF140" i="24"/>
  <c r="BF151" i="24"/>
  <c r="BF153" i="24"/>
  <c r="BF138" i="24"/>
  <c r="BF152" i="24"/>
  <c r="BK149" i="22"/>
  <c r="J149" i="22" s="1"/>
  <c r="J103" i="22" s="1"/>
  <c r="F138" i="22"/>
  <c r="BF155" i="22"/>
  <c r="BF180" i="22"/>
  <c r="BF181" i="22"/>
  <c r="BF200" i="22"/>
  <c r="BF161" i="22"/>
  <c r="BF165" i="22"/>
  <c r="BF169" i="22"/>
  <c r="BF172" i="22"/>
  <c r="BF173" i="22"/>
  <c r="BF174" i="22"/>
  <c r="BF195" i="22"/>
  <c r="BF196" i="22"/>
  <c r="BF206" i="22"/>
  <c r="E127" i="22"/>
  <c r="BF164" i="22"/>
  <c r="BF171" i="22"/>
  <c r="BF179" i="22"/>
  <c r="BF182" i="22"/>
  <c r="BF183" i="22"/>
  <c r="BF186" i="22"/>
  <c r="BF188" i="22"/>
  <c r="BF191" i="22"/>
  <c r="BF199" i="22"/>
  <c r="BF207" i="22"/>
  <c r="J93" i="22"/>
  <c r="BF146" i="22"/>
  <c r="BF154" i="22"/>
  <c r="BF163" i="22"/>
  <c r="BF167" i="22"/>
  <c r="BF176" i="22"/>
  <c r="BF177" i="22"/>
  <c r="BF192" i="22"/>
  <c r="BF144" i="22"/>
  <c r="BF147" i="22"/>
  <c r="BF156" i="22"/>
  <c r="BF160" i="22"/>
  <c r="BF162" i="22"/>
  <c r="BF148" i="22"/>
  <c r="BF175" i="22"/>
  <c r="BF178" i="22"/>
  <c r="BF197" i="22"/>
  <c r="BF201" i="22"/>
  <c r="BF202" i="22"/>
  <c r="BF209" i="22"/>
  <c r="BF210" i="22"/>
  <c r="BF145" i="22"/>
  <c r="BF151" i="22"/>
  <c r="BF157" i="22"/>
  <c r="BF158" i="22"/>
  <c r="BF166" i="22"/>
  <c r="BF187" i="22"/>
  <c r="BF189" i="22"/>
  <c r="BF190" i="22"/>
  <c r="BF198" i="22"/>
  <c r="BF208" i="22"/>
  <c r="BF152" i="22"/>
  <c r="BF153" i="22"/>
  <c r="BF159" i="22"/>
  <c r="BF168" i="22"/>
  <c r="BF170" i="22"/>
  <c r="BF184" i="22"/>
  <c r="BF185" i="22"/>
  <c r="BF193" i="22"/>
  <c r="BF205" i="22"/>
  <c r="E85" i="21"/>
  <c r="F136" i="21"/>
  <c r="BF148" i="21"/>
  <c r="BF153" i="21"/>
  <c r="BF154" i="21"/>
  <c r="BF164" i="21"/>
  <c r="BF170" i="21"/>
  <c r="BF143" i="21"/>
  <c r="BF149" i="21"/>
  <c r="BF152" i="21"/>
  <c r="BF162" i="21"/>
  <c r="BF165" i="21"/>
  <c r="BF171" i="21"/>
  <c r="BF144" i="21"/>
  <c r="BF146" i="21"/>
  <c r="BF147" i="21"/>
  <c r="BF159" i="21"/>
  <c r="BF172" i="21"/>
  <c r="J93" i="21"/>
  <c r="BF145" i="21"/>
  <c r="BF150" i="21"/>
  <c r="BF155" i="21"/>
  <c r="BF157" i="21"/>
  <c r="BF167" i="21"/>
  <c r="BF169" i="21"/>
  <c r="BF142" i="21"/>
  <c r="BF158" i="21"/>
  <c r="BF161" i="21"/>
  <c r="BF163" i="21"/>
  <c r="BF166" i="21"/>
  <c r="BF173" i="21"/>
  <c r="BF174" i="21"/>
  <c r="BF160" i="21"/>
  <c r="E85" i="20"/>
  <c r="F132" i="20"/>
  <c r="J93" i="20"/>
  <c r="BF137" i="20"/>
  <c r="BF140" i="20"/>
  <c r="BF139" i="20"/>
  <c r="BF138" i="20"/>
  <c r="E85" i="19"/>
  <c r="F96" i="19"/>
  <c r="BF147" i="19"/>
  <c r="BF152" i="19"/>
  <c r="BF156" i="19"/>
  <c r="BF157" i="19"/>
  <c r="J93" i="19"/>
  <c r="BF149" i="19"/>
  <c r="BF143" i="19"/>
  <c r="BF151" i="19"/>
  <c r="BF155" i="19"/>
  <c r="BF142" i="19"/>
  <c r="BF144" i="19"/>
  <c r="BF148" i="19"/>
  <c r="BF145" i="19"/>
  <c r="BF146" i="19"/>
  <c r="BK151" i="13"/>
  <c r="E85" i="13"/>
  <c r="BF146" i="13"/>
  <c r="BF162" i="13"/>
  <c r="BF164" i="13"/>
  <c r="BF175" i="13"/>
  <c r="BF177" i="13"/>
  <c r="BF178" i="13"/>
  <c r="BF186" i="13"/>
  <c r="BF190" i="13"/>
  <c r="BF201" i="13"/>
  <c r="BF219" i="13"/>
  <c r="BF220" i="13"/>
  <c r="BF221" i="13"/>
  <c r="BF233" i="13"/>
  <c r="BF235" i="13"/>
  <c r="BF239" i="13"/>
  <c r="BF246" i="13"/>
  <c r="BF255" i="13"/>
  <c r="BF271" i="13"/>
  <c r="BF280" i="13"/>
  <c r="BF281" i="13"/>
  <c r="BF283" i="13"/>
  <c r="BF284" i="13"/>
  <c r="BF297" i="13"/>
  <c r="BF169" i="13"/>
  <c r="BF170" i="13"/>
  <c r="BF196" i="13"/>
  <c r="BF198" i="13"/>
  <c r="BF199" i="13"/>
  <c r="BF204" i="13"/>
  <c r="BF205" i="13"/>
  <c r="BF225" i="13"/>
  <c r="BF226" i="13"/>
  <c r="BF229" i="13"/>
  <c r="BF230" i="13"/>
  <c r="BF254" i="13"/>
  <c r="BF256" i="13"/>
  <c r="BF258" i="13"/>
  <c r="BF268" i="13"/>
  <c r="BF276" i="13"/>
  <c r="BF285" i="13"/>
  <c r="BF292" i="13"/>
  <c r="BF293" i="13"/>
  <c r="BF149" i="13"/>
  <c r="BF157" i="13"/>
  <c r="BF161" i="13"/>
  <c r="BF173" i="13"/>
  <c r="BF176" i="13"/>
  <c r="BF180" i="13"/>
  <c r="BF185" i="13"/>
  <c r="BF191" i="13"/>
  <c r="BF202" i="13"/>
  <c r="BF203" i="13"/>
  <c r="BF218" i="13"/>
  <c r="BF223" i="13"/>
  <c r="BF238" i="13"/>
  <c r="BF242" i="13"/>
  <c r="BF250" i="13"/>
  <c r="BF251" i="13"/>
  <c r="BF272" i="13"/>
  <c r="BF273" i="13"/>
  <c r="BF291" i="13"/>
  <c r="BF296" i="13"/>
  <c r="BF300" i="13"/>
  <c r="BF315" i="13"/>
  <c r="BF316" i="13"/>
  <c r="BF158" i="13"/>
  <c r="BF159" i="13"/>
  <c r="BF165" i="13"/>
  <c r="BF179" i="13"/>
  <c r="BF192" i="13"/>
  <c r="BF193" i="13"/>
  <c r="BF200" i="13"/>
  <c r="BF207" i="13"/>
  <c r="BF208" i="13"/>
  <c r="BF210" i="13"/>
  <c r="BF211" i="13"/>
  <c r="BF214" i="13"/>
  <c r="BF237" i="13"/>
  <c r="BF262" i="13"/>
  <c r="BF263" i="13"/>
  <c r="BF299" i="13"/>
  <c r="BF302" i="13"/>
  <c r="BF304" i="13"/>
  <c r="BF305" i="13"/>
  <c r="BF307" i="13"/>
  <c r="BF167" i="13"/>
  <c r="BF172" i="13"/>
  <c r="BF194" i="13"/>
  <c r="BF206" i="13"/>
  <c r="BF209" i="13"/>
  <c r="BF215" i="13"/>
  <c r="BF231" i="13"/>
  <c r="BF244" i="13"/>
  <c r="BF245" i="13"/>
  <c r="BF249" i="13"/>
  <c r="BF270" i="13"/>
  <c r="BF279" i="13"/>
  <c r="BF288" i="13"/>
  <c r="BF290" i="13"/>
  <c r="BF301" i="13"/>
  <c r="BF303" i="13"/>
  <c r="F96" i="13"/>
  <c r="BF144" i="13"/>
  <c r="BF147" i="13"/>
  <c r="BF148" i="13"/>
  <c r="BF150" i="13"/>
  <c r="BF153" i="13"/>
  <c r="BF156" i="13"/>
  <c r="BF166" i="13"/>
  <c r="BF171" i="13"/>
  <c r="BF182" i="13"/>
  <c r="BF195" i="13"/>
  <c r="BF197" i="13"/>
  <c r="BF213" i="13"/>
  <c r="BF216" i="13"/>
  <c r="BF227" i="13"/>
  <c r="BF232" i="13"/>
  <c r="BF248" i="13"/>
  <c r="BF260" i="13"/>
  <c r="BF264" i="13"/>
  <c r="BF275" i="13"/>
  <c r="BF282" i="13"/>
  <c r="BF286" i="13"/>
  <c r="BF306" i="13"/>
  <c r="BF309" i="13"/>
  <c r="BF311" i="13"/>
  <c r="BF312" i="13"/>
  <c r="BF313" i="13"/>
  <c r="J93" i="13"/>
  <c r="BF154" i="13"/>
  <c r="BF155" i="13"/>
  <c r="BF183" i="13"/>
  <c r="BF187" i="13"/>
  <c r="BF188" i="13"/>
  <c r="BF189" i="13"/>
  <c r="BF212" i="13"/>
  <c r="BF222" i="13"/>
  <c r="BF228" i="13"/>
  <c r="BF234" i="13"/>
  <c r="BF236" i="13"/>
  <c r="BF240" i="13"/>
  <c r="BF247" i="13"/>
  <c r="BF252" i="13"/>
  <c r="BF253" i="13"/>
  <c r="BF265" i="13"/>
  <c r="BF266" i="13"/>
  <c r="BF277" i="13"/>
  <c r="BF278" i="13"/>
  <c r="BF314" i="13"/>
  <c r="BF145" i="13"/>
  <c r="BF160" i="13"/>
  <c r="BF163" i="13"/>
  <c r="BF168" i="13"/>
  <c r="BF174" i="13"/>
  <c r="BF181" i="13"/>
  <c r="BF184" i="13"/>
  <c r="BF217" i="13"/>
  <c r="BF224" i="13"/>
  <c r="BF241" i="13"/>
  <c r="BF243" i="13"/>
  <c r="BF257" i="13"/>
  <c r="BF259" i="13"/>
  <c r="BF261" i="13"/>
  <c r="BF267" i="13"/>
  <c r="BF274" i="13"/>
  <c r="BF287" i="13"/>
  <c r="BF289" i="13"/>
  <c r="BF294" i="13"/>
  <c r="BF295" i="13"/>
  <c r="BF298" i="13"/>
  <c r="J93" i="12"/>
  <c r="BF146" i="12"/>
  <c r="BF150" i="12"/>
  <c r="BF153" i="12"/>
  <c r="BF165" i="12"/>
  <c r="BF175" i="12"/>
  <c r="BF180" i="12"/>
  <c r="BF188" i="12"/>
  <c r="BF195" i="12"/>
  <c r="BF203" i="12"/>
  <c r="BF205" i="12"/>
  <c r="BF222" i="12"/>
  <c r="BF230" i="12"/>
  <c r="BF231" i="12"/>
  <c r="BF232" i="12"/>
  <c r="BF241" i="12"/>
  <c r="BF250" i="12"/>
  <c r="E85" i="12"/>
  <c r="BF144" i="12"/>
  <c r="BF145" i="12"/>
  <c r="BF155" i="12"/>
  <c r="BF160" i="12"/>
  <c r="BF182" i="12"/>
  <c r="BF184" i="12"/>
  <c r="BF212" i="12"/>
  <c r="BF214" i="12"/>
  <c r="BF215" i="12"/>
  <c r="BF219" i="12"/>
  <c r="BF228" i="12"/>
  <c r="BF237" i="12"/>
  <c r="BF244" i="12"/>
  <c r="BF247" i="12"/>
  <c r="BF249" i="12"/>
  <c r="F96" i="12"/>
  <c r="BF154" i="12"/>
  <c r="BF157" i="12"/>
  <c r="BF164" i="12"/>
  <c r="BF177" i="12"/>
  <c r="BF196" i="12"/>
  <c r="BF198" i="12"/>
  <c r="BF200" i="12"/>
  <c r="BF223" i="12"/>
  <c r="BF227" i="12"/>
  <c r="BF234" i="12"/>
  <c r="BF251" i="12"/>
  <c r="BF254" i="12"/>
  <c r="BF267" i="12"/>
  <c r="BF268" i="12"/>
  <c r="BF147" i="12"/>
  <c r="BF152" i="12"/>
  <c r="BF162" i="12"/>
  <c r="BF170" i="12"/>
  <c r="BF171" i="12"/>
  <c r="BF181" i="12"/>
  <c r="BF193" i="12"/>
  <c r="BF194" i="12"/>
  <c r="BF199" i="12"/>
  <c r="BF202" i="12"/>
  <c r="BF218" i="12"/>
  <c r="BF229" i="12"/>
  <c r="BF233" i="12"/>
  <c r="BF243" i="12"/>
  <c r="BF245" i="12"/>
  <c r="BF246" i="12"/>
  <c r="BF248" i="12"/>
  <c r="BF255" i="12"/>
  <c r="BF257" i="12"/>
  <c r="BF259" i="12"/>
  <c r="BF271" i="12"/>
  <c r="BF166" i="12"/>
  <c r="BF169" i="12"/>
  <c r="BF185" i="12"/>
  <c r="BF186" i="12"/>
  <c r="BF187" i="12"/>
  <c r="BF217" i="12"/>
  <c r="BF221" i="12"/>
  <c r="BF236" i="12"/>
  <c r="BF240" i="12"/>
  <c r="BF253" i="12"/>
  <c r="BF260" i="12"/>
  <c r="BF159" i="12"/>
  <c r="BF168" i="12"/>
  <c r="BF172" i="12"/>
  <c r="BF173" i="12"/>
  <c r="BF183" i="12"/>
  <c r="BF210" i="12"/>
  <c r="BF216" i="12"/>
  <c r="BF263" i="12"/>
  <c r="BF265" i="12"/>
  <c r="BF266" i="12"/>
  <c r="BF143" i="12"/>
  <c r="BF148" i="12"/>
  <c r="BF149" i="12"/>
  <c r="BF156" i="12"/>
  <c r="BF161" i="12"/>
  <c r="BF178" i="12"/>
  <c r="BF179" i="12"/>
  <c r="BF192" i="12"/>
  <c r="BF197" i="12"/>
  <c r="BF206" i="12"/>
  <c r="BF207" i="12"/>
  <c r="BF208" i="12"/>
  <c r="BF211" i="12"/>
  <c r="BF213" i="12"/>
  <c r="BF225" i="12"/>
  <c r="BF226" i="12"/>
  <c r="BF235" i="12"/>
  <c r="BF242" i="12"/>
  <c r="BF252" i="12"/>
  <c r="BF256" i="12"/>
  <c r="BF262" i="12"/>
  <c r="BF269" i="12"/>
  <c r="BF151" i="12"/>
  <c r="BF163" i="12"/>
  <c r="BF167" i="12"/>
  <c r="BF174" i="12"/>
  <c r="BF176" i="12"/>
  <c r="BF189" i="12"/>
  <c r="BF190" i="12"/>
  <c r="BF191" i="12"/>
  <c r="BF201" i="12"/>
  <c r="BF209" i="12"/>
  <c r="BF220" i="12"/>
  <c r="BF224" i="12"/>
  <c r="BF238" i="12"/>
  <c r="BF258" i="12"/>
  <c r="BF261" i="12"/>
  <c r="BF264" i="12"/>
  <c r="BF270" i="12"/>
  <c r="BF273" i="12"/>
  <c r="BF145" i="11"/>
  <c r="BF148" i="11"/>
  <c r="BF155" i="11"/>
  <c r="BF175" i="11"/>
  <c r="BF183" i="11"/>
  <c r="BF187" i="11"/>
  <c r="BF189" i="11"/>
  <c r="BF199" i="11"/>
  <c r="BF149" i="11"/>
  <c r="BF151" i="11"/>
  <c r="BF163" i="11"/>
  <c r="BF167" i="11"/>
  <c r="BF200" i="11"/>
  <c r="BF205" i="11"/>
  <c r="F137" i="11"/>
  <c r="BF152" i="11"/>
  <c r="BF158" i="11"/>
  <c r="BF168" i="11"/>
  <c r="BF177" i="11"/>
  <c r="BF180" i="11"/>
  <c r="BF182" i="11"/>
  <c r="BF190" i="11"/>
  <c r="BF194" i="11"/>
  <c r="BF195" i="11"/>
  <c r="BF204" i="11"/>
  <c r="J134" i="11"/>
  <c r="BF161" i="11"/>
  <c r="BF164" i="11"/>
  <c r="BF172" i="11"/>
  <c r="BF173" i="11"/>
  <c r="BF191" i="11"/>
  <c r="BF193" i="11"/>
  <c r="BF196" i="11"/>
  <c r="BF206" i="11"/>
  <c r="BF150" i="11"/>
  <c r="BF153" i="11"/>
  <c r="BF160" i="11"/>
  <c r="BF162" i="11"/>
  <c r="BF165" i="11"/>
  <c r="BF170" i="11"/>
  <c r="BF171" i="11"/>
  <c r="BF143" i="11"/>
  <c r="BF144" i="11"/>
  <c r="BF146" i="11"/>
  <c r="BF156" i="11"/>
  <c r="BF157" i="11"/>
  <c r="BF159" i="11"/>
  <c r="BF179" i="11"/>
  <c r="BF185" i="11"/>
  <c r="BF186" i="11"/>
  <c r="BF192" i="11"/>
  <c r="BF201" i="11"/>
  <c r="BF203" i="11"/>
  <c r="E85" i="11"/>
  <c r="BF169" i="11"/>
  <c r="BF181" i="11"/>
  <c r="BF184" i="11"/>
  <c r="BF198" i="11"/>
  <c r="BF202" i="11"/>
  <c r="BF208" i="11"/>
  <c r="BF147" i="11"/>
  <c r="BF166" i="11"/>
  <c r="BF176" i="11"/>
  <c r="BF178" i="11"/>
  <c r="BF188" i="11"/>
  <c r="J141" i="9"/>
  <c r="J101" i="9" s="1"/>
  <c r="BF145" i="10"/>
  <c r="BF146" i="10"/>
  <c r="BF147" i="10"/>
  <c r="BF152" i="10"/>
  <c r="BF153" i="10"/>
  <c r="J93" i="10"/>
  <c r="BF141" i="10"/>
  <c r="F96" i="10"/>
  <c r="BF149" i="10"/>
  <c r="BF150" i="10"/>
  <c r="BF151" i="10"/>
  <c r="BF142" i="10"/>
  <c r="E85" i="10"/>
  <c r="BF148" i="10"/>
  <c r="J93" i="9"/>
  <c r="BF143" i="9"/>
  <c r="BF146" i="9"/>
  <c r="BF147" i="9"/>
  <c r="BF164" i="9"/>
  <c r="F96" i="9"/>
  <c r="BF154" i="9"/>
  <c r="BF162" i="9"/>
  <c r="BF170" i="9"/>
  <c r="BF173" i="9"/>
  <c r="BF144" i="9"/>
  <c r="BF155" i="9"/>
  <c r="BF168" i="9"/>
  <c r="BF171" i="9"/>
  <c r="BF145" i="9"/>
  <c r="BF152" i="9"/>
  <c r="BF153" i="9"/>
  <c r="BF157" i="9"/>
  <c r="BF167" i="9"/>
  <c r="BF179" i="9"/>
  <c r="BF180" i="9"/>
  <c r="E85" i="9"/>
  <c r="BF149" i="9"/>
  <c r="BF150" i="9"/>
  <c r="BF158" i="9"/>
  <c r="BF174" i="9"/>
  <c r="BF175" i="9"/>
  <c r="BF176" i="9"/>
  <c r="BF151" i="9"/>
  <c r="BF156" i="9"/>
  <c r="BF159" i="9"/>
  <c r="BF163" i="9"/>
  <c r="BF166" i="9"/>
  <c r="BF172" i="9"/>
  <c r="BF178" i="9"/>
  <c r="BF142" i="9"/>
  <c r="BF161" i="9"/>
  <c r="F96" i="8"/>
  <c r="BF181" i="8"/>
  <c r="BF186" i="8"/>
  <c r="BF191" i="8"/>
  <c r="BF195" i="8"/>
  <c r="BF213" i="8"/>
  <c r="BF215" i="8"/>
  <c r="BF216" i="8"/>
  <c r="BF221" i="8"/>
  <c r="BF235" i="8"/>
  <c r="BF262" i="8"/>
  <c r="BF266" i="8"/>
  <c r="BF272" i="8"/>
  <c r="BF166" i="8"/>
  <c r="BF173" i="8"/>
  <c r="BF198" i="8"/>
  <c r="BF200" i="8"/>
  <c r="BF203" i="8"/>
  <c r="BF206" i="8"/>
  <c r="BF210" i="8"/>
  <c r="BF220" i="8"/>
  <c r="BF224" i="8"/>
  <c r="BF237" i="8"/>
  <c r="BF246" i="8"/>
  <c r="BF251" i="8"/>
  <c r="BF178" i="8"/>
  <c r="BF180" i="8"/>
  <c r="BF188" i="8"/>
  <c r="BF193" i="8"/>
  <c r="BF194" i="8"/>
  <c r="BF211" i="8"/>
  <c r="BF217" i="8"/>
  <c r="BF227" i="8"/>
  <c r="BF236" i="8"/>
  <c r="BF241" i="8"/>
  <c r="BF242" i="8"/>
  <c r="BF245" i="8"/>
  <c r="BF263" i="8"/>
  <c r="BF275" i="8"/>
  <c r="BF289" i="8"/>
  <c r="BF292" i="8"/>
  <c r="BF298" i="8"/>
  <c r="BF299" i="8"/>
  <c r="BF301" i="8"/>
  <c r="BF314" i="8"/>
  <c r="BF317" i="8"/>
  <c r="BF319" i="8"/>
  <c r="BF325" i="8"/>
  <c r="BF329" i="8"/>
  <c r="BF334" i="8"/>
  <c r="BF340" i="8"/>
  <c r="BF160" i="8"/>
  <c r="BF161" i="8"/>
  <c r="BF162" i="8"/>
  <c r="BF163" i="8"/>
  <c r="BF168" i="8"/>
  <c r="BF171" i="8"/>
  <c r="BF179" i="8"/>
  <c r="BF187" i="8"/>
  <c r="BF190" i="8"/>
  <c r="BF199" i="8"/>
  <c r="BF204" i="8"/>
  <c r="BF207" i="8"/>
  <c r="BF208" i="8"/>
  <c r="BF209" i="8"/>
  <c r="BF214" i="8"/>
  <c r="BF226" i="8"/>
  <c r="BF232" i="8"/>
  <c r="BF273" i="8"/>
  <c r="BF278" i="8"/>
  <c r="BF281" i="8"/>
  <c r="BF286" i="8"/>
  <c r="BF291" i="8"/>
  <c r="BF295" i="8"/>
  <c r="BF311" i="8"/>
  <c r="BF313" i="8"/>
  <c r="E141" i="8"/>
  <c r="BF164" i="8"/>
  <c r="BF169" i="8"/>
  <c r="BF170" i="8"/>
  <c r="BF192" i="8"/>
  <c r="BF196" i="8"/>
  <c r="BF201" i="8"/>
  <c r="BF225" i="8"/>
  <c r="BF228" i="8"/>
  <c r="BF231" i="8"/>
  <c r="BF233" i="8"/>
  <c r="BF253" i="8"/>
  <c r="BF267" i="8"/>
  <c r="BF274" i="8"/>
  <c r="BF279" i="8"/>
  <c r="BF316" i="8"/>
  <c r="BF328" i="8"/>
  <c r="BF346" i="8"/>
  <c r="J152" i="7"/>
  <c r="J104" i="7" s="1"/>
  <c r="BF165" i="8"/>
  <c r="BF167" i="8"/>
  <c r="BF174" i="8"/>
  <c r="BF175" i="8"/>
  <c r="BF176" i="8"/>
  <c r="BF177" i="8"/>
  <c r="BF183" i="8"/>
  <c r="BF185" i="8"/>
  <c r="BF202" i="8"/>
  <c r="BF238" i="8"/>
  <c r="BF247" i="8"/>
  <c r="BF248" i="8"/>
  <c r="BF255" i="8"/>
  <c r="BF256" i="8"/>
  <c r="BF259" i="8"/>
  <c r="BF260" i="8"/>
  <c r="BF261" i="8"/>
  <c r="BF282" i="8"/>
  <c r="BF283" i="8"/>
  <c r="BF287" i="8"/>
  <c r="BF288" i="8"/>
  <c r="BF296" i="8"/>
  <c r="BF297" i="8"/>
  <c r="BF302" i="8"/>
  <c r="BF308" i="8"/>
  <c r="BF312" i="8"/>
  <c r="BF326" i="8"/>
  <c r="BF327" i="8"/>
  <c r="BF338" i="8"/>
  <c r="BF341" i="8"/>
  <c r="BF342" i="8"/>
  <c r="BF350" i="8"/>
  <c r="BF351" i="8"/>
  <c r="J149" i="8"/>
  <c r="BF158" i="8"/>
  <c r="BF189" i="8"/>
  <c r="BF197" i="8"/>
  <c r="BF234" i="8"/>
  <c r="BF239" i="8"/>
  <c r="BF249" i="8"/>
  <c r="BF250" i="8"/>
  <c r="BF258" i="8"/>
  <c r="BF264" i="8"/>
  <c r="BF265" i="8"/>
  <c r="BF268" i="8"/>
  <c r="BF269" i="8"/>
  <c r="BF277" i="8"/>
  <c r="BF280" i="8"/>
  <c r="BF285" i="8"/>
  <c r="BF294" i="8"/>
  <c r="BF303" i="8"/>
  <c r="BF307" i="8"/>
  <c r="BF315" i="8"/>
  <c r="BF321" i="8"/>
  <c r="BF322" i="8"/>
  <c r="BF330" i="8"/>
  <c r="BF336" i="8"/>
  <c r="BF337" i="8"/>
  <c r="BF344" i="8"/>
  <c r="BF345" i="8"/>
  <c r="BF182" i="8"/>
  <c r="BF205" i="8"/>
  <c r="BF212" i="8"/>
  <c r="BF218" i="8"/>
  <c r="BF222" i="8"/>
  <c r="BF223" i="8"/>
  <c r="BF240" i="8"/>
  <c r="BF244" i="8"/>
  <c r="BF252" i="8"/>
  <c r="BF257" i="8"/>
  <c r="BF271" i="8"/>
  <c r="BF276" i="8"/>
  <c r="BF284" i="8"/>
  <c r="BF290" i="8"/>
  <c r="BF304" i="8"/>
  <c r="BF306" i="8"/>
  <c r="BF309" i="8"/>
  <c r="BF318" i="8"/>
  <c r="BF320" i="8"/>
  <c r="BF323" i="8"/>
  <c r="BF332" i="8"/>
  <c r="BF333" i="8"/>
  <c r="BF347" i="8"/>
  <c r="BF349" i="8"/>
  <c r="BK169" i="6"/>
  <c r="J169" i="6" s="1"/>
  <c r="J106" i="6" s="1"/>
  <c r="F138" i="7"/>
  <c r="BF156" i="7"/>
  <c r="BF157" i="7"/>
  <c r="BF158" i="7"/>
  <c r="BF159" i="7"/>
  <c r="BF160" i="7"/>
  <c r="BF162" i="7"/>
  <c r="BF163" i="7"/>
  <c r="BF169" i="7"/>
  <c r="BF170" i="7"/>
  <c r="BF188" i="7"/>
  <c r="BF196" i="7"/>
  <c r="BF219" i="7"/>
  <c r="BF221" i="7"/>
  <c r="BF233" i="7"/>
  <c r="BF235" i="7"/>
  <c r="BF244" i="7"/>
  <c r="BF250" i="7"/>
  <c r="BF255" i="7"/>
  <c r="BF260" i="7"/>
  <c r="BF262" i="7"/>
  <c r="BF263" i="7"/>
  <c r="BF269" i="7"/>
  <c r="BF147" i="7"/>
  <c r="BF153" i="7"/>
  <c r="BF175" i="7"/>
  <c r="BF176" i="7"/>
  <c r="BF180" i="7"/>
  <c r="BF190" i="7"/>
  <c r="BF198" i="7"/>
  <c r="BF199" i="7"/>
  <c r="BF209" i="7"/>
  <c r="BF212" i="7"/>
  <c r="BF214" i="7"/>
  <c r="BF230" i="7"/>
  <c r="BF234" i="7"/>
  <c r="BF249" i="7"/>
  <c r="BF276" i="7"/>
  <c r="BF281" i="7"/>
  <c r="BF283" i="7"/>
  <c r="E85" i="7"/>
  <c r="BF149" i="7"/>
  <c r="BF171" i="7"/>
  <c r="BF177" i="7"/>
  <c r="BF201" i="7"/>
  <c r="BF218" i="7"/>
  <c r="BF222" i="7"/>
  <c r="BF223" i="7"/>
  <c r="BF226" i="7"/>
  <c r="BF227" i="7"/>
  <c r="BF228" i="7"/>
  <c r="BF229" i="7"/>
  <c r="BF236" i="7"/>
  <c r="BF238" i="7"/>
  <c r="BF247" i="7"/>
  <c r="BF254" i="7"/>
  <c r="BF272" i="7"/>
  <c r="BF279" i="7"/>
  <c r="J93" i="7"/>
  <c r="BF161" i="7"/>
  <c r="BF164" i="7"/>
  <c r="BF187" i="7"/>
  <c r="BF194" i="7"/>
  <c r="BF195" i="7"/>
  <c r="BF204" i="7"/>
  <c r="BF205" i="7"/>
  <c r="BF206" i="7"/>
  <c r="BF211" i="7"/>
  <c r="BF231" i="7"/>
  <c r="BF237" i="7"/>
  <c r="BF253" i="7"/>
  <c r="BF257" i="7"/>
  <c r="BF258" i="7"/>
  <c r="BF264" i="7"/>
  <c r="BF266" i="7"/>
  <c r="BF267" i="7"/>
  <c r="BF268" i="7"/>
  <c r="BF284" i="7"/>
  <c r="BF145" i="7"/>
  <c r="BF146" i="7"/>
  <c r="BF150" i="7"/>
  <c r="BF167" i="7"/>
  <c r="BF168" i="7"/>
  <c r="BF178" i="7"/>
  <c r="BF182" i="7"/>
  <c r="BF183" i="7"/>
  <c r="BF189" i="7"/>
  <c r="BF191" i="7"/>
  <c r="BF193" i="7"/>
  <c r="BF197" i="7"/>
  <c r="BF202" i="7"/>
  <c r="BF203" i="7"/>
  <c r="BF208" i="7"/>
  <c r="BF215" i="7"/>
  <c r="BF216" i="7"/>
  <c r="BF217" i="7"/>
  <c r="BF251" i="7"/>
  <c r="BF273" i="7"/>
  <c r="BF144" i="7"/>
  <c r="BF154" i="7"/>
  <c r="BF174" i="7"/>
  <c r="BF213" i="7"/>
  <c r="BF232" i="7"/>
  <c r="BF241" i="7"/>
  <c r="BF242" i="7"/>
  <c r="BF248" i="7"/>
  <c r="BF256" i="7"/>
  <c r="BF274" i="7"/>
  <c r="BF165" i="7"/>
  <c r="BF172" i="7"/>
  <c r="BF173" i="7"/>
  <c r="BF181" i="7"/>
  <c r="BF186" i="7"/>
  <c r="BF207" i="7"/>
  <c r="BF210" i="7"/>
  <c r="BF220" i="7"/>
  <c r="BF239" i="7"/>
  <c r="BF240" i="7"/>
  <c r="BF243" i="7"/>
  <c r="BF252" i="7"/>
  <c r="BF277" i="7"/>
  <c r="BF148" i="7"/>
  <c r="BF155" i="7"/>
  <c r="BF166" i="7"/>
  <c r="BF179" i="7"/>
  <c r="BF184" i="7"/>
  <c r="BF185" i="7"/>
  <c r="BF192" i="7"/>
  <c r="BF200" i="7"/>
  <c r="BF224" i="7"/>
  <c r="BF225" i="7"/>
  <c r="BF246" i="7"/>
  <c r="BF259" i="7"/>
  <c r="BF261" i="7"/>
  <c r="BF265" i="7"/>
  <c r="BF271" i="7"/>
  <c r="BF275" i="7"/>
  <c r="BF280" i="7"/>
  <c r="BF282" i="7"/>
  <c r="BF150" i="6"/>
  <c r="BF152" i="6"/>
  <c r="BF153" i="6"/>
  <c r="BF183" i="6"/>
  <c r="BF190" i="6"/>
  <c r="BF192" i="6"/>
  <c r="BF194" i="6"/>
  <c r="BF200" i="6"/>
  <c r="BF224" i="6"/>
  <c r="BF233" i="6"/>
  <c r="BF234" i="6"/>
  <c r="BF239" i="6"/>
  <c r="BF248" i="6"/>
  <c r="BF256" i="6"/>
  <c r="BF259" i="6"/>
  <c r="BF261" i="6"/>
  <c r="BF263" i="6"/>
  <c r="E131" i="6"/>
  <c r="F142" i="6"/>
  <c r="BF156" i="6"/>
  <c r="BF174" i="6"/>
  <c r="BF178" i="6"/>
  <c r="BF201" i="6"/>
  <c r="BF227" i="6"/>
  <c r="BF230" i="6"/>
  <c r="BF231" i="6"/>
  <c r="J139" i="6"/>
  <c r="BF158" i="6"/>
  <c r="BF160" i="6"/>
  <c r="BF161" i="6"/>
  <c r="BF188" i="6"/>
  <c r="BF189" i="6"/>
  <c r="BF193" i="6"/>
  <c r="BF197" i="6"/>
  <c r="BF198" i="6"/>
  <c r="BF225" i="6"/>
  <c r="BF226" i="6"/>
  <c r="BF236" i="6"/>
  <c r="BF244" i="6"/>
  <c r="BF250" i="6"/>
  <c r="BF164" i="6"/>
  <c r="BF172" i="6"/>
  <c r="BF177" i="6"/>
  <c r="BF184" i="6"/>
  <c r="BF191" i="6"/>
  <c r="BF196" i="6"/>
  <c r="BF202" i="6"/>
  <c r="BF206" i="6"/>
  <c r="BF210" i="6"/>
  <c r="BF219" i="6"/>
  <c r="BF238" i="6"/>
  <c r="BF240" i="6"/>
  <c r="BF251" i="6"/>
  <c r="BF254" i="6"/>
  <c r="BF258" i="6"/>
  <c r="BF264" i="6"/>
  <c r="BF267" i="6"/>
  <c r="BF149" i="6"/>
  <c r="BF157" i="6"/>
  <c r="BF165" i="6"/>
  <c r="BF175" i="6"/>
  <c r="BF176" i="6"/>
  <c r="BF182" i="6"/>
  <c r="BF195" i="6"/>
  <c r="BF199" i="6"/>
  <c r="BF204" i="6"/>
  <c r="BF205" i="6"/>
  <c r="BF208" i="6"/>
  <c r="BF217" i="6"/>
  <c r="BF222" i="6"/>
  <c r="BF223" i="6"/>
  <c r="BF228" i="6"/>
  <c r="BF237" i="6"/>
  <c r="BF247" i="6"/>
  <c r="BF252" i="6"/>
  <c r="BF260" i="6"/>
  <c r="BF148" i="6"/>
  <c r="BF163" i="6"/>
  <c r="BF168" i="6"/>
  <c r="BF180" i="6"/>
  <c r="BF203" i="6"/>
  <c r="BF207" i="6"/>
  <c r="BF209" i="6"/>
  <c r="BF212" i="6"/>
  <c r="BF213" i="6"/>
  <c r="BF214" i="6"/>
  <c r="BF215" i="6"/>
  <c r="BF221" i="6"/>
  <c r="BF232" i="6"/>
  <c r="BF255" i="6"/>
  <c r="BF257" i="6"/>
  <c r="BF151" i="6"/>
  <c r="BF173" i="6"/>
  <c r="BF185" i="6"/>
  <c r="BF211" i="6"/>
  <c r="BF216" i="6"/>
  <c r="BF220" i="6"/>
  <c r="BF235" i="6"/>
  <c r="BF242" i="6"/>
  <c r="BF249" i="6"/>
  <c r="BF262" i="6"/>
  <c r="BF265" i="6"/>
  <c r="BF266" i="6"/>
  <c r="BF270" i="6"/>
  <c r="BF154" i="6"/>
  <c r="BF162" i="6"/>
  <c r="BF166" i="6"/>
  <c r="BF171" i="6"/>
  <c r="BF179" i="6"/>
  <c r="BF181" i="6"/>
  <c r="BF187" i="6"/>
  <c r="BF229" i="6"/>
  <c r="BF241" i="6"/>
  <c r="BF243" i="6"/>
  <c r="BF246" i="6"/>
  <c r="BF253" i="6"/>
  <c r="BF268" i="6"/>
  <c r="BF138" i="5"/>
  <c r="BF139" i="5"/>
  <c r="E123" i="5"/>
  <c r="BF141" i="5"/>
  <c r="BF151" i="5"/>
  <c r="BF154" i="5"/>
  <c r="BK137" i="4"/>
  <c r="J137" i="4" s="1"/>
  <c r="J100" i="4" s="1"/>
  <c r="J34" i="4" s="1"/>
  <c r="J112" i="4" s="1"/>
  <c r="BF112" i="4" s="1"/>
  <c r="F96" i="5"/>
  <c r="BF144" i="5"/>
  <c r="BF145" i="5"/>
  <c r="BF143" i="5"/>
  <c r="BF140" i="5"/>
  <c r="BF148" i="5"/>
  <c r="J131" i="5"/>
  <c r="BF142" i="5"/>
  <c r="BF152" i="5"/>
  <c r="BF153" i="5"/>
  <c r="BF149" i="5"/>
  <c r="BF155" i="5"/>
  <c r="E85" i="4"/>
  <c r="BF142" i="4"/>
  <c r="BF144" i="4"/>
  <c r="BF151" i="4"/>
  <c r="BK158" i="3"/>
  <c r="F96" i="4"/>
  <c r="J131" i="4"/>
  <c r="BF145" i="4"/>
  <c r="BF146" i="4"/>
  <c r="BF152" i="4"/>
  <c r="BF156" i="4"/>
  <c r="BF157" i="4"/>
  <c r="BF141" i="4"/>
  <c r="BF158" i="4"/>
  <c r="BF140" i="4"/>
  <c r="BF143" i="4"/>
  <c r="BF148" i="4"/>
  <c r="BF150" i="4"/>
  <c r="BF153" i="4"/>
  <c r="BF154" i="4"/>
  <c r="BF139" i="4"/>
  <c r="BF149" i="4"/>
  <c r="J93" i="3"/>
  <c r="BF170" i="3"/>
  <c r="BF211" i="3"/>
  <c r="BF220" i="3"/>
  <c r="BF228" i="3"/>
  <c r="BF230" i="3"/>
  <c r="BF234" i="3"/>
  <c r="BF239" i="3"/>
  <c r="BF244" i="3"/>
  <c r="BF246" i="3"/>
  <c r="BF252" i="3"/>
  <c r="BF255" i="3"/>
  <c r="BF256" i="3"/>
  <c r="BF276" i="3"/>
  <c r="BF280" i="3"/>
  <c r="BF286" i="3"/>
  <c r="BF296" i="3"/>
  <c r="BF325" i="3"/>
  <c r="BF326" i="3"/>
  <c r="BF335" i="3"/>
  <c r="BF343" i="3"/>
  <c r="F154" i="3"/>
  <c r="BF160" i="3"/>
  <c r="BF167" i="3"/>
  <c r="BF180" i="3"/>
  <c r="BF187" i="3"/>
  <c r="BF196" i="3"/>
  <c r="BF199" i="3"/>
  <c r="BF202" i="3"/>
  <c r="BF204" i="3"/>
  <c r="BF218" i="3"/>
  <c r="BF219" i="3"/>
  <c r="BF221" i="3"/>
  <c r="BF223" i="3"/>
  <c r="BF225" i="3"/>
  <c r="BF227" i="3"/>
  <c r="BF241" i="3"/>
  <c r="BF242" i="3"/>
  <c r="BF257" i="3"/>
  <c r="BF269" i="3"/>
  <c r="BF289" i="3"/>
  <c r="BF290" i="3"/>
  <c r="BF292" i="3"/>
  <c r="BF299" i="3"/>
  <c r="BF300" i="3"/>
  <c r="BF313" i="3"/>
  <c r="BF314" i="3"/>
  <c r="BF320" i="3"/>
  <c r="BF337" i="3"/>
  <c r="BF338" i="3"/>
  <c r="BF339" i="3"/>
  <c r="BF345" i="3"/>
  <c r="BF355" i="3"/>
  <c r="BF371" i="3"/>
  <c r="E85" i="3"/>
  <c r="BF163" i="3"/>
  <c r="BF168" i="3"/>
  <c r="BF171" i="3"/>
  <c r="BF186" i="3"/>
  <c r="BF200" i="3"/>
  <c r="BF216" i="3"/>
  <c r="BF222" i="3"/>
  <c r="BF245" i="3"/>
  <c r="BF259" i="3"/>
  <c r="BF271" i="3"/>
  <c r="BF273" i="3"/>
  <c r="BF285" i="3"/>
  <c r="BF304" i="3"/>
  <c r="BF305" i="3"/>
  <c r="BF322" i="3"/>
  <c r="BF165" i="3"/>
  <c r="BF179" i="3"/>
  <c r="BF181" i="3"/>
  <c r="BF191" i="3"/>
  <c r="BF197" i="3"/>
  <c r="BF205" i="3"/>
  <c r="BF206" i="3"/>
  <c r="BF207" i="3"/>
  <c r="BF214" i="3"/>
  <c r="BF243" i="3"/>
  <c r="BF248" i="3"/>
  <c r="BF250" i="3"/>
  <c r="BF254" i="3"/>
  <c r="BF261" i="3"/>
  <c r="BF270" i="3"/>
  <c r="BF272" i="3"/>
  <c r="BF277" i="3"/>
  <c r="BF284" i="3"/>
  <c r="BF294" i="3"/>
  <c r="BF301" i="3"/>
  <c r="BF308" i="3"/>
  <c r="BF310" i="3"/>
  <c r="BF311" i="3"/>
  <c r="BF312" i="3"/>
  <c r="BF316" i="3"/>
  <c r="BF318" i="3"/>
  <c r="BF328" i="3"/>
  <c r="BF332" i="3"/>
  <c r="BF344" i="3"/>
  <c r="BF351" i="3"/>
  <c r="BF354" i="3"/>
  <c r="BF363" i="3"/>
  <c r="BF367" i="3"/>
  <c r="BF370" i="3"/>
  <c r="BF374" i="3"/>
  <c r="BF377" i="3"/>
  <c r="BF382" i="3"/>
  <c r="BF161" i="3"/>
  <c r="BF172" i="3"/>
  <c r="BF177" i="3"/>
  <c r="BF188" i="3"/>
  <c r="BF189" i="3"/>
  <c r="BF190" i="3"/>
  <c r="BF195" i="3"/>
  <c r="BF217" i="3"/>
  <c r="BF226" i="3"/>
  <c r="BF231" i="3"/>
  <c r="BF232" i="3"/>
  <c r="BF240" i="3"/>
  <c r="BF251" i="3"/>
  <c r="BF263" i="3"/>
  <c r="BF265" i="3"/>
  <c r="BF267" i="3"/>
  <c r="BF282" i="3"/>
  <c r="BF288" i="3"/>
  <c r="BF293" i="3"/>
  <c r="BF309" i="3"/>
  <c r="BF317" i="3"/>
  <c r="BF323" i="3"/>
  <c r="BF340" i="3"/>
  <c r="BF342" i="3"/>
  <c r="BF347" i="3"/>
  <c r="BF348" i="3"/>
  <c r="BF350" i="3"/>
  <c r="BF352" i="3"/>
  <c r="BF360" i="3"/>
  <c r="BF361" i="3"/>
  <c r="BF362" i="3"/>
  <c r="BF365" i="3"/>
  <c r="BF380" i="3"/>
  <c r="BF383" i="3"/>
  <c r="BF162" i="3"/>
  <c r="BF164" i="3"/>
  <c r="BF173" i="3"/>
  <c r="BF174" i="3"/>
  <c r="BF178" i="3"/>
  <c r="BF203" i="3"/>
  <c r="BF212" i="3"/>
  <c r="BF213" i="3"/>
  <c r="BF224" i="3"/>
  <c r="BF233" i="3"/>
  <c r="BF253" i="3"/>
  <c r="BF260" i="3"/>
  <c r="BF264" i="3"/>
  <c r="BF268" i="3"/>
  <c r="BF279" i="3"/>
  <c r="BF297" i="3"/>
  <c r="BF298" i="3"/>
  <c r="BF321" i="3"/>
  <c r="BF324" i="3"/>
  <c r="BF333" i="3"/>
  <c r="BF334" i="3"/>
  <c r="BF349" i="3"/>
  <c r="BF356" i="3"/>
  <c r="BF364" i="3"/>
  <c r="BF384" i="3"/>
  <c r="BF386" i="3"/>
  <c r="BF166" i="3"/>
  <c r="BF176" i="3"/>
  <c r="BF182" i="3"/>
  <c r="BF192" i="3"/>
  <c r="BF201" i="3"/>
  <c r="BF209" i="3"/>
  <c r="BF210" i="3"/>
  <c r="BF235" i="3"/>
  <c r="BF237" i="3"/>
  <c r="BF238" i="3"/>
  <c r="BF247" i="3"/>
  <c r="BF258" i="3"/>
  <c r="BF278" i="3"/>
  <c r="BF295" i="3"/>
  <c r="BF331" i="3"/>
  <c r="BF353" i="3"/>
  <c r="BF357" i="3"/>
  <c r="BF358" i="3"/>
  <c r="BF368" i="3"/>
  <c r="BF369" i="3"/>
  <c r="BF376" i="3"/>
  <c r="BF175" i="3"/>
  <c r="BF184" i="3"/>
  <c r="BF185" i="3"/>
  <c r="BF193" i="3"/>
  <c r="BF194" i="3"/>
  <c r="BF198" i="3"/>
  <c r="BF215" i="3"/>
  <c r="BF236" i="3"/>
  <c r="BF249" i="3"/>
  <c r="BF266" i="3"/>
  <c r="BF281" i="3"/>
  <c r="BF283" i="3"/>
  <c r="BF302" i="3"/>
  <c r="BF303" i="3"/>
  <c r="BF306" i="3"/>
  <c r="BF315" i="3"/>
  <c r="BF319" i="3"/>
  <c r="BF327" i="3"/>
  <c r="BF330" i="3"/>
  <c r="BF373" i="3"/>
  <c r="BF379" i="3"/>
  <c r="BF381" i="3"/>
  <c r="BF388" i="3"/>
  <c r="BF389" i="3"/>
  <c r="J91" i="2"/>
  <c r="BF140" i="2"/>
  <c r="BF142" i="2"/>
  <c r="BF146" i="2"/>
  <c r="BF151" i="2"/>
  <c r="E85" i="2"/>
  <c r="F94" i="2"/>
  <c r="BF150" i="2"/>
  <c r="BF148" i="2"/>
  <c r="BF149" i="2"/>
  <c r="BF137" i="2"/>
  <c r="BF143" i="2"/>
  <c r="BF144" i="2"/>
  <c r="BF152" i="2"/>
  <c r="BF145" i="2"/>
  <c r="BF147" i="2"/>
  <c r="BF136" i="2"/>
  <c r="BF138" i="2"/>
  <c r="BF139" i="2"/>
  <c r="J37" i="2"/>
  <c r="AV96" i="1" s="1"/>
  <c r="F39" i="3"/>
  <c r="AZ98" i="1" s="1"/>
  <c r="F41" i="6"/>
  <c r="BB101" i="1" s="1"/>
  <c r="F42" i="8"/>
  <c r="BC104" i="1" s="1"/>
  <c r="F41" i="12"/>
  <c r="BB108" i="1" s="1"/>
  <c r="F39" i="13"/>
  <c r="AZ109" i="1" s="1"/>
  <c r="AV114" i="1"/>
  <c r="BC115" i="1"/>
  <c r="F41" i="22"/>
  <c r="BB120" i="1" s="1"/>
  <c r="F40" i="25"/>
  <c r="BC122" i="1" s="1"/>
  <c r="F41" i="26"/>
  <c r="BD123" i="1" s="1"/>
  <c r="J37" i="28"/>
  <c r="AV125" i="1" s="1"/>
  <c r="F40" i="29"/>
  <c r="BC126" i="1" s="1"/>
  <c r="F42" i="3"/>
  <c r="BC98" i="1" s="1"/>
  <c r="F43" i="7"/>
  <c r="BD102" i="1" s="1"/>
  <c r="J39" i="9"/>
  <c r="AV105" i="1" s="1"/>
  <c r="F39" i="9"/>
  <c r="AZ105" i="1" s="1"/>
  <c r="F39" i="10"/>
  <c r="AZ106" i="1" s="1"/>
  <c r="F43" i="10"/>
  <c r="BD106" i="1" s="1"/>
  <c r="J39" i="11"/>
  <c r="AV107" i="1" s="1"/>
  <c r="F43" i="13"/>
  <c r="BD109" i="1" s="1"/>
  <c r="BB111" i="1"/>
  <c r="AZ115" i="1"/>
  <c r="F39" i="20"/>
  <c r="AZ118" i="1" s="1"/>
  <c r="J39" i="22"/>
  <c r="AV120" i="1" s="1"/>
  <c r="J37" i="24"/>
  <c r="AV121" i="1" s="1"/>
  <c r="J37" i="26"/>
  <c r="AV123" i="1" s="1"/>
  <c r="F41" i="28"/>
  <c r="BD125" i="1" s="1"/>
  <c r="F39" i="28"/>
  <c r="BB125" i="1" s="1"/>
  <c r="F41" i="29"/>
  <c r="BD126" i="1" s="1"/>
  <c r="F37" i="32"/>
  <c r="AZ128" i="1" s="1"/>
  <c r="F37" i="2"/>
  <c r="AZ96" i="1" s="1"/>
  <c r="F41" i="4"/>
  <c r="BB99" i="1" s="1"/>
  <c r="F43" i="4"/>
  <c r="BD99" i="1" s="1"/>
  <c r="F39" i="5"/>
  <c r="AZ100" i="1" s="1"/>
  <c r="F42" i="6"/>
  <c r="BC101" i="1" s="1"/>
  <c r="J39" i="8"/>
  <c r="AV104" i="1" s="1"/>
  <c r="F43" i="11"/>
  <c r="BD107" i="1" s="1"/>
  <c r="J39" i="12"/>
  <c r="AV108" i="1" s="1"/>
  <c r="BD111" i="1"/>
  <c r="AV112" i="1"/>
  <c r="BB113" i="1"/>
  <c r="BC114" i="1"/>
  <c r="BB115" i="1"/>
  <c r="J39" i="21"/>
  <c r="AV119" i="1" s="1"/>
  <c r="F39" i="25"/>
  <c r="BB122" i="1" s="1"/>
  <c r="F39" i="27"/>
  <c r="BB124" i="1" s="1"/>
  <c r="F41" i="30"/>
  <c r="BD127" i="1" s="1"/>
  <c r="F41" i="32"/>
  <c r="BD128" i="1" s="1"/>
  <c r="AS95" i="1"/>
  <c r="AS94" i="1" s="1"/>
  <c r="F41" i="3"/>
  <c r="BB98" i="1" s="1"/>
  <c r="F43" i="6"/>
  <c r="BD101" i="1" s="1"/>
  <c r="F39" i="8"/>
  <c r="AZ104" i="1" s="1"/>
  <c r="F41" i="11"/>
  <c r="BB107" i="1" s="1"/>
  <c r="F41" i="13"/>
  <c r="BB109" i="1" s="1"/>
  <c r="BD112" i="1"/>
  <c r="AZ113" i="1"/>
  <c r="AV115" i="1"/>
  <c r="F39" i="21"/>
  <c r="AZ119" i="1" s="1"/>
  <c r="F39" i="22"/>
  <c r="AZ120" i="1" s="1"/>
  <c r="F37" i="24"/>
  <c r="AZ121" i="1" s="1"/>
  <c r="F39" i="26"/>
  <c r="BB123" i="1" s="1"/>
  <c r="J37" i="27"/>
  <c r="AV124" i="1" s="1"/>
  <c r="J37" i="30"/>
  <c r="AV127" i="1" s="1"/>
  <c r="F39" i="32"/>
  <c r="BB128" i="1" s="1"/>
  <c r="F41" i="2"/>
  <c r="BD96" i="1" s="1"/>
  <c r="F39" i="4"/>
  <c r="AZ99" i="1" s="1"/>
  <c r="F42" i="5"/>
  <c r="BC100" i="1" s="1"/>
  <c r="F41" i="5"/>
  <c r="BB100" i="1" s="1"/>
  <c r="J39" i="6"/>
  <c r="AV101" i="1" s="1"/>
  <c r="F41" i="7"/>
  <c r="BB102" i="1" s="1"/>
  <c r="F42" i="9"/>
  <c r="BC105" i="1" s="1"/>
  <c r="F42" i="10"/>
  <c r="BC106" i="1"/>
  <c r="F41" i="10"/>
  <c r="BB106" i="1" s="1"/>
  <c r="F42" i="11"/>
  <c r="BC107" i="1" s="1"/>
  <c r="F39" i="12"/>
  <c r="AZ108" i="1" s="1"/>
  <c r="AZ111" i="1"/>
  <c r="BB112" i="1"/>
  <c r="AV113" i="1"/>
  <c r="BB114" i="1"/>
  <c r="F42" i="19"/>
  <c r="BC117" i="1" s="1"/>
  <c r="F43" i="19"/>
  <c r="BD117" i="1" s="1"/>
  <c r="F42" i="20"/>
  <c r="BC118" i="1" s="1"/>
  <c r="F43" i="21"/>
  <c r="BD119" i="1" s="1"/>
  <c r="J111" i="24"/>
  <c r="BF111" i="24" s="1"/>
  <c r="F41" i="24"/>
  <c r="BD121" i="1" s="1"/>
  <c r="J37" i="25"/>
  <c r="AV122" i="1" s="1"/>
  <c r="F40" i="27"/>
  <c r="BC124" i="1" s="1"/>
  <c r="F39" i="30"/>
  <c r="BB127" i="1" s="1"/>
  <c r="J39" i="3"/>
  <c r="AV98" i="1" s="1"/>
  <c r="F42" i="7"/>
  <c r="BC102" i="1" s="1"/>
  <c r="F41" i="9"/>
  <c r="BB105" i="1" s="1"/>
  <c r="F43" i="9"/>
  <c r="BD105" i="1" s="1"/>
  <c r="J39" i="10"/>
  <c r="AV106" i="1" s="1"/>
  <c r="F39" i="11"/>
  <c r="AZ107" i="1" s="1"/>
  <c r="F42" i="13"/>
  <c r="BC109" i="1" s="1"/>
  <c r="AV111" i="1"/>
  <c r="BC112" i="1"/>
  <c r="BD114" i="1"/>
  <c r="J39" i="19"/>
  <c r="AV117" i="1" s="1"/>
  <c r="J39" i="20"/>
  <c r="AV118" i="1" s="1"/>
  <c r="F41" i="20"/>
  <c r="BB118" i="1" s="1"/>
  <c r="F42" i="22"/>
  <c r="BC120" i="1"/>
  <c r="F37" i="25"/>
  <c r="AZ122" i="1" s="1"/>
  <c r="F37" i="26"/>
  <c r="AZ123" i="1" s="1"/>
  <c r="F41" i="27"/>
  <c r="BD124" i="1" s="1"/>
  <c r="F39" i="29"/>
  <c r="BB126" i="1" s="1"/>
  <c r="F40" i="2"/>
  <c r="BC96" i="1" s="1"/>
  <c r="F43" i="3"/>
  <c r="BD98" i="1" s="1"/>
  <c r="F39" i="7"/>
  <c r="AZ102" i="1" s="1"/>
  <c r="F41" i="8"/>
  <c r="BB104" i="1" s="1"/>
  <c r="F43" i="12"/>
  <c r="BD108" i="1" s="1"/>
  <c r="BC111" i="1"/>
  <c r="AZ112" i="1"/>
  <c r="BD113" i="1"/>
  <c r="AZ114" i="1"/>
  <c r="F39" i="19"/>
  <c r="AZ117" i="1" s="1"/>
  <c r="F41" i="19"/>
  <c r="BB117" i="1" s="1"/>
  <c r="F43" i="20"/>
  <c r="BD118" i="1" s="1"/>
  <c r="F42" i="21"/>
  <c r="BC119" i="1" s="1"/>
  <c r="F43" i="22"/>
  <c r="BD120" i="1" s="1"/>
  <c r="F39" i="24"/>
  <c r="BB121" i="1" s="1"/>
  <c r="F40" i="26"/>
  <c r="BC123" i="1"/>
  <c r="F40" i="28"/>
  <c r="BC125" i="1"/>
  <c r="F37" i="28"/>
  <c r="AZ125" i="1" s="1"/>
  <c r="J37" i="29"/>
  <c r="AV126" i="1" s="1"/>
  <c r="F40" i="30"/>
  <c r="BC127" i="1" s="1"/>
  <c r="F40" i="32"/>
  <c r="BC128" i="1" s="1"/>
  <c r="F39" i="2"/>
  <c r="BB96" i="1" s="1"/>
  <c r="F42" i="4"/>
  <c r="BC99" i="1" s="1"/>
  <c r="J39" i="4"/>
  <c r="AV99" i="1" s="1"/>
  <c r="F43" i="5"/>
  <c r="BD100" i="1" s="1"/>
  <c r="J39" i="5"/>
  <c r="AV100" i="1" s="1"/>
  <c r="F39" i="6"/>
  <c r="AZ101" i="1" s="1"/>
  <c r="J39" i="7"/>
  <c r="AV102" i="1" s="1"/>
  <c r="F43" i="8"/>
  <c r="BD104" i="1" s="1"/>
  <c r="F42" i="12"/>
  <c r="BC108" i="1"/>
  <c r="J39" i="13"/>
  <c r="AV109" i="1" s="1"/>
  <c r="BC113" i="1"/>
  <c r="BD115" i="1"/>
  <c r="F41" i="21"/>
  <c r="BB119" i="1" s="1"/>
  <c r="F40" i="24"/>
  <c r="BC121" i="1" s="1"/>
  <c r="F41" i="25"/>
  <c r="BD122" i="1" s="1"/>
  <c r="F37" i="27"/>
  <c r="AZ124" i="1" s="1"/>
  <c r="F37" i="29"/>
  <c r="AZ126" i="1"/>
  <c r="F37" i="30"/>
  <c r="AZ127" i="1" s="1"/>
  <c r="J37" i="32"/>
  <c r="AV128" i="1" s="1"/>
  <c r="T136" i="26" l="1"/>
  <c r="T135" i="26" s="1"/>
  <c r="T151" i="7"/>
  <c r="T134" i="2"/>
  <c r="T133" i="2" s="1"/>
  <c r="T158" i="3"/>
  <c r="T146" i="5"/>
  <c r="T137" i="5" s="1"/>
  <c r="P137" i="4"/>
  <c r="AU99" i="1" s="1"/>
  <c r="P146" i="5"/>
  <c r="P137" i="5" s="1"/>
  <c r="AU100" i="1" s="1"/>
  <c r="P134" i="2"/>
  <c r="P133" i="2" s="1"/>
  <c r="AU96" i="1" s="1"/>
  <c r="T156" i="8"/>
  <c r="P156" i="8"/>
  <c r="R156" i="8"/>
  <c r="BA112" i="1"/>
  <c r="R139" i="19"/>
  <c r="BK135" i="20"/>
  <c r="J135" i="20" s="1"/>
  <c r="J100" i="20" s="1"/>
  <c r="J34" i="20" s="1"/>
  <c r="J110" i="20" s="1"/>
  <c r="BF110" i="20" s="1"/>
  <c r="J40" i="20" s="1"/>
  <c r="AW118" i="1" s="1"/>
  <c r="AT118" i="1" s="1"/>
  <c r="BK140" i="21"/>
  <c r="J140" i="21" s="1"/>
  <c r="J101" i="21" s="1"/>
  <c r="T149" i="22"/>
  <c r="T141" i="22" s="1"/>
  <c r="P135" i="24"/>
  <c r="P134" i="24" s="1"/>
  <c r="AU121" i="1" s="1"/>
  <c r="P140" i="25"/>
  <c r="P139" i="25" s="1"/>
  <c r="AU122" i="1" s="1"/>
  <c r="T141" i="27"/>
  <c r="T140" i="27" s="1"/>
  <c r="BK141" i="27"/>
  <c r="J141" i="27" s="1"/>
  <c r="J99" i="27" s="1"/>
  <c r="P141" i="27"/>
  <c r="BK163" i="28"/>
  <c r="J163" i="28" s="1"/>
  <c r="J104" i="28" s="1"/>
  <c r="R141" i="29"/>
  <c r="R140" i="29" s="1"/>
  <c r="BK141" i="12"/>
  <c r="BK140" i="12" s="1"/>
  <c r="J140" i="12" s="1"/>
  <c r="J100" i="12" s="1"/>
  <c r="J34" i="12" s="1"/>
  <c r="J115" i="12" s="1"/>
  <c r="BF115" i="12" s="1"/>
  <c r="J40" i="12" s="1"/>
  <c r="AW108" i="1" s="1"/>
  <c r="AT108" i="1" s="1"/>
  <c r="J204" i="12"/>
  <c r="J104" i="12" s="1"/>
  <c r="BK141" i="29"/>
  <c r="J141" i="29" s="1"/>
  <c r="J99" i="29" s="1"/>
  <c r="J160" i="29"/>
  <c r="J102" i="29" s="1"/>
  <c r="BK132" i="30"/>
  <c r="J132" i="30" s="1"/>
  <c r="J98" i="30" s="1"/>
  <c r="J32" i="30" s="1"/>
  <c r="J109" i="30" s="1"/>
  <c r="BF109" i="30" s="1"/>
  <c r="F38" i="30" s="1"/>
  <c r="BA127" i="1" s="1"/>
  <c r="J133" i="30"/>
  <c r="J99" i="30" s="1"/>
  <c r="BK229" i="8"/>
  <c r="J229" i="8" s="1"/>
  <c r="J107" i="8" s="1"/>
  <c r="J254" i="8"/>
  <c r="J110" i="8" s="1"/>
  <c r="T229" i="8"/>
  <c r="P140" i="27"/>
  <c r="AU124" i="1" s="1"/>
  <c r="BK146" i="6"/>
  <c r="J146" i="6" s="1"/>
  <c r="J101" i="6" s="1"/>
  <c r="J155" i="6"/>
  <c r="J103" i="6" s="1"/>
  <c r="BK141" i="11"/>
  <c r="J141" i="11" s="1"/>
  <c r="J101" i="11" s="1"/>
  <c r="J174" i="11"/>
  <c r="J104" i="11" s="1"/>
  <c r="J169" i="26"/>
  <c r="J101" i="26" s="1"/>
  <c r="BK136" i="26"/>
  <c r="BK135" i="26" s="1"/>
  <c r="J135" i="26" s="1"/>
  <c r="J98" i="26" s="1"/>
  <c r="J32" i="26" s="1"/>
  <c r="J112" i="26" s="1"/>
  <c r="BF112" i="26" s="1"/>
  <c r="J38" i="26" s="1"/>
  <c r="AW123" i="1" s="1"/>
  <c r="AT123" i="1" s="1"/>
  <c r="J287" i="3"/>
  <c r="J110" i="3" s="1"/>
  <c r="BK274" i="3"/>
  <c r="J274" i="3" s="1"/>
  <c r="J108" i="3" s="1"/>
  <c r="J139" i="28"/>
  <c r="J100" i="28" s="1"/>
  <c r="BK138" i="28"/>
  <c r="J138" i="28" s="1"/>
  <c r="J99" i="28" s="1"/>
  <c r="AU114" i="1"/>
  <c r="P136" i="26"/>
  <c r="P135" i="26"/>
  <c r="AU123" i="1" s="1"/>
  <c r="AU115" i="1"/>
  <c r="P151" i="13"/>
  <c r="P141" i="13" s="1"/>
  <c r="AU109" i="1" s="1"/>
  <c r="T246" i="27"/>
  <c r="R140" i="9"/>
  <c r="T141" i="11"/>
  <c r="T140" i="11"/>
  <c r="P149" i="22"/>
  <c r="P141" i="22"/>
  <c r="AU120" i="1" s="1"/>
  <c r="R229" i="8"/>
  <c r="R141" i="12"/>
  <c r="R140" i="12" s="1"/>
  <c r="P141" i="29"/>
  <c r="P140" i="29" s="1"/>
  <c r="AU126" i="1" s="1"/>
  <c r="T141" i="7"/>
  <c r="R169" i="6"/>
  <c r="R145" i="6" s="1"/>
  <c r="R274" i="3"/>
  <c r="R157" i="3" s="1"/>
  <c r="R151" i="7"/>
  <c r="R141" i="7"/>
  <c r="T137" i="4"/>
  <c r="T140" i="25"/>
  <c r="T139" i="25"/>
  <c r="T274" i="3"/>
  <c r="P140" i="19"/>
  <c r="P139" i="19"/>
  <c r="AU117" i="1" s="1"/>
  <c r="R146" i="5"/>
  <c r="R137" i="5" s="1"/>
  <c r="P139" i="10"/>
  <c r="P138" i="10"/>
  <c r="AU106" i="1" s="1"/>
  <c r="P140" i="21"/>
  <c r="P139" i="21" s="1"/>
  <c r="AU119" i="1" s="1"/>
  <c r="T139" i="10"/>
  <c r="T138" i="10"/>
  <c r="P229" i="8"/>
  <c r="R141" i="27"/>
  <c r="BK151" i="7"/>
  <c r="J151" i="7"/>
  <c r="J103" i="7" s="1"/>
  <c r="P158" i="3"/>
  <c r="T140" i="19"/>
  <c r="T139" i="19" s="1"/>
  <c r="T146" i="6"/>
  <c r="T141" i="29"/>
  <c r="T140" i="29" s="1"/>
  <c r="R246" i="27"/>
  <c r="R141" i="11"/>
  <c r="R140" i="11" s="1"/>
  <c r="P138" i="28"/>
  <c r="P137" i="28" s="1"/>
  <c r="AU125" i="1" s="1"/>
  <c r="BK246" i="27"/>
  <c r="J246" i="27" s="1"/>
  <c r="J104" i="27" s="1"/>
  <c r="BK156" i="8"/>
  <c r="J156" i="8" s="1"/>
  <c r="R140" i="25"/>
  <c r="R139" i="25"/>
  <c r="T135" i="24"/>
  <c r="T134" i="24" s="1"/>
  <c r="P141" i="11"/>
  <c r="P140" i="11" s="1"/>
  <c r="AU107" i="1" s="1"/>
  <c r="R149" i="22"/>
  <c r="R141" i="22" s="1"/>
  <c r="P151" i="7"/>
  <c r="P141" i="7" s="1"/>
  <c r="AU102" i="1" s="1"/>
  <c r="BK140" i="9"/>
  <c r="J140" i="9" s="1"/>
  <c r="J100" i="9" s="1"/>
  <c r="J34" i="9" s="1"/>
  <c r="J115" i="9" s="1"/>
  <c r="BF115" i="9" s="1"/>
  <c r="F40" i="9" s="1"/>
  <c r="BA105" i="1" s="1"/>
  <c r="P274" i="3"/>
  <c r="R136" i="26"/>
  <c r="R135" i="26" s="1"/>
  <c r="T169" i="6"/>
  <c r="R138" i="28"/>
  <c r="R137" i="28" s="1"/>
  <c r="T151" i="13"/>
  <c r="T141" i="13"/>
  <c r="T140" i="21"/>
  <c r="T139" i="21" s="1"/>
  <c r="P169" i="6"/>
  <c r="R141" i="13"/>
  <c r="P140" i="9"/>
  <c r="AU105" i="1" s="1"/>
  <c r="R140" i="21"/>
  <c r="R139" i="21" s="1"/>
  <c r="P141" i="12"/>
  <c r="P140" i="12"/>
  <c r="AU108" i="1" s="1"/>
  <c r="P146" i="6"/>
  <c r="BK142" i="22"/>
  <c r="J142" i="22" s="1"/>
  <c r="J101" i="22" s="1"/>
  <c r="BK153" i="19"/>
  <c r="J153" i="19" s="1"/>
  <c r="J104" i="19" s="1"/>
  <c r="BK146" i="5"/>
  <c r="J146" i="5" s="1"/>
  <c r="J101" i="5" s="1"/>
  <c r="BK140" i="19"/>
  <c r="J140" i="19" s="1"/>
  <c r="J101" i="19" s="1"/>
  <c r="BK142" i="7"/>
  <c r="J142" i="7" s="1"/>
  <c r="J101" i="7" s="1"/>
  <c r="BK139" i="10"/>
  <c r="J139" i="10" s="1"/>
  <c r="J101" i="10" s="1"/>
  <c r="BK142" i="13"/>
  <c r="J142" i="13" s="1"/>
  <c r="J101" i="13" s="1"/>
  <c r="BK134" i="2"/>
  <c r="J134" i="2" s="1"/>
  <c r="J99" i="2" s="1"/>
  <c r="BK137" i="28"/>
  <c r="J137" i="28" s="1"/>
  <c r="J98" i="28" s="1"/>
  <c r="J32" i="28" s="1"/>
  <c r="J114" i="28" s="1"/>
  <c r="BF114" i="28" s="1"/>
  <c r="J38" i="28" s="1"/>
  <c r="AW125" i="1" s="1"/>
  <c r="AT125" i="1" s="1"/>
  <c r="J136" i="26"/>
  <c r="J99" i="26" s="1"/>
  <c r="BK139" i="25"/>
  <c r="J139" i="25" s="1"/>
  <c r="J98" i="25" s="1"/>
  <c r="J135" i="24"/>
  <c r="J99" i="24" s="1"/>
  <c r="AW113" i="1"/>
  <c r="AT113" i="1" s="1"/>
  <c r="J151" i="13"/>
  <c r="J103" i="13" s="1"/>
  <c r="J141" i="12"/>
  <c r="J101" i="12" s="1"/>
  <c r="BK140" i="11"/>
  <c r="J140" i="11" s="1"/>
  <c r="J100" i="11" s="1"/>
  <c r="J34" i="11" s="1"/>
  <c r="J158" i="3"/>
  <c r="J101" i="3" s="1"/>
  <c r="F40" i="4"/>
  <c r="BA99" i="1" s="1"/>
  <c r="AZ103" i="1"/>
  <c r="AV103" i="1" s="1"/>
  <c r="BB116" i="1"/>
  <c r="AX116" i="1" s="1"/>
  <c r="F38" i="24"/>
  <c r="BA121" i="1" s="1"/>
  <c r="J40" i="4"/>
  <c r="AW99" i="1"/>
  <c r="AT99" i="1" s="1"/>
  <c r="BC103" i="1"/>
  <c r="AY103" i="1" s="1"/>
  <c r="BC110" i="1"/>
  <c r="AY110" i="1" s="1"/>
  <c r="BB97" i="1"/>
  <c r="AX97" i="1" s="1"/>
  <c r="AW112" i="1"/>
  <c r="AT112" i="1" s="1"/>
  <c r="AZ97" i="1"/>
  <c r="AV97" i="1" s="1"/>
  <c r="J109" i="12"/>
  <c r="BD103" i="1"/>
  <c r="BB110" i="1"/>
  <c r="AX110" i="1" s="1"/>
  <c r="BD116" i="1"/>
  <c r="J38" i="24"/>
  <c r="AW121" i="1"/>
  <c r="AT121" i="1" s="1"/>
  <c r="J106" i="4"/>
  <c r="J35" i="4" s="1"/>
  <c r="J36" i="4" s="1"/>
  <c r="BD97" i="1"/>
  <c r="AZ116" i="1"/>
  <c r="AV116" i="1" s="1"/>
  <c r="F38" i="26"/>
  <c r="BA123" i="1"/>
  <c r="BB103" i="1"/>
  <c r="AX103" i="1" s="1"/>
  <c r="BC116" i="1"/>
  <c r="AY116" i="1" s="1"/>
  <c r="AZ110" i="1"/>
  <c r="AV110" i="1" s="1"/>
  <c r="J106" i="32"/>
  <c r="J114" i="32" s="1"/>
  <c r="BC97" i="1"/>
  <c r="AY97" i="1" s="1"/>
  <c r="BD110" i="1"/>
  <c r="J105" i="24"/>
  <c r="J33" i="24" s="1"/>
  <c r="J34" i="24" s="1"/>
  <c r="AG121" i="1" s="1"/>
  <c r="P145" i="6" l="1"/>
  <c r="AU101" i="1" s="1"/>
  <c r="J101" i="8"/>
  <c r="J155" i="8"/>
  <c r="AU111" i="1"/>
  <c r="AU110" i="1" s="1"/>
  <c r="R155" i="8"/>
  <c r="T157" i="3"/>
  <c r="BK140" i="29"/>
  <c r="J140" i="29" s="1"/>
  <c r="J98" i="29" s="1"/>
  <c r="J106" i="26"/>
  <c r="J33" i="26" s="1"/>
  <c r="J34" i="26" s="1"/>
  <c r="AG123" i="1" s="1"/>
  <c r="P155" i="8"/>
  <c r="AU104" i="1" s="1"/>
  <c r="AU103" i="1" s="1"/>
  <c r="T155" i="8"/>
  <c r="BK145" i="6"/>
  <c r="J145" i="6" s="1"/>
  <c r="J100" i="6" s="1"/>
  <c r="J34" i="6" s="1"/>
  <c r="J120" i="6" s="1"/>
  <c r="BF120" i="6" s="1"/>
  <c r="J40" i="6" s="1"/>
  <c r="AW101" i="1" s="1"/>
  <c r="AT101" i="1" s="1"/>
  <c r="F40" i="12"/>
  <c r="BA108" i="1" s="1"/>
  <c r="J117" i="12"/>
  <c r="F40" i="20"/>
  <c r="BA118" i="1" s="1"/>
  <c r="J104" i="20"/>
  <c r="J112" i="20" s="1"/>
  <c r="BK139" i="21"/>
  <c r="J139" i="21" s="1"/>
  <c r="J100" i="21" s="1"/>
  <c r="J34" i="21" s="1"/>
  <c r="J114" i="21" s="1"/>
  <c r="J108" i="21" s="1"/>
  <c r="J35" i="21" s="1"/>
  <c r="J36" i="21" s="1"/>
  <c r="AG119" i="1" s="1"/>
  <c r="AN123" i="1"/>
  <c r="J103" i="30"/>
  <c r="J33" i="30" s="1"/>
  <c r="J32" i="29"/>
  <c r="J117" i="29" s="1"/>
  <c r="J111" i="29" s="1"/>
  <c r="J33" i="29" s="1"/>
  <c r="J34" i="29" s="1"/>
  <c r="AG126" i="1" s="1"/>
  <c r="J115" i="11"/>
  <c r="J109" i="11" s="1"/>
  <c r="J35" i="11" s="1"/>
  <c r="J36" i="11" s="1"/>
  <c r="AG107" i="1" s="1"/>
  <c r="J32" i="25"/>
  <c r="J116" i="25" s="1"/>
  <c r="J110" i="25" s="1"/>
  <c r="J118" i="25" s="1"/>
  <c r="J34" i="30"/>
  <c r="AG127" i="1" s="1"/>
  <c r="BK141" i="22"/>
  <c r="J141" i="22" s="1"/>
  <c r="J100" i="22" s="1"/>
  <c r="BK157" i="3"/>
  <c r="J157" i="3" s="1"/>
  <c r="J100" i="3" s="1"/>
  <c r="J34" i="3" s="1"/>
  <c r="J132" i="3" s="1"/>
  <c r="BF132" i="3" s="1"/>
  <c r="J40" i="3" s="1"/>
  <c r="AW98" i="1" s="1"/>
  <c r="AT98" i="1" s="1"/>
  <c r="BK155" i="8"/>
  <c r="J100" i="8" s="1"/>
  <c r="J34" i="8" s="1"/>
  <c r="J130" i="8" s="1"/>
  <c r="BF130" i="8" s="1"/>
  <c r="J38" i="30"/>
  <c r="AW127" i="1" s="1"/>
  <c r="AT127" i="1" s="1"/>
  <c r="P157" i="3"/>
  <c r="AU98" i="1" s="1"/>
  <c r="AU97" i="1" s="1"/>
  <c r="T145" i="6"/>
  <c r="R140" i="27"/>
  <c r="BA114" i="1"/>
  <c r="BK137" i="5"/>
  <c r="J137" i="5" s="1"/>
  <c r="J100" i="5" s="1"/>
  <c r="BK141" i="13"/>
  <c r="J141" i="13" s="1"/>
  <c r="J100" i="13" s="1"/>
  <c r="J34" i="13" s="1"/>
  <c r="J116" i="13" s="1"/>
  <c r="BF116" i="13" s="1"/>
  <c r="J40" i="13" s="1"/>
  <c r="AW109" i="1" s="1"/>
  <c r="AT109" i="1" s="1"/>
  <c r="BK133" i="2"/>
  <c r="J133" i="2" s="1"/>
  <c r="J98" i="2" s="1"/>
  <c r="BK141" i="7"/>
  <c r="J141" i="7" s="1"/>
  <c r="J100" i="7" s="1"/>
  <c r="J34" i="7" s="1"/>
  <c r="J116" i="7" s="1"/>
  <c r="BF116" i="7" s="1"/>
  <c r="F40" i="7" s="1"/>
  <c r="BA102" i="1" s="1"/>
  <c r="BK138" i="10"/>
  <c r="J138" i="10" s="1"/>
  <c r="J100" i="10" s="1"/>
  <c r="J34" i="10" s="1"/>
  <c r="J113" i="10" s="1"/>
  <c r="BF113" i="10" s="1"/>
  <c r="J40" i="10" s="1"/>
  <c r="AW106" i="1" s="1"/>
  <c r="AT106" i="1" s="1"/>
  <c r="AW115" i="1"/>
  <c r="AT115" i="1" s="1"/>
  <c r="BK140" i="27"/>
  <c r="J140" i="27" s="1"/>
  <c r="J98" i="27" s="1"/>
  <c r="J32" i="27" s="1"/>
  <c r="BK139" i="19"/>
  <c r="J139" i="19" s="1"/>
  <c r="J100" i="19" s="1"/>
  <c r="J34" i="19" s="1"/>
  <c r="J33" i="32"/>
  <c r="J34" i="32" s="1"/>
  <c r="BF117" i="29"/>
  <c r="F38" i="29" s="1"/>
  <c r="BA126" i="1" s="1"/>
  <c r="J43" i="26"/>
  <c r="J33" i="25"/>
  <c r="J43" i="24"/>
  <c r="J35" i="20"/>
  <c r="J36" i="20" s="1"/>
  <c r="AG118" i="1" s="1"/>
  <c r="AN118" i="1" s="1"/>
  <c r="J35" i="12"/>
  <c r="J45" i="4"/>
  <c r="AN99" i="1"/>
  <c r="AN121" i="1"/>
  <c r="BC95" i="1"/>
  <c r="BC94" i="1" s="1"/>
  <c r="AY94" i="1" s="1"/>
  <c r="J114" i="4"/>
  <c r="BB95" i="1"/>
  <c r="AX95" i="1" s="1"/>
  <c r="J114" i="6"/>
  <c r="J122" i="6"/>
  <c r="AU116" i="1"/>
  <c r="J40" i="9"/>
  <c r="AW105" i="1" s="1"/>
  <c r="AT105" i="1" s="1"/>
  <c r="J109" i="9"/>
  <c r="J117" i="9" s="1"/>
  <c r="BA113" i="1"/>
  <c r="J113" i="24"/>
  <c r="J108" i="28"/>
  <c r="J33" i="28" s="1"/>
  <c r="J34" i="28" s="1"/>
  <c r="AG125" i="1" s="1"/>
  <c r="AN125" i="1" s="1"/>
  <c r="F40" i="6"/>
  <c r="BA101" i="1" s="1"/>
  <c r="J36" i="12"/>
  <c r="AG108" i="1" s="1"/>
  <c r="AN108" i="1" s="1"/>
  <c r="F38" i="28"/>
  <c r="BA125" i="1" s="1"/>
  <c r="BD95" i="1"/>
  <c r="BD94" i="1" s="1"/>
  <c r="W36" i="1" s="1"/>
  <c r="AZ95" i="1"/>
  <c r="AV95" i="1" s="1"/>
  <c r="J114" i="26"/>
  <c r="AW114" i="1" l="1"/>
  <c r="AT114" i="1" s="1"/>
  <c r="J124" i="8"/>
  <c r="J132" i="8" s="1"/>
  <c r="AN127" i="1"/>
  <c r="AG128" i="1"/>
  <c r="F38" i="32"/>
  <c r="F40" i="3"/>
  <c r="BA98" i="1" s="1"/>
  <c r="J126" i="3"/>
  <c r="J134" i="3" s="1"/>
  <c r="J117" i="11"/>
  <c r="BF115" i="11"/>
  <c r="F40" i="11" s="1"/>
  <c r="BA107" i="1" s="1"/>
  <c r="J116" i="21"/>
  <c r="J38" i="29"/>
  <c r="AW126" i="1" s="1"/>
  <c r="AT126" i="1" s="1"/>
  <c r="AN126" i="1" s="1"/>
  <c r="J119" i="29"/>
  <c r="J111" i="30"/>
  <c r="J114" i="19"/>
  <c r="J108" i="19" s="1"/>
  <c r="J35" i="19" s="1"/>
  <c r="J36" i="19" s="1"/>
  <c r="AG117" i="1" s="1"/>
  <c r="J117" i="27"/>
  <c r="J111" i="27" s="1"/>
  <c r="J33" i="27" s="1"/>
  <c r="J34" i="27" s="1"/>
  <c r="AG124" i="1" s="1"/>
  <c r="J34" i="5"/>
  <c r="J112" i="5" s="1"/>
  <c r="J106" i="5" s="1"/>
  <c r="J35" i="5" s="1"/>
  <c r="J36" i="5" s="1"/>
  <c r="AG100" i="1" s="1"/>
  <c r="J32" i="2"/>
  <c r="J110" i="2" s="1"/>
  <c r="J104" i="2" s="1"/>
  <c r="J33" i="2" s="1"/>
  <c r="J34" i="2" s="1"/>
  <c r="AG96" i="1" s="1"/>
  <c r="J40" i="11"/>
  <c r="AW107" i="1" s="1"/>
  <c r="AT107" i="1" s="1"/>
  <c r="AN107" i="1" s="1"/>
  <c r="BF114" i="21"/>
  <c r="J34" i="25"/>
  <c r="AG122" i="1" s="1"/>
  <c r="J43" i="30"/>
  <c r="J34" i="22"/>
  <c r="BF116" i="25"/>
  <c r="J38" i="25" s="1"/>
  <c r="AW122" i="1" s="1"/>
  <c r="AT122" i="1" s="1"/>
  <c r="J35" i="9"/>
  <c r="BA111" i="1"/>
  <c r="BF110" i="2"/>
  <c r="F38" i="2" s="1"/>
  <c r="BA96" i="1" s="1"/>
  <c r="J43" i="28"/>
  <c r="J45" i="20"/>
  <c r="J45" i="12"/>
  <c r="J35" i="6"/>
  <c r="J36" i="6" s="1"/>
  <c r="J35" i="3"/>
  <c r="J36" i="3" s="1"/>
  <c r="AG98" i="1" s="1"/>
  <c r="AU95" i="1"/>
  <c r="AU94" i="1" s="1"/>
  <c r="F40" i="13"/>
  <c r="BA109" i="1" s="1"/>
  <c r="F40" i="10"/>
  <c r="BA106" i="1"/>
  <c r="J36" i="9"/>
  <c r="AG105" i="1" s="1"/>
  <c r="AN105" i="1" s="1"/>
  <c r="J110" i="13"/>
  <c r="J35" i="13" s="1"/>
  <c r="J36" i="13" s="1"/>
  <c r="AG109" i="1" s="1"/>
  <c r="AN109" i="1" s="1"/>
  <c r="J110" i="7"/>
  <c r="J35" i="7" s="1"/>
  <c r="J36" i="7" s="1"/>
  <c r="AG102" i="1" s="1"/>
  <c r="J116" i="28"/>
  <c r="AZ94" i="1"/>
  <c r="BA115" i="1"/>
  <c r="J107" i="10"/>
  <c r="J115" i="10" s="1"/>
  <c r="J40" i="7"/>
  <c r="AW102" i="1" s="1"/>
  <c r="AT102" i="1" s="1"/>
  <c r="AY95" i="1"/>
  <c r="BB94" i="1"/>
  <c r="W34" i="1" s="1"/>
  <c r="W35" i="1"/>
  <c r="BF112" i="5" l="1"/>
  <c r="J40" i="5" s="1"/>
  <c r="AW100" i="1" s="1"/>
  <c r="AT100" i="1" s="1"/>
  <c r="AG101" i="1"/>
  <c r="AG97" i="1" s="1"/>
  <c r="J116" i="19"/>
  <c r="BF114" i="19"/>
  <c r="F40" i="19" s="1"/>
  <c r="BA117" i="1" s="1"/>
  <c r="J112" i="2"/>
  <c r="J43" i="29"/>
  <c r="J35" i="8"/>
  <c r="J36" i="8" s="1"/>
  <c r="J38" i="32"/>
  <c r="BA128" i="1"/>
  <c r="AN100" i="1"/>
  <c r="J114" i="5"/>
  <c r="J45" i="11"/>
  <c r="J43" i="25"/>
  <c r="AN122" i="1"/>
  <c r="J119" i="27"/>
  <c r="BF117" i="27"/>
  <c r="J38" i="27" s="1"/>
  <c r="AW124" i="1" s="1"/>
  <c r="AT124" i="1" s="1"/>
  <c r="AN124" i="1" s="1"/>
  <c r="F38" i="25"/>
  <c r="BA122" i="1" s="1"/>
  <c r="J40" i="21"/>
  <c r="F40" i="21"/>
  <c r="BA119" i="1" s="1"/>
  <c r="J116" i="22"/>
  <c r="J45" i="13"/>
  <c r="J45" i="9"/>
  <c r="J35" i="10"/>
  <c r="J36" i="10" s="1"/>
  <c r="AG106" i="1" s="1"/>
  <c r="AN106" i="1" s="1"/>
  <c r="J45" i="7"/>
  <c r="J45" i="5"/>
  <c r="J45" i="6"/>
  <c r="AN98" i="1"/>
  <c r="J45" i="3"/>
  <c r="AN102" i="1"/>
  <c r="J38" i="2"/>
  <c r="AW96" i="1" s="1"/>
  <c r="AT96" i="1" s="1"/>
  <c r="AN96" i="1" s="1"/>
  <c r="F40" i="5"/>
  <c r="BA100" i="1" s="1"/>
  <c r="BA97" i="1" s="1"/>
  <c r="AW97" i="1" s="1"/>
  <c r="AT97" i="1" s="1"/>
  <c r="BA110" i="1"/>
  <c r="AW110" i="1" s="1"/>
  <c r="AT110" i="1" s="1"/>
  <c r="AX94" i="1"/>
  <c r="J118" i="13"/>
  <c r="AW111" i="1"/>
  <c r="AT111" i="1" s="1"/>
  <c r="J118" i="7"/>
  <c r="AV94" i="1"/>
  <c r="J40" i="19" l="1"/>
  <c r="AW117" i="1" s="1"/>
  <c r="AT117" i="1" s="1"/>
  <c r="AN117" i="1" s="1"/>
  <c r="AN101" i="1"/>
  <c r="AG104" i="1"/>
  <c r="F40" i="8"/>
  <c r="AW128" i="1"/>
  <c r="AT128" i="1" s="1"/>
  <c r="AN128" i="1" s="1"/>
  <c r="J43" i="32"/>
  <c r="J43" i="27"/>
  <c r="F38" i="27"/>
  <c r="BA124" i="1" s="1"/>
  <c r="J110" i="22"/>
  <c r="BF116" i="22"/>
  <c r="AW119" i="1"/>
  <c r="AT119" i="1" s="1"/>
  <c r="AN119" i="1" s="1"/>
  <c r="J45" i="21"/>
  <c r="J45" i="19"/>
  <c r="J43" i="2"/>
  <c r="J45" i="10"/>
  <c r="AN97" i="1"/>
  <c r="AG103" i="1"/>
  <c r="J40" i="8" l="1"/>
  <c r="BA104" i="1"/>
  <c r="BA103" i="1" s="1"/>
  <c r="AW103" i="1" s="1"/>
  <c r="AT103" i="1" s="1"/>
  <c r="AN103" i="1" s="1"/>
  <c r="J40" i="22"/>
  <c r="AW120" i="1" s="1"/>
  <c r="AT120" i="1" s="1"/>
  <c r="F40" i="22"/>
  <c r="BA120" i="1" s="1"/>
  <c r="BA116" i="1" s="1"/>
  <c r="J35" i="22"/>
  <c r="J36" i="22" s="1"/>
  <c r="J118" i="22"/>
  <c r="AW104" i="1" l="1"/>
  <c r="AT104" i="1" s="1"/>
  <c r="AN104" i="1" s="1"/>
  <c r="J45" i="8"/>
  <c r="AG120" i="1"/>
  <c r="J45" i="22"/>
  <c r="AW116" i="1"/>
  <c r="AT116" i="1" s="1"/>
  <c r="BA95" i="1"/>
  <c r="AW95" i="1" l="1"/>
  <c r="AT95" i="1" s="1"/>
  <c r="BA94" i="1"/>
  <c r="AN120" i="1"/>
  <c r="AG116" i="1"/>
  <c r="AG95" i="1" s="1"/>
  <c r="AN95" i="1" s="1"/>
  <c r="AN94" i="1" s="1"/>
  <c r="AW94" i="1" l="1"/>
  <c r="AN116" i="1"/>
  <c r="AG94" i="1" l="1"/>
  <c r="AK26" i="1" s="1"/>
  <c r="AT94" i="1"/>
  <c r="AG133" i="1" l="1"/>
  <c r="AG132" i="1"/>
  <c r="AG131" i="1"/>
  <c r="AG134" i="1"/>
  <c r="AV131" i="1" l="1"/>
  <c r="BY131" i="1" s="1"/>
  <c r="CD131" i="1"/>
  <c r="AG130" i="1"/>
  <c r="AK27" i="1" s="1"/>
  <c r="AK29" i="1" s="1"/>
  <c r="W32" i="1" s="1"/>
  <c r="AK32" i="1" s="1"/>
  <c r="CD133" i="1"/>
  <c r="AV133" i="1"/>
  <c r="BY133" i="1" s="1"/>
  <c r="AV134" i="1"/>
  <c r="BY134" i="1" s="1"/>
  <c r="CD134" i="1"/>
  <c r="CD132" i="1"/>
  <c r="AV132" i="1"/>
  <c r="BY132" i="1" s="1"/>
  <c r="AN134" i="1" l="1"/>
  <c r="AK38" i="1"/>
  <c r="AG136" i="1"/>
  <c r="AN131" i="1"/>
  <c r="AN133" i="1"/>
  <c r="AN132" i="1"/>
  <c r="AN130" i="1" l="1"/>
  <c r="AN136" i="1" s="1"/>
</calcChain>
</file>

<file path=xl/sharedStrings.xml><?xml version="1.0" encoding="utf-8"?>
<sst xmlns="http://schemas.openxmlformats.org/spreadsheetml/2006/main" count="28010" uniqueCount="2969">
  <si>
    <t>Export Komplet</t>
  </si>
  <si>
    <t/>
  </si>
  <si>
    <t>2.0</t>
  </si>
  <si>
    <t>False</t>
  </si>
  <si>
    <t>{3355297f-5361-427a-adf2-7089377b287b}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</si>
  <si>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</si>
  <si>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</si>
  <si>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</si>
  <si>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</si>
  <si>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</si>
  <si>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</si>
  <si>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</si>
  <si>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</si>
  <si>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191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</si>
  <si>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</si>
  <si>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</si>
  <si>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</si>
  <si>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</si>
  <si>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</si>
  <si>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</si>
  <si>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</si>
  <si>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</si>
  <si>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</si>
  <si>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</si>
  <si>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</si>
  <si>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</si>
  <si>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</si>
  <si>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</si>
  <si>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</si>
  <si>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</si>
  <si>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</si>
  <si>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</si>
  <si>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</si>
  <si>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</si>
  <si>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</si>
  <si>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</si>
  <si>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</si>
  <si>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</si>
  <si>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</si>
  <si>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</si>
  <si>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</si>
  <si>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</si>
  <si>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</si>
  <si>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</si>
  <si>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</si>
  <si>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</si>
  <si>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</si>
  <si>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</si>
  <si>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</si>
  <si>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</si>
  <si>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</si>
  <si>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</si>
  <si>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</si>
  <si>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</si>
  <si>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</si>
  <si>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</si>
  <si>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</si>
  <si>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</si>
  <si>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</si>
  <si>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</si>
  <si>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</si>
  <si>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</si>
  <si>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</si>
  <si>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</si>
  <si>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</si>
  <si>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</si>
  <si>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</si>
  <si>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</si>
  <si>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</si>
  <si>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</si>
  <si>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</si>
  <si>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</si>
  <si>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</si>
  <si>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</si>
  <si>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</si>
  <si>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{00000000-0000-0000-0000-000000000000}</t>
  </si>
  <si>
    <t>Vinárstvo S</t>
  </si>
  <si>
    <t>STA</t>
  </si>
  <si>
    <t>1</t>
  </si>
  <si>
    <t>{28e56174-9e8c-40fc-9592-05dc86c75e28}</t>
  </si>
  <si>
    <t>/</t>
  </si>
  <si>
    <t>SO 00</t>
  </si>
  <si>
    <t>SO 00 Príprava územia-asanácia</t>
  </si>
  <si>
    <t>Časť</t>
  </si>
  <si>
    <t>2</t>
  </si>
  <si>
    <t>{b57b746d-e41e-44bf-8f5c-e191890992aa}</t>
  </si>
  <si>
    <t>SO 01</t>
  </si>
  <si>
    <t>SO 01 Showroom s ubytovaním</t>
  </si>
  <si>
    <t>{f065a457-3d23-477d-835c-fe6fa5a897d4}</t>
  </si>
  <si>
    <t>SO 01-1</t>
  </si>
  <si>
    <t>SO 01 Architektúra , statika</t>
  </si>
  <si>
    <t>3</t>
  </si>
  <si>
    <t>{d558ec0f-4826-4ef5-8ca3-46d33158694a}</t>
  </si>
  <si>
    <t>SO 01-2</t>
  </si>
  <si>
    <t>SO 01 VZT+Chladenie</t>
  </si>
  <si>
    <t>{c05b2c82-ef2e-49ef-88af-86ece1979c87}</t>
  </si>
  <si>
    <t>SO 01-3</t>
  </si>
  <si>
    <t>SO 01 UK</t>
  </si>
  <si>
    <t>{046fb301-b015-4d22-a86f-84eb39cd790c}</t>
  </si>
  <si>
    <t>SO 01-4</t>
  </si>
  <si>
    <t>SO 01 ZTI</t>
  </si>
  <si>
    <t>{2f70003b-38dd-45f4-83ff-82591ca0aa3b}</t>
  </si>
  <si>
    <t>SO 01-5</t>
  </si>
  <si>
    <t>SO 01 Elektroinštalácia</t>
  </si>
  <si>
    <t>{4a4bcf95-669b-4405-b0d9-6c16e8dca9bf}</t>
  </si>
  <si>
    <t>SO 02</t>
  </si>
  <si>
    <t>SO 02 Vinárska výroba</t>
  </si>
  <si>
    <t>{d70d5457-94b0-478d-9958-93de85776c56}</t>
  </si>
  <si>
    <t>SO 02-1</t>
  </si>
  <si>
    <t>SO 02 Architektúra, statika</t>
  </si>
  <si>
    <t>{3b51aa13-41ef-4802-8fb4-f19b5cc4ee48}</t>
  </si>
  <si>
    <t>SO 02-2</t>
  </si>
  <si>
    <t>SO 02 VZT+Chladenie</t>
  </si>
  <si>
    <t>{576e7397-77e6-4695-b06e-a9dd9619bae9}</t>
  </si>
  <si>
    <t>SO 02-3</t>
  </si>
  <si>
    <t>SO 02 UK</t>
  </si>
  <si>
    <t>{88ea0d1c-0c70-4c88-9a45-a7093a9fa013}</t>
  </si>
  <si>
    <t>SO 02-4A</t>
  </si>
  <si>
    <t>SO 02A ZTI</t>
  </si>
  <si>
    <t>{91af3667-77fe-4e94-8241-1df35d379df1}</t>
  </si>
  <si>
    <t>SO 02-4B</t>
  </si>
  <si>
    <t>SO 02B ZTI</t>
  </si>
  <si>
    <t>{fb5845ac-317d-4693-be6b-316a1fa708b1}</t>
  </si>
  <si>
    <t>SO 02-5</t>
  </si>
  <si>
    <t>SO 02 Elektroinštalácia</t>
  </si>
  <si>
    <t>{a4243449-1aa8-438b-a5bf-80d57576b928}</t>
  </si>
  <si>
    <t>{e38a3158-6354-413a-8051-e77d78e7bcca}</t>
  </si>
  <si>
    <t>{be7a7717-0682-4a91-b3b9-c893d5b33484}</t>
  </si>
  <si>
    <t>{a28bca30-bb5e-4b52-beea-4d9ca0cd7800}</t>
  </si>
  <si>
    <t>{45e1f10c-cd1c-464e-b757-438a85452b60}</t>
  </si>
  <si>
    <t>{3a80af8e-dda6-4ec6-8956-d5327ca6ce61}</t>
  </si>
  <si>
    <t>{819d7970-60a3-49e0-8958-2e929603e57a}</t>
  </si>
  <si>
    <t>SO 04</t>
  </si>
  <si>
    <t>SO 04 Jestvujúca pivnica</t>
  </si>
  <si>
    <t>{82f712ac-cdc3-41f6-aa4f-0394742eb08f}</t>
  </si>
  <si>
    <t>SO 04-1</t>
  </si>
  <si>
    <t>SO 04 Architektúra, statika</t>
  </si>
  <si>
    <t>{5e4d2673-943d-4dac-b687-aaf40b0b1b92}</t>
  </si>
  <si>
    <t>SO 04-2</t>
  </si>
  <si>
    <t>SO 04 VZT+Chladenie</t>
  </si>
  <si>
    <t>{5a26204e-4042-4db7-8995-f00f48504d8a}</t>
  </si>
  <si>
    <t>SO 04-3</t>
  </si>
  <si>
    <t>SO 04 ZTI</t>
  </si>
  <si>
    <t>{8d9d4f1a-fad7-43e1-9997-da99db5a7929}</t>
  </si>
  <si>
    <t>SO 04-4</t>
  </si>
  <si>
    <t>SO 04 Elektroinštalácia</t>
  </si>
  <si>
    <t>{de7bde4d-3444-4f62-8560-4aacee5f71fd}</t>
  </si>
  <si>
    <t>SO 06</t>
  </si>
  <si>
    <t>SO 06.1 Prípojka elektrickej energie pre vinárstvo</t>
  </si>
  <si>
    <t>{ffa042b9-6517-4077-a109-21286b45f273}</t>
  </si>
  <si>
    <t>SO 07</t>
  </si>
  <si>
    <t>SO 07.1 Prípojka vody</t>
  </si>
  <si>
    <t>{eb604db1-552a-48b7-b6a2-f64e09e01f21}</t>
  </si>
  <si>
    <t>SO 08</t>
  </si>
  <si>
    <t>SO 08.1 Splašková kanalizácia</t>
  </si>
  <si>
    <t>{00dd2df8-d6bc-4683-b923-940433136ca2}</t>
  </si>
  <si>
    <t>SO 08-2</t>
  </si>
  <si>
    <t>SO 08.2 Dažďová kanalizácia</t>
  </si>
  <si>
    <t>{3d0c295e-77c1-4b89-8ce3-c68c0bcb1543}</t>
  </si>
  <si>
    <t>SO 09</t>
  </si>
  <si>
    <t>SO 09 Požiarna nádrž</t>
  </si>
  <si>
    <t>{22069a1e-8700-4d6c-a0ac-4ab14eefc3ee}</t>
  </si>
  <si>
    <t>SO 10</t>
  </si>
  <si>
    <t>SO 10 Spevnené plochy a komunikácie(dopravné riešenie)</t>
  </si>
  <si>
    <t>{19537fb6-ef80-469f-9ace-49cd6132d70e}</t>
  </si>
  <si>
    <t>SO 11</t>
  </si>
  <si>
    <t>SO 11 Terénne a sadové úpravy</t>
  </si>
  <si>
    <t>{72249ec4-fa14-4915-8825-e428bab9d303}</t>
  </si>
  <si>
    <t>PS 01</t>
  </si>
  <si>
    <t>Fotovoltická elektráreň</t>
  </si>
  <si>
    <t>{3f8c5c76-a0b2-4666-903e-481b87efe13a}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</si>
  <si>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</si>
  <si>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</si>
  <si>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</si>
  <si>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</si>
  <si>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</si>
  <si>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</si>
  <si>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</si>
  <si>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</si>
  <si>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</si>
  <si>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KRYCÍ LIST ROZPOČTU</t>
  </si>
  <si>
    <t>Objekt:</t>
  </si>
  <si>
    <t>Časť:</t>
  </si>
  <si>
    <t>k.ú.Strekov,okres Nové Zámky</t>
  </si>
  <si>
    <t xml:space="preserve"> STON a.s. , Uhrova 18, 831 01 Bratislava</t>
  </si>
  <si>
    <t xml:space="preserve"> Ing. arch. Tomáš Krištek</t>
  </si>
  <si>
    <t>Rosoft,s.r.o.</t>
  </si>
  <si>
    <t>Náklady z rozpočtu</t>
  </si>
  <si>
    <t>REKAPITULÁCIA ROZPOČTU</t>
  </si>
  <si>
    <t>Kód dielu - Popis</t>
  </si>
  <si>
    <t>Cena celkom [EUR]</t>
  </si>
  <si>
    <t>1) Náklady z rozpočtu</t>
  </si>
  <si>
    <t>-1</t>
  </si>
  <si>
    <t>D1 - PRÁCE A DODÁVKY HSV</t>
  </si>
  <si>
    <t xml:space="preserve">    1 - ZEMNE PRÁCE</t>
  </si>
  <si>
    <t xml:space="preserve">    9 - OSTATNÉ KONŠTRUKCIE A PRÁCE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</si>
  <si>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</si>
  <si>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</si>
  <si>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</si>
  <si>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</si>
  <si>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</si>
  <si>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</si>
  <si>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</si>
  <si>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</si>
  <si>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</si>
  <si>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</si>
  <si>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</si>
  <si>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</si>
  <si>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</si>
  <si>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</si>
  <si>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</si>
  <si>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</si>
  <si>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</si>
  <si>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</si>
  <si>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</si>
  <si>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</si>
  <si>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</si>
  <si>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D1</t>
  </si>
  <si>
    <t>PRÁCE A DODÁVKY HSV</t>
  </si>
  <si>
    <t>ROZPOCET</t>
  </si>
  <si>
    <t>ZEMNE PRÁCE</t>
  </si>
  <si>
    <t>K</t>
  </si>
  <si>
    <t>120901103</t>
  </si>
  <si>
    <t>Búranie konštrukcií v odkopávkach muriva tehlového na maltu cementovú</t>
  </si>
  <si>
    <t>m3</t>
  </si>
  <si>
    <t>4</t>
  </si>
  <si>
    <t>131201201</t>
  </si>
  <si>
    <t>Hĺbenie jám zapaž. v horn. tr. 3 do 100 m3</t>
  </si>
  <si>
    <t>131201209</t>
  </si>
  <si>
    <t>Príplatok za lepivosť horn. tr. 3</t>
  </si>
  <si>
    <t>6</t>
  </si>
  <si>
    <t>132020000</t>
  </si>
  <si>
    <t>Hĺbenie rýh ručne</t>
  </si>
  <si>
    <t>8</t>
  </si>
  <si>
    <t>5</t>
  </si>
  <si>
    <t>174101001</t>
  </si>
  <si>
    <t>Zásyp zhutnený jám, šachiet, rýh, zárezov alebo okolo objektov do 100 m3</t>
  </si>
  <si>
    <t>10</t>
  </si>
  <si>
    <t>9</t>
  </si>
  <si>
    <t>OSTATNÉ KONŠTRUKCIE A PRÁCE</t>
  </si>
  <si>
    <t>961055111</t>
  </si>
  <si>
    <t>Búranie základov železobetónových alebo otvorov nad 4 m2</t>
  </si>
  <si>
    <t>14</t>
  </si>
  <si>
    <t>7</t>
  </si>
  <si>
    <t>968061125</t>
  </si>
  <si>
    <t>Vyvesenie alebo zavesenie drev. krídiel dvier do 2 m2</t>
  </si>
  <si>
    <t>kus</t>
  </si>
  <si>
    <t>16</t>
  </si>
  <si>
    <t>979081111</t>
  </si>
  <si>
    <t>Odvoz sute a vybúraných hmôt na skládku do 1 km</t>
  </si>
  <si>
    <t>t</t>
  </si>
  <si>
    <t>18</t>
  </si>
  <si>
    <t>979081121</t>
  </si>
  <si>
    <t>Odvoz sute a vybúraných hmôt na skládku každý ďalší 1 km</t>
  </si>
  <si>
    <t>979082111</t>
  </si>
  <si>
    <t>Vnútrostavenisková doprava sute a vybúraných hmôt do 10 m</t>
  </si>
  <si>
    <t>22</t>
  </si>
  <si>
    <t>11</t>
  </si>
  <si>
    <t>979082121</t>
  </si>
  <si>
    <t>Vnútrost. doprava sute a vybúraných hmôt každých ďalších 5 m</t>
  </si>
  <si>
    <t>24</t>
  </si>
  <si>
    <t>12</t>
  </si>
  <si>
    <t>979131409</t>
  </si>
  <si>
    <t>Poplatok za ulož.a znešk.staveb.sute na vymedzených skládkach "O"-ostatný odpad</t>
  </si>
  <si>
    <t>26</t>
  </si>
  <si>
    <t>13</t>
  </si>
  <si>
    <t>981011314</t>
  </si>
  <si>
    <t>Demolácia budov murov. na maltu MVC postup. rozoberaním s podielom 25%</t>
  </si>
  <si>
    <t>28</t>
  </si>
  <si>
    <t>981011414</t>
  </si>
  <si>
    <t>Demolácia budov mur. na MC alebo betónu postup. rozob. s podielom 25%</t>
  </si>
  <si>
    <t>30</t>
  </si>
  <si>
    <t>15</t>
  </si>
  <si>
    <t>998991111</t>
  </si>
  <si>
    <t>Presun hmôt pre opravy v objektoch výšky do 25 m</t>
  </si>
  <si>
    <t>32</t>
  </si>
  <si>
    <t>999990003</t>
  </si>
  <si>
    <t>Konštrukcie a práce HSV, HZS T3</t>
  </si>
  <si>
    <t>hod</t>
  </si>
  <si>
    <t>34</t>
  </si>
  <si>
    <t xml:space="preserve">    2 - ZÁKLADY</t>
  </si>
  <si>
    <t xml:space="preserve">    3 - ZVISLÉ A KOMPLETNÉ KONŠTRUKCIE</t>
  </si>
  <si>
    <t xml:space="preserve">    4 - VODOROVNÉ KONŠTRUKCIE</t>
  </si>
  <si>
    <t xml:space="preserve">    6 - ÚPRAVY POVRCHOV, PODLAHY, VÝPLNE</t>
  </si>
  <si>
    <t>D2 - PRÁCE A DODÁVKY PSV</t>
  </si>
  <si>
    <t xml:space="preserve">    711 - Izolácie proti vode a vlhkosti</t>
  </si>
  <si>
    <t xml:space="preserve">    712 - Povlakové krytiny</t>
  </si>
  <si>
    <t xml:space="preserve">    713 - Izolácie tepelné</t>
  </si>
  <si>
    <t xml:space="preserve">    762 - Konštrukcie tesárske</t>
  </si>
  <si>
    <t xml:space="preserve">    763 - Konštrukcie  - drevostavby</t>
  </si>
  <si>
    <t xml:space="preserve">    764 - Konštrukcie klampiarske</t>
  </si>
  <si>
    <t xml:space="preserve">    765 - Krytiny tvrdé</t>
  </si>
  <si>
    <t xml:space="preserve">    766 - Konštrukcie stolárske</t>
  </si>
  <si>
    <t xml:space="preserve">    767 - Konštrukcie doplnk. kovové stavebné</t>
  </si>
  <si>
    <t xml:space="preserve">    771 - Podlahy z dlaždíc  keramických</t>
  </si>
  <si>
    <t xml:space="preserve">    773 - Podlahy teracové a  syntetické</t>
  </si>
  <si>
    <t xml:space="preserve">    775 - Podlahy vlysové a parketové</t>
  </si>
  <si>
    <t xml:space="preserve">    781 - Obklady z obkladačiek a dosiek</t>
  </si>
  <si>
    <t xml:space="preserve">    783 - Nátery</t>
  </si>
  <si>
    <t xml:space="preserve">    784 - Maľby</t>
  </si>
  <si>
    <t>132201101</t>
  </si>
  <si>
    <t>Hĺbenie rýh šírka do 60 cm v horn. tr. 3 do 100 m3</t>
  </si>
  <si>
    <t>132201109</t>
  </si>
  <si>
    <t>Príplatok za lepivosť horniny tr. 3 v rýhach š. do 60 cm</t>
  </si>
  <si>
    <t>132201201</t>
  </si>
  <si>
    <t>Hĺbenie rýh šírka do 2 m v horn. tr. 3 do 100 m3</t>
  </si>
  <si>
    <t>132201209</t>
  </si>
  <si>
    <t>Príplatok za lepivosť horniny tr.3 v rýhach š. do 200 cm</t>
  </si>
  <si>
    <t>162201102</t>
  </si>
  <si>
    <t>Vodorovné premiestnenie výkopu do 50 m horn. tr. 1-4</t>
  </si>
  <si>
    <t>162301101</t>
  </si>
  <si>
    <t>Vodorovné premiestnenie výkopku od 50 do 500 m horn. tr. 1-4</t>
  </si>
  <si>
    <t>167101102</t>
  </si>
  <si>
    <t>Nakladanie výkopku nad 100 m3 v horn. tr. 1-4</t>
  </si>
  <si>
    <t>171201201</t>
  </si>
  <si>
    <t>Uloženie sypaniny na skládku</t>
  </si>
  <si>
    <t>174101101</t>
  </si>
  <si>
    <t>Zásyp zhutnený jám, rýh, šachiet alebo okolo objektu</t>
  </si>
  <si>
    <t>ZÁKLADY</t>
  </si>
  <si>
    <t>215901101</t>
  </si>
  <si>
    <t>Zhutnenie podložia z hor. súdr. do 92%PS a nesúdr. Id do 0,8</t>
  </si>
  <si>
    <t>m2</t>
  </si>
  <si>
    <t>273321411</t>
  </si>
  <si>
    <t>Základové dosky zo železobetónu tr. C25/30 XC2 (SK) -CL04 dmax16mm-S3</t>
  </si>
  <si>
    <t>273351215</t>
  </si>
  <si>
    <t>Debnenie základových dosiek zhotovenie</t>
  </si>
  <si>
    <t>273351216</t>
  </si>
  <si>
    <t>Debnenie základových dosiek odstránenie</t>
  </si>
  <si>
    <t>273362021</t>
  </si>
  <si>
    <t>Výstuž základových dosiek zo zvarovaných sietí KARI</t>
  </si>
  <si>
    <t>274271230</t>
  </si>
  <si>
    <t>Základové pásy z debniacich tvaroviek hr.300mm  s betónovou výplňou</t>
  </si>
  <si>
    <t>274313611</t>
  </si>
  <si>
    <t>Základové pásy z betónu prostého tr. C16/20</t>
  </si>
  <si>
    <t>17</t>
  </si>
  <si>
    <t>274321312</t>
  </si>
  <si>
    <t>Základové pásy zo železobetónu tr. C25/30 - XC2 (SK) -CL0,4 dmax16mm-S3</t>
  </si>
  <si>
    <t>36</t>
  </si>
  <si>
    <t>274351215</t>
  </si>
  <si>
    <t>Debnenie základových pásov zhotovenie</t>
  </si>
  <si>
    <t>38</t>
  </si>
  <si>
    <t>19</t>
  </si>
  <si>
    <t>274351216</t>
  </si>
  <si>
    <t>Debnenie základových pásov odstránenie</t>
  </si>
  <si>
    <t>40</t>
  </si>
  <si>
    <t>274353121</t>
  </si>
  <si>
    <t>Debnenie kotev. otvorov v zákl. pásoch 0,02-0,05 m2, hl. do 0,5 m</t>
  </si>
  <si>
    <t>42</t>
  </si>
  <si>
    <t>21</t>
  </si>
  <si>
    <t>274353122</t>
  </si>
  <si>
    <t>Debnenie kotev. otvorov v zákl. pásoch 0,02-0,05 m2, hl. 0,5-1,0 m</t>
  </si>
  <si>
    <t>44</t>
  </si>
  <si>
    <t>274361821</t>
  </si>
  <si>
    <t>Výstuž základových pásov BSt 500 (10505)</t>
  </si>
  <si>
    <t>46</t>
  </si>
  <si>
    <t>ZVISLÉ A KOMPLETNÉ KONŠTRUKCIE</t>
  </si>
  <si>
    <t>23</t>
  </si>
  <si>
    <t>311231834</t>
  </si>
  <si>
    <t>Murivo nosné z tehál hr. 300, ref.Porotherm 30 T Profi brúsená</t>
  </si>
  <si>
    <t>48</t>
  </si>
  <si>
    <t>311231840</t>
  </si>
  <si>
    <t>Murivo nosné z tehál hr. 250, ref.Porotherm 25 Profi brúsená</t>
  </si>
  <si>
    <t>50</t>
  </si>
  <si>
    <t>25</t>
  </si>
  <si>
    <t>311321411</t>
  </si>
  <si>
    <t>Nadzákladové múry nosné zo železobetónu tr. C25/30 - XC1 (SK) -CL0,4 dmax16mm-S3</t>
  </si>
  <si>
    <t>52</t>
  </si>
  <si>
    <t>311351105</t>
  </si>
  <si>
    <t>Debnenie nadzákladových múrov nosných 2-stranné zhotovenie</t>
  </si>
  <si>
    <t>54</t>
  </si>
  <si>
    <t>27</t>
  </si>
  <si>
    <t>311351106</t>
  </si>
  <si>
    <t>Debnenie nadzákladových múrov nosných 2-stranné odstránenie</t>
  </si>
  <si>
    <t>56</t>
  </si>
  <si>
    <t>311361821</t>
  </si>
  <si>
    <t>Výstuž nadzákladových múrov nosných BSt 500 (10505)</t>
  </si>
  <si>
    <t>58</t>
  </si>
  <si>
    <t>29</t>
  </si>
  <si>
    <t>31427111410</t>
  </si>
  <si>
    <t>Komín podtlakový jednoprieduchový 360x360 mm bez vetracej šachty</t>
  </si>
  <si>
    <t>m</t>
  </si>
  <si>
    <t>60</t>
  </si>
  <si>
    <t>3142717190</t>
  </si>
  <si>
    <t>Krbová vložka -  dodávka + montáž</t>
  </si>
  <si>
    <t>súbor</t>
  </si>
  <si>
    <t>62</t>
  </si>
  <si>
    <t>31</t>
  </si>
  <si>
    <t>317161112</t>
  </si>
  <si>
    <t>Preklady keramické predpäté 120/65/1250 mm</t>
  </si>
  <si>
    <t>64</t>
  </si>
  <si>
    <t>317161113</t>
  </si>
  <si>
    <t>Preklady keramické predpäté 120/65/1500 mm</t>
  </si>
  <si>
    <t>66</t>
  </si>
  <si>
    <t>33</t>
  </si>
  <si>
    <t>317323511</t>
  </si>
  <si>
    <t>Klenbové pásy zo železobetónu tr. C25/30 - XC1 (SK) -CL0,4 dmax16mm-S3</t>
  </si>
  <si>
    <t>68</t>
  </si>
  <si>
    <t>317351101</t>
  </si>
  <si>
    <t>Debnenie klenbových pásov s podper. konštr. do 4m zhotovenie</t>
  </si>
  <si>
    <t>70</t>
  </si>
  <si>
    <t>35</t>
  </si>
  <si>
    <t>317351102</t>
  </si>
  <si>
    <t>Debnenie klenbových pásov s podper. konštr. do 4m odstrán.</t>
  </si>
  <si>
    <t>72</t>
  </si>
  <si>
    <t>317361821</t>
  </si>
  <si>
    <t>Výstuž prekladov, ríms BSt 500 (10505)</t>
  </si>
  <si>
    <t>74</t>
  </si>
  <si>
    <t>37</t>
  </si>
  <si>
    <t>330321410</t>
  </si>
  <si>
    <t>Stĺpy a piliere zo železobetónu tr. C25/30 - XC1 (SK) -CL0,4 dmax16mm-S3</t>
  </si>
  <si>
    <t>76</t>
  </si>
  <si>
    <t>331351101</t>
  </si>
  <si>
    <t>Debnenie stĺpov prierezu 4-uholníka v. do 4 m zhotovenie</t>
  </si>
  <si>
    <t>78</t>
  </si>
  <si>
    <t>39</t>
  </si>
  <si>
    <t>331351102</t>
  </si>
  <si>
    <t>Debnenie stĺpov prierezu 4-uholníka v. do 4 m odstránenie</t>
  </si>
  <si>
    <t>80</t>
  </si>
  <si>
    <t>41</t>
  </si>
  <si>
    <t>342243110</t>
  </si>
  <si>
    <t>Priečky hr. 140mm P+D, ref.Porotherm 14 Profi brúsená</t>
  </si>
  <si>
    <t>84</t>
  </si>
  <si>
    <t>342243111</t>
  </si>
  <si>
    <t>Priečky hr. 115mm 11,5X50X23,8 P+D, ref. Porotherm 11,5 Profi brúsená</t>
  </si>
  <si>
    <t>86</t>
  </si>
  <si>
    <t>43</t>
  </si>
  <si>
    <t>342272248</t>
  </si>
  <si>
    <t>Priečky porobetónové hr. 75mm</t>
  </si>
  <si>
    <t>88</t>
  </si>
  <si>
    <t>345321414</t>
  </si>
  <si>
    <t>Steny parapetné, atikové, schod. zo železobetónu tr. C25/30 - XC1 (SK) -CL0,4 dmax16mm-S3</t>
  </si>
  <si>
    <t>90</t>
  </si>
  <si>
    <t>45</t>
  </si>
  <si>
    <t>345351101</t>
  </si>
  <si>
    <t>Debnenie parapet. atik. zábrad. stien plnosten. zhotovenie</t>
  </si>
  <si>
    <t>92</t>
  </si>
  <si>
    <t>345351102</t>
  </si>
  <si>
    <t>Debnenie parapet. atik. zábrad. stien plnosten. odstránenie</t>
  </si>
  <si>
    <t>94</t>
  </si>
  <si>
    <t>47</t>
  </si>
  <si>
    <t>345361821</t>
  </si>
  <si>
    <t>Výstuž parap. atik. zábr. stien BSt 500 (10505)</t>
  </si>
  <si>
    <t>96</t>
  </si>
  <si>
    <t>VODOROVNÉ KONŠTRUKCIE</t>
  </si>
  <si>
    <t>411321414</t>
  </si>
  <si>
    <t>Stropy doskové zo železobetónu tr. C25/30 - XC1 (SK) -CL0,4 dmax16mm-S3</t>
  </si>
  <si>
    <t>98</t>
  </si>
  <si>
    <t>49</t>
  </si>
  <si>
    <t>411351101</t>
  </si>
  <si>
    <t>Debnenie stropov doskových zhotovenie</t>
  </si>
  <si>
    <t>100</t>
  </si>
  <si>
    <t>411351102</t>
  </si>
  <si>
    <t>Debnenie stropov doskových odstránenie</t>
  </si>
  <si>
    <t>102</t>
  </si>
  <si>
    <t>51</t>
  </si>
  <si>
    <t>411354175.S</t>
  </si>
  <si>
    <t>Podporná konštrukcia stropov výšky do 4 m pre zaťaženie do 20 kPa zhotovenie</t>
  </si>
  <si>
    <t>377490845</t>
  </si>
  <si>
    <t>411354176.S</t>
  </si>
  <si>
    <t>Podporná konštrukcia stropov výšky do 4 m pre zaťaženie do 20 kPa odstránenie</t>
  </si>
  <si>
    <t>-1177053791</t>
  </si>
  <si>
    <t>53</t>
  </si>
  <si>
    <t>411361821</t>
  </si>
  <si>
    <t>Výstuž stropov BSt 500 (10505)</t>
  </si>
  <si>
    <t>108</t>
  </si>
  <si>
    <t>411362021</t>
  </si>
  <si>
    <t>Výstuž stropov zo zvarovaných sietí KARI</t>
  </si>
  <si>
    <t>110</t>
  </si>
  <si>
    <t>55</t>
  </si>
  <si>
    <t>413321414</t>
  </si>
  <si>
    <t>Nosníky zo železobetónu tr. C25/30 - XC1 (SK) -CL0,4 dmax16mm-S3</t>
  </si>
  <si>
    <t>112</t>
  </si>
  <si>
    <t>413351107</t>
  </si>
  <si>
    <t>Debnenie nosníkov bez podpernej konštrukcie zhotovenie</t>
  </si>
  <si>
    <t>114</t>
  </si>
  <si>
    <t>57</t>
  </si>
  <si>
    <t>413351108</t>
  </si>
  <si>
    <t>Debnenie nosníkov bez podpernej konštrukcie odstránenie</t>
  </si>
  <si>
    <t>116</t>
  </si>
  <si>
    <t>417321515</t>
  </si>
  <si>
    <t>Stužujúce pásy a vence zo železobetónu tr. C25/30 - XC1 (SK) -CL0,4 dmax16mm-S3</t>
  </si>
  <si>
    <t>118</t>
  </si>
  <si>
    <t>59</t>
  </si>
  <si>
    <t>417351115</t>
  </si>
  <si>
    <t>Debnenie stužujúcich pásov a vencov zhotovenie</t>
  </si>
  <si>
    <t>120</t>
  </si>
  <si>
    <t>417351116</t>
  </si>
  <si>
    <t>Debnenie stužujúcich pásov a vencov odstránenie</t>
  </si>
  <si>
    <t>122</t>
  </si>
  <si>
    <t>61</t>
  </si>
  <si>
    <t>417361821</t>
  </si>
  <si>
    <t>Výstuž stužujúcich pásov, vencov BSt 500 (10505)</t>
  </si>
  <si>
    <t>124</t>
  </si>
  <si>
    <t>430321414</t>
  </si>
  <si>
    <t>Schodišťové konštrukcie zo železobetónu tr. C25/30 - XC1 (SK) -CL0,4 dmax16mm-S3</t>
  </si>
  <si>
    <t>126</t>
  </si>
  <si>
    <t>63</t>
  </si>
  <si>
    <t>430361821</t>
  </si>
  <si>
    <t>Výstuž schodišťových konštrukcií BSt 500 (10505)</t>
  </si>
  <si>
    <t>128</t>
  </si>
  <si>
    <t>431351121</t>
  </si>
  <si>
    <t>Debnenie podest priamočiar. s podpernou konštr. do 4 m zhotovenie</t>
  </si>
  <si>
    <t>130</t>
  </si>
  <si>
    <t>65</t>
  </si>
  <si>
    <t>431351122</t>
  </si>
  <si>
    <t>Debnenie podest priamočiar. s podpernou konštr. do 4 m odstránenie</t>
  </si>
  <si>
    <t>132</t>
  </si>
  <si>
    <t>434351141</t>
  </si>
  <si>
    <t>Debnenie stupňov priamočiarych zhotovenie</t>
  </si>
  <si>
    <t>134</t>
  </si>
  <si>
    <t>67</t>
  </si>
  <si>
    <t>434351142</t>
  </si>
  <si>
    <t>Debnenie stupňov priamočiarych odstránenie</t>
  </si>
  <si>
    <t>136</t>
  </si>
  <si>
    <t>ÚPRAVY POVRCHOV, PODLAHY, VÝPLNE</t>
  </si>
  <si>
    <t>611404140</t>
  </si>
  <si>
    <t>Príprava podkladu, prednástrek Betonkontakt pod omietky stropov, zvýšenie priľnavosti náterom</t>
  </si>
  <si>
    <t>138</t>
  </si>
  <si>
    <t>69</t>
  </si>
  <si>
    <t>6114611160</t>
  </si>
  <si>
    <t>Príprava vnútorného podkladu stropov,paropriepustný penetračný náter</t>
  </si>
  <si>
    <t>-1411292591</t>
  </si>
  <si>
    <t>611461212r</t>
  </si>
  <si>
    <t>Vnútorná omietka stropov, vápenná,paropriepustná, hr. 15 mm, ref.BAUMIT KLIMA UNI</t>
  </si>
  <si>
    <t>718530470</t>
  </si>
  <si>
    <t>71</t>
  </si>
  <si>
    <t>611461219</t>
  </si>
  <si>
    <t>Vnútorná omietka stropov dekoratívna vápenná štrukturovaná,paropriepustná,zrnitosť 1,5mm,f.biela,technika jemný beton, napr.Baumit Klimadekor 1,5K, hr.2mm</t>
  </si>
  <si>
    <t>-1558737594</t>
  </si>
  <si>
    <t>611461220</t>
  </si>
  <si>
    <t>Vnútorná hladká stierka stropov, vápenná, napr.Baumit Klimafinish, hr.2mm</t>
  </si>
  <si>
    <t>-174834185</t>
  </si>
  <si>
    <t>73</t>
  </si>
  <si>
    <t>612465115</t>
  </si>
  <si>
    <t>Príprava podkl.Betonkontakt, pod omietky vnút.stien, zvýš.priľna. náteru</t>
  </si>
  <si>
    <t>142</t>
  </si>
  <si>
    <t>612465133</t>
  </si>
  <si>
    <t>Vnútorná omietka stien ľahčená vápennocementová strojová hr.10 mm , vyhladený povrch, ref.Baumit MPi 25L,vr.rohových líšt</t>
  </si>
  <si>
    <t>144</t>
  </si>
  <si>
    <t>75</t>
  </si>
  <si>
    <t>612460111.S</t>
  </si>
  <si>
    <t>Príprava vnútorného podkladu stien na zníženie nasiakavosti podkladu</t>
  </si>
  <si>
    <t>2033534090</t>
  </si>
  <si>
    <t>6124652120</t>
  </si>
  <si>
    <t>Vnútorná omietka stien, vápenná,paropriepustná, hr. 15 mm, ref.BAUMIT KLIMA UNI</t>
  </si>
  <si>
    <t>-2029121977</t>
  </si>
  <si>
    <t>77</t>
  </si>
  <si>
    <t>6124651160</t>
  </si>
  <si>
    <t>Príprava vnútorného podkladu stien,paropriepustný penetračný náter</t>
  </si>
  <si>
    <t>1905450165</t>
  </si>
  <si>
    <t>612460206.S0</t>
  </si>
  <si>
    <t>Vnútorná omietka stien dekoratívna vápenná štrukturovaná,paropriepustná,zrnitosť 1,5mm,f.biela,technika jemný beton, napr.Baumit Klimadekor 1,5K, hr.2mm</t>
  </si>
  <si>
    <t>-2141372029</t>
  </si>
  <si>
    <t>79</t>
  </si>
  <si>
    <t>612460227.S0</t>
  </si>
  <si>
    <t>Vnútorná hladká stierka stien, vápenná, napr.Baumit Klimafinish, hr.2mm</t>
  </si>
  <si>
    <t>-594806135</t>
  </si>
  <si>
    <t>622460121.S0</t>
  </si>
  <si>
    <t>Príprava vonkajšieho podkladu stien penetráciou na zvýšenie prídržnosti tenkovrstvových omietok</t>
  </si>
  <si>
    <t>-824378588</t>
  </si>
  <si>
    <t>81</t>
  </si>
  <si>
    <t>622461255.S0</t>
  </si>
  <si>
    <t>Vonkajšia omietka stien silikónová tenkotvrstvová,pre kreatívne stvárnenie štruktúry povrchov fasád s jemnou zrnitosťou,vr.prebrúsenia,hr.3mm</t>
  </si>
  <si>
    <t>1073293691</t>
  </si>
  <si>
    <t>82</t>
  </si>
  <si>
    <t>6224643410</t>
  </si>
  <si>
    <t>Vonkajšia omietka stien silikónová tenkotvrstvová,pre kreatívne stvárnenie štruktúry povrchov fasád,brúsená,hr.2mm,f.biela, vrátane ochranného transparentného náteru</t>
  </si>
  <si>
    <t>-235704186</t>
  </si>
  <si>
    <t>83</t>
  </si>
  <si>
    <t>622481119.S</t>
  </si>
  <si>
    <t>Potiahnutie vonkajších stien sklotextilnou mriežkou s celoplošným prilepením</t>
  </si>
  <si>
    <t>980777491</t>
  </si>
  <si>
    <t>625000130</t>
  </si>
  <si>
    <t>Dodávka a montáž profil okenný,dverový dilatačný</t>
  </si>
  <si>
    <t>152</t>
  </si>
  <si>
    <t>85</t>
  </si>
  <si>
    <t>625000210</t>
  </si>
  <si>
    <t>Dodávka a montáž lišta rohová (Al, PVC)so sieťkou</t>
  </si>
  <si>
    <t>154</t>
  </si>
  <si>
    <t>625000220</t>
  </si>
  <si>
    <t>Dodávka a montáž lišta rohová s odkvapovým nosom</t>
  </si>
  <si>
    <t>156</t>
  </si>
  <si>
    <t>87</t>
  </si>
  <si>
    <t>625000221</t>
  </si>
  <si>
    <t>Silikónovanie</t>
  </si>
  <si>
    <t>158</t>
  </si>
  <si>
    <t>625000222</t>
  </si>
  <si>
    <t>M+D Komprimačná páska</t>
  </si>
  <si>
    <t>160</t>
  </si>
  <si>
    <t>89</t>
  </si>
  <si>
    <t>625252412</t>
  </si>
  <si>
    <t>Zateplovací systém XPS bez povrchovej tenkovrstvej omietky hr. 25 mm bez sieťky a lepidla</t>
  </si>
  <si>
    <t>162</t>
  </si>
  <si>
    <t>625252415</t>
  </si>
  <si>
    <t>Zateplovací systém XPS bez povrchovej tenkovrstvej omietky hr. 50 mm bez sieťky a lepidla</t>
  </si>
  <si>
    <t>164</t>
  </si>
  <si>
    <t>91</t>
  </si>
  <si>
    <t>625252423</t>
  </si>
  <si>
    <t>Zateplovací systém XPS bez povrchovej tenkovrstvej omietky hr. 130 mm bez sieťky a lepidla</t>
  </si>
  <si>
    <t>166</t>
  </si>
  <si>
    <t>625252425</t>
  </si>
  <si>
    <t>Zateplovací systém XPS bez povrchovej tenkovrstvej omietky hr. 150 mm bez sieťky a lepidla</t>
  </si>
  <si>
    <t>168</t>
  </si>
  <si>
    <t>93</t>
  </si>
  <si>
    <t>6252531135</t>
  </si>
  <si>
    <t>Zateplenie vonk. konštr.doskami  PUR hr. 90 mm bez omietky bez sieťky a lepidla</t>
  </si>
  <si>
    <t>170</t>
  </si>
  <si>
    <t>625253115</t>
  </si>
  <si>
    <t>Zateplenie vonk. konštr.doskami  MV  hr. 150 mm bez omietky bez sieťky a lepidla</t>
  </si>
  <si>
    <t>172</t>
  </si>
  <si>
    <t>95</t>
  </si>
  <si>
    <t>631571004</t>
  </si>
  <si>
    <t>Násyp zo štrkopiesku 0-32 tr. I</t>
  </si>
  <si>
    <t>174</t>
  </si>
  <si>
    <t>632247321</t>
  </si>
  <si>
    <t>Dlažba z tehál  - dodávka a montáž do cement.lepidla</t>
  </si>
  <si>
    <t>176</t>
  </si>
  <si>
    <t>97</t>
  </si>
  <si>
    <t>632441112</t>
  </si>
  <si>
    <t>Poter anhydridový samonivelizačný hr. do 30 mm zo suchých zmesí</t>
  </si>
  <si>
    <t>178</t>
  </si>
  <si>
    <t>632451055</t>
  </si>
  <si>
    <t>Poter pieskocement. min. 17 MPa ocel. hladený alebo liaty hr. do 5 cm</t>
  </si>
  <si>
    <t>180</t>
  </si>
  <si>
    <t>99</t>
  </si>
  <si>
    <t>632451056</t>
  </si>
  <si>
    <t>Poter pieskocement. min. 17 MPa ocel. hladený alebo liaty hr. do 6 cm</t>
  </si>
  <si>
    <t>182</t>
  </si>
  <si>
    <t>941941031</t>
  </si>
  <si>
    <t>Montáž lešenia ľahk. radového s podlahami š. do 1 m v. do 10 m</t>
  </si>
  <si>
    <t>184</t>
  </si>
  <si>
    <t>101</t>
  </si>
  <si>
    <t>941941191</t>
  </si>
  <si>
    <t>Príplatok za prvý a každý ďalší mesiac použitia lešenia k pol. -1031</t>
  </si>
  <si>
    <t>186</t>
  </si>
  <si>
    <t>941941831</t>
  </si>
  <si>
    <t>Demontáž lešenia ľahk. radového s podlahami š. do 1 m v. do 10 m</t>
  </si>
  <si>
    <t>188</t>
  </si>
  <si>
    <t>103</t>
  </si>
  <si>
    <t>941955002</t>
  </si>
  <si>
    <t>Lešenie ľahké prac. pomocné výš. podlahy do 1,9 m</t>
  </si>
  <si>
    <t>190</t>
  </si>
  <si>
    <t>104</t>
  </si>
  <si>
    <t>941955004</t>
  </si>
  <si>
    <t>Lešenie ľahké prac. pomocné výš. podlahy do 3,5 m</t>
  </si>
  <si>
    <t>192</t>
  </si>
  <si>
    <t>105</t>
  </si>
  <si>
    <t>941955101</t>
  </si>
  <si>
    <t>Lešenie ľahké prac. pomocné v schodisku výš. do 1,5 m</t>
  </si>
  <si>
    <t>194</t>
  </si>
  <si>
    <t>106</t>
  </si>
  <si>
    <t>941955102</t>
  </si>
  <si>
    <t>Lešenie ľahké prac. pomocné v schodisku výš. do 3,5 m</t>
  </si>
  <si>
    <t>196</t>
  </si>
  <si>
    <t>107</t>
  </si>
  <si>
    <t>944944112</t>
  </si>
  <si>
    <t>Ochranná sieť z umelých vlákien s obrátkovosťou</t>
  </si>
  <si>
    <t>198</t>
  </si>
  <si>
    <t>952901111</t>
  </si>
  <si>
    <t>Vyčistenie budov byt. alebo občian. výstavby pri výške podlažia do 4 m</t>
  </si>
  <si>
    <t>200</t>
  </si>
  <si>
    <t>109</t>
  </si>
  <si>
    <t>974031123</t>
  </si>
  <si>
    <t>Vysekanie rýh v tehelnom murive hl. do 3 cm š. do 10 cm</t>
  </si>
  <si>
    <t>202</t>
  </si>
  <si>
    <t>998011002</t>
  </si>
  <si>
    <t>Presun hmôt pre budovy murované výšky do 12 m</t>
  </si>
  <si>
    <t>204</t>
  </si>
  <si>
    <t>D2</t>
  </si>
  <si>
    <t>PRÁCE A DODÁVKY PSV</t>
  </si>
  <si>
    <t>711</t>
  </si>
  <si>
    <t>Izolácie proti vode a vlhkosti</t>
  </si>
  <si>
    <t>111</t>
  </si>
  <si>
    <t>711111001</t>
  </si>
  <si>
    <t>Zhotovenie izolácie proti vlhkosti za studena vodor. náterom asfalt. penetr.</t>
  </si>
  <si>
    <t>206</t>
  </si>
  <si>
    <t>711112001</t>
  </si>
  <si>
    <t>Zhotovenie izolácie proti vlhkosti za studena zvislá náterom asfalt. penetr.</t>
  </si>
  <si>
    <t>208</t>
  </si>
  <si>
    <t>113</t>
  </si>
  <si>
    <t>M</t>
  </si>
  <si>
    <t>111631500</t>
  </si>
  <si>
    <t>Lak asfaltový ALP-PENETRAL sudy</t>
  </si>
  <si>
    <t>210</t>
  </si>
  <si>
    <t>711141559</t>
  </si>
  <si>
    <t>Zhotovenie izolácie proti vlhkosti pritavením NAIP vodor.</t>
  </si>
  <si>
    <t>212</t>
  </si>
  <si>
    <t>115</t>
  </si>
  <si>
    <t>711142559</t>
  </si>
  <si>
    <t>Zhotovenie izolácie proti vlhkosti pritavením NAIP zvislá</t>
  </si>
  <si>
    <t>214</t>
  </si>
  <si>
    <t>6282C0453</t>
  </si>
  <si>
    <t>Pás asfaltový oxidovaný - dodávka,napr.Bitumat Bitalbit S35 (10/150)</t>
  </si>
  <si>
    <t>216</t>
  </si>
  <si>
    <t>117</t>
  </si>
  <si>
    <t>711161312</t>
  </si>
  <si>
    <t>Izolácia proti zemnej vlhkosti stien nopovou fóliou</t>
  </si>
  <si>
    <t>218</t>
  </si>
  <si>
    <t>711193121</t>
  </si>
  <si>
    <t>Izolácia proti vlhkosti muriva vodor.,vrátane tesniacich pások v rohoch a prestupoch,napr.Aquafin</t>
  </si>
  <si>
    <t>220</t>
  </si>
  <si>
    <t>119</t>
  </si>
  <si>
    <t>711193131</t>
  </si>
  <si>
    <t>Izolácia proti vlhkosti muriva zvislá,vrátane tesniacich pások v rohoch a prestupoch,napr.Aquafin</t>
  </si>
  <si>
    <t>222</t>
  </si>
  <si>
    <t>711493111</t>
  </si>
  <si>
    <t>Izolácia proti tlakovej vode vodorovná-náter strechy STR09</t>
  </si>
  <si>
    <t>224</t>
  </si>
  <si>
    <t>121</t>
  </si>
  <si>
    <t>998711202.S</t>
  </si>
  <si>
    <t>Presun hmôt pre izoláciu proti vode v objektoch výšky nad 6 do 12 m</t>
  </si>
  <si>
    <t>%</t>
  </si>
  <si>
    <t>2009841113</t>
  </si>
  <si>
    <t>712</t>
  </si>
  <si>
    <t>Povlakové krytiny</t>
  </si>
  <si>
    <t>712331101</t>
  </si>
  <si>
    <t>Zhotovenie povl. krytiny striech do 10° položením AIP na sucho</t>
  </si>
  <si>
    <t>228</t>
  </si>
  <si>
    <t>123</t>
  </si>
  <si>
    <t>628111300</t>
  </si>
  <si>
    <t>Pás asfaltovaný A400H</t>
  </si>
  <si>
    <t>230</t>
  </si>
  <si>
    <t>998712201.S</t>
  </si>
  <si>
    <t>Presun hmôt pre izoláciu povlakovej krytiny v objektoch výšky do 6 m</t>
  </si>
  <si>
    <t>-1663003465</t>
  </si>
  <si>
    <t>713</t>
  </si>
  <si>
    <t>Izolácie tepelné</t>
  </si>
  <si>
    <t>125</t>
  </si>
  <si>
    <t>713121111</t>
  </si>
  <si>
    <t>Montáž tep. izolácie podláh 1 x položenie</t>
  </si>
  <si>
    <t>234</t>
  </si>
  <si>
    <t>6315C0753</t>
  </si>
  <si>
    <t>Doska z kamennej vlny hr.30mm  - dodávka, ref.Isover T-N</t>
  </si>
  <si>
    <t>236</t>
  </si>
  <si>
    <t>127</t>
  </si>
  <si>
    <t>713121121</t>
  </si>
  <si>
    <t>Montáž tep. izolácie podláh 2 x položenie</t>
  </si>
  <si>
    <t>238</t>
  </si>
  <si>
    <t>2831B0302</t>
  </si>
  <si>
    <t>Polystyrén extrudovaný hr.30 mm,napr.Styrodur 2800 C</t>
  </si>
  <si>
    <t>240</t>
  </si>
  <si>
    <t>129</t>
  </si>
  <si>
    <t>2831B0304</t>
  </si>
  <si>
    <t>Polystyrén extrudovaný hr.50 mm,napr.Styrodur 2800 C</t>
  </si>
  <si>
    <t>242</t>
  </si>
  <si>
    <t>2831B0307</t>
  </si>
  <si>
    <t>Polystyrén extrudovaný hr.100 mm,napr.Styrodur 2800 C</t>
  </si>
  <si>
    <t>244</t>
  </si>
  <si>
    <t>131</t>
  </si>
  <si>
    <t>713131121</t>
  </si>
  <si>
    <t>Montáž tep. izolácie stien, pripevnenie drôtom</t>
  </si>
  <si>
    <t>246</t>
  </si>
  <si>
    <t>631411860</t>
  </si>
  <si>
    <t>Doska minerálna hr. 8 cm  - dodávka</t>
  </si>
  <si>
    <t>248</t>
  </si>
  <si>
    <t>133</t>
  </si>
  <si>
    <t>713151132</t>
  </si>
  <si>
    <t>Montáž tep. izolácie striech šikm. volne nad krokvy rohože, pásy, dosky do 45°</t>
  </si>
  <si>
    <t>250</t>
  </si>
  <si>
    <t>6314118308</t>
  </si>
  <si>
    <t>Doska minerálna hr.200 mm - dodávka</t>
  </si>
  <si>
    <t>252</t>
  </si>
  <si>
    <t>135</t>
  </si>
  <si>
    <t>6314122305</t>
  </si>
  <si>
    <t>Doska minerálna hr.50 mm - dodávka</t>
  </si>
  <si>
    <t>254</t>
  </si>
  <si>
    <t>713191120</t>
  </si>
  <si>
    <t>Izolácia tepelná podláh, stropov, striech vrchom, položením PE fólia</t>
  </si>
  <si>
    <t>256</t>
  </si>
  <si>
    <t>137</t>
  </si>
  <si>
    <t>713191125</t>
  </si>
  <si>
    <t>Dodávka a montáž paropriepustnej fólie</t>
  </si>
  <si>
    <t>258</t>
  </si>
  <si>
    <t>713191126</t>
  </si>
  <si>
    <t>Dodávka a montáž parotesnej fólie</t>
  </si>
  <si>
    <t>260</t>
  </si>
  <si>
    <t>139</t>
  </si>
  <si>
    <t>998713202.S</t>
  </si>
  <si>
    <t>Presun hmôt pre izolácie tepelné v objektoch výšky nad 6 m do 12 m</t>
  </si>
  <si>
    <t>1218887801</t>
  </si>
  <si>
    <t>762</t>
  </si>
  <si>
    <t>Konštrukcie tesárske</t>
  </si>
  <si>
    <t>140</t>
  </si>
  <si>
    <t>7623111011</t>
  </si>
  <si>
    <t>Dodávka a montáž stiahnutia krokiev v hrebeni</t>
  </si>
  <si>
    <t>264</t>
  </si>
  <si>
    <t>141</t>
  </si>
  <si>
    <t>7623111012</t>
  </si>
  <si>
    <t>Dodávka a montáž oceľovej pásky ref.ROOTHOBLAAS</t>
  </si>
  <si>
    <t>266</t>
  </si>
  <si>
    <t>762311104</t>
  </si>
  <si>
    <t>Montáž kotevných želiez zložitých vr. dodávky - kotvenie krokiev do venca,kotva kotiev BV/KK osadená na chemické kotvy Hilti HIT-HY 200 na závitové tyče</t>
  </si>
  <si>
    <t>268</t>
  </si>
  <si>
    <t>143</t>
  </si>
  <si>
    <t>762332110</t>
  </si>
  <si>
    <t>Montáž krovov viazaných prierez. plocha do 120 cm2</t>
  </si>
  <si>
    <t>270</t>
  </si>
  <si>
    <t>762332120</t>
  </si>
  <si>
    <t>Montáž krovov viazaných prierez. plocha nad 120 do 224 cm2</t>
  </si>
  <si>
    <t>272</t>
  </si>
  <si>
    <t>145</t>
  </si>
  <si>
    <t>605151501</t>
  </si>
  <si>
    <t>Hranoly - rezivo pre krov</t>
  </si>
  <si>
    <t>274</t>
  </si>
  <si>
    <t>146</t>
  </si>
  <si>
    <t>762341351</t>
  </si>
  <si>
    <t>Dodávka a montáž debnenia striech drevovláknitými doskami Steico hr.150mm</t>
  </si>
  <si>
    <t>276</t>
  </si>
  <si>
    <t>147</t>
  </si>
  <si>
    <t>762342204</t>
  </si>
  <si>
    <t>Montáž kontralatí, rozpätie 80-120 cm</t>
  </si>
  <si>
    <t>278</t>
  </si>
  <si>
    <t>148</t>
  </si>
  <si>
    <t>605171125</t>
  </si>
  <si>
    <t>Kontra lata 4x5cm SM 1 0-600cm</t>
  </si>
  <si>
    <t>280</t>
  </si>
  <si>
    <t>149</t>
  </si>
  <si>
    <t>762342214</t>
  </si>
  <si>
    <t>Montáž latovania do 60° rozpätie nad 260 do 360 mm</t>
  </si>
  <si>
    <t>282</t>
  </si>
  <si>
    <t>150</t>
  </si>
  <si>
    <t>605171123</t>
  </si>
  <si>
    <t>Strešná lata 4x5cm SM 1 400-600cm</t>
  </si>
  <si>
    <t>284</t>
  </si>
  <si>
    <t>151</t>
  </si>
  <si>
    <t>762395000</t>
  </si>
  <si>
    <t>Spojovacie a ochranné prostriedky k montáži krovov</t>
  </si>
  <si>
    <t>286</t>
  </si>
  <si>
    <t>762430010</t>
  </si>
  <si>
    <t>Cementotriesková doska skrutk. na zraz jednovrstvých hr. dosky 8 mm,vr.kotvenia do podkladu</t>
  </si>
  <si>
    <t>288</t>
  </si>
  <si>
    <t>153</t>
  </si>
  <si>
    <t>7624300142</t>
  </si>
  <si>
    <t>Cementotriesková doska skrutk. na zraz jednovrstvých hr. dosky 16 mm,vr.kotvenia do venca a porobet.tvárnic</t>
  </si>
  <si>
    <t>290</t>
  </si>
  <si>
    <t>762430016</t>
  </si>
  <si>
    <t>Cementotriesková doska skrutk. na zraz jednovrstvých hr. dosky 20 mm,vr.drev.podklad.hranolčekov 85x360mm</t>
  </si>
  <si>
    <t>292</t>
  </si>
  <si>
    <t>155</t>
  </si>
  <si>
    <t>7624300181</t>
  </si>
  <si>
    <t>Cementotriesková doska skrutk. na zraz jednovrstvých hr. dosky 50 mm,vr.kotvenia do podkladu</t>
  </si>
  <si>
    <t>294</t>
  </si>
  <si>
    <t>762712110</t>
  </si>
  <si>
    <t>Montáž priestor. viazaných konštr. z hraneného reziva do 120 cm2</t>
  </si>
  <si>
    <t>296</t>
  </si>
  <si>
    <t>157</t>
  </si>
  <si>
    <t>762712120</t>
  </si>
  <si>
    <t>Montáž priestor. viazaných konštr. z hraneného reziva nad 120 do 224 cm2</t>
  </si>
  <si>
    <t>298</t>
  </si>
  <si>
    <t>605150000</t>
  </si>
  <si>
    <t>Hranolček SM 1 S25-75 L100-175</t>
  </si>
  <si>
    <t>300</t>
  </si>
  <si>
    <t>159</t>
  </si>
  <si>
    <t>762795000</t>
  </si>
  <si>
    <t>Spojovacie a ochranné prostriedky k montáži konštrukcií viazaných</t>
  </si>
  <si>
    <t>302</t>
  </si>
  <si>
    <t>998762202.S</t>
  </si>
  <si>
    <t>Presun hmôt pre konštrukcie tesárske v objektoch výšky do 12 m</t>
  </si>
  <si>
    <t>-2073551722</t>
  </si>
  <si>
    <t>763</t>
  </si>
  <si>
    <t>Konštrukcie  - drevostavby</t>
  </si>
  <si>
    <t>161</t>
  </si>
  <si>
    <t>763119210</t>
  </si>
  <si>
    <t>Základný penetračný náter ref.Grundierung</t>
  </si>
  <si>
    <t>306</t>
  </si>
  <si>
    <t>7631231321</t>
  </si>
  <si>
    <t>Predsadená stena W625 2x12,5 mm 2xopláštená GKBI,vr.prebrúsenia stykov a penetrácie</t>
  </si>
  <si>
    <t>308</t>
  </si>
  <si>
    <t>163</t>
  </si>
  <si>
    <t>7631321101</t>
  </si>
  <si>
    <t>Podhľady sadr. - oblúková konštrukcia</t>
  </si>
  <si>
    <t>310</t>
  </si>
  <si>
    <t>763161262</t>
  </si>
  <si>
    <t>Podkrovie sdk 1x12,5 - dodávka a montáž</t>
  </si>
  <si>
    <t>312</t>
  </si>
  <si>
    <t>165</t>
  </si>
  <si>
    <t>7631612621</t>
  </si>
  <si>
    <t>Podkrovie sdk 1x12,5 - dodávka a montáž - príplatok na zelený sádrokartón</t>
  </si>
  <si>
    <t>314</t>
  </si>
  <si>
    <t>998763403.S</t>
  </si>
  <si>
    <t>Presun hmôt pre sádrokartónové konštrukcie v stavbách (objektoch) výšky od 7 do 24 m</t>
  </si>
  <si>
    <t>-1348062755</t>
  </si>
  <si>
    <t>764</t>
  </si>
  <si>
    <t>Konštrukcie klampiarske</t>
  </si>
  <si>
    <t>167</t>
  </si>
  <si>
    <t>7641521161</t>
  </si>
  <si>
    <t>Poistná hydroizolácia - dodávka + montáž</t>
  </si>
  <si>
    <t>318</t>
  </si>
  <si>
    <t>764357202</t>
  </si>
  <si>
    <t>K01 Skrytý žľab r.š.560 + oplechovanie r.š. 240 + odkvap.plech r.š.180</t>
  </si>
  <si>
    <t>320</t>
  </si>
  <si>
    <t>169</t>
  </si>
  <si>
    <t>764357203</t>
  </si>
  <si>
    <t>K03 Okrajový odtokový žľab r.š.370 + oplechovanie r.š. 175</t>
  </si>
  <si>
    <t>322</t>
  </si>
  <si>
    <t>998764202.S</t>
  </si>
  <si>
    <t>Presun hmôt pre konštrukcie klampiarske v objektoch výšky nad 6 do 12 m</t>
  </si>
  <si>
    <t>-474063482</t>
  </si>
  <si>
    <t>765</t>
  </si>
  <si>
    <t>Krytiny tvrdé</t>
  </si>
  <si>
    <t>171</t>
  </si>
  <si>
    <t>7650112421</t>
  </si>
  <si>
    <t>Krytina keramická - jednoduchá strecha - dodávka a montáž vrátane všetkých potrebných prvkov (hrebeň , ukončovacie škridli, komprimačná pena a pod.) ako aj snehových zachytávačov,ref.Tondach Figaro</t>
  </si>
  <si>
    <t>326</t>
  </si>
  <si>
    <t>765901234</t>
  </si>
  <si>
    <t>Zakr šikm striech parotesnou zábranou</t>
  </si>
  <si>
    <t>328</t>
  </si>
  <si>
    <t>173</t>
  </si>
  <si>
    <t>765901250</t>
  </si>
  <si>
    <t>Pokrytie striech fóliou hydroizolačná difúzna - poistná hydroizolácia</t>
  </si>
  <si>
    <t>330</t>
  </si>
  <si>
    <t>998765202.S</t>
  </si>
  <si>
    <t>Presun hmôt pre tvrdé krytiny v objektoch výšky nad 6 do 12 m</t>
  </si>
  <si>
    <t>872571772</t>
  </si>
  <si>
    <t>766</t>
  </si>
  <si>
    <t>Konštrukcie stolárske</t>
  </si>
  <si>
    <t>175</t>
  </si>
  <si>
    <t>7662112001</t>
  </si>
  <si>
    <t>Dodávka a montáž drevených stupňov schodiska,vr.p.ú.,vyspravenia podkladu,skrytej soklovej lišty</t>
  </si>
  <si>
    <t>334</t>
  </si>
  <si>
    <t>7664161421</t>
  </si>
  <si>
    <t>Drevený obklad stien a stropov,lepené na podklad,vr.p.ú.</t>
  </si>
  <si>
    <t>336</t>
  </si>
  <si>
    <t>177</t>
  </si>
  <si>
    <t>7664161422</t>
  </si>
  <si>
    <t>Drevený obklad zábradlia,vr.povrchovej úpravy,komplet výrobok v zmysle popisu vid PD resp. požiadaviek investora</t>
  </si>
  <si>
    <t>ks</t>
  </si>
  <si>
    <t>338</t>
  </si>
  <si>
    <t>7666616491</t>
  </si>
  <si>
    <t>Dodávka a montáž exterierových dverných konštrukcií-dvere DE01 vrátane okenice-bližšia špecifikácia vid. PD</t>
  </si>
  <si>
    <t>340</t>
  </si>
  <si>
    <t>179</t>
  </si>
  <si>
    <t>7666616492o1</t>
  </si>
  <si>
    <t>Dodávka a montáž okenných konštrukcií-pol.č.O 01 vr.okeníc, bližšia špecifikácia vid PD</t>
  </si>
  <si>
    <t>-882673373</t>
  </si>
  <si>
    <t>7666616492o2</t>
  </si>
  <si>
    <t>Dodávka a montáž okenných konštrukcií-pol.č.O 02 vr.okeníc, bližšia špecifikácia vid PD</t>
  </si>
  <si>
    <t>-1848323304</t>
  </si>
  <si>
    <t>181</t>
  </si>
  <si>
    <t>7666616492o6</t>
  </si>
  <si>
    <t>Dodávka a montáž okenných konštrukcií-pol.č.O 06, bližšia špecifikácia vid PD</t>
  </si>
  <si>
    <t>-1992253499</t>
  </si>
  <si>
    <t>76666164934</t>
  </si>
  <si>
    <t>Dodávka a montáž drevených dverí interierových,dvere Di11,12,14,17,18,19, Di13, bližšia špecifikácia vid PD</t>
  </si>
  <si>
    <t>344</t>
  </si>
  <si>
    <t>183</t>
  </si>
  <si>
    <t>76666164935</t>
  </si>
  <si>
    <t>Dodávka a montáž skrytých zárubní pre dvere Di11,12,14,17,18,19,13, bližšia špecifikácia vid PD</t>
  </si>
  <si>
    <t>346</t>
  </si>
  <si>
    <t>76666164936</t>
  </si>
  <si>
    <t>Dodávka a montáž protipožiarnych dverí, EW 30 C3,vr.drevenej rámovej zárubne,pol.č.Di 15, bližšia špecifikácia vid PD</t>
  </si>
  <si>
    <t>348</t>
  </si>
  <si>
    <t>185</t>
  </si>
  <si>
    <t>76666164937</t>
  </si>
  <si>
    <t>Dodávka a montáž dreveného zábradlia schodiska,vr.p.ú.,komplet výrobok v zmysle popisu vid PD resp. požiadaviek investora</t>
  </si>
  <si>
    <t>350</t>
  </si>
  <si>
    <t>998766202.S</t>
  </si>
  <si>
    <t>Presun hmot pre konštrukcie stolárske v objektoch výšky nad 6 do 12 m</t>
  </si>
  <si>
    <t>-1078195938</t>
  </si>
  <si>
    <t>767</t>
  </si>
  <si>
    <t>Konštrukcie doplnk. kovové stavebné</t>
  </si>
  <si>
    <t>187</t>
  </si>
  <si>
    <t>7672131119</t>
  </si>
  <si>
    <t>Det.12 Dodávka a montáž oceľových schodov</t>
  </si>
  <si>
    <t>354</t>
  </si>
  <si>
    <t>767222231</t>
  </si>
  <si>
    <t>OV12 Dodávka a montáž schodiskového madla</t>
  </si>
  <si>
    <t>356</t>
  </si>
  <si>
    <t>189</t>
  </si>
  <si>
    <t>767531111</t>
  </si>
  <si>
    <t>Montáž vstupných kovových alebo plastových rohoží čistiacích zón</t>
  </si>
  <si>
    <t>358</t>
  </si>
  <si>
    <t>5534012001</t>
  </si>
  <si>
    <t>OV06 Vstupná čistiaca rohož 2400 x 500 - dodávka</t>
  </si>
  <si>
    <t>360</t>
  </si>
  <si>
    <t>767995105</t>
  </si>
  <si>
    <t>Dodávka a osadenie oceľ.kotviaceho uholníka hr.6mm dl.2,5m</t>
  </si>
  <si>
    <t>362</t>
  </si>
  <si>
    <t>998767202.S</t>
  </si>
  <si>
    <t>Presun hmôt pre kovové stavebné doplnkové konštrukcie v objektoch výšky nad 6 do 12 m</t>
  </si>
  <si>
    <t>-1437859342</t>
  </si>
  <si>
    <t>771</t>
  </si>
  <si>
    <t>Podlahy z dlaždíc  keramických</t>
  </si>
  <si>
    <t>193</t>
  </si>
  <si>
    <t>771273123</t>
  </si>
  <si>
    <t>Montáž obkl.stupňov sklz.keram.do lep.do 30cm</t>
  </si>
  <si>
    <t>366</t>
  </si>
  <si>
    <t>771273242</t>
  </si>
  <si>
    <t>Montáž obkl.podstup.sklz.keram.do lep.do 20cm</t>
  </si>
  <si>
    <t>368</t>
  </si>
  <si>
    <t>195</t>
  </si>
  <si>
    <t>771575109</t>
  </si>
  <si>
    <t>Montáž podláh z dlaždíc keram. rež. hlad. 300x300 do tmelu</t>
  </si>
  <si>
    <t>370</t>
  </si>
  <si>
    <t>597643300</t>
  </si>
  <si>
    <t>Keramická dlažba - dodávka</t>
  </si>
  <si>
    <t>372</t>
  </si>
  <si>
    <t>197</t>
  </si>
  <si>
    <t>998771202.S</t>
  </si>
  <si>
    <t>Presun hmôt pre podlahy z dlaždíc v objektoch výšky nad 6 do 12 m</t>
  </si>
  <si>
    <t>-1162427644</t>
  </si>
  <si>
    <t>773</t>
  </si>
  <si>
    <t>Podlahy teracové a  syntetické</t>
  </si>
  <si>
    <t>773521260</t>
  </si>
  <si>
    <t>Podlahy z far. teraca hr. 20mm,napr. Pandomo Terrazzo Micro</t>
  </si>
  <si>
    <t>378</t>
  </si>
  <si>
    <t>199</t>
  </si>
  <si>
    <t>998773202.S</t>
  </si>
  <si>
    <t>Presun hmôt pre podlahy terazzové v objektoch výšky nad 6 do 12 m</t>
  </si>
  <si>
    <t>-1926214706</t>
  </si>
  <si>
    <t>775</t>
  </si>
  <si>
    <t>Podlahy vlysové a parketové</t>
  </si>
  <si>
    <t>7755362551</t>
  </si>
  <si>
    <t>Dodávka a montáž podláh parketovej podlahy,vr.podložky a olištovania</t>
  </si>
  <si>
    <t>382</t>
  </si>
  <si>
    <t>201</t>
  </si>
  <si>
    <t>998775202.S</t>
  </si>
  <si>
    <t>Presun hmôt pre podlahy vlysové a parketové v objektoch výšky nad 6 do 12 m</t>
  </si>
  <si>
    <t>-641015837</t>
  </si>
  <si>
    <t>781</t>
  </si>
  <si>
    <t>Obklady z obkladačiek a dosiek</t>
  </si>
  <si>
    <t>781415015</t>
  </si>
  <si>
    <t>Montáž obkladov vnút. z obklad. pórovin. 300x150 do tmelu</t>
  </si>
  <si>
    <t>386</t>
  </si>
  <si>
    <t>203</t>
  </si>
  <si>
    <t>597671100</t>
  </si>
  <si>
    <t>Obklad keramický - dodávka</t>
  </si>
  <si>
    <t>388</t>
  </si>
  <si>
    <t>781494111</t>
  </si>
  <si>
    <t>Montáž plastových profilov do flexib. lepidla, roh</t>
  </si>
  <si>
    <t>390</t>
  </si>
  <si>
    <t>205</t>
  </si>
  <si>
    <t>781734112</t>
  </si>
  <si>
    <t>Montáž obkladov tehelných do flexib.lep.do 85ks/m2</t>
  </si>
  <si>
    <t>392</t>
  </si>
  <si>
    <t>596103190</t>
  </si>
  <si>
    <t>Tehlový pásik 240x71x14  - dodávka</t>
  </si>
  <si>
    <t>394</t>
  </si>
  <si>
    <t>207</t>
  </si>
  <si>
    <t>998781202.S</t>
  </si>
  <si>
    <t>Presun hmôt pre obklady keramické v objektoch výšky nad 6 do 12 m</t>
  </si>
  <si>
    <t>-2097324610</t>
  </si>
  <si>
    <t>783</t>
  </si>
  <si>
    <t>Nátery</t>
  </si>
  <si>
    <t>783782203</t>
  </si>
  <si>
    <t>Nátery tesárskych konštr. Lastanoxom Q (Bochemit QB-inovovaná náhrada)</t>
  </si>
  <si>
    <t>398</t>
  </si>
  <si>
    <t>784</t>
  </si>
  <si>
    <t>Maľby</t>
  </si>
  <si>
    <t>209</t>
  </si>
  <si>
    <t>784452271</t>
  </si>
  <si>
    <t>Maľba zo zmesí tekut. 1 far. dvojnás. v miest. do 3,8m, vrátane penetrácie</t>
  </si>
  <si>
    <t>400</t>
  </si>
  <si>
    <t>784471111</t>
  </si>
  <si>
    <t>Bandážovanie styčných spojov š. do 0,10m v miest. do 3,8m</t>
  </si>
  <si>
    <t>402</t>
  </si>
  <si>
    <t>D1 - Zariadenie č.1 – Chladenie m.č.1.01, 1.05, 2.02, 2.04</t>
  </si>
  <si>
    <t>D3 - Zariadenie č.2 – Vetranie hygienických zariadení (m.č. 1.03, 1.06, 1.07, 1.08, 1.20, 1.21, 2.03)</t>
  </si>
  <si>
    <t>D4 - Zariadenie č.6 – Prirodzené vetranie m.č.1.01, 1.10, 1.12, 2.05</t>
  </si>
  <si>
    <t>Zariadenie č.1 – Chladenie m.č.1.01, 1.05, 2.02, 2.04</t>
  </si>
  <si>
    <t>1.01-01</t>
  </si>
  <si>
    <t>M+D Vonkajšia kondenzačná jednotka MXZ-5E102VA,vrátane montážneho,spojovacieho,tesniaceho a záves.materiálu,zaregulovania a vyskušania,dopr.nákladov,platí pre všetky položky VZT+chladenie</t>
  </si>
  <si>
    <t>1.02-01</t>
  </si>
  <si>
    <t>M+D Vnútorná nástenná jednotka MSZ-EF50VGW + IR ovládač</t>
  </si>
  <si>
    <t>1.03-01</t>
  </si>
  <si>
    <t>M+D Vnútorná nástenná jednotka MSZ-EF18VGW + IR ovládač</t>
  </si>
  <si>
    <t>1.04-01</t>
  </si>
  <si>
    <t>M+D Vnútorná nástenná jednotka MSZ-EF22VGW + IR ovládač</t>
  </si>
  <si>
    <t>1.05-01</t>
  </si>
  <si>
    <t>M+D Vnútorná nástenná jednotka MSZ-EF25VGW + IR ovládač</t>
  </si>
  <si>
    <t>1.06-01</t>
  </si>
  <si>
    <t>M+D Predizolované medené potrubie ø6,35mm</t>
  </si>
  <si>
    <t>bm</t>
  </si>
  <si>
    <t>1.06-02</t>
  </si>
  <si>
    <t>M+D Predizolované medené potrubie ø9,52mm</t>
  </si>
  <si>
    <t>1.06-04</t>
  </si>
  <si>
    <t>M+D Komunikačný kábel medzi vonkajšou jednotkou a vnútornými jednotkami</t>
  </si>
  <si>
    <t>D3</t>
  </si>
  <si>
    <t>Zariadenie č.2 – Vetranie hygienických zariadení (m.č. 1.03, 1.06, 1.07, 1.08, 1.20, 1.21, 2.03)</t>
  </si>
  <si>
    <t>2.01-01</t>
  </si>
  <si>
    <t>M+D Odvodný radiálny ventilátor QX 100T s dobehom a spätnou klapkou, montáž na stenu alebo do podhľadu</t>
  </si>
  <si>
    <t>2.02-01</t>
  </si>
  <si>
    <t>M+D Výfuková strieška kruhová STR100Zn</t>
  </si>
  <si>
    <t>2.03-01</t>
  </si>
  <si>
    <t>M+D Výfuková strieška kruhová STR125Zn</t>
  </si>
  <si>
    <t>2.04-01</t>
  </si>
  <si>
    <t>M+D Krycia mriežka Ø100</t>
  </si>
  <si>
    <t>2.04-02</t>
  </si>
  <si>
    <t>M+D Spiro potrubie Ø100/tv.20%</t>
  </si>
  <si>
    <t>2.04-03</t>
  </si>
  <si>
    <t>M+D Spiro potrubie Ø125/tv.20%</t>
  </si>
  <si>
    <t>2.04-04</t>
  </si>
  <si>
    <t>M+D Samolepiaca kaučuková izolácia hr.15mm s povrchovou úpravou hliník. fóliou</t>
  </si>
  <si>
    <t>m²</t>
  </si>
  <si>
    <t>D4</t>
  </si>
  <si>
    <t>Zariadenie č.6 – Prirodzené vetranie m.č.1.01, 1.10, 1.12, 2.05</t>
  </si>
  <si>
    <t>6.04-01</t>
  </si>
  <si>
    <t>6.06-01</t>
  </si>
  <si>
    <t>M+D Potrubie Ø100 ukončené sitom (Krycia mriežka Ø100 na potrubí)</t>
  </si>
  <si>
    <t>6.06-02</t>
  </si>
  <si>
    <t>PSV - Práce a dodávky PSV</t>
  </si>
  <si>
    <t xml:space="preserve">    732 - Ústredné kúrenie - strojovne</t>
  </si>
  <si>
    <t xml:space="preserve">    735 - Ústredné kúrenie - vykurovacie telesá</t>
  </si>
  <si>
    <t>341710000700</t>
  </si>
  <si>
    <t>Kábel vykurovací ref.DEVIflex 10T, 150W, 15m</t>
  </si>
  <si>
    <t>341710000900</t>
  </si>
  <si>
    <t>Kábel vykurovací ref.DEVIflex 10T, 250W, 25m</t>
  </si>
  <si>
    <t>341710001100</t>
  </si>
  <si>
    <t>Kábel vykurovací ref.DEVIflex 10T, 350W, 35m</t>
  </si>
  <si>
    <t>341710001200</t>
  </si>
  <si>
    <t>Kábel vykurovací ref.DEVIflex 10T, 400W, 40m</t>
  </si>
  <si>
    <t>341710001600</t>
  </si>
  <si>
    <t>Kábel vykurovací ref.DEVIflex 10T, 800W, 80m</t>
  </si>
  <si>
    <t>341710001700</t>
  </si>
  <si>
    <t>Kábel vykurovací ref.DEVIflex 10T, 900W, 90m</t>
  </si>
  <si>
    <t>341710002000</t>
  </si>
  <si>
    <t>Kábel vykurovací ref.DEVIflex 10T, 1400W, 140m</t>
  </si>
  <si>
    <t>341710002400</t>
  </si>
  <si>
    <t>Kábel vykurovací ref.DEVIflex 10T, 2100W, 210m</t>
  </si>
  <si>
    <t>PSV</t>
  </si>
  <si>
    <t>Práce a dodávky PSV</t>
  </si>
  <si>
    <t>732</t>
  </si>
  <si>
    <t>Ústredné kúrenie - strojovne</t>
  </si>
  <si>
    <t>732219205</t>
  </si>
  <si>
    <t>Montáž zásobníkového ohrievača vody pre ohrev pitnej vody s  objem do 150 l</t>
  </si>
  <si>
    <t>484380001000</t>
  </si>
  <si>
    <t>Ohrievač zásobníkový ref.ARISTON VELIS 100L/230V, 2,5kW</t>
  </si>
  <si>
    <t>735</t>
  </si>
  <si>
    <t>Ústredné kúrenie - vykurovacie telesá</t>
  </si>
  <si>
    <t>735162240</t>
  </si>
  <si>
    <t>Montáž vykurovacieho telesa rúrkového elektrického výšky 1500 mm</t>
  </si>
  <si>
    <t>341730000400</t>
  </si>
  <si>
    <t>Termostat ref.DEVIreg Touch</t>
  </si>
  <si>
    <t>484520003800</t>
  </si>
  <si>
    <t>Teleso vykurovacie rebríkové elektrické ref.ZEHNDER SUBWAY - farba: biela (ral 9016 alebo white mat ) - 1261 x 450 mm 300W-230V</t>
  </si>
  <si>
    <t>735311203</t>
  </si>
  <si>
    <t>Podlahové kúrenie elektrické - montáž- rozteč 80 - 150 mm</t>
  </si>
  <si>
    <t>998735101</t>
  </si>
  <si>
    <t>Presun hmôt pre vykurovacie telesá v objektoch výšky do 6 m</t>
  </si>
  <si>
    <t>HSV - Práce a dodávky HSV</t>
  </si>
  <si>
    <t xml:space="preserve">    1 - Zemné práce</t>
  </si>
  <si>
    <t xml:space="preserve">    2 - Zakladanie</t>
  </si>
  <si>
    <t xml:space="preserve">    8 - Rúrové vedenie</t>
  </si>
  <si>
    <t xml:space="preserve">    99 - Presun hmôt HSV</t>
  </si>
  <si>
    <t xml:space="preserve">    721 - Zdravotechnika - vnútorná kanalizácia</t>
  </si>
  <si>
    <t xml:space="preserve">    722 - Zdravotechnika - vnútorný vodovod</t>
  </si>
  <si>
    <t xml:space="preserve">    725 - Zdravotechnika - zariaďovacie predmety</t>
  </si>
  <si>
    <t xml:space="preserve">    732 - Strojné zariadenia - cirkulačné, kalové čerpadlá a prečerpávacie zariadenia</t>
  </si>
  <si>
    <t>HSV</t>
  </si>
  <si>
    <t>Práce a dodávky HSV</t>
  </si>
  <si>
    <t>Zemné práce</t>
  </si>
  <si>
    <t>130101200</t>
  </si>
  <si>
    <t>Vytýčenie objektu a zameranie (potrebné upresniť pri realizácii v koordinácii s ostatnými stavebnými činnosťami)</t>
  </si>
  <si>
    <t>úkol</t>
  </si>
  <si>
    <t>Výkop ryhy v zemine triedy 3 - vykopanie ryhy pre uloženie zvodového potrubia</t>
  </si>
  <si>
    <t>Príplatok k cenám za lepivosť pri hĺbení rýh, š.do 600 mm</t>
  </si>
  <si>
    <t>151101101</t>
  </si>
  <si>
    <t>Paženie a rozopretie stien rýh pre podzemné vedenie, príložné do 2 m</t>
  </si>
  <si>
    <t>151101111</t>
  </si>
  <si>
    <t>Odstránenie paženia stien rýh pre podzemné vedenie, príložné do 2 m</t>
  </si>
  <si>
    <t>174101102</t>
  </si>
  <si>
    <t>Zásyp sypaninou so zhutnením jám, šachiet, rýh, zárezov alebo okolo objektov do 100 m3</t>
  </si>
  <si>
    <t>174101102.1</t>
  </si>
  <si>
    <t>Vodorovné premiestnenie výkopku z horniny 1-4 do 20 m</t>
  </si>
  <si>
    <t>Zakladanie</t>
  </si>
  <si>
    <t>274351239</t>
  </si>
  <si>
    <t>Štrk netriedený - podsyp pod zvodové potrubie, hr. 150 mm</t>
  </si>
  <si>
    <t>100004101</t>
  </si>
  <si>
    <t>Uloženie sypaniny z hornín 1 až 4 bez zhutnenia, pri hr. nezhutnenej vrstvy do 600 mm</t>
  </si>
  <si>
    <t>Zhutnenie podložia z rastlej horniny 1 až 4 pod násypy, z hornina súdržných do 92 % PS a nesúdržných</t>
  </si>
  <si>
    <t>Rúrové vedenie</t>
  </si>
  <si>
    <t>7221308031</t>
  </si>
  <si>
    <t>PVC-U kanalizačné potrubie, hladké, s hrdlom 110 mm</t>
  </si>
  <si>
    <t>1152015015</t>
  </si>
  <si>
    <t>Montáž zvodového potrubia menovitej svetlosti do DN 200 - uloženie na podsyp</t>
  </si>
  <si>
    <t>7221308031.1</t>
  </si>
  <si>
    <t>PVC-U kanalizačné potrubie, hladké, s hrdlom 125 mm</t>
  </si>
  <si>
    <t>7221308031.2</t>
  </si>
  <si>
    <t>HDPE vodovodné potrubie DN25 - PE100 32x3,0mm</t>
  </si>
  <si>
    <t>230180011</t>
  </si>
  <si>
    <t>Montáž potrubia z plastických rúr HDPE, vrátane fitingov</t>
  </si>
  <si>
    <t>7221308450</t>
  </si>
  <si>
    <t>Pomocný materiál - pripojovacie armatúry, odbočky, kolená, redukcie - upresnenie pri realizácii dodávateľom, momentálne cca 40% z ceny montáže a dodávky materiálu potrubných rozvodov</t>
  </si>
  <si>
    <t>Presun hmôt HSV</t>
  </si>
  <si>
    <t>998276101.S</t>
  </si>
  <si>
    <t>Presun hmôt pre rúrové vedenie hĺbené z rúr z plast., hmôt alebo sklolamin. v otvorenom výkope</t>
  </si>
  <si>
    <t>-1500949494</t>
  </si>
  <si>
    <t>7221308045</t>
  </si>
  <si>
    <t>Tepelná izolácia potrubia, penový polyetylén, uzavretá bunková štruktúra, hr. 13 mm, DN15 (napr. Tubolit DG)</t>
  </si>
  <si>
    <t>7712411135</t>
  </si>
  <si>
    <t>Montáž tepelnej izolácie potrubia, penový polyetylén, priemer do 90 mm</t>
  </si>
  <si>
    <t>7221308045.1</t>
  </si>
  <si>
    <t>Tepelná izolácia potrubia, penový polyetylén, uzavretá bunková štruktúra, hr. 13 mm, DN20 (napr. Tubolit DG)</t>
  </si>
  <si>
    <t>7221308045.2</t>
  </si>
  <si>
    <t>Tepelná izolácia potrubia, penový polyetylén, uzavretá bunková štruktúra, hr. 20 mm, DN25 (napr. Tubolit DG)</t>
  </si>
  <si>
    <t>7221308045.3</t>
  </si>
  <si>
    <t>Tepelná izolácia potrubia, syntetický kaučuk, uzavretá bunková štruktúra, hr. 13 mm, D20</t>
  </si>
  <si>
    <t>7712411135.1</t>
  </si>
  <si>
    <t>Montáž tepelnej izolácie potrubia, syntetický kaučuk, priemer do 90 mm</t>
  </si>
  <si>
    <t>7221308045.4</t>
  </si>
  <si>
    <t>Tepelná izolácia potrubia, syntetický kaučuk, uzavretá bunková štruktúra, hr. 13 mm, D25</t>
  </si>
  <si>
    <t>7221308045.5</t>
  </si>
  <si>
    <t>Tepelná izolácia potrubia, syntetický kaučuk, uzavretá bunková štruktúra, hr. 13 mm, D32</t>
  </si>
  <si>
    <t>7221308045.6</t>
  </si>
  <si>
    <t>Tepelná izolácia potrubia proti kondenzácii vodných pár - dažďová kanalizácia, hr.13mm, D75</t>
  </si>
  <si>
    <t>1417433895</t>
  </si>
  <si>
    <t>721</t>
  </si>
  <si>
    <t>Zdravotechnika - vnútorná kanalizácia</t>
  </si>
  <si>
    <t>7221308031.6</t>
  </si>
  <si>
    <t>PP-HT kanalizačné potrubie, 32 mm</t>
  </si>
  <si>
    <t>115201501</t>
  </si>
  <si>
    <t>Montáž odpadového pripojovacieho potrubia menovitej svetlosti do DN 150</t>
  </si>
  <si>
    <t>7221308031.7</t>
  </si>
  <si>
    <t>PP-HT kanalizačné potrubie, 50 mm</t>
  </si>
  <si>
    <t>7221308031.8</t>
  </si>
  <si>
    <t>PP-HT kanalizačné potrubie, 110 mm</t>
  </si>
  <si>
    <t>7221308031.9</t>
  </si>
  <si>
    <t>PP-HT kanalizačné odhlučnené potrubie, 75mm-stúpacie potrubie</t>
  </si>
  <si>
    <t>115201501.1</t>
  </si>
  <si>
    <t>Montáž odpadového stúpacieho potrubia menovitej svetlosti do DN 150 - vrátane kotviacich objímok</t>
  </si>
  <si>
    <t>7221308031.10</t>
  </si>
  <si>
    <t>PP-HT kanalizačné odhlučnené potrubie, 110mm-stúpacie potrubie</t>
  </si>
  <si>
    <t>7221308032</t>
  </si>
  <si>
    <t>PP-HT kanalizačné odhlučnené potrubie, 50mm-zavesené potrubie</t>
  </si>
  <si>
    <t>115201503</t>
  </si>
  <si>
    <t>Montáž ležatého potrubia menovitej svetlosti do DN 150</t>
  </si>
  <si>
    <t>7221308450.1</t>
  </si>
  <si>
    <t>Pomocný materiál PP-HT - pripojovacie armatúry, odbočky, kolená, redukcie - upresnenie pri realizácii dodávateľom, momentálne cca 40% z ceny montáže a dodávky materiálu potrubných rozvodov</t>
  </si>
  <si>
    <t>7221308545</t>
  </si>
  <si>
    <t>Súprava vetracej hlavice HL 810, 110 mm</t>
  </si>
  <si>
    <t>7712411185</t>
  </si>
  <si>
    <t>Montáž armatúry na kanalizačné potrubie - HL810</t>
  </si>
  <si>
    <t>7221308474</t>
  </si>
  <si>
    <t>Privzdušňovacia hlavica HL900N DN50/75/110 s dvojitou vzduchovou izoláciou</t>
  </si>
  <si>
    <t>7712411155</t>
  </si>
  <si>
    <t>Montáž armatúry na kanalizačné potrubie - HL900N</t>
  </si>
  <si>
    <t>7221308499</t>
  </si>
  <si>
    <t>Lapač strešných naplavenín HL600NHO s horizontálnym vstupným pripojením DN 110 a výstupom DN 110/125; s otočným kĺbom, záchytným košom, zápachovou klapkou, čistiacim otvorom a nadstavcami</t>
  </si>
  <si>
    <t>7712411155.1</t>
  </si>
  <si>
    <t>Montáž armatúry na kanalizačné potrubie - terasový vpust, vrátane úpravy povrchov, HL600</t>
  </si>
  <si>
    <t>7221308545.1</t>
  </si>
  <si>
    <t>Vtok so zápachovou uzávierkou HL21</t>
  </si>
  <si>
    <t>7712411185.1</t>
  </si>
  <si>
    <t>Montáž armatúry na kanalizačné potrubie - HL21</t>
  </si>
  <si>
    <t>7221308054</t>
  </si>
  <si>
    <t>Revízne dvierka + nika 150 x 150 mm</t>
  </si>
  <si>
    <t>7712411457</t>
  </si>
  <si>
    <t>Osadenie niky s revíznymi dvierkami a úpravou povrchu</t>
  </si>
  <si>
    <t>7221308450.2</t>
  </si>
  <si>
    <t>Zápachový uzáver HL 138</t>
  </si>
  <si>
    <t>7712411155.2</t>
  </si>
  <si>
    <t>Montáž armatúry na kanalizačné potrubie - HL138</t>
  </si>
  <si>
    <t>7221308450.3</t>
  </si>
  <si>
    <t>Zápachový uzáver HL100</t>
  </si>
  <si>
    <t>7221308055</t>
  </si>
  <si>
    <t>PPHT čistiaci kus 110 mm s viečkom</t>
  </si>
  <si>
    <t>7712411174</t>
  </si>
  <si>
    <t>Montáž armatúry na kanalizačné potrubie - čistiaci kus do DN 160</t>
  </si>
  <si>
    <t>230230087</t>
  </si>
  <si>
    <t>Skúška pevnosti a tesnosti potrubia + preplach</t>
  </si>
  <si>
    <t>998721202.S</t>
  </si>
  <si>
    <t>Presun hmôt pre vnútornú kanalizáciu v objektoch výšky nad 6 do 12 m</t>
  </si>
  <si>
    <t>-1824760428</t>
  </si>
  <si>
    <t>722</t>
  </si>
  <si>
    <t>Zdravotechnika - vnútorný vodovod</t>
  </si>
  <si>
    <t>7221308031.3</t>
  </si>
  <si>
    <t>Plasthliníkové vodovodné potrubie, max 10 bar, 20x2,25mm/DN15</t>
  </si>
  <si>
    <t>230180052</t>
  </si>
  <si>
    <t>Montáž potrubia z plast - hliníkových rúr, do DN 80, vrátane fitingov</t>
  </si>
  <si>
    <t>7221308031.4</t>
  </si>
  <si>
    <t>Plasthliníkové vodovodné potrubie, max 10 bar, 25x2,5mm/DN20</t>
  </si>
  <si>
    <t>7221308031.5</t>
  </si>
  <si>
    <t>Plasthliníkové vodovodné potrubie, max 10 bar, 32x3,0mm/DN25</t>
  </si>
  <si>
    <t>7221308449</t>
  </si>
  <si>
    <t>Pomocný materiál plasthliník - pripojovacie armatúry, fitingy, redukcie - upresnenie pri realizácii dodávateľom, momentálne cca 80% z ceny montáže a dodávky materiálu potrubných rozvodov</t>
  </si>
  <si>
    <t>7221308754</t>
  </si>
  <si>
    <t>Uzatvárací ventil pre pitnú vodu, DN 15, max 16bar</t>
  </si>
  <si>
    <t>7221308754.1</t>
  </si>
  <si>
    <t>Uzatvárací ventil pre pitnú vodu, DN 15, max 16bar, s vypúšťaním</t>
  </si>
  <si>
    <t>7221308754.2</t>
  </si>
  <si>
    <t>Uzatvárací ventil pre pitnú vodu, DN 25, max 16bar</t>
  </si>
  <si>
    <t>7221308754.3</t>
  </si>
  <si>
    <t>Uzatvárací ventil pre pitnú vodu, DN 25, s vypúšťaním</t>
  </si>
  <si>
    <t>7221308795</t>
  </si>
  <si>
    <t>Vypúšťací ventil pre pitnú vodu, DN 15</t>
  </si>
  <si>
    <t>7221308759</t>
  </si>
  <si>
    <t>Poistný ventil na pitnú vodu, DN20, 6bar</t>
  </si>
  <si>
    <t>7221308770</t>
  </si>
  <si>
    <t>Manometer na pitnú vodu, DN15</t>
  </si>
  <si>
    <t>7221308745</t>
  </si>
  <si>
    <t>Rohový ventil DN 15</t>
  </si>
  <si>
    <t>7221308745.1</t>
  </si>
  <si>
    <t>Spätná klapka na pitnú a užitkovú vodu DN 15</t>
  </si>
  <si>
    <t>230180052.1</t>
  </si>
  <si>
    <t>Montáž armatúry závitovej, 2 závity - UV do DN 50</t>
  </si>
  <si>
    <t>7221308554</t>
  </si>
  <si>
    <t>Expanzná nádoba, ref.Reflex DD 18, 10bar, G3/4´´</t>
  </si>
  <si>
    <t>2301844160</t>
  </si>
  <si>
    <t>Osadenie expanznej nádoby, natlakovanie, revízia</t>
  </si>
  <si>
    <t>7221308554.1</t>
  </si>
  <si>
    <t>Elektrický zásobník vody ref.Dražice OKCEV 200l (horizontálny)</t>
  </si>
  <si>
    <t>2301844160.1</t>
  </si>
  <si>
    <t>Osadenie zásobníkového ohrievača, natlakovanie, revízia</t>
  </si>
  <si>
    <t>7221308745.2</t>
  </si>
  <si>
    <t>Kontrolovateľný spätný ventil EA RV 277, DN 25</t>
  </si>
  <si>
    <t>230180052.2</t>
  </si>
  <si>
    <t>Montáž armatúry závitovej, 2 závity - do DN 50</t>
  </si>
  <si>
    <t>230230016</t>
  </si>
  <si>
    <t>Hlavná tlaková skúška - STN 38 6413</t>
  </si>
  <si>
    <t>230230076</t>
  </si>
  <si>
    <t>Čistenie potrubí PN 38 6416 do DN 200</t>
  </si>
  <si>
    <t>998722202.S</t>
  </si>
  <si>
    <t>Presun hmôt pre vnútorný vodovod v objektoch výšky nad 6 do 12 m</t>
  </si>
  <si>
    <t>-2135344223</t>
  </si>
  <si>
    <t>725</t>
  </si>
  <si>
    <t>Zdravotechnika - zariaďovacie predmety</t>
  </si>
  <si>
    <t>6423340300</t>
  </si>
  <si>
    <t>Záchodová misa komplet  37x57 cm, vrátane soft close sedátka (napr.Duravit ME by Starck)</t>
  </si>
  <si>
    <t>725119410</t>
  </si>
  <si>
    <t>Montáž záchodovej misy zavesenej</t>
  </si>
  <si>
    <t>725119701</t>
  </si>
  <si>
    <t>Duofix Geberit s variabilnou výškou + ovládacie tlačidlo</t>
  </si>
  <si>
    <t>725119454</t>
  </si>
  <si>
    <t>Montáž predstenového systému Geberit</t>
  </si>
  <si>
    <t>725119735</t>
  </si>
  <si>
    <t>Umývadlo kruhové, d=400mm, na dosku, bez otvoru, bez prepadu, biela (napr.VILLEROY &amp; BOCH COLLARO)</t>
  </si>
  <si>
    <t>725119459</t>
  </si>
  <si>
    <t>Montáž umývadla do masívu - koordinácia so stolárom</t>
  </si>
  <si>
    <t>725119735.1</t>
  </si>
  <si>
    <t>Umývadlo 50x10x25 cm, biele, batéria vľavo (napr. SAPHO - ARIANA )</t>
  </si>
  <si>
    <t>725119745</t>
  </si>
  <si>
    <t>Páková stojánková umývadlová batéria, (napr. GROHE ESSENCE S-SIZE, kartáčovaný Hard Graphite)</t>
  </si>
  <si>
    <t>725119459.1</t>
  </si>
  <si>
    <t>Montáž batérie - koordinácia so stolárom</t>
  </si>
  <si>
    <t>725119745.1</t>
  </si>
  <si>
    <t>Podomietková umývadlová batéria vrátane podomietkového telesa ( napr. GROHE ESSENCE UMÝVADLOVÁ 2-OTVOROVÁ BATÉRIA M-SIZE, kartáčovaný Hard Graphite)</t>
  </si>
  <si>
    <t>725119455</t>
  </si>
  <si>
    <t>Montáž umývadlovej podomietkovej batérie</t>
  </si>
  <si>
    <t>725119747</t>
  </si>
  <si>
    <t>Sprchový set podomietkový, vrátanie podomietkového telesa (napr.GROHE ESSENCE,kartáčovaný Hard Graphite)</t>
  </si>
  <si>
    <t>725119455.1</t>
  </si>
  <si>
    <t>Montáž podomietkového setu</t>
  </si>
  <si>
    <t>7251197240</t>
  </si>
  <si>
    <t>Sprchová zástena, vpust - presný typ bude upresnený pri realizácii</t>
  </si>
  <si>
    <t>725229135</t>
  </si>
  <si>
    <t>Osadenie sprchovej zásteny a vpustu, vrátane úpravy povchov a utesnenia</t>
  </si>
  <si>
    <t>725119754</t>
  </si>
  <si>
    <t>Neroezový kuchynský drez s jedným sektorom (napr. GROHE K700, kartáčovaná nerez )</t>
  </si>
  <si>
    <t>725119460</t>
  </si>
  <si>
    <t>Montáž drezu do masívu - koordinácia so stolárom</t>
  </si>
  <si>
    <t>725119724</t>
  </si>
  <si>
    <t>Páková drezová batéria stojaca,  (napr. GROHE MINT, supersteel)</t>
  </si>
  <si>
    <t>725119459.2</t>
  </si>
  <si>
    <t>Montáž batérie do masívu - koordinácia so stolárom</t>
  </si>
  <si>
    <t>725119785</t>
  </si>
  <si>
    <t>Keramická výlevka závesná , vrátane mreže a batérie (napr. Ideal Standard S593901) + batéria</t>
  </si>
  <si>
    <t>725319124</t>
  </si>
  <si>
    <t>Montáž keramickej výlevky + batérie</t>
  </si>
  <si>
    <t>998725202.S</t>
  </si>
  <si>
    <t>Presun hmôt pre zariaďovacie predmety v objektoch výšky nad 6 do 12 m</t>
  </si>
  <si>
    <t>-1534593337</t>
  </si>
  <si>
    <t>Strojné zariadenia - cirkulačné, kalové čerpadlá a prečerpávacie zariadenia</t>
  </si>
  <si>
    <t>732491000.r</t>
  </si>
  <si>
    <t>Cirkulačné čerpadlo ref.Grundfos Comfort 15-14 BA PM + osadenie, natlakovanie, spustenie</t>
  </si>
  <si>
    <t>-1430433367</t>
  </si>
  <si>
    <t xml:space="preserve">    9 - Ostatné konštrukcie a práce-búranie</t>
  </si>
  <si>
    <t>M - Práce a dodávky M</t>
  </si>
  <si>
    <t xml:space="preserve">    21-M - Elektromontáže</t>
  </si>
  <si>
    <t xml:space="preserve">    22-M - Montáže oznamovacích a zabezpečovacích zariadení</t>
  </si>
  <si>
    <t xml:space="preserve">    46-M - Zemné práce vykonávané pri externých montážnych prácach</t>
  </si>
  <si>
    <t>VRN - Investičné náklady neobsiahnuté v cenách</t>
  </si>
  <si>
    <t>Ostatné konštrukcie a práce-búranie</t>
  </si>
  <si>
    <t>974032871</t>
  </si>
  <si>
    <t>Vytváranie drážok ručným drážkovačom v nepálených pórobetónových tvárniciach hĺbky do 30 mm, š. do 30 mm,  -0,00045t</t>
  </si>
  <si>
    <t>974032872</t>
  </si>
  <si>
    <t>Vytváranie drážok ručným drážkovačom v nepálených pórobetónových tvárniciach hĺbky do 30 mm, š. do 70 mm,  -0,00045t</t>
  </si>
  <si>
    <t>974032878</t>
  </si>
  <si>
    <t>Vytváranie drážok ručným drážkovačom v nepálených pórobetónových tvárniciach hĺbky do 50 mm, š. do 100 mm,  -0,00250t</t>
  </si>
  <si>
    <t>974049122</t>
  </si>
  <si>
    <t>Vysekanie rýh v betónových stenách do hĺbky 30 mm a š. do 70 mm,  -0,00500t</t>
  </si>
  <si>
    <t>979011111</t>
  </si>
  <si>
    <t>Zvislá doprava sutiny a vybúraných hmôt za prvé podlažie nad alebo pod základným podlažím</t>
  </si>
  <si>
    <t>979011121</t>
  </si>
  <si>
    <t>Zvislá doprava sutiny a vybúraných hmôt za každé ďalšie podlažie</t>
  </si>
  <si>
    <t>Odvoz sutiny a vybúraných hmôt na skládku do 1 km</t>
  </si>
  <si>
    <t>Práce a dodávky M</t>
  </si>
  <si>
    <t>21-M</t>
  </si>
  <si>
    <t>Elektromontáže</t>
  </si>
  <si>
    <t>210010024</t>
  </si>
  <si>
    <t>Rúrka ohybná elektroinštalačná z PVC typ FXP 16, uložená pevne</t>
  </si>
  <si>
    <t>345710009000</t>
  </si>
  <si>
    <t>Rúrka ohybná vlnitá pancierová PVC-U, FXP DN 16</t>
  </si>
  <si>
    <t>210010025</t>
  </si>
  <si>
    <t>Rúrka ohybná elektroinštalačná z PVC typ FXP 20, uložená pevne</t>
  </si>
  <si>
    <t>345710009100</t>
  </si>
  <si>
    <t>Rúrka ohybná vlnitá pancierová PVC-U, FXP DN 20</t>
  </si>
  <si>
    <t>210010027</t>
  </si>
  <si>
    <t>Rúrka ohybná elektroinštalačná z PVC typ FXP 32, uložená pevne</t>
  </si>
  <si>
    <t>345710009300</t>
  </si>
  <si>
    <t>Rúrka ohybná vlnitá pancierová PVC-U, FXP DN 32</t>
  </si>
  <si>
    <t>210010030</t>
  </si>
  <si>
    <t>Rúrka ohybná elektroinštalačná z PVC typ FXP 63, uložená pevne</t>
  </si>
  <si>
    <t>345710009600</t>
  </si>
  <si>
    <t>Rúrka ohybná vlnitá pancierová PVC-U, FXP DN 63</t>
  </si>
  <si>
    <t>210010301</t>
  </si>
  <si>
    <t>Krabica prístrojová bez zapojenia (1901, KP 68, KZ 3)</t>
  </si>
  <si>
    <t>345410005810</t>
  </si>
  <si>
    <t>Viečko bezhalogénové ku kruhovej krabici z PPO biela V 68HF HB, D 83 mm, KOPOS</t>
  </si>
  <si>
    <t>345410010400</t>
  </si>
  <si>
    <t>Krabica univerzálna z PVC do dutých stien KU 68 LA/1, Dxh 73x45 mm,</t>
  </si>
  <si>
    <t>210010342</t>
  </si>
  <si>
    <t>Krabica pre mostíkové vodiče vrátane svorkovnice a zapojenia typ 6434-13</t>
  </si>
  <si>
    <t>PA515211</t>
  </si>
  <si>
    <t>OBO 2000342 škatuľa A11 prázdna sivá 85x85x40mm</t>
  </si>
  <si>
    <t>210100001</t>
  </si>
  <si>
    <t>Ukončenie vodičov v rozvádzač. vrátane zapojenia a vodičovej koncovky do 2,5 mm2</t>
  </si>
  <si>
    <t>210100004</t>
  </si>
  <si>
    <t>Ukončenie vodičov v rozvádzač. vrátane zapojenia a vodičovej koncovky do 25 mm2</t>
  </si>
  <si>
    <t>ERA000002324</t>
  </si>
  <si>
    <t>Rámček ref.Valena Life 754001 1-násobný biela</t>
  </si>
  <si>
    <t>ERA000002325</t>
  </si>
  <si>
    <t>Rámček ref.Valena Life 754002 2-násobný biela</t>
  </si>
  <si>
    <t>ERA000002326</t>
  </si>
  <si>
    <t>Rámček ref. Valena Life 754003 3-násobný biela</t>
  </si>
  <si>
    <t>ERA000002327</t>
  </si>
  <si>
    <t>Rámček ref. Valena Life 754004 4-násobný biela</t>
  </si>
  <si>
    <t>210110041</t>
  </si>
  <si>
    <t>Spínač polozapustený a zapustený vrátane zapojenia jednopólový - radenie 1</t>
  </si>
  <si>
    <t>754006</t>
  </si>
  <si>
    <t>FLUSH MOUNTING WIRING DEVICES ,VALENA LIFE RÁMIK 5 MODULOVÝ BIELY,Legrand</t>
  </si>
  <si>
    <t>ESP000003907</t>
  </si>
  <si>
    <t>Spínač ref.Valena Life 752101 R1 biely</t>
  </si>
  <si>
    <t>210110043</t>
  </si>
  <si>
    <t>Spínač polozapustený a zapustený vrátane zapojenia sériový - radenie 5</t>
  </si>
  <si>
    <t>ESP000003908</t>
  </si>
  <si>
    <t>Spínač sériový ref. Valena Life 752105 R5 biely</t>
  </si>
  <si>
    <t>210110044</t>
  </si>
  <si>
    <t>Spínač polozapustený a zapustený vrátane zapojenia dvojitý prep.stried. - radenie 5 B</t>
  </si>
  <si>
    <t>ESP000003911</t>
  </si>
  <si>
    <t>Spínač striedavý dvojitý ref. Valena Life 752108 R6+6 biely</t>
  </si>
  <si>
    <t>210110045</t>
  </si>
  <si>
    <t>Spínač polozapustený a zapustený vrátane zapojenia stried.prep.- radenie 6</t>
  </si>
  <si>
    <t>ESP000003909</t>
  </si>
  <si>
    <t>Spínač striedavý ref. Valena Life 752106 R6 biely</t>
  </si>
  <si>
    <t>210111011</t>
  </si>
  <si>
    <t>Domová zásuvka polozapustená alebo zapustená 250 V / 16A, vrátane zapojenia 2P + PE</t>
  </si>
  <si>
    <t>EZA000002967</t>
  </si>
  <si>
    <t>Zásuvka  ref. Valena Life 753180 1-násobná s clonkami biela</t>
  </si>
  <si>
    <t>210193074</t>
  </si>
  <si>
    <t>Domova rozvodnica do 72 M pre zapustenú montáž bez sekacích prác</t>
  </si>
  <si>
    <t>357150000400</t>
  </si>
  <si>
    <t>Rozvádzač ref. EATON BF-O-5/120-C - 120 MODULOV  s výzbrojou</t>
  </si>
  <si>
    <t>210201080</t>
  </si>
  <si>
    <t>Zapojenie svietidla IP20, stropného - nástenného LED</t>
  </si>
  <si>
    <t>NLAMWW03SC</t>
  </si>
  <si>
    <t>Závesná lampa Ambit Ø40, black</t>
  </si>
  <si>
    <t>NLDAQ023SC</t>
  </si>
  <si>
    <t>Závesná LED lampa E27, black</t>
  </si>
  <si>
    <t>210201081</t>
  </si>
  <si>
    <t>Zapojenie svietidla , stropného - zavesného LED</t>
  </si>
  <si>
    <t>NLASMU003S</t>
  </si>
  <si>
    <t>Ref. FAGERHULT Notor 65 Opal, l=2400</t>
  </si>
  <si>
    <t>210201205</t>
  </si>
  <si>
    <t>Zapojenie svietidla IP20/40, 1 svetelný zdroj, závesného modulárneho, interierového LED</t>
  </si>
  <si>
    <t>NLILDF023S</t>
  </si>
  <si>
    <t>ref. FAGERHULT Notor 65 Opal,l=1200</t>
  </si>
  <si>
    <t>NLILDS023S</t>
  </si>
  <si>
    <t>LED2 1010131 BUTTON, W 17W 3000K</t>
  </si>
  <si>
    <t>NLILEF023S</t>
  </si>
  <si>
    <t>Ref. NORDLUX LINK Mib 6</t>
  </si>
  <si>
    <t>210201206</t>
  </si>
  <si>
    <t>Zapojenie trakčnej lišty</t>
  </si>
  <si>
    <t>NLILDR023S</t>
  </si>
  <si>
    <t>Ref. NORDLUX LINK</t>
  </si>
  <si>
    <t>210201345</t>
  </si>
  <si>
    <t>Montáž a zapojenie lampy</t>
  </si>
  <si>
    <t>NLAMWE03SC</t>
  </si>
  <si>
    <t>Ref. MUUTO Lampa Tip</t>
  </si>
  <si>
    <t>210201510</t>
  </si>
  <si>
    <t>Zapojenie svietidla 1x svetelný zdroj, LED</t>
  </si>
  <si>
    <t>NLILDR023W</t>
  </si>
  <si>
    <t>Ref. LED2 MONO 40, W 30W</t>
  </si>
  <si>
    <t>210220021</t>
  </si>
  <si>
    <t>Uzemňovacie vedenie v zemi FeZn vrátane izolácie spojov O 10 mm</t>
  </si>
  <si>
    <t>354410054810</t>
  </si>
  <si>
    <t>Drôt bleskozvodový FeZn, d 10 mm, PVC</t>
  </si>
  <si>
    <t>kg</t>
  </si>
  <si>
    <t>210220614</t>
  </si>
  <si>
    <t>Podpery vedenia  do muriva PV</t>
  </si>
  <si>
    <t>354410044200.S</t>
  </si>
  <si>
    <t>PV-F Rd 7-10 svorka 20 FeZn M8 H8x50</t>
  </si>
  <si>
    <t>210220657</t>
  </si>
  <si>
    <t>Svorka nerez 1.4301 skúšobná SZ</t>
  </si>
  <si>
    <t>354410018900</t>
  </si>
  <si>
    <t>SV-UNI+ Rd8-10/8-10 NIRO</t>
  </si>
  <si>
    <t>210220800</t>
  </si>
  <si>
    <t>Uzemňovacie vedenie na povrchu  AlMgSi  drôt zvodový Ø 8-10</t>
  </si>
  <si>
    <t>354410064200</t>
  </si>
  <si>
    <t>Drôt bleskozvodový zliatina AlMgSi, d 8 mm, Al</t>
  </si>
  <si>
    <t>210220853</t>
  </si>
  <si>
    <t>Svorka zliatina AlMgSi spojovacia SS</t>
  </si>
  <si>
    <t>354410012900</t>
  </si>
  <si>
    <t>S-PA (D) Rd7-10 FeZn</t>
  </si>
  <si>
    <t>210220856</t>
  </si>
  <si>
    <t>Svorka zliatina AlMgSi na odkvapový žľab SO</t>
  </si>
  <si>
    <t>354410013800</t>
  </si>
  <si>
    <t>SV-O (A) Rd 8 FeZn</t>
  </si>
  <si>
    <t>210222020</t>
  </si>
  <si>
    <t>Uzemňovacie vedenie v zemi FeZn vrátane izolácie spojov, pre vonkajšie práce</t>
  </si>
  <si>
    <t>354410058800.S</t>
  </si>
  <si>
    <t>Pásovina uzemňovacia FeZn 30 x 4 mm</t>
  </si>
  <si>
    <t>210222050</t>
  </si>
  <si>
    <t>Označenie zvodov číselnými štítkami, pre vonkajšie práce</t>
  </si>
  <si>
    <t>354410064600</t>
  </si>
  <si>
    <t>Číselný štítok s drážkou</t>
  </si>
  <si>
    <t>210222108</t>
  </si>
  <si>
    <t>Podpery vedenia FeZn  PV17 do drevených konštrukcií, pre vonkajšie práce</t>
  </si>
  <si>
    <t>354410034200.S</t>
  </si>
  <si>
    <t>PV-S Rd 8 UNIgrip 20 205 Al</t>
  </si>
  <si>
    <t>210222111</t>
  </si>
  <si>
    <t>Podpery vedenia FeZn na hrebeň strechy PV16, pre vonkajšie práce</t>
  </si>
  <si>
    <t>354410033800.S</t>
  </si>
  <si>
    <t>PV-HN Rd 6-10 quick 120-240 FeZn</t>
  </si>
  <si>
    <t>210222204</t>
  </si>
  <si>
    <t>Zachytávacia tyč FeZn bez osadenia a s osadením JP10-30, pre vonkajšie práce</t>
  </si>
  <si>
    <t>354410023300</t>
  </si>
  <si>
    <t>Zachytávacia tyč Rd16 L 3000 AIMgSi</t>
  </si>
  <si>
    <t>210222252</t>
  </si>
  <si>
    <t>Svorka FeZn odbočovacia spojovacia SR01-02, pre vonkajšie práce</t>
  </si>
  <si>
    <t>EZV000000485</t>
  </si>
  <si>
    <t>Protikorózna páska 100mm</t>
  </si>
  <si>
    <t>354410000400.S</t>
  </si>
  <si>
    <t xml:space="preserve"> S-K BD FI 30 FeZn</t>
  </si>
  <si>
    <t>210222253</t>
  </si>
  <si>
    <t>Svorka FeZn uzemňovacia SR03, pre vonkajšie práce</t>
  </si>
  <si>
    <t>354410000900.S</t>
  </si>
  <si>
    <t>S-K SD Rd 8-10 FI 30-40 FeZn</t>
  </si>
  <si>
    <t>210255481</t>
  </si>
  <si>
    <t>Montáž a zapojenie ohrevného kábla vpustí</t>
  </si>
  <si>
    <t>413044</t>
  </si>
  <si>
    <t>Ref. DEVIpipeheat™ DPH-10 Readymade 12m/120W</t>
  </si>
  <si>
    <t>210411141</t>
  </si>
  <si>
    <t>Montáž kamery a príslušenstva</t>
  </si>
  <si>
    <t>22932</t>
  </si>
  <si>
    <t>Ref. Avigilon 6.0C-H5A-DO1-IR 6 Mpx dome IP kamera</t>
  </si>
  <si>
    <t>22933</t>
  </si>
  <si>
    <t>Ref. Avigilon 6.0C-H5A-BO1-IR 6 Mpx kompaktná IP kamera</t>
  </si>
  <si>
    <t>210800124</t>
  </si>
  <si>
    <t>Kábel medený uložený voľne CYKY 450/750 V 5x16</t>
  </si>
  <si>
    <t>341110002400</t>
  </si>
  <si>
    <t>Kábel medený CYKY 5x16 mm2</t>
  </si>
  <si>
    <t>210800146</t>
  </si>
  <si>
    <t>Kábel medený uložený pevne CYKY 450/750 V 3x1,5</t>
  </si>
  <si>
    <t>341110000700</t>
  </si>
  <si>
    <t>Kábel medený CYKY 3x1,5 mm2</t>
  </si>
  <si>
    <t>210800159</t>
  </si>
  <si>
    <t>Kábel medený uložený pevne CYKY 450/750 V 5x2,5</t>
  </si>
  <si>
    <t>210800147</t>
  </si>
  <si>
    <t>Kábel medený uložený pevne CYKY 450/750 V 3x2,5</t>
  </si>
  <si>
    <t>341110000800</t>
  </si>
  <si>
    <t>Kábel medený CYKY 3x2,5 mm2</t>
  </si>
  <si>
    <t>341110002000</t>
  </si>
  <si>
    <t>Kábel medený CYKY 5x2,5 mm2</t>
  </si>
  <si>
    <t>210800628</t>
  </si>
  <si>
    <t>Vodič medený uložený pevne H07V-K (CYA)  450/750 V 6</t>
  </si>
  <si>
    <t>341310009100</t>
  </si>
  <si>
    <t>Vodič medený flexibilný H07V-K 6 mm2</t>
  </si>
  <si>
    <t>22-M</t>
  </si>
  <si>
    <t>Montáže oznamovacích a zabezpečovacích zariadení</t>
  </si>
  <si>
    <t>220110561</t>
  </si>
  <si>
    <t>Montáž rozvádzača oceľoplechového RACK</t>
  </si>
  <si>
    <t>22910</t>
  </si>
  <si>
    <t>ref. Legrand EvoLine nástenný dátový rozvádzač 20U, 600 × 600 mm, 65 kg, sklenené dvere</t>
  </si>
  <si>
    <t>22912</t>
  </si>
  <si>
    <t>Aktívne prvky v RACK</t>
  </si>
  <si>
    <t>220280022</t>
  </si>
  <si>
    <t>Kábel pre EZS</t>
  </si>
  <si>
    <t>2222</t>
  </si>
  <si>
    <t>VD 08-8x0,5/100 Signálny kábel pre EZS</t>
  </si>
  <si>
    <t>220511002</t>
  </si>
  <si>
    <t>Montáž zásuvky 2xRJ45 pod omietku</t>
  </si>
  <si>
    <t>EZA000003180</t>
  </si>
  <si>
    <t>Zásuvka dátová ref. Valena Life 753143 2xRJ45 UTP 6 biela</t>
  </si>
  <si>
    <t>220511030</t>
  </si>
  <si>
    <t>Kábel volne uložený na stenu</t>
  </si>
  <si>
    <t>341230001700</t>
  </si>
  <si>
    <t>Kábel medený dátový UTP-AWG LSOH 4x2x23 mm2</t>
  </si>
  <si>
    <t>PA515220</t>
  </si>
  <si>
    <t>OBO 5015650 svorka ekvipotenciálna 1801 VDE</t>
  </si>
  <si>
    <t>220511031</t>
  </si>
  <si>
    <t>Kábel dátový v rúrkach</t>
  </si>
  <si>
    <t>075523</t>
  </si>
  <si>
    <t>KELine kábel Cat 7, S/FTP, LSOH, B2ca - s1, d1, a1</t>
  </si>
  <si>
    <t>BM</t>
  </si>
  <si>
    <t>220711030</t>
  </si>
  <si>
    <t>Montáž a zapojenie klavesnice k EZS</t>
  </si>
  <si>
    <t>22913</t>
  </si>
  <si>
    <t>K32LCD + textová LCD klávesnica</t>
  </si>
  <si>
    <t>226</t>
  </si>
  <si>
    <t>220711040</t>
  </si>
  <si>
    <t>Montáž a zapojenie pohybových senzorov PIR - interiér, stena</t>
  </si>
  <si>
    <t>22920</t>
  </si>
  <si>
    <t>Ref. DIGIGARD DG75 dual PIR detektor</t>
  </si>
  <si>
    <t>220711091</t>
  </si>
  <si>
    <t>Montáž a zapojenie piezo sirény exterierovej</t>
  </si>
  <si>
    <t>232</t>
  </si>
  <si>
    <t>22924</t>
  </si>
  <si>
    <t>Satel SD-6000 R vonkajšia siréna</t>
  </si>
  <si>
    <t>220730262</t>
  </si>
  <si>
    <t>Koaxiálny kábel PENFLEX do D 7 mm vonk.priemeru</t>
  </si>
  <si>
    <t>XC1609401-</t>
  </si>
  <si>
    <t>Kábel koax D-S 3010,75 Ohm, Al PVC biely plášť, cievka 100 m</t>
  </si>
  <si>
    <t>220732110</t>
  </si>
  <si>
    <t>Montáž a zapojenie AP</t>
  </si>
  <si>
    <t>22903</t>
  </si>
  <si>
    <t>Ubiquiti UniFi UAP-nanoHD</t>
  </si>
  <si>
    <t>220733041</t>
  </si>
  <si>
    <t>Montáž a inštalácia TV+SAT zásuvky</t>
  </si>
  <si>
    <t>EZA000002988</t>
  </si>
  <si>
    <t>Zásuvka anténová ref. Valena Life 753164 TV+R+S koncová biela</t>
  </si>
  <si>
    <t>46-M</t>
  </si>
  <si>
    <t>Zemné práce vykonávané pri externých montážnych prácach</t>
  </si>
  <si>
    <t>460200434</t>
  </si>
  <si>
    <t>Hĺbenie káblovej ryhy ručne 55 cm širokej a 80 cm hlbokej, v zemine triedy 4</t>
  </si>
  <si>
    <t>460420022</t>
  </si>
  <si>
    <t>Zriadenie, rekonšt. káblového lôžka z piesku bez zakrytia, v ryhe šír. do 65 cm, hrúbky vrstvy 10 cm</t>
  </si>
  <si>
    <t>583110000300</t>
  </si>
  <si>
    <t>Drvina vápencová frakcia 0-4 mm</t>
  </si>
  <si>
    <t>460490011</t>
  </si>
  <si>
    <t>Rozvinutie a uloženie výstražnej fólie z PVC do ryhy, šírka do 22 cm</t>
  </si>
  <si>
    <t>283230008000</t>
  </si>
  <si>
    <t>Výstražná fóla PE, šxhr 300x0,1 mm, dĺ. 250 m, farba červená, HAGARD</t>
  </si>
  <si>
    <t>460560244</t>
  </si>
  <si>
    <t>Ručný zásyp nezap. káblovej ryhy bez zhutn. zeminy, 50 cm širokej, 60 cm hlbokej v zemine tr. 4</t>
  </si>
  <si>
    <t>460620014</t>
  </si>
  <si>
    <t>Proviz. úprava terénu v zemine tr. 4, aby nerovnosti terénu neboli väčšie ako 2 cm od vodor.hladiny</t>
  </si>
  <si>
    <t>Investičné náklady neobsiahnuté v cenách</t>
  </si>
  <si>
    <t>000400022</t>
  </si>
  <si>
    <t>Projektové práce - stavebná časť (stavebné objekty vrátane ich technického vybavenia). náklady na dokumentáciu skutočného zhotovenia stavby</t>
  </si>
  <si>
    <t>262</t>
  </si>
  <si>
    <t>001000011</t>
  </si>
  <si>
    <t>Inžinierska činnosť - dozory autorský dozor projektanta</t>
  </si>
  <si>
    <t>001000012</t>
  </si>
  <si>
    <t>Inžinierska činnosť - dozory technický dozor investora</t>
  </si>
  <si>
    <t>001000034</t>
  </si>
  <si>
    <t>Inžinierska činnosť - skúšky a revízie ostatné skúšky celého systému</t>
  </si>
  <si>
    <t>210980101</t>
  </si>
  <si>
    <t>PPV</t>
  </si>
  <si>
    <t>-605085032</t>
  </si>
  <si>
    <t>210980102</t>
  </si>
  <si>
    <t>Podružný materiál</t>
  </si>
  <si>
    <t>394216332</t>
  </si>
  <si>
    <t xml:space="preserve">    767 - Konštrukcie doplnkové kovové</t>
  </si>
  <si>
    <t xml:space="preserve">    771 - Podlahy z dlaždíc</t>
  </si>
  <si>
    <t xml:space="preserve">    777 - Podlahy syntetické</t>
  </si>
  <si>
    <t xml:space="preserve">    781 - Obklady</t>
  </si>
  <si>
    <t>285377111</t>
  </si>
  <si>
    <t>Stužujúce tiahla z ocele priemeru do 20 mm dodávka a montáž</t>
  </si>
  <si>
    <t>311231503</t>
  </si>
  <si>
    <t>Murivo nosné z tehál hr.250 mm, ref.Porotherm 25 Profi brúsená</t>
  </si>
  <si>
    <t>Murivo nosné z tehál hr.300 mm, ref.Porotherm 30 T Profi brúsená</t>
  </si>
  <si>
    <t>317161133</t>
  </si>
  <si>
    <t>Preklady keramické predpäté 238/70/1750 mm</t>
  </si>
  <si>
    <t>317161135</t>
  </si>
  <si>
    <t>Preklady keramické predpäté 238/70/2250 mm</t>
  </si>
  <si>
    <t>349121001</t>
  </si>
  <si>
    <t>Montáž prefabrikátov drobnej architektúry do 1,5 t</t>
  </si>
  <si>
    <t>593114521</t>
  </si>
  <si>
    <t>OV07 - Železobetónová platňa - dodávka</t>
  </si>
  <si>
    <t>411322424</t>
  </si>
  <si>
    <t>Stropy trámové, kazetové, vložkové zo železobetónu tr. C25/30 XC2 (SK) -CL04 dmax16mm-S3</t>
  </si>
  <si>
    <t>411351105</t>
  </si>
  <si>
    <t>Debnenie stropov trámových zhotovenie</t>
  </si>
  <si>
    <t>411351106</t>
  </si>
  <si>
    <t>Debnenie stropov trámových odstránenie</t>
  </si>
  <si>
    <t>-2041735374</t>
  </si>
  <si>
    <t>1942329907</t>
  </si>
  <si>
    <t>611404221</t>
  </si>
  <si>
    <t>Omietka vnútor. stropov ľahčená vápennocementová jednovrstv.strojová , vyhlad.povrch hr.8mm,napr. Baumit MPi 25L</t>
  </si>
  <si>
    <t>Príprava podkl. Betonkontakt, pod omietky vnút.stien, zvýš.priľna. náteru</t>
  </si>
  <si>
    <t>612465134</t>
  </si>
  <si>
    <t>Vnútorná omietka stien ľahčená vápennocementová jednovrstvová strojová , vyhladený povrch hr.10mm,napr. Baumit MPi 25L,vr.rohových líšt</t>
  </si>
  <si>
    <t>1790561574</t>
  </si>
  <si>
    <t>-1588708272</t>
  </si>
  <si>
    <t>516910340</t>
  </si>
  <si>
    <t>331566919</t>
  </si>
  <si>
    <t>625250736.S1</t>
  </si>
  <si>
    <t>Kontaktný zatepľovací systém z minerálnej vlny hr. 80 mm, zatĺkacie kotvy,sklotext.mriežka,penetrač.náter,tenkovrstv.silikon.omietka hr.3mm rozotieraná</t>
  </si>
  <si>
    <t>629974709</t>
  </si>
  <si>
    <t>625250736.S2</t>
  </si>
  <si>
    <t>Kontaktný zatepľovací systém z minerálnej vlny hr. 60 mm, zatĺkacie kotvy,sklotext.mriežka,penetrač.náter,tenkovrstv.silikon.omietka hr.3mm rozotieraná</t>
  </si>
  <si>
    <t>-377593112</t>
  </si>
  <si>
    <t>625252414</t>
  </si>
  <si>
    <t>Zateplovací systém XPS bez povrchovej tenkovrstvej omietky hr. 40 mm bez sieťky a lepidla</t>
  </si>
  <si>
    <t>6252524210</t>
  </si>
  <si>
    <t>Zateplovací systém XPS bez povrchovej tenkovrstvej omietky hr. 100 mm bez sieťky a lepidla</t>
  </si>
  <si>
    <t>6252531101</t>
  </si>
  <si>
    <t>Zateplenie vonk. konštr.doskami MV hr. 100 mm bez omietky bez sieťky a lepidla</t>
  </si>
  <si>
    <t>631312711</t>
  </si>
  <si>
    <t>Mazanina z betónu prostého tr. C25/30 hr. 5-8 cm</t>
  </si>
  <si>
    <t>631319111</t>
  </si>
  <si>
    <t>Prípl. za vytvorenie odtokového žliabka v mazanine š./v. do 20/10 cm</t>
  </si>
  <si>
    <t>631319181</t>
  </si>
  <si>
    <t>Príplatok sklon povrchu mazaniny 15-35 st. hr. do 8 cm</t>
  </si>
  <si>
    <t>631323611</t>
  </si>
  <si>
    <t>Mazanina z betónu vystužená oceľ. vláknami Dramix tr. C16/20 hr. nad 80 do 120mm</t>
  </si>
  <si>
    <t>631351101</t>
  </si>
  <si>
    <t>Debnenie stien, rýh a otvorov v podlahách zhotovenie</t>
  </si>
  <si>
    <t>631351102</t>
  </si>
  <si>
    <t>Debnenie stien, rýh a otvorov v podlahách odstránenie</t>
  </si>
  <si>
    <t>642942111</t>
  </si>
  <si>
    <t>Osadenie dverných zárubní alebo rámov oceľových do 2,5 m2</t>
  </si>
  <si>
    <t>553301111</t>
  </si>
  <si>
    <t>Zárubňa oceľová rámová komaxit. 700x2100  - dodávka</t>
  </si>
  <si>
    <t>553301112</t>
  </si>
  <si>
    <t>Zárubňa oceľová rámová komaxit. 800x2100  - dodávka</t>
  </si>
  <si>
    <t>553301113</t>
  </si>
  <si>
    <t>Zárubňa oceľová rámová komaxit. 800x2100 - dodávka</t>
  </si>
  <si>
    <t>553301114</t>
  </si>
  <si>
    <t>Zárubňa oceľová rámová komaxit. 900x2100 - dodávka</t>
  </si>
  <si>
    <t>642942221</t>
  </si>
  <si>
    <t>Osadenie dverných zárubní alebo rámov oceľových do 4,5 m2</t>
  </si>
  <si>
    <t>553300231</t>
  </si>
  <si>
    <t>Zárubňa oceľová rámová 1400x2100 x110 komaxitov. dodávka</t>
  </si>
  <si>
    <t>941955003</t>
  </si>
  <si>
    <t>Lešenie ľahké prac. pomocné výš. podlahy do 2,5 m</t>
  </si>
  <si>
    <t>711511101</t>
  </si>
  <si>
    <t>Zhotovenie izolácie nádrží a pod. za studena náterom asfalt. penetr.</t>
  </si>
  <si>
    <t>1116315000</t>
  </si>
  <si>
    <t xml:space="preserve">Lak asfaltový ALP-PENETRAL sudy </t>
  </si>
  <si>
    <t>-1307207704</t>
  </si>
  <si>
    <t>711541164</t>
  </si>
  <si>
    <t>Zhotovenie izolácie nádrží a pod. pritavením NAIP</t>
  </si>
  <si>
    <t>6282C04530</t>
  </si>
  <si>
    <t>-188964395</t>
  </si>
  <si>
    <t>504762246</t>
  </si>
  <si>
    <t>712371801</t>
  </si>
  <si>
    <t>Zhotovenie povl. krytiny striech do 10° voľne termoplast</t>
  </si>
  <si>
    <t>283220850</t>
  </si>
  <si>
    <t>Fólia PVC hydroizolačná hr.15mm - dodávka,napr. Fatrafol 818 V/UV hr. 1,5</t>
  </si>
  <si>
    <t>712990040.S</t>
  </si>
  <si>
    <t>Položenie geotextílie vodorovne alebo zvislo na strechy ploché do 10°</t>
  </si>
  <si>
    <t>-327832802</t>
  </si>
  <si>
    <t>693665120</t>
  </si>
  <si>
    <t>Geotextília polypropylénová TATRATEX PP 300g/m2</t>
  </si>
  <si>
    <t>712391175</t>
  </si>
  <si>
    <t>Zhotovenie povl. krytiny striech do 10° pripevnenie kotviacimi pásikmi,poplast.plech</t>
  </si>
  <si>
    <t>1701784991</t>
  </si>
  <si>
    <t>712998203</t>
  </si>
  <si>
    <t>Zhotovenie podklad. konštrukcie z OSB dosiek na atike š. 311 - 410 mm pre klampiarske práce</t>
  </si>
  <si>
    <t>607260000300.S1</t>
  </si>
  <si>
    <t>Doska OSB (doplnená položka)</t>
  </si>
  <si>
    <t>475855024</t>
  </si>
  <si>
    <t>998712202.S</t>
  </si>
  <si>
    <t>Presun hmôt pre izoláciu povlakovej krytiny v objektoch výšky nad 6 do 12 m</t>
  </si>
  <si>
    <t>-1827809674</t>
  </si>
  <si>
    <t>713111111</t>
  </si>
  <si>
    <t>Montáž tep. izolácie stropov, položenie na vrch</t>
  </si>
  <si>
    <t>2831BA202</t>
  </si>
  <si>
    <t>Doska spádová Isover EPS 100S</t>
  </si>
  <si>
    <t>304</t>
  </si>
  <si>
    <t>316</t>
  </si>
  <si>
    <t>324</t>
  </si>
  <si>
    <t>713191132</t>
  </si>
  <si>
    <t>Prekrytie izolácie tepelnej separačnou fóliou hr. 0,2 mm u podlah, striech alebo vrchom stropov</t>
  </si>
  <si>
    <t>713191410</t>
  </si>
  <si>
    <t>Izolácia tepelná položenie parozábrany z PE folie /Isotec, Tyvek a pod./ hr 0,1m</t>
  </si>
  <si>
    <t>713191411</t>
  </si>
  <si>
    <t>Izolácia tepelná položenie parozábrany vr. dodávky,napr. Fatrafol S , Fatrapar E</t>
  </si>
  <si>
    <t>1715810340</t>
  </si>
  <si>
    <t>762332130</t>
  </si>
  <si>
    <t>Montáž krovov viazaných prierez. plocha nad 224 do 288 cm2</t>
  </si>
  <si>
    <t>Dodávka a montáž debnenia striech drevovláknitými doskami Steico hr.100mm</t>
  </si>
  <si>
    <t>352</t>
  </si>
  <si>
    <t>7624300115</t>
  </si>
  <si>
    <t>Cementotriesková doska skrutk. na zraz jednovrstvých hr. dosky 12 mm,vr.kotvenia do podkladu a ochranného náteru</t>
  </si>
  <si>
    <t>364</t>
  </si>
  <si>
    <t>374</t>
  </si>
  <si>
    <t>376</t>
  </si>
  <si>
    <t>1248844537</t>
  </si>
  <si>
    <t>380</t>
  </si>
  <si>
    <t>763132110</t>
  </si>
  <si>
    <t>Podhľady sadr. D112 zaves. 2-vrstv. oceľ. konštr. CD, bez tep. izol. GKB 12,5 mm,vr.prebrúsenie a tmelenia spojov</t>
  </si>
  <si>
    <t>384</t>
  </si>
  <si>
    <t>763132310</t>
  </si>
  <si>
    <t>Podhľady sadr. D112 zaves. 2-vrstv. oceľ. konštr. CD, bez tep. iz. GKBI 12,5 mm,vr.prebrúsenie a tmelenia spojov</t>
  </si>
  <si>
    <t>Podkrovie sdk 1x12,5 - dodávka a montáž,vr.prebrúsenie a tmelenia spojov</t>
  </si>
  <si>
    <t>804111594</t>
  </si>
  <si>
    <t>764391220</t>
  </si>
  <si>
    <t>K02 Klamp. PZ pl. lišta záveterná rš 340</t>
  </si>
  <si>
    <t>396</t>
  </si>
  <si>
    <t>-1688056201</t>
  </si>
  <si>
    <t>404</t>
  </si>
  <si>
    <t>-1097407565</t>
  </si>
  <si>
    <t>7666616492O3</t>
  </si>
  <si>
    <t>Dodávka a montáž okenných konštrukcií,okno O3 vrátane okenice,parapetov,komplet v zmysle výpisu v PD a riešenia detailov</t>
  </si>
  <si>
    <t>-350673869</t>
  </si>
  <si>
    <t>7666616492O4</t>
  </si>
  <si>
    <t>Dodávka a montáž okenných konštrukcií,okno O4 vrátane parapetov,komplet v zmysle výpisu v PD a riešenia detailov</t>
  </si>
  <si>
    <t>232770732</t>
  </si>
  <si>
    <t>7666616492O7</t>
  </si>
  <si>
    <t>Dodávka a montáž okenných konštrukcií,okno O7 vrátane parapetov,komplet v zmysle výpisu v PD a riešenia detailov</t>
  </si>
  <si>
    <t>640226666</t>
  </si>
  <si>
    <t>7666616492O8</t>
  </si>
  <si>
    <t>Dodávka a montáž okenných konštrukcií,okno O8 vrátane parapetov,komplet v zmysle výpisu v PD a riešenia detailov</t>
  </si>
  <si>
    <t>1781732382</t>
  </si>
  <si>
    <t>7666616492O9</t>
  </si>
  <si>
    <t>Dodávka a montáž okenných konštrukcií,okno O9  vrátane elektrického ovládania, parapetov,komplet v zmysle výpisu v PD a riešenia detailov</t>
  </si>
  <si>
    <t>-452699496</t>
  </si>
  <si>
    <t>7666616493Di10</t>
  </si>
  <si>
    <t>Dodávka a montáž drevených dverí tepelnoizolačných, dvere Di10,vr.rámovej zárubne,komplet v zmysle výpisu v PD a riešenia detailov</t>
  </si>
  <si>
    <t>1906864679</t>
  </si>
  <si>
    <t>7666616493Di4</t>
  </si>
  <si>
    <t>Dodávka a montáž drevených dverí tepelnoizolačných, dvere Di04,vr.rámovej zárubne,komplet v zmysle výpisu v PD a riešenia detailov</t>
  </si>
  <si>
    <t>-943508439</t>
  </si>
  <si>
    <t>766661649De02</t>
  </si>
  <si>
    <t>Dodávka a montáž exterierových dverných konštrukcií,dvere DE 02 komplet v zmysle výpisu v PD a riešenia detailov</t>
  </si>
  <si>
    <t>344858676</t>
  </si>
  <si>
    <t>766661649De03</t>
  </si>
  <si>
    <t>Dodávka a montáž exterierových dverných konštrukcií,dvere DE 03 komplet v zmysle výpisu v PD a riešenia detailov</t>
  </si>
  <si>
    <t>-871723339</t>
  </si>
  <si>
    <t>766661649De04</t>
  </si>
  <si>
    <t>Dodávka a montáž exterierových dverných konštrukcií,dvere DE 04 komplet v zmysle výpisu v PD a riešenia detailov</t>
  </si>
  <si>
    <t>1262612431</t>
  </si>
  <si>
    <t>766661649De05</t>
  </si>
  <si>
    <t>Dodávka a montáž exterierových dverných konštrukcií,dvere DE 05 komplet v zmysle výpisu v PD a riešenia detailov</t>
  </si>
  <si>
    <t>287693636</t>
  </si>
  <si>
    <t>Dodávka a montáž drevených dverí interierových,dvere ozn.Di3,5,6,7,8,9,vrátane zárubne,kovania, bližšia špecifikácia vid PD</t>
  </si>
  <si>
    <t>414</t>
  </si>
  <si>
    <t>1822231176</t>
  </si>
  <si>
    <t>Konštrukcie doplnkové kovové</t>
  </si>
  <si>
    <t>7675101113</t>
  </si>
  <si>
    <t>Z03 Dodávka a montáž brány z oceľových jäklových profilov 1260x900,komplet výrobok v zmysle popisu vid PD</t>
  </si>
  <si>
    <t>422</t>
  </si>
  <si>
    <t>7675101116</t>
  </si>
  <si>
    <t>Z06 Dodávka a montáž oceľového schodiska dl.3,9 m,komplet výrobok v zmysle popisu vid PD</t>
  </si>
  <si>
    <t>428</t>
  </si>
  <si>
    <t>7676465101Di01</t>
  </si>
  <si>
    <t>Dodávka a montáž protipožiarnych dverí hliníkových,dvere Di01,vr.zárubne,komplet v zmysle výpisu v projektovej dokumentácii</t>
  </si>
  <si>
    <t>1178996542</t>
  </si>
  <si>
    <t>7676465101Di02</t>
  </si>
  <si>
    <t>Dodávka a montáž protipožiarnych dverí hliníkových,dvere Di02,vr.zárubne,komplet v zmysle výpisu v projektovej dokumentácii</t>
  </si>
  <si>
    <t>-484120951</t>
  </si>
  <si>
    <t>Dodávka a osadenie oceľ.kotviaceho uholníka hr.6mm,vr.chem.kotiev M10 a ochranného náteru</t>
  </si>
  <si>
    <t>432</t>
  </si>
  <si>
    <t>338268534</t>
  </si>
  <si>
    <t>Podlahy z dlaždíc</t>
  </si>
  <si>
    <t>436</t>
  </si>
  <si>
    <t>438</t>
  </si>
  <si>
    <t>1277530640</t>
  </si>
  <si>
    <t>777</t>
  </si>
  <si>
    <t>Podlahy syntetické</t>
  </si>
  <si>
    <t>7773151221</t>
  </si>
  <si>
    <t>Podlaha vysokoodolná polyuretanová Ucrete hr.10mm,vrátane vysokoodolnej rýchlo vytvrdzujúcej penetračnej stierky</t>
  </si>
  <si>
    <t>444</t>
  </si>
  <si>
    <t>7773335200</t>
  </si>
  <si>
    <t>M+D Úprava stien syst. UCRETE</t>
  </si>
  <si>
    <t>446</t>
  </si>
  <si>
    <t>998777202.S</t>
  </si>
  <si>
    <t>Presun hmôt pre podlahy syntetické v objektoch výšky nad 6 do 12 m</t>
  </si>
  <si>
    <t>-399479045</t>
  </si>
  <si>
    <t>Obklady</t>
  </si>
  <si>
    <t>450</t>
  </si>
  <si>
    <t>454</t>
  </si>
  <si>
    <t>1234106617</t>
  </si>
  <si>
    <t>783522000</t>
  </si>
  <si>
    <t>Nátery klamp. konštr. syntetické dvojnásobné a zákl. náter</t>
  </si>
  <si>
    <t>458</t>
  </si>
  <si>
    <t>460</t>
  </si>
  <si>
    <t>783814115</t>
  </si>
  <si>
    <t>Nátery betónových povrchov polyuretanové transparentné</t>
  </si>
  <si>
    <t>462</t>
  </si>
  <si>
    <t>783814116</t>
  </si>
  <si>
    <t>Nátery vodeodolné</t>
  </si>
  <si>
    <t>464</t>
  </si>
  <si>
    <t>466</t>
  </si>
  <si>
    <t>784452273</t>
  </si>
  <si>
    <t>Maľba zo zmesí tekut. 1 far. dvojnás. v miest. do 8m,vrátane penetrácie</t>
  </si>
  <si>
    <t>468</t>
  </si>
  <si>
    <t>470</t>
  </si>
  <si>
    <t>D1 - Zariadenie č.2 – Vetranie hygienických zariadení (m.č. 1.03, 1.06, 1.07, 1.08, 1.20, 1.21, 2.03)</t>
  </si>
  <si>
    <t>D3 - Zariadenie č.3 – Nútené vetranie m.č.03-Nerezové nádrže a m.č.1.13-Lisovňa/Fľaškovňa</t>
  </si>
  <si>
    <t>D4 - Zariadenie č.4 – Vetranie priestorov na 1.PP (m.č.0.04-Drevené sudy, 0.05-Jestvujúca pivnica a 0.09-</t>
  </si>
  <si>
    <t>D5 - Zariadenie č.5 – Vetranie elektrorozvodne (m.č.1.11 a skladu m.č.1.17)</t>
  </si>
  <si>
    <t>D6 - Zariadenie č.6 – Prirodzené vetranie m.č.1.01, 1.10, 1.12, 2.05</t>
  </si>
  <si>
    <t>D7 - Zariadenie č.9 – Príprava pre chladenie podstrešných priestorov m.č.2.05 a 2.06</t>
  </si>
  <si>
    <t>2.01-02</t>
  </si>
  <si>
    <t>M+D Odvodný radiálny ventilátor QX 100T s dobehom a spätnou klapkou, montáž na stenu alebo do podhľadu,vrátane montážneho,spojovacieho,tesniaceho a záves.materiálu,zaregulovania a vyskušania,dopr.nákladov,platí pre všetky položky VZT+chladenie</t>
  </si>
  <si>
    <t>2.03-02</t>
  </si>
  <si>
    <t>2.04-05</t>
  </si>
  <si>
    <t>Zariadenie č.3 – Nútené vetranie m.č.03-Nerezové nádrže a m.č.1.13-Lisovňa/Fľaškovňa</t>
  </si>
  <si>
    <t>3.01-02</t>
  </si>
  <si>
    <t>M+D Radiálny ventilátor odvodný do kruhového potrubia K160XL sileo</t>
  </si>
  <si>
    <t>3.02-02</t>
  </si>
  <si>
    <t>M+D Tlmič hluku do kruhového potrubia LDC 160-600</t>
  </si>
  <si>
    <t>3.03-02</t>
  </si>
  <si>
    <t>M+D Spätná klapka RSK160</t>
  </si>
  <si>
    <t>3.04-02</t>
  </si>
  <si>
    <t>M+D Filtračná kazeta FGR 160 (s plochým filtrom F3)</t>
  </si>
  <si>
    <t>3.05-02</t>
  </si>
  <si>
    <t>M+D Odvodná jednoradová žalúziová výustka na kruhové potrubie NOVA-CA-1-400x100-R3-V-ZN</t>
  </si>
  <si>
    <t>3.06-02</t>
  </si>
  <si>
    <t>M+D Výfuková strieška kruhová STR160Zn</t>
  </si>
  <si>
    <t>3.07-02</t>
  </si>
  <si>
    <t>M+D Krycia mriežka Ø200</t>
  </si>
  <si>
    <t>3.08-02</t>
  </si>
  <si>
    <t>M+D Koleno 90° so sitom Ø200</t>
  </si>
  <si>
    <t>3.08-03</t>
  </si>
  <si>
    <t>M+D Spiro potrubie Ø160/tv.15%</t>
  </si>
  <si>
    <t>3.08-04</t>
  </si>
  <si>
    <t>M+D Spiro potrubie Ø200/tv.20%</t>
  </si>
  <si>
    <t>3.08-05</t>
  </si>
  <si>
    <t>Zariadenie č.4 – Vetranie priestorov na 1.PP (m.č.0.04-Drevené sudy, 0.05-Jestvujúca pivnica a 0.09-</t>
  </si>
  <si>
    <t>4.01-02</t>
  </si>
  <si>
    <t>M+D Krycia mriežka Ø125</t>
  </si>
  <si>
    <t>4.03-02</t>
  </si>
  <si>
    <t>M+D Kruhová strieška so sitom STRS 125 Zn</t>
  </si>
  <si>
    <t>4.03-03</t>
  </si>
  <si>
    <t>M+D Spiro potrubie Ø125/tv.0%</t>
  </si>
  <si>
    <t>4.03-04</t>
  </si>
  <si>
    <t>D5</t>
  </si>
  <si>
    <t>Zariadenie č.5 – Vetranie elektrorozvodne (m.č.1.11 a skladu m.č.1.17)</t>
  </si>
  <si>
    <t>5.01-02</t>
  </si>
  <si>
    <t>5.02-02</t>
  </si>
  <si>
    <t>5.02-03</t>
  </si>
  <si>
    <t>D6</t>
  </si>
  <si>
    <t>6.01-02</t>
  </si>
  <si>
    <t>M+D Protidažďová žalúzia PZ-AL-630x800-S</t>
  </si>
  <si>
    <t>6.02-02</t>
  </si>
  <si>
    <t>M+D Potrubie ukončené sitom 630x800 (KM-H-630x800-R1)</t>
  </si>
  <si>
    <t>6.03-02</t>
  </si>
  <si>
    <t>M+D Potrubie Ø180 ukončené sitom (Krycia mriežka Ø180 na potrubí)</t>
  </si>
  <si>
    <t>6.05-02</t>
  </si>
  <si>
    <t>M+D Krycia mriežka Ø180</t>
  </si>
  <si>
    <t>6.07-02</t>
  </si>
  <si>
    <t>M+D Výfuková strieška kruhová STR180Zn</t>
  </si>
  <si>
    <t>6.07-03</t>
  </si>
  <si>
    <t>M+D Spiro potrubie Ø180/tv.20%</t>
  </si>
  <si>
    <t>6.07-04</t>
  </si>
  <si>
    <t>M+D Štvorhranné pozinkované potrubie sk.1 do obvodu 4000mm/tv.0%</t>
  </si>
  <si>
    <t>D7</t>
  </si>
  <si>
    <t>Zariadenie č.9 – Príprava pre chladenie podstrešných priestorov m.č.2.05 a 2.06</t>
  </si>
  <si>
    <t>7.07-01</t>
  </si>
  <si>
    <t>7.07-02</t>
  </si>
  <si>
    <t>7.07-03</t>
  </si>
  <si>
    <t xml:space="preserve">    734 - Ústredné kúrenie - armatúry</t>
  </si>
  <si>
    <t>Montáž zásobníkového ohrievača vody pre ohrev pitnej vody objem do 150 l</t>
  </si>
  <si>
    <t>734</t>
  </si>
  <si>
    <t>Ústredné kúrenie - armatúry</t>
  </si>
  <si>
    <t>341710000800</t>
  </si>
  <si>
    <t>Kábel vykurovací ref.DEVIflex 10T, 200W, 20m</t>
  </si>
  <si>
    <t>735413010</t>
  </si>
  <si>
    <t>Montáž elektrického konvektora nástenného</t>
  </si>
  <si>
    <t>484540004900</t>
  </si>
  <si>
    <t>Vertikálny plochý elektrický radiátor ref.ZEHNDER RODA - farba: biela - 1500 x 368 mm - 750W ,230V</t>
  </si>
  <si>
    <t>484540005100</t>
  </si>
  <si>
    <t>Elektrický konvektor ref.eloMENT 1000W,230V</t>
  </si>
  <si>
    <t>484540005300</t>
  </si>
  <si>
    <t>Elektrický konvektor ref.eloMENT 1500W,230V</t>
  </si>
  <si>
    <t xml:space="preserve">    732 - 9 - Strojné zariadenia - kalové čerpadlá a prečerpávacie zariadenia</t>
  </si>
  <si>
    <t>7712411135.2</t>
  </si>
  <si>
    <t>Tepelná izolácia potrubia, syntetický kaučuk, uzavretá bunková štruktúra, hr. 13 mm, D40</t>
  </si>
  <si>
    <t>134701818</t>
  </si>
  <si>
    <t>7221308038</t>
  </si>
  <si>
    <t>Potrubné závesy pre uloženie potrubia do 200 mm - počet a cenu/bm upresniť podľa zvoleného výrobcu</t>
  </si>
  <si>
    <t>7712411137</t>
  </si>
  <si>
    <t>Montáž armatúry na kanalizačné potrubie - závesy do D200 potrubia, počet a cenu/bm upresniť podľa zvoleného výrobcu</t>
  </si>
  <si>
    <t>Podlahový vpust HL310NPr DN50/75/110 vertikálny, so sifónom PRIMUS, 147x147/140x140mm</t>
  </si>
  <si>
    <t>Montáž armatúry na kanalizačné potrubie - terasový vpust, vrátane úpravy povrchov</t>
  </si>
  <si>
    <t>Kondenzačný sifón HL 136N DN40 s protizápachovou klapkou</t>
  </si>
  <si>
    <t>7712411155.3</t>
  </si>
  <si>
    <t>Montáž armatúry na kanalizačné potrubie - HL136N</t>
  </si>
  <si>
    <t>-1175793134</t>
  </si>
  <si>
    <t>7221308035</t>
  </si>
  <si>
    <t>Potrubné závesy pre uloženie vodovodného potrubia, do DN 150 - počet a cenu/bm upresniť podľa zvoleného výrobcu</t>
  </si>
  <si>
    <t>Montáž armatúry na vodovodné potrubie - závesy potrubia</t>
  </si>
  <si>
    <t>kpl</t>
  </si>
  <si>
    <t>7221308035.1</t>
  </si>
  <si>
    <t>Oceľové pozinkované vodovodné potrubie, DN 32</t>
  </si>
  <si>
    <t>230180055</t>
  </si>
  <si>
    <t>Montáž potrubia z oceľových bezšvových rúr, zváraním</t>
  </si>
  <si>
    <t>7221308449.1</t>
  </si>
  <si>
    <t>Pomocný materiál oceľové pozinkované bezšvové potrubie- pripojovacie armatúry, fitingy, redukcie - upresnenie pri realizácii dodávateľom, momentálne cca 50% z ceny montáže a dodávky materiálu potrubných rozvodov</t>
  </si>
  <si>
    <t>Uzatvárací ventil pre pitnú vodu, DN 20, max 16bar</t>
  </si>
  <si>
    <t>Uzatvárací ventil pre pitnú vodu, DN 32, max 16bar</t>
  </si>
  <si>
    <t>Uzatvárací ventil pre pitnú vodu, DN 40, max 16bar</t>
  </si>
  <si>
    <t>Spätná klapka na pitnú a užitkovú vodu DN 40</t>
  </si>
  <si>
    <t>Výtokový ventil s napojením na hadicu DN15</t>
  </si>
  <si>
    <t>1793846368</t>
  </si>
  <si>
    <t>Nerezové pracovné umývadlo, 600mm</t>
  </si>
  <si>
    <t>Montáž umývadla na stenu - upresniť podľa typu na stavbe</t>
  </si>
  <si>
    <t>Umývadlová batéria stojánková</t>
  </si>
  <si>
    <t>Montáž umývadlovej stojánkovej batérie</t>
  </si>
  <si>
    <t>725119799</t>
  </si>
  <si>
    <t>Hadicový navijak s tvarovo stálou hadicou, DN 25/ 30 m</t>
  </si>
  <si>
    <t>725319132</t>
  </si>
  <si>
    <t>Montáž hadicového navijaka</t>
  </si>
  <si>
    <t>725319132r</t>
  </si>
  <si>
    <t>M+D Systém odtokových žlabov-ref.ACO Modular 20, dl.3,5m (3 línie), 1 x zvislý odtok DN100</t>
  </si>
  <si>
    <t>-2042547793</t>
  </si>
  <si>
    <t>725319132r1</t>
  </si>
  <si>
    <t>M+D Systém odtokových žlabov-ref.ACO Modular 125, dl.4,0m (1 línia), 1 x zvislý odtok DN100</t>
  </si>
  <si>
    <t>-1268579723</t>
  </si>
  <si>
    <t>-496331802</t>
  </si>
  <si>
    <t>9 - Strojné zariadenia - kalové čerpadlá a prečerpávacie zariadenia</t>
  </si>
  <si>
    <t>732491000.r1</t>
  </si>
  <si>
    <t>M+D Prečerpávacie zariadenie ref.ACO Muli-Mini Duo</t>
  </si>
  <si>
    <t>244657819</t>
  </si>
  <si>
    <t>169152135</t>
  </si>
  <si>
    <t>PP-HT kanalizačné potrubie, 40 mm</t>
  </si>
  <si>
    <t>PP-HT kanalizačné potrubie, 75 mm</t>
  </si>
  <si>
    <t>7221308031.11</t>
  </si>
  <si>
    <t>7221308031.12</t>
  </si>
  <si>
    <t>115201501.2</t>
  </si>
  <si>
    <t>Montáž odpadového stúpacieho potrubia menovitej svetlosti do DN 150</t>
  </si>
  <si>
    <t>7221308031.13</t>
  </si>
  <si>
    <t>PP-HT kanalizačné odhlučnené potrubie, 75mm-zavesené potrubie</t>
  </si>
  <si>
    <t>7221308031.14</t>
  </si>
  <si>
    <t>PP-HT kanalizačné odhlučnené potrubie, 110mm-zavesené potrubie</t>
  </si>
  <si>
    <t>7221308031.15</t>
  </si>
  <si>
    <t>PP-HT kanalizačné odhlučnené potrubie, 125mm-zavesené potrubie</t>
  </si>
  <si>
    <t>Súprava vetracej hlavice HL 807, 75 mm</t>
  </si>
  <si>
    <t>Montáž armatúry na kanalizačné potrubie - HL807</t>
  </si>
  <si>
    <t>7221308565</t>
  </si>
  <si>
    <t>Umývačkový-UP-Sifón HL406 DN40/50 s možnosťou pripojenia vody armatúrou R1/2", 180x100mm</t>
  </si>
  <si>
    <t>7712411185.2</t>
  </si>
  <si>
    <t>Montáž armatúry na kanalizačné potrubie - HL406</t>
  </si>
  <si>
    <t>7221308554.2</t>
  </si>
  <si>
    <t>Strešný vtok HL64.1 Strešný vtok DN75/110 s izolačným tanierom a ohrevom (10-30W/230V)</t>
  </si>
  <si>
    <t>Montáž armatúry na kanalizačné potrubie - HL 64.1</t>
  </si>
  <si>
    <t>-1915590180</t>
  </si>
  <si>
    <t>7221308754.4</t>
  </si>
  <si>
    <t>7221308754.5</t>
  </si>
  <si>
    <t>7221308745.3</t>
  </si>
  <si>
    <t>Kontrolovateľný spätný ventil EA RV 277, DN 32</t>
  </si>
  <si>
    <t>Expanzná nádoba, Reflex DD 18, 10bar, G3/4´´</t>
  </si>
  <si>
    <t>Elektrický zásobník vody Dražice OKHE 160l</t>
  </si>
  <si>
    <t>-332942962</t>
  </si>
  <si>
    <t>Umývadlo 600 mm, vrátane stĺpika</t>
  </si>
  <si>
    <t>Montáž umývadla na skrutky do muriva, vrátane stĺpika</t>
  </si>
  <si>
    <t>725119454.1</t>
  </si>
  <si>
    <t>725119454.2</t>
  </si>
  <si>
    <t>Sprchová zástena, sprchový žľab - presný typ bude upresnený pri realizácii</t>
  </si>
  <si>
    <t>Osadenie sprchovej zásteny a žľabu, vrátane úpravy povchov a utesnenia</t>
  </si>
  <si>
    <t>Drez nerezový s odkvapnou plochou</t>
  </si>
  <si>
    <t>725319121</t>
  </si>
  <si>
    <t>Montáž drezu vrátane vytmelenia, bez výtokových armatúr</t>
  </si>
  <si>
    <t>Drezová batéria stojaca, 1/2´´</t>
  </si>
  <si>
    <t>725319121.1</t>
  </si>
  <si>
    <t>Montáž drezovej stojacej batérie</t>
  </si>
  <si>
    <t>Keramická výlevka závesná , vrátane mreže a batérie (napr. Ideal Standard S593901)</t>
  </si>
  <si>
    <t>Montáž keramickej výlevky</t>
  </si>
  <si>
    <t>725119735.2</t>
  </si>
  <si>
    <t>725119747.1</t>
  </si>
  <si>
    <t>725119754.1</t>
  </si>
  <si>
    <t>Nerezový kuchynský drez s odkvapnou plochou ( napr. SAPHO - KIVA 79x48x20 cm, pravé prevedenie )</t>
  </si>
  <si>
    <t>Montáž drezu - koordinácia so stolárom</t>
  </si>
  <si>
    <t>725119735.3</t>
  </si>
  <si>
    <t>725319132x</t>
  </si>
  <si>
    <t>M+D Systém odtokových žlabov-ref.ACO Modular 20, dl.13,5m (1 línia), 2 x zvislý odtok DN100</t>
  </si>
  <si>
    <t>-500956891</t>
  </si>
  <si>
    <t>1909121889</t>
  </si>
  <si>
    <t>732491000.r2</t>
  </si>
  <si>
    <t>M+D Cirkulačné čerpadlo ref.Grundfos Comfort 15-14 PM + osadenie, natlakovanie, spustenie</t>
  </si>
  <si>
    <t>1177471147</t>
  </si>
  <si>
    <t xml:space="preserve">M - Práce a dodávky M   </t>
  </si>
  <si>
    <t xml:space="preserve">Práce a dodávky M   </t>
  </si>
  <si>
    <t>218412</t>
  </si>
  <si>
    <t>Núdzové a požiarne STOP tlačítko, GW42201</t>
  </si>
  <si>
    <t>Viečko bezhalogénové ku kruhovej krabici z PPO biela V 68HF HB, D 83 mm</t>
  </si>
  <si>
    <t>210100002</t>
  </si>
  <si>
    <t>Ukončenie vodičov v rozvádzač. vrátane zapojenia a vodičovej koncovky do 6 mm2</t>
  </si>
  <si>
    <t>210100007</t>
  </si>
  <si>
    <t>Ukončenie vodičov v rozvádzač. vrátane zapojenia a vodičovej koncovky do 70 mm2</t>
  </si>
  <si>
    <t>210110023</t>
  </si>
  <si>
    <t>Sériový spínač - radenie 5, zapustená montáž IP 44, vrátane zapojenia</t>
  </si>
  <si>
    <t>ESP000004032</t>
  </si>
  <si>
    <t>Spínač sériový ref. Valena Life 752155 R5 IP44 biely</t>
  </si>
  <si>
    <t>210110051</t>
  </si>
  <si>
    <t>Jednopólové tlačítko - radenie 1/0, polozapustené a zapustené, vrátane zapojenia</t>
  </si>
  <si>
    <t>210111003</t>
  </si>
  <si>
    <t>Zásuvka vstavaná 400 V / 16A vrátane zapojenia, vyhotovenie 4P, 5P</t>
  </si>
  <si>
    <t>KVZ000000051</t>
  </si>
  <si>
    <t>Zásuvka nástenná IZVZ1653 250V,400V 16A 5P IP44</t>
  </si>
  <si>
    <t>210111031</t>
  </si>
  <si>
    <t>Zásuvka na povrchovú montáž IP 44, 250V / 16A, vrátane zapojenia 2P + PE</t>
  </si>
  <si>
    <t>345510005900</t>
  </si>
  <si>
    <t>Zásuvka Praktik jednonásobná, radenie 2P + PE, IP44, na povrch, biela</t>
  </si>
  <si>
    <t>210111053</t>
  </si>
  <si>
    <t>Zásuvka s plochými kontaktmi v krabici pre vonkajšie prostredie, 24 V / 10 A, 2P</t>
  </si>
  <si>
    <t>58926</t>
  </si>
  <si>
    <t>INDUSTRIAL SOCKETS AND SWITCHGEAR ,ZÁSUVKA 24V S TRAF. PRE P17,</t>
  </si>
  <si>
    <t>210190053</t>
  </si>
  <si>
    <t>Montáž rozvádzača skriňového, panelového za l pole - delený rozvádzač do váhy 400 kg</t>
  </si>
  <si>
    <t>ED90</t>
  </si>
  <si>
    <t>Rozvádzač RH s vyzbrojou</t>
  </si>
  <si>
    <t>sub</t>
  </si>
  <si>
    <t>210193056</t>
  </si>
  <si>
    <t>Skriňa ER plastová, trojfázová, dvojtarifná 1 odberateľ</t>
  </si>
  <si>
    <t>ERO000007527</t>
  </si>
  <si>
    <t>Rozvádzač RE1.0 F403 W xxA P0 25/25 3F 2T s oknom</t>
  </si>
  <si>
    <t>210201005</t>
  </si>
  <si>
    <t>Zapojenie svietidla IP40, 1 x svetelný zdroj, stropného - nástenného interierového so žiarovkou</t>
  </si>
  <si>
    <t>NLKBU003SC</t>
  </si>
  <si>
    <t>IDEAL LUX Tronco PT1 Big Nero</t>
  </si>
  <si>
    <t>210201010</t>
  </si>
  <si>
    <t>Zapojenie svietidla IP54, 1 x svetelný zdroj, stropného - nástenného interierového so žiarovkou</t>
  </si>
  <si>
    <t>NLKBU008SC</t>
  </si>
  <si>
    <t>REDO OUTDOOR SHIRO 9146 Miniprojektor tmavošedé</t>
  </si>
  <si>
    <t>Ref.FAGERHULT FGH PLEIAD G4 168 LED 1411lm 13W 4000K CRI 80 ON/OFF IP20 MacAdam 3 SDCM L90B50 100.000h prisadené</t>
  </si>
  <si>
    <t>Zapojenie svietidla IP44, stropného - nástenného LED</t>
  </si>
  <si>
    <t>Ref.FAGERHULT FGH DISCOVERY EVO LED 2566lm 19W 4000K CRI80 ON/OFF IP44 IK07 MacAdam3 SDCM L90B50 60.000h prisadené</t>
  </si>
  <si>
    <t>NORDLUX Mib 6</t>
  </si>
  <si>
    <t>Ref. FAGERHULT FGH MAGNUS CIRCULAR LED 3020lm 17,4W 4000K CRI80 ON/OFF IP54 IK07 MacAdam 3 SDCM L85B10 88.000 zavesené</t>
  </si>
  <si>
    <t>Ref.FAGERHULT FGH MAGNUS CIRCULAR LED 5301lm 30,4W 4000K CRI80 ON/OFF IP54 IK07 MacAdam 3 SDCM L85B10 88.000 prisadené</t>
  </si>
  <si>
    <t>Zapojenie svietidla IP20/40, 2 svetelný zdroj, závesného modulárneho, interierového LED</t>
  </si>
  <si>
    <t>NLILER023S</t>
  </si>
  <si>
    <t>Ref.FAGERHULT FGH MAGNUS CIRCULAR LED 13026lm 76,7W 4000K CRI80 ON/OFF IP54 IK07 MacAdam 3 SDCM L85B10 88.000 zavesené</t>
  </si>
  <si>
    <t>Zapojenie svietidla  LED,  stropného - nástenného</t>
  </si>
  <si>
    <t>LED2 MONO 40, W 30W</t>
  </si>
  <si>
    <t>Zapojenie svietidla 1x svetelný zdroj, núdzového, LED - núdzový režim</t>
  </si>
  <si>
    <t>Núdzové svietidlo IL 1x3W ERT-LED 3h, prisadené, do haly, WL</t>
  </si>
  <si>
    <t>210201511</t>
  </si>
  <si>
    <t>Zapojenie svietidla 1x svetelný zdroj, núdzového, LED - stály režim</t>
  </si>
  <si>
    <t>NLKXU033SC</t>
  </si>
  <si>
    <t>Núdzové svietidlo KX, ERT-LED 1h, 3h, 8h, univerzálne, SC</t>
  </si>
  <si>
    <t>S-K BD FI 30 FeZn</t>
  </si>
  <si>
    <t>210411066</t>
  </si>
  <si>
    <t>Montáž PIR detektora</t>
  </si>
  <si>
    <t>SPS000000015</t>
  </si>
  <si>
    <t>Senzor pohybu ref. ROLF JQ-O 08821 230VAC IP20 9m/360° PIR biela</t>
  </si>
  <si>
    <t>210800125</t>
  </si>
  <si>
    <t>Kábel medený uložený voľne CYKY 450/750 V 7x1,5</t>
  </si>
  <si>
    <t>210881056</t>
  </si>
  <si>
    <t>Vodič bezhalogénový, medený uložený pevne N2XH 0,6/1,0 kV  6</t>
  </si>
  <si>
    <t>341610012400</t>
  </si>
  <si>
    <t>Vodič medený bezhalogenový N2XH 6 mm2</t>
  </si>
  <si>
    <t>210881058</t>
  </si>
  <si>
    <t>Vodič bezhalogénový, medený uložený pevne N2XH 0,6/1,0 kV  16</t>
  </si>
  <si>
    <t>341610012600</t>
  </si>
  <si>
    <t>Vodič medený bezhalogenový N2XH 16 mm2</t>
  </si>
  <si>
    <t>210881061</t>
  </si>
  <si>
    <t>Vodič bezhalogénový, medený uložený pevne N2XH 0,6/1,0 kV  50</t>
  </si>
  <si>
    <t>341610012900</t>
  </si>
  <si>
    <t>Kábel medený bezhalogenový N2XH 50 mm2</t>
  </si>
  <si>
    <t>210881070</t>
  </si>
  <si>
    <t>Kábel bezhalogénový, medený uložený pevne N2XH 0,6/1,0 kV  2x2,5</t>
  </si>
  <si>
    <t>341610013800</t>
  </si>
  <si>
    <t>Kábel medený bezhalogenový N2XH 2x2,5 mm2</t>
  </si>
  <si>
    <t>210881075</t>
  </si>
  <si>
    <t>Kábel bezhalogénový, medený uložený pevne N2XH 0,6/1,0 kV  3x1,5</t>
  </si>
  <si>
    <t>341610014300</t>
  </si>
  <si>
    <t>Kábel medený bezhalogenový N2XH 3x1,5 mm2</t>
  </si>
  <si>
    <t>210881076</t>
  </si>
  <si>
    <t>Kábel bezhalogénový, medený uložený pevne N2XH 0,6/1,0 kV  3x2,5</t>
  </si>
  <si>
    <t>341610014400</t>
  </si>
  <si>
    <t>Kábel medený bezhalogenový N2XH 3x2,5 mm2</t>
  </si>
  <si>
    <t>210881101</t>
  </si>
  <si>
    <t>Kábel bezhalogénový, medený uložený pevne N2XH 0,6/1,0 kV  5x2,5</t>
  </si>
  <si>
    <t>341610016900</t>
  </si>
  <si>
    <t>Kábel medený bezhalogenový N2XH 5x2,5 mm2</t>
  </si>
  <si>
    <t>210881332</t>
  </si>
  <si>
    <t>Kábel bezhalogénový, medený uložený pevne NHXH-FE 180/E30 0,6/1,0 kV  3x1,5</t>
  </si>
  <si>
    <t>341610031400</t>
  </si>
  <si>
    <t>Kábel medený bezhalogenový NHXH FE180/E90 3x1,5 mm2</t>
  </si>
  <si>
    <t>220065021</t>
  </si>
  <si>
    <t>Montáž 1x optického kábla, miestna sieť</t>
  </si>
  <si>
    <t>TB08OM3Eca</t>
  </si>
  <si>
    <t>Optický kábel TB 8-vláknový OM3 (9/125µm), LSOH, KELine, TB08OM3-Eca</t>
  </si>
  <si>
    <t>TB24OM3Eca</t>
  </si>
  <si>
    <t>Pigtail a prišlušenstvo k optickým káblom</t>
  </si>
  <si>
    <t>220711012</t>
  </si>
  <si>
    <t>Montáž a zapojenie drôtovej verzie ústredne EZS pre 16 modulov</t>
  </si>
  <si>
    <t>TB24OM4Eca</t>
  </si>
  <si>
    <t xml:space="preserve"> DIGIPLEX EVO192 zabezpečovacia ústredňa</t>
  </si>
  <si>
    <t>TB04OS2Eca</t>
  </si>
  <si>
    <t xml:space="preserve"> PS45 zálohovaný systémový zdroj napájania</t>
  </si>
  <si>
    <t>CLTD04OM1Eca</t>
  </si>
  <si>
    <t>PGM4 zbernicový modul</t>
  </si>
  <si>
    <t>CLTD24OM1Eca</t>
  </si>
  <si>
    <t>PCS250 komunikátor GSM/GPRS</t>
  </si>
  <si>
    <t>220711100</t>
  </si>
  <si>
    <t>Montáž skrinky ústredne 320x300, vrátane zámku a napájacieho zdroja</t>
  </si>
  <si>
    <t>404630000300</t>
  </si>
  <si>
    <t>Zdroj pre ústredňu napájací, 16VAC(2,2 A)/18VAC(2 A), montáž na DIN lištu</t>
  </si>
  <si>
    <t>404660002000</t>
  </si>
  <si>
    <t>Štandardná inštalačná skrinka 320x300x90 mm</t>
  </si>
  <si>
    <t>404660002300</t>
  </si>
  <si>
    <t>Zámok pre inštalačné skrinky k ústredniam Paradox</t>
  </si>
  <si>
    <t>220732211</t>
  </si>
  <si>
    <t>Montáž a zapojenie sietového záznamníka NVR do 64 kanálov</t>
  </si>
  <si>
    <t>TB04OM4Eca</t>
  </si>
  <si>
    <t>Ref. Avigilon DEMO VMA-AS1-24P09-EU vrátane licencie</t>
  </si>
  <si>
    <t>332</t>
  </si>
  <si>
    <t>C0000190</t>
  </si>
  <si>
    <t>Svetelná girlanda pre žiarovky</t>
  </si>
  <si>
    <t>1259800378</t>
  </si>
  <si>
    <t>1274698872</t>
  </si>
  <si>
    <t>Spínač polozapustený a zapustený vrátane zapojenia jednopólový - radenie 1 IP44</t>
  </si>
  <si>
    <t>KAPTUR LITE LED 6389lm 46W 4000K CRI80 IP67 IK02</t>
  </si>
  <si>
    <t xml:space="preserve">    777 - Podlahy zo syntetických hmôt</t>
  </si>
  <si>
    <t>627451641</t>
  </si>
  <si>
    <t>Oprava škárovania MC tehlového muriva stien 30-40%</t>
  </si>
  <si>
    <t>631313651</t>
  </si>
  <si>
    <t>Betón.mazanina v spáde s rozptýlenou výstužou a s dilatáciou</t>
  </si>
  <si>
    <t>631319183</t>
  </si>
  <si>
    <t>Príplatok sklon povrchu mazaniny 15-35 st. hr. do 12 cm</t>
  </si>
  <si>
    <t>633451514</t>
  </si>
  <si>
    <t>Soklíky z cem. malty rovné výška do 10 cm ťahané s jednod. profilom</t>
  </si>
  <si>
    <t>633451514r</t>
  </si>
  <si>
    <t>Štrbinový žľab dĺ.4m, 1 línia</t>
  </si>
  <si>
    <t>-1442148657</t>
  </si>
  <si>
    <t>978023411</t>
  </si>
  <si>
    <t>Vysekanie, vyškrab. a vyčistenie škár v murive tehel.</t>
  </si>
  <si>
    <t>Podlahy zo syntetických hmôt</t>
  </si>
  <si>
    <t>7773151221r</t>
  </si>
  <si>
    <t>M+D Fabion Ucrete</t>
  </si>
  <si>
    <t>2126438553</t>
  </si>
  <si>
    <t>998777201.S</t>
  </si>
  <si>
    <t>Presun hmôt pre podlahy syntetické v objektoch výšky do 6 m</t>
  </si>
  <si>
    <t>-1923576280</t>
  </si>
  <si>
    <t>D1 - Zariadenie č.4 – Vetranie priestorov na 1.PP (m.č.0.04-Drevené sudy, 0.05-Jestvujúca pivnica a 0.09-</t>
  </si>
  <si>
    <t>4.02-04</t>
  </si>
  <si>
    <t>M+D Krycia mriežka Ø160,vrátane montážneho,spojovacieho,tesniaceho a záves.materiálu,zaregulovania a vyskušania,dopr.nákladov,platí pre všetky položky VZT+chladenie</t>
  </si>
  <si>
    <t>4.04-04</t>
  </si>
  <si>
    <t>M+D Kruhová strieška so sitom STRS 160 Zn</t>
  </si>
  <si>
    <t>4.04-05</t>
  </si>
  <si>
    <t>M+D Spiro potrubie Ø160/tv.0%</t>
  </si>
  <si>
    <t>4.04-06</t>
  </si>
  <si>
    <t>1745126010</t>
  </si>
  <si>
    <t>1415877329</t>
  </si>
  <si>
    <t>-458090573</t>
  </si>
  <si>
    <t>725119454r</t>
  </si>
  <si>
    <t>M+D Systém odtokových žľabov, ref.ACO Modular 20, dl.4,0m (1 línia), 1 x zvislý odtok DN100</t>
  </si>
  <si>
    <t>-1171698085</t>
  </si>
  <si>
    <t>110288249</t>
  </si>
  <si>
    <t>Spínač polozapustený a zapustený vrátane zapojenia dvojitý prep.stried. - radenie 5 B IP44</t>
  </si>
  <si>
    <t>Spínač polozapustený a zapustený vrátane zapojenia stried.prep.- radenie 6 IP44</t>
  </si>
  <si>
    <t>INDUSTRIAL SOCKETS AND SWITCHGEAR ,ZÁSUVKA 24V S TRAF. PRE P17</t>
  </si>
  <si>
    <t>210203010</t>
  </si>
  <si>
    <t>LED pás 12 V samolepiaci</t>
  </si>
  <si>
    <t>347730001100</t>
  </si>
  <si>
    <t>LED pás 4,8W/12V teplá biela 60xSMD3528 IP68</t>
  </si>
  <si>
    <t>210203020</t>
  </si>
  <si>
    <t>AL lišty pre LED pásy</t>
  </si>
  <si>
    <t>348130004200</t>
  </si>
  <si>
    <t>Profil hliníkový SLIM, len pre LED pás so šírkou 8 mm</t>
  </si>
  <si>
    <t>210203030</t>
  </si>
  <si>
    <t>LED napájaci zdroj</t>
  </si>
  <si>
    <t>347730013000</t>
  </si>
  <si>
    <t>Zdroj impulzný k LED pásom napäťový LPH-18-12 Mean Well 12V/18W pre LED aplikácie s vysokým krytím IP67</t>
  </si>
  <si>
    <t>1727012493</t>
  </si>
  <si>
    <t>-312919597</t>
  </si>
  <si>
    <t>210810028</t>
  </si>
  <si>
    <t>Kábel medený silový uložený voľne 1-CYKY 0,6/1 kV 5x50</t>
  </si>
  <si>
    <t>341110006700</t>
  </si>
  <si>
    <t>Kábel medený 1-CYKY 5x50 mm2</t>
  </si>
  <si>
    <t>210902381</t>
  </si>
  <si>
    <t>Kábel hliníkový silový, uložený v rúrke NAYY 0,6/1 kV 4x25</t>
  </si>
  <si>
    <t>341110034000</t>
  </si>
  <si>
    <t>Kábel hliníkový NAYY 4x25 mm2</t>
  </si>
  <si>
    <t>Výstražná fóla PE, šxhr 300x0,1 mm, dĺ. 250 m, farba červená,</t>
  </si>
  <si>
    <t>1302820234</t>
  </si>
  <si>
    <t>Inžinierska činnosť - skúšky a revízie ostatné skúšky celeho systému</t>
  </si>
  <si>
    <t>210638635</t>
  </si>
  <si>
    <t>-1581067388</t>
  </si>
  <si>
    <t xml:space="preserve">    8 - RÚROVÉ VEDENIA</t>
  </si>
  <si>
    <t xml:space="preserve">    722 - Vnútorný vodovod</t>
  </si>
  <si>
    <t>D3 - PRÁCE A DODÁVKY M</t>
  </si>
  <si>
    <t xml:space="preserve">    272 - Vedenia rúrové vonkajšie</t>
  </si>
  <si>
    <t>110011010</t>
  </si>
  <si>
    <t>Vytýčenie trasy vodovodu, kanalizácie v rovine</t>
  </si>
  <si>
    <t>km</t>
  </si>
  <si>
    <t>119001401</t>
  </si>
  <si>
    <t>Dočasné zaistenie potrubia oceľ. alebo liat. DN do 200 mm</t>
  </si>
  <si>
    <t>119001421</t>
  </si>
  <si>
    <t>Dočasné zaistenie káblov do 3 káblov</t>
  </si>
  <si>
    <t>120001101</t>
  </si>
  <si>
    <t>Príplatok za sťaženú vykopávku v blízkosti podzem. vedenia</t>
  </si>
  <si>
    <t>Príplatok za lepivosť  horn. tr. 3-30%</t>
  </si>
  <si>
    <t>Príplatok za lepivosť horniny tr.3 v rýhach š. do 200 cm-30%</t>
  </si>
  <si>
    <t>Zhotovenie paženia rýh pre podz. vedenie príložné hl. do 2 m</t>
  </si>
  <si>
    <t>Odstránenie paženia rýh pre podz. vedenie príložné hl. do 2 m</t>
  </si>
  <si>
    <t>151101301</t>
  </si>
  <si>
    <t>Zhotovenie rozopretia stien príložného paženia hĺbka do 4 m</t>
  </si>
  <si>
    <t>151101311</t>
  </si>
  <si>
    <t>Odstránenie rozopretia stien príložného paženia hĺbka do 4 m</t>
  </si>
  <si>
    <t>151201201</t>
  </si>
  <si>
    <t>Zhotovenie paženia stien výkopu záťažné hl. do 4 m</t>
  </si>
  <si>
    <t>151201211</t>
  </si>
  <si>
    <t>Odstránenie paženia stien výkopu záťažné hl. do 4 m</t>
  </si>
  <si>
    <t>151201401</t>
  </si>
  <si>
    <t>Zhotovenie vzopretia stien záťažného paženia hĺbka do 4 m</t>
  </si>
  <si>
    <t>151201411</t>
  </si>
  <si>
    <t>Odstránenie vzopretia stien záťažného paženia hĺbka do 4 m</t>
  </si>
  <si>
    <t>Vodorovné premiestnenie výkopku do 500 m horn. tr. 1-4</t>
  </si>
  <si>
    <t>167101101</t>
  </si>
  <si>
    <t>Nakladanie výkopku do 100 m3 v horn. tr. 1-4</t>
  </si>
  <si>
    <t>167101103</t>
  </si>
  <si>
    <t>Skladanie alebo prekladanie výkopu v horn. tr. 1-4</t>
  </si>
  <si>
    <t>171201101</t>
  </si>
  <si>
    <t>Násypy nezhutnené</t>
  </si>
  <si>
    <t>Uloženie sypaniny na skládku na stavenisku</t>
  </si>
  <si>
    <t>175101101</t>
  </si>
  <si>
    <t>Obsyp potrubia bez prehodenia sypaniny</t>
  </si>
  <si>
    <t>583371010</t>
  </si>
  <si>
    <t>Štrkopiesok 0-8 B1</t>
  </si>
  <si>
    <t>175101109</t>
  </si>
  <si>
    <t>Obsyp potrubia príplatok za prehodenie sypaniny</t>
  </si>
  <si>
    <t>451573111</t>
  </si>
  <si>
    <t>Lôžko pod potrubie, stoky v otv. výk. z piesku a štrkopiesku</t>
  </si>
  <si>
    <t>451575111</t>
  </si>
  <si>
    <t>Podkladná vrstva z piesku pod VŠ</t>
  </si>
  <si>
    <t>451575111S</t>
  </si>
  <si>
    <t>Štrkopieskový podklad pod šachty VŠ</t>
  </si>
  <si>
    <t>RÚROVÉ VEDENIA</t>
  </si>
  <si>
    <t>871151121</t>
  </si>
  <si>
    <t>Montáž potrubia z tlakových rúrok polyetylénových d 25</t>
  </si>
  <si>
    <t>2861D0201</t>
  </si>
  <si>
    <t>Potrubie vodovodné PE100, PN16, SDR11 - 25 x 2,3</t>
  </si>
  <si>
    <t>871161121</t>
  </si>
  <si>
    <t>Montáž potrubia z tlakových rúrok polyetylénových d 32</t>
  </si>
  <si>
    <t>2861D0102</t>
  </si>
  <si>
    <t>Potrubie vodovodné PE100, PN10, SDR17 - 32 x 2,3</t>
  </si>
  <si>
    <t>871171121</t>
  </si>
  <si>
    <t>Montáž potrubia z tlakových rúrok polyetylénových d 40</t>
  </si>
  <si>
    <t>2861D0103</t>
  </si>
  <si>
    <t>Potrubie vodovodné PE100, PN10, SDR17 - 40 x 2,4</t>
  </si>
  <si>
    <t>871211121</t>
  </si>
  <si>
    <t>Montáž potrubia z tlakových rúrok polyetylénových d 63</t>
  </si>
  <si>
    <t>2861D0105</t>
  </si>
  <si>
    <t>Potrubie vodovodné PE100, PN10, SDR17 - 63 x 3,8</t>
  </si>
  <si>
    <t>877211121</t>
  </si>
  <si>
    <t>Montáž elektrotvaroviek na potrubí PE v otvorenom výkope, zvárané DN 63</t>
  </si>
  <si>
    <t>2863A3305</t>
  </si>
  <si>
    <t>Prechodka PE/oc. d/DN 63/50-VŠ</t>
  </si>
  <si>
    <t>891211111</t>
  </si>
  <si>
    <t>Montáž vodovodných posúvačov v otvorenom výkope alebo šachte so zemnou súpravou DN 50</t>
  </si>
  <si>
    <t>4222I0236</t>
  </si>
  <si>
    <t>Posúvač domovej prípojky - DN 2"-63 - 2800</t>
  </si>
  <si>
    <t>4229C0203</t>
  </si>
  <si>
    <t>Súprava zemná pre armatúry dom. prípojky - DN 3/4"-2"/1,50m</t>
  </si>
  <si>
    <t>891269111</t>
  </si>
  <si>
    <t>Montáž navrtáv. pásov na potrubí z rúr vláknocementových, liatinových, oceľových, plastových DN 100</t>
  </si>
  <si>
    <t>4222I0812</t>
  </si>
  <si>
    <t>Pás navŕtavací univerzálny - DN 100-2"</t>
  </si>
  <si>
    <t>892233111</t>
  </si>
  <si>
    <t>Preplachovanie a dezinfekcia vodovodného potrubia DN 40-70</t>
  </si>
  <si>
    <t>892241111</t>
  </si>
  <si>
    <t>Tlaková skúška vodovodného potrubia DN do 80</t>
  </si>
  <si>
    <t>894201141</t>
  </si>
  <si>
    <t>Dno šachiet z betónu vodostavebného V 4 tr. C 12/15 nad 200 mm-pod VŠ</t>
  </si>
  <si>
    <t>894201193</t>
  </si>
  <si>
    <t>Príplatok za hrúbku dna do 200 mm</t>
  </si>
  <si>
    <t>894421111</t>
  </si>
  <si>
    <t>Osadenie prefabrikovaných šachiet do 4 t</t>
  </si>
  <si>
    <t>286810642KLV</t>
  </si>
  <si>
    <t>Vodomerná šachta vn.r.1600x1200x1800+poklop+doprava-VŠ</t>
  </si>
  <si>
    <t>899401112</t>
  </si>
  <si>
    <t>Osadenie poklopov liatinových posúvačových</t>
  </si>
  <si>
    <t>5534E0103</t>
  </si>
  <si>
    <t>Poklop uličný "tuhý" pre posúvače, č.1750</t>
  </si>
  <si>
    <t>969011121</t>
  </si>
  <si>
    <t>Vybúranie vedenia vodovodného, plynovodného DN do 52 mm-rušená exist.príp.vody,vrátane odvozu a likvidácie</t>
  </si>
  <si>
    <t>979131415</t>
  </si>
  <si>
    <t>Poplatok za uloženie vykopanej zeminy</t>
  </si>
  <si>
    <t>998276101</t>
  </si>
  <si>
    <t>Presun hmôt pre potrubie z rúr plastových alebo sklolaminátových v otvorenom výkope</t>
  </si>
  <si>
    <t>Vnútorný vodovod</t>
  </si>
  <si>
    <t>722130215</t>
  </si>
  <si>
    <t>Potrubie vod. z ocel. rúrok závit. pozink. 11353 DN 40-vo VŠ</t>
  </si>
  <si>
    <t>319441890</t>
  </si>
  <si>
    <t>Prechodka redukovaná pozinkovaná DN 2 x6/4</t>
  </si>
  <si>
    <t>722130239</t>
  </si>
  <si>
    <t>Potrubie vod. z ocel. rúrok  DN 100 - chránička vo VŠ</t>
  </si>
  <si>
    <t>722239106</t>
  </si>
  <si>
    <t>Montáž vodov. armatúr s 2 závitmi G 2</t>
  </si>
  <si>
    <t>4222V2007</t>
  </si>
  <si>
    <t>Filter D71 118-616 DN50-VŠ</t>
  </si>
  <si>
    <t>426914H2075</t>
  </si>
  <si>
    <t>Kontrolovateľný spätný ventil EA RV DN50-VŠ</t>
  </si>
  <si>
    <t>551110160</t>
  </si>
  <si>
    <t>Ventil uzatvárací G 2-VŠ</t>
  </si>
  <si>
    <t>551111160</t>
  </si>
  <si>
    <t>Ventil uzatvárací s vypúšťaním G 2-VŠ</t>
  </si>
  <si>
    <t>722262051</t>
  </si>
  <si>
    <t>Montáž vodomera pre vodu do 30° C prírub. skrutk. vertikál. do DN 50</t>
  </si>
  <si>
    <t>388220205</t>
  </si>
  <si>
    <t>Vodomer ref.FLOSTAR -M, DN40-VŠ</t>
  </si>
  <si>
    <t>998722101</t>
  </si>
  <si>
    <t>Presun hmôt pre vnút. vodovod v objektoch výšky do 6 m</t>
  </si>
  <si>
    <t>PRÁCE A DODÁVKY M</t>
  </si>
  <si>
    <t>Vedenia rúrové vonkajšie</t>
  </si>
  <si>
    <t>803221010</t>
  </si>
  <si>
    <t>Vyhľadávací vodič na potrubí z PE D do 150</t>
  </si>
  <si>
    <t>803222000</t>
  </si>
  <si>
    <t>Montáž vývodu signalizačného vodiča</t>
  </si>
  <si>
    <t>803223000</t>
  </si>
  <si>
    <t>Uloženie PE fólie na obsyp, vrátane dodávky fólie</t>
  </si>
  <si>
    <t>131201202</t>
  </si>
  <si>
    <t>Hĺbenie jám zapaž. v horn. tr. 3 nad 100 do 1 000 m3</t>
  </si>
  <si>
    <t>132201202</t>
  </si>
  <si>
    <t>Hĺbenie rýh šírka do 2 m v horn. tr. 3 nad 100 do 1 000 m3</t>
  </si>
  <si>
    <t>133201101</t>
  </si>
  <si>
    <t>Hĺbenie šachiet v horn. tr. 3 do 100 m3</t>
  </si>
  <si>
    <t>133201109</t>
  </si>
  <si>
    <t>Príplatok za lepivosť horniny tr.3-30%</t>
  </si>
  <si>
    <t>151201102</t>
  </si>
  <si>
    <t>Zhotovenie paženia rýh pre podz. vedenie záťažné hl. do 4 m</t>
  </si>
  <si>
    <t>151201112</t>
  </si>
  <si>
    <t>Odstránenie paženia rýh pre podz. vedenie záťažné hl. do 4 m</t>
  </si>
  <si>
    <t>151201301</t>
  </si>
  <si>
    <t>Zhotovenie rozopretia stien záťažného paženia hĺbka do 4 m</t>
  </si>
  <si>
    <t>151201311</t>
  </si>
  <si>
    <t>Odstránenie rozopretia stien záťažného paženia hĺbka do 4 m</t>
  </si>
  <si>
    <t>Podkladná vrstva z piesku pod Ž</t>
  </si>
  <si>
    <t>Štrkopieskový podklad pod šachty PP,Ž</t>
  </si>
  <si>
    <t>452112111</t>
  </si>
  <si>
    <t>Osadenie betónových prstencov rámov pod poklopy a mreže výška do 100 mm</t>
  </si>
  <si>
    <t>592241750b</t>
  </si>
  <si>
    <t>Prstenec vyrovnávací TBW-Q.1 63/6</t>
  </si>
  <si>
    <t>592241755b</t>
  </si>
  <si>
    <t>Prstenec vyrovnávací TBW-Q.1 63/8</t>
  </si>
  <si>
    <t>452112121</t>
  </si>
  <si>
    <t>Osadenie betónových prstencov rámov pod poklopy a mreže výška nad 100 do 200 mm</t>
  </si>
  <si>
    <t>592241760b</t>
  </si>
  <si>
    <t>Prstenec vyrovnávací TBW-Q.1 63/10</t>
  </si>
  <si>
    <t>871313121</t>
  </si>
  <si>
    <t>Montáž potrubia z kanalizačných rúr z PVC v otvorenom výkope do 20%  DN 150, tesnenie gum. krúžkami</t>
  </si>
  <si>
    <t>2863N8093</t>
  </si>
  <si>
    <t>Rúra kanalizačná PVC hladká s hrdlom 125x3,7x5000 SN8</t>
  </si>
  <si>
    <t>2863N8098</t>
  </si>
  <si>
    <t>Rúra kanalizačná PVC hladká s hrdlom 160x4,7x5000 SN8</t>
  </si>
  <si>
    <t>877313123</t>
  </si>
  <si>
    <t>Montáž tvaroviek jednoosových na potrubie z kanalizačných rúr z PVC v otvorenom výkope DN 150</t>
  </si>
  <si>
    <t>286506610</t>
  </si>
  <si>
    <t>Koleno kanalizačné PVC d160/45°</t>
  </si>
  <si>
    <t>877353121</t>
  </si>
  <si>
    <t>Montáž tvaroviek odbočných na potrubie z kanalizačných rúr z PVC v otvorenom výkope DN 200</t>
  </si>
  <si>
    <t>286507090</t>
  </si>
  <si>
    <t>Odbočky kanalizačné PVC d 160/125 mm</t>
  </si>
  <si>
    <t>892101111</t>
  </si>
  <si>
    <t>Skúška tesnosti kanalizačného potrubia DN do 200 vodou</t>
  </si>
  <si>
    <t>Dno šachiet z betónu vodostavebného V 4 tr. C 12/15 nad 200 mm-pod Ž</t>
  </si>
  <si>
    <t>894401211</t>
  </si>
  <si>
    <t>Osadenie bet. dielcov šachiet, skruže rovné</t>
  </si>
  <si>
    <t>592241829a</t>
  </si>
  <si>
    <t>Dno šachtové SU-M 1000/600</t>
  </si>
  <si>
    <t>592243500b</t>
  </si>
  <si>
    <t>Skruž šachtová TBS-Q.1 100/25 s poplastovými stúpadlami</t>
  </si>
  <si>
    <t>592243501b</t>
  </si>
  <si>
    <t>Skruž šachtová TBS-Q.1 100/50 s poplastovými stúpadlami</t>
  </si>
  <si>
    <t>592243509b</t>
  </si>
  <si>
    <t>Tesnenie elastomerové pre spojenie skruží EMT1000</t>
  </si>
  <si>
    <t>894402311</t>
  </si>
  <si>
    <t>Osadenie bet. dielcov šachiet, skruže prechodové</t>
  </si>
  <si>
    <t>592243800b</t>
  </si>
  <si>
    <t>Skruž prechodová TBR-Q.1 100-63/58/9 s kapsovým stúpadlom</t>
  </si>
  <si>
    <t>894403011</t>
  </si>
  <si>
    <t>Osadenie betónových dielcov stropov šachiet</t>
  </si>
  <si>
    <t>592243151</t>
  </si>
  <si>
    <t>Doska zákrytová TZK-Q.1 100-63/18</t>
  </si>
  <si>
    <t>894411111</t>
  </si>
  <si>
    <t>Zhotovenie šachiet z bet. dielcov, dno betón C 25/30 na potrubí DN do 200</t>
  </si>
  <si>
    <t>894421121</t>
  </si>
  <si>
    <t>Osadenie prefabrikovaných šachiet 4 - 10 t</t>
  </si>
  <si>
    <t>286810608KLA</t>
  </si>
  <si>
    <t>Akumulačná nádrž KL AN 12+vstup+poklop+doprava-Ž1,Ž2</t>
  </si>
  <si>
    <t>894807115</t>
  </si>
  <si>
    <t>Montáž revíznej šachty z PP, DN šachty 400, DN potrubia 160, tlak 12,5 t, hl. 1100 do 1500mm</t>
  </si>
  <si>
    <t>894807120</t>
  </si>
  <si>
    <t>Montáž revíznej šachty z PP, DN šachty 400, DN potrubia 160, tlak 12,5 t, hl. 1600 do 2000mm</t>
  </si>
  <si>
    <t>2865A2710</t>
  </si>
  <si>
    <t>TEGRA 425 - dno šachtové prietočné 160 x 90°</t>
  </si>
  <si>
    <t>2865A2712</t>
  </si>
  <si>
    <t>TEGRA 425 - dno šachtové s prítokom T 160</t>
  </si>
  <si>
    <t>2865A2715</t>
  </si>
  <si>
    <t>TEGRA 425 - dno šachtové zberné X 160</t>
  </si>
  <si>
    <t>2865A2745</t>
  </si>
  <si>
    <t>TEGRA 425 - rúra šachtová vlnovcová ID425 x 2000</t>
  </si>
  <si>
    <t>2865A2746</t>
  </si>
  <si>
    <t>TEGRA 425 - rúra teleskopická s tesnením 425x375</t>
  </si>
  <si>
    <t>2865A2749</t>
  </si>
  <si>
    <t>TEGRA 425 - tesnenie šachtovej rúry gumové 425</t>
  </si>
  <si>
    <t>899104111</t>
  </si>
  <si>
    <t>Osadenie poklopov liatinových, ocel. s rámom nad 150 kg</t>
  </si>
  <si>
    <t>2865A3402</t>
  </si>
  <si>
    <t>Poklop liatinový D400 na tel. rúru - DN425</t>
  </si>
  <si>
    <t>552434420d</t>
  </si>
  <si>
    <t>Poklop vstupný šachtový d600 D400</t>
  </si>
  <si>
    <t xml:space="preserve">    724 - Strojné vybavenie</t>
  </si>
  <si>
    <t>Podkladná vrstva z piesku pod RN</t>
  </si>
  <si>
    <t>Štrkopieskový podklad pod šachty PP,RN</t>
  </si>
  <si>
    <t>871181121</t>
  </si>
  <si>
    <t>Montáž potrubia z tlakových rúrok polyetylénových d 50</t>
  </si>
  <si>
    <t>2861D0104</t>
  </si>
  <si>
    <t>Potrubie vodovodné PE100, PN10, SDR17 - 50 x 3,0</t>
  </si>
  <si>
    <t>871353121</t>
  </si>
  <si>
    <t>Montáž potrubia z kanalizačných rúr z PVC v otvorenom výkope do 20%  DN 200, tesnenie gum. krúžkami</t>
  </si>
  <si>
    <t>2863N8103</t>
  </si>
  <si>
    <t>Rúra kanalizačná PVC hladká s hrdlom 200x5,9x5000 SN8</t>
  </si>
  <si>
    <t>871373121</t>
  </si>
  <si>
    <t>Montáž potrubia z kanalizačných rúr z PVC v otvorenom výkope do 20%  DN 300, tesnenie gum. krúžkami</t>
  </si>
  <si>
    <t>2863N8112</t>
  </si>
  <si>
    <t>Rúra kanalizačná PVC hladká s hrdlom 315x9,2x3000 - SN8</t>
  </si>
  <si>
    <t>286507060</t>
  </si>
  <si>
    <t>Odbočky kanalizačné PVC d160/160 mm</t>
  </si>
  <si>
    <t>286507110</t>
  </si>
  <si>
    <t>Odbočka kanalizačná PVC d 200/125mm</t>
  </si>
  <si>
    <t>286507120</t>
  </si>
  <si>
    <t>Odbočka kanalizačná PVC d 200/160mm</t>
  </si>
  <si>
    <t>286507130</t>
  </si>
  <si>
    <t>Odbočka kanalizačná PVC d 200/200mm</t>
  </si>
  <si>
    <t>877353123</t>
  </si>
  <si>
    <t>Montáž tvaroviek jednoosových na potrubie z kanalizačných rúr z PVC v otvorenom výkope DN 200</t>
  </si>
  <si>
    <t>286506660</t>
  </si>
  <si>
    <t>Koleno kanalizačné PVC d 200/45°</t>
  </si>
  <si>
    <t>892101112</t>
  </si>
  <si>
    <t>Skúška tesnosti kanalizačného potrubia DN 300 vodou</t>
  </si>
  <si>
    <t>Preplachovanie a dezinfekcia výtlačného potrubia DN 40-70</t>
  </si>
  <si>
    <t>Dno šachiet z betónu vodostavebného V 4 tr. C 12/15 nad 200 mm-pod RN</t>
  </si>
  <si>
    <t>2863VSAK020</t>
  </si>
  <si>
    <t>Filtračná prepážka do filtračnej šachty</t>
  </si>
  <si>
    <t>odhad</t>
  </si>
  <si>
    <t>592241830a</t>
  </si>
  <si>
    <t>Dno šachtové SU-M 1000/1000</t>
  </si>
  <si>
    <t>894411121</t>
  </si>
  <si>
    <t>Zhotovenie šachiet z bet. dielcov, dno betón C 25/30 na potrubí DN nad 200 do 300</t>
  </si>
  <si>
    <t>286810605KLA</t>
  </si>
  <si>
    <t>Akumulačná nádrž KL AN 6+vstup+poklop+doprava-RN2</t>
  </si>
  <si>
    <t>286810620KLR</t>
  </si>
  <si>
    <t>Retenčná nádrž KL RN 20 U+vstup+poklop+doprava-RN1</t>
  </si>
  <si>
    <t>894807130p</t>
  </si>
  <si>
    <t>Osadenie plastovej šachty</t>
  </si>
  <si>
    <t>551403230S</t>
  </si>
  <si>
    <t>Ventilová šachta pre polievací ventil s poklopom</t>
  </si>
  <si>
    <t>894807220</t>
  </si>
  <si>
    <t>Montáž revíznej šachty z PP, DN šachty 400, DN potrubia 160, tlak 40 t, hl. 1600 do 2000mm</t>
  </si>
  <si>
    <t>894807418</t>
  </si>
  <si>
    <t>Montáž revíznej šachty z PP, DN šachty 400, DN potrubia 200, tlak 40 t, hl. 1400 do 1800mm</t>
  </si>
  <si>
    <t>894807420</t>
  </si>
  <si>
    <t>Montáž revíznej šachty z PP, DN šachty 400, DN potrubia 200, tlak 40 t, hl. 1700 do 2000mm</t>
  </si>
  <si>
    <t>2865A2711</t>
  </si>
  <si>
    <t>TEGRA 425 - dno šachtové prietočné 200 x 90°</t>
  </si>
  <si>
    <t>2865A2713</t>
  </si>
  <si>
    <t>TEGRA 425 - dno šachtové s prítokom T 200</t>
  </si>
  <si>
    <t>2865A2716</t>
  </si>
  <si>
    <t>TEGRA 425 - dno šachtové zberné X 200</t>
  </si>
  <si>
    <t>896290200i</t>
  </si>
  <si>
    <t>Zhotovenie výustného objektu</t>
  </si>
  <si>
    <t>722224154</t>
  </si>
  <si>
    <t>Guľový kohút s hadicovou koncovkou G 1"-na polievanie</t>
  </si>
  <si>
    <t>724</t>
  </si>
  <si>
    <t>Strojné vybavenie</t>
  </si>
  <si>
    <t>724149101</t>
  </si>
  <si>
    <t>Montáž čerpadiel vodov. ponorných do RN</t>
  </si>
  <si>
    <t>4262A6040</t>
  </si>
  <si>
    <t>Klapka spätná R 1</t>
  </si>
  <si>
    <t>4262A6041</t>
  </si>
  <si>
    <t>Klapka spätná R 1 1/4</t>
  </si>
  <si>
    <t>4262A6045</t>
  </si>
  <si>
    <t>Ventil uzatvárací R 1</t>
  </si>
  <si>
    <t>4262A6046</t>
  </si>
  <si>
    <t>Ventil uzatvárací R 1 1/4</t>
  </si>
  <si>
    <t>4262C0113</t>
  </si>
  <si>
    <t>Čerpadlo ref.Unilift AP12.40.04.A1 - 96011017</t>
  </si>
  <si>
    <t>4262C1237g</t>
  </si>
  <si>
    <t>Čerpadlo ponorné SBA 3-45A</t>
  </si>
  <si>
    <t>998724101</t>
  </si>
  <si>
    <t>Presun hmôt pre strojné vybavenie v objektoch výšky do 6 m</t>
  </si>
  <si>
    <t>Podkladná vrstva z piesku pod PN</t>
  </si>
  <si>
    <t>Štrkopieskový podklad pod šachty PN</t>
  </si>
  <si>
    <t>Dno šachiet z betónu vodostavebného V 4 tr. C 12/15 nad 200 mm-pod PN</t>
  </si>
  <si>
    <t>286810629KLP</t>
  </si>
  <si>
    <t>Požiarna nádrž KL PN 22+2xvstup+2xpoklop+doprava-PN</t>
  </si>
  <si>
    <t>722215001</t>
  </si>
  <si>
    <t>Montáž ventil plavákový DN32-PN</t>
  </si>
  <si>
    <t>4263A2331</t>
  </si>
  <si>
    <t>Ventil plavákový G 3/4-PN</t>
  </si>
  <si>
    <t xml:space="preserve">    5 - Komunikácie</t>
  </si>
  <si>
    <t xml:space="preserve">    5-1 -  Konštrukcia dláždenej spevnenej plochy</t>
  </si>
  <si>
    <t xml:space="preserve">    5-2 -  Konštrukcia parkovacích stojísk</t>
  </si>
  <si>
    <t xml:space="preserve">    5-3 -  Konštrukcia nespevnenej komunikácie</t>
  </si>
  <si>
    <t>121101112</t>
  </si>
  <si>
    <t>Odstránenie ornice s premiestn. na hromady, so zložením na vzdialenosť do 100 m a do 1000 m3</t>
  </si>
  <si>
    <t>122202202</t>
  </si>
  <si>
    <t>Odkopávka a prekopávka nezapažená pre cesty, v hornine 3 nad 100 do 1000 m3</t>
  </si>
  <si>
    <t>122202209</t>
  </si>
  <si>
    <t>Odkopávky a prekopávky nezapažené pre cesty. Príplatok za lepivosť horniny 3</t>
  </si>
  <si>
    <t>162501122</t>
  </si>
  <si>
    <t>Vodorovné premiestnenie výkopku po spevnenej ceste z horniny tr.1-4, nad 100 do 1000 m3 na vzdialenosť do 3000 m</t>
  </si>
  <si>
    <t>162501123</t>
  </si>
  <si>
    <t>Vodorovné premiestnenie výkopku po spevnenej ceste z horniny tr.1-4, nad 100 do 1000 m3, príplatok k cene za každých ďalšich a začatých 1000 m</t>
  </si>
  <si>
    <t>Nakladanie neuľahnutého výkopku z hornín tr.1-4 nad 100 do 1000 m3</t>
  </si>
  <si>
    <t>171101103</t>
  </si>
  <si>
    <t>Uloženie sypaniny do násypu  súdržnej horniny s mierou zhutnenia nad 96 do 100 % podľa Proctor-Standard</t>
  </si>
  <si>
    <t>171101112</t>
  </si>
  <si>
    <t>Uloženie sypaniny do násypu  nesúdržnej horníny mimo aktivívnej zóny</t>
  </si>
  <si>
    <t>171201202</t>
  </si>
  <si>
    <t>Uloženie sypaniny na skládky nad 100 do 1000 m3</t>
  </si>
  <si>
    <t>181201102</t>
  </si>
  <si>
    <t>Úprava pláne v násypoch v hornine 1-4 so zhutnením</t>
  </si>
  <si>
    <t>211971121</t>
  </si>
  <si>
    <t>Zhotov. oplášt. výplne z geotext. v ryhe alebo v záreze pri rozvinutej šírke oplášt. od 0 do 2, 5 m</t>
  </si>
  <si>
    <t>693110002000</t>
  </si>
  <si>
    <t>Geotextília polypropylénová 200 g/m2, netkaná separačno-filtračná geotextília</t>
  </si>
  <si>
    <t>212752125</t>
  </si>
  <si>
    <t>Trativody z flexodrenážnych rúr DN 100</t>
  </si>
  <si>
    <t>Komunikácie</t>
  </si>
  <si>
    <t>597661111x</t>
  </si>
  <si>
    <t>Rigol dláždený do lôžka z betónu prostého tr. C 8/10 hr. do 250 mm z dlažobných kociek drobných - žula 80x80mm</t>
  </si>
  <si>
    <t>597669112</t>
  </si>
  <si>
    <t>Príplatok k cene 597 66 1111 za každých začatých 10 mm hrúbky lôžka nad 100 mm</t>
  </si>
  <si>
    <t>5-1</t>
  </si>
  <si>
    <t xml:space="preserve"> Konštrukcia dláždenej spevnenej plochy</t>
  </si>
  <si>
    <t>772501180x</t>
  </si>
  <si>
    <t>Kladenie dlažby z kameňa 10/10</t>
  </si>
  <si>
    <t>583801060x</t>
  </si>
  <si>
    <t>Kocka dlažobná drobná  8/10 - 10/10 žula</t>
  </si>
  <si>
    <t>632451128x</t>
  </si>
  <si>
    <t>Betón drenážny Baumit hr.18 cm</t>
  </si>
  <si>
    <t>564861111</t>
  </si>
  <si>
    <t>Podklad zo štrkodrviny s rozprestretím a zhutnením, po zhutnení hr. 200 mm</t>
  </si>
  <si>
    <t>5-2</t>
  </si>
  <si>
    <t xml:space="preserve"> Konštrukcia parkovacích stojísk</t>
  </si>
  <si>
    <t>596911211</t>
  </si>
  <si>
    <t>Kladenie zámkovej dlažby hr. 8 cm pre peších do 20 m2 so zriadením lôžka z kameniva hr. 4 cm</t>
  </si>
  <si>
    <t>592460012600</t>
  </si>
  <si>
    <t>Dlažba betónová Low value PREMAC SIKO 20, rozmer 200x200x80 mm, sivá</t>
  </si>
  <si>
    <t>564851111</t>
  </si>
  <si>
    <t>Podklad zo štrkodrviny s rozprestretím a zhutnením, po zhutnení hr. 150 mm</t>
  </si>
  <si>
    <t>564851114</t>
  </si>
  <si>
    <t>Podklad zo štrkodrviny s rozprestretím a zhutnením, po zhutnení hr. 180 mm</t>
  </si>
  <si>
    <t>289971211</t>
  </si>
  <si>
    <t>Zhotovenie vrstvy z geotextílie na upravenom povrchu v sklone do 1 : 5 , šírky od 0 do 3 m</t>
  </si>
  <si>
    <t>693660000200</t>
  </si>
  <si>
    <t>Netkaná textília ref. REO AMOS NTRFb proti ropným produktom</t>
  </si>
  <si>
    <t>5-3</t>
  </si>
  <si>
    <t xml:space="preserve"> Konštrukcia nespevnenej komunikácie</t>
  </si>
  <si>
    <t>564871135</t>
  </si>
  <si>
    <t>Podklad zo štrkodrviny s rozprestretím a zhutnením, po zhutnení hr. 350 mm</t>
  </si>
  <si>
    <t>895 94 1119</t>
  </si>
  <si>
    <t>Uličný vpust DN 450 s kalovým prehĺbením, s roštom na pántoch komplet (dodávka a osadenie)</t>
  </si>
  <si>
    <t>914001111</t>
  </si>
  <si>
    <t>Osadenie a montáž cestnej zvislej dopravnej značky na stĺpik, stĺp, konzolu alebo objekt</t>
  </si>
  <si>
    <t>404490008400</t>
  </si>
  <si>
    <t>Stĺpik Zn, d 60 mm/1 bm, pre dopravné značky</t>
  </si>
  <si>
    <t>914001211</t>
  </si>
  <si>
    <t>Montáž cestnej zvislej dopravnej značky základnej veľkosti do 1 m2 objímkami na stĺpiky alebo konzoly</t>
  </si>
  <si>
    <t>404410133700</t>
  </si>
  <si>
    <t>Informatívna prevádzková značka IP12 (Parkovisko), rozmer 500x700 mm, fólia RA2*(R3A,R3B), pozinkovaná</t>
  </si>
  <si>
    <t>915711111</t>
  </si>
  <si>
    <t>Vodorovné značenie krytu striekané farbou deliacich čiar šírky 125 mm</t>
  </si>
  <si>
    <t>915719111</t>
  </si>
  <si>
    <t>Príplatok k cene za reflexnú úpravu balotinovú deliacich čiar šírky 125 mm</t>
  </si>
  <si>
    <t>915791111</t>
  </si>
  <si>
    <t>Predznačenie pre značenie striekané farbou z náterových hmôt deliace čiary, vodiace prúžky</t>
  </si>
  <si>
    <t>917431111</t>
  </si>
  <si>
    <t>Osadenie chodník. obrubníka kamenného stojatého do lôžka z betónu prostého C 12/15 bez bočnej opory</t>
  </si>
  <si>
    <t>583810001100</t>
  </si>
  <si>
    <t>Dlažobná kocka - žula, rozmer 150-170 mm, KAM ON</t>
  </si>
  <si>
    <t>998223011</t>
  </si>
  <si>
    <t>Presun hmôt pre pozemné komunikácie s krytom dláždeným (822 2.3, 822 5.3) akejkoľvek dĺžky objektu</t>
  </si>
  <si>
    <t>1 - Zemné práce</t>
  </si>
  <si>
    <t>99 - Presun hmôt HSV</t>
  </si>
  <si>
    <t>111101111.S</t>
  </si>
  <si>
    <t>Odstránenie ruderálneho porastu s odvozom zhrabkov do 20km a so zlož. v rovine alebo na svahu do 1:5, vrátane poplatku za likvidáciu</t>
  </si>
  <si>
    <t>-1690589703</t>
  </si>
  <si>
    <t>122201101.S</t>
  </si>
  <si>
    <t>Odkopávka a prekopávka nezapažená v hornine 3, do 100 m3</t>
  </si>
  <si>
    <t>-2058481922</t>
  </si>
  <si>
    <t>122201109.S</t>
  </si>
  <si>
    <t>Odkopávky a prekopávky nezapažené. Príplatok k cenám za lepivosť horniny 3</t>
  </si>
  <si>
    <t>2054657037</t>
  </si>
  <si>
    <t>162501102.S</t>
  </si>
  <si>
    <t>Vodorovné premiestnenie výkopku po spevnenej ceste z horniny tr.1-4, do 100 m3 na vzdialenosť do 3000 m</t>
  </si>
  <si>
    <t>-180865269</t>
  </si>
  <si>
    <t>167101101.S</t>
  </si>
  <si>
    <t>Nakladanie neuľahnutého výkopku z hornín tr.1-4 do 100 m3</t>
  </si>
  <si>
    <t>1390088370</t>
  </si>
  <si>
    <t>171201101.S</t>
  </si>
  <si>
    <t>Uloženie sypaniny do násypov s rozprestretím sypaniny vo vrstvách a s hrubým urovnaním nezhutnených</t>
  </si>
  <si>
    <t>1232196672</t>
  </si>
  <si>
    <t>180401211.S</t>
  </si>
  <si>
    <t>Založenie trávnika lúčneho výsevom v rovine alebo na svahu do 1:5</t>
  </si>
  <si>
    <t>1593826227</t>
  </si>
  <si>
    <t>0057200014000</t>
  </si>
  <si>
    <t xml:space="preserve">Kvitnúca zmes klasik </t>
  </si>
  <si>
    <t>-41649960</t>
  </si>
  <si>
    <t>0057200014001</t>
  </si>
  <si>
    <t>Kvitnúca zmes slnovrat</t>
  </si>
  <si>
    <t>-1374941861</t>
  </si>
  <si>
    <t>181101101.S</t>
  </si>
  <si>
    <t>Úprava pláne v zárezoch v hornine 1-4 bez zhutnenia</t>
  </si>
  <si>
    <t>-963633522</t>
  </si>
  <si>
    <t>181301111.S</t>
  </si>
  <si>
    <t>Rozprestretie ornice v rovine, plocha nad 500 m2, hr.do 100 m</t>
  </si>
  <si>
    <t>-182711781</t>
  </si>
  <si>
    <t>103640000100.S</t>
  </si>
  <si>
    <t>Zemina pre terénne úpravy - ornica, vrátane obstarávania</t>
  </si>
  <si>
    <t>133348193</t>
  </si>
  <si>
    <t>183101111.S</t>
  </si>
  <si>
    <t>Hĺbenie jamky v rovine alebo na svahu do 1:5, objem do 0,01 m3</t>
  </si>
  <si>
    <t>-118316931</t>
  </si>
  <si>
    <t>183101214.S</t>
  </si>
  <si>
    <t>Hĺbenie jamiek pre výsadbu v horn. 1-4 s výmenou pôdy do 50% v rovine alebo na svahu do 1:5 objemu nad 0,05 do 0,125 m3</t>
  </si>
  <si>
    <t>-1363077308</t>
  </si>
  <si>
    <t>183101221.S</t>
  </si>
  <si>
    <t>Hĺbenie jamiek pre výsadbu v horn. 1-4 s výmenou pôdy do 50% v rovine alebo na svahu do 1:5 objemu nad 0, 40 do 1,00 m3</t>
  </si>
  <si>
    <t>750700910</t>
  </si>
  <si>
    <t>183101222.S</t>
  </si>
  <si>
    <t>Hĺbenie jamiek pre výsadbu v horn. 1-4 s výmenou pôdy do 50% v rovine alebo na svahu do 1:5 objemu nad 1,00 do 2,00 m3</t>
  </si>
  <si>
    <t>356007284</t>
  </si>
  <si>
    <t>183204112.S</t>
  </si>
  <si>
    <t>Výsadba kvetín do pripravovanej pôdy so zaliatím s jednoduchými koreňami trvaliek</t>
  </si>
  <si>
    <t>385501543</t>
  </si>
  <si>
    <t>02662010001</t>
  </si>
  <si>
    <t xml:space="preserve">Vlhkomilné rastliny </t>
  </si>
  <si>
    <t>947723857</t>
  </si>
  <si>
    <t>183205112.S</t>
  </si>
  <si>
    <t>Založenie záhonu na svahu nad 1:5 do 1:2 rovine alebo na svahu do 1:5 v hornine 3</t>
  </si>
  <si>
    <t>-1338757040</t>
  </si>
  <si>
    <t>183403161.S</t>
  </si>
  <si>
    <t>Obrobenie pôdy valcovaním v rovine alebo na svahu do 1:5</t>
  </si>
  <si>
    <t>-927250305</t>
  </si>
  <si>
    <t>184102116.S</t>
  </si>
  <si>
    <t>Výsadba dreviny s balom v rovine alebo na svahu do 1:5, priemer balu nad 600 do 800 mm, vrátane ulozenia do spravnej pozície, zasypania jamy zmesou novej a jestvujúvej zeminy a odvozu a likvidácie  prebytočnej jestvujucej zeminy z výkopu</t>
  </si>
  <si>
    <t>1376619007</t>
  </si>
  <si>
    <t>184102119.S</t>
  </si>
  <si>
    <t>Výsadba dreviny s balom v rovine alebo na svahu do 1:5, priemer balu nad 1200 do 1400 mm, vrátane ulozenia do spravnej pozície, zasypania jamy zmesou novej a jestvujúvej zeminy a odvozu a likvidácie  prebytočnej jestvujucej zeminy z výkopu</t>
  </si>
  <si>
    <t>-821654004</t>
  </si>
  <si>
    <t>026560000101</t>
  </si>
  <si>
    <t xml:space="preserve">Jaseň štíhly / Fraxinus excelsior/ 25- 30, 4- 6, bal </t>
  </si>
  <si>
    <t>-1156841588</t>
  </si>
  <si>
    <t>026560000102</t>
  </si>
  <si>
    <t xml:space="preserve">Jaseň mannový / Fraxinus ornus/ 20- 25, 4- 5, bal </t>
  </si>
  <si>
    <t>17430973</t>
  </si>
  <si>
    <t>026560000103</t>
  </si>
  <si>
    <t xml:space="preserve">Javor mliečny / Acer platanoides/ 25- 30, 4- 5, bal </t>
  </si>
  <si>
    <t>1731679422</t>
  </si>
  <si>
    <t>026560000104</t>
  </si>
  <si>
    <t xml:space="preserve">Javor poľný / Acer campestre/ 20-25, 4- 5, bal </t>
  </si>
  <si>
    <t>-944992765</t>
  </si>
  <si>
    <t>026560000105</t>
  </si>
  <si>
    <t xml:space="preserve">Čremcha obyčajná / Prunus padus/ 20-25, 4- 5, bal </t>
  </si>
  <si>
    <t>-1858006541</t>
  </si>
  <si>
    <t>026560000106</t>
  </si>
  <si>
    <t xml:space="preserve">Breza prevysnutá / Betula pendula/  4-5, bal </t>
  </si>
  <si>
    <t>96885346</t>
  </si>
  <si>
    <t>026560000107</t>
  </si>
  <si>
    <t xml:space="preserve">Dub letný / Quercus robur/  45- 50, 7- 9, bal </t>
  </si>
  <si>
    <t>366916999</t>
  </si>
  <si>
    <t>693410003.8</t>
  </si>
  <si>
    <t>Dodávka zeminy zmes :  záhradná zemina, vrátane dovozu a premiešania</t>
  </si>
  <si>
    <t>2102366442</t>
  </si>
  <si>
    <t>184102211.S</t>
  </si>
  <si>
    <t>Výsadba kríku bez balu do vopred vyhĺbenej jamky v rovine alebo na svahu do 1:5 výšky do 1 m</t>
  </si>
  <si>
    <t>1309054338</t>
  </si>
  <si>
    <t>0265100001001</t>
  </si>
  <si>
    <t xml:space="preserve">Muchovník lamarkov  / Amelanchier lamarckii/ </t>
  </si>
  <si>
    <t>-1250631238</t>
  </si>
  <si>
    <t>0265100001002</t>
  </si>
  <si>
    <t>Baza čierna / Sambucus nigra</t>
  </si>
  <si>
    <t>932729958</t>
  </si>
  <si>
    <t>0265100001003</t>
  </si>
  <si>
    <t xml:space="preserve">Orgován obyčajný / Syringa vulgaris/ </t>
  </si>
  <si>
    <t>421238882</t>
  </si>
  <si>
    <t>0265100001004</t>
  </si>
  <si>
    <t>Slivka trnková / Prunus spinosa/</t>
  </si>
  <si>
    <t>-611833844</t>
  </si>
  <si>
    <t>0265100001005</t>
  </si>
  <si>
    <t>Pavinič trojlaločný / Parthenocisus tricuspidata/</t>
  </si>
  <si>
    <t>-309539719</t>
  </si>
  <si>
    <t>0265100001006</t>
  </si>
  <si>
    <t xml:space="preserve">pavinič päťlaločný / Parthenocisus quinquefolia/ </t>
  </si>
  <si>
    <t>1865921619</t>
  </si>
  <si>
    <t>-28936761</t>
  </si>
  <si>
    <t>184202112</t>
  </si>
  <si>
    <t>Zakotvenie dreviny troma a viac kolmi pri priemere kolov do 100 mm pri dľžke kolov do 2 m do 3 m</t>
  </si>
  <si>
    <t>50080005</t>
  </si>
  <si>
    <t>05212050000</t>
  </si>
  <si>
    <t>Koly dľžka 200cm</t>
  </si>
  <si>
    <t>101921454</t>
  </si>
  <si>
    <t>05212050002</t>
  </si>
  <si>
    <t>Popruh k uviazaniu stromov (1.5m na kôl)</t>
  </si>
  <si>
    <t>-1621174253</t>
  </si>
  <si>
    <t>184801121.S</t>
  </si>
  <si>
    <t>Ošetrenie vysadených drevín solitérnych, v rovine alebo na svahu do 1:5</t>
  </si>
  <si>
    <t>-2085849920</t>
  </si>
  <si>
    <t>184802111.S</t>
  </si>
  <si>
    <t>Chemické odburinenie pôdy v rovine alebo na svahu do 1:5 postrekom naširoko</t>
  </si>
  <si>
    <t>1132386782</t>
  </si>
  <si>
    <t>25231000010r</t>
  </si>
  <si>
    <t>Chemické odburinenie trávnika - herbicid</t>
  </si>
  <si>
    <t>l</t>
  </si>
  <si>
    <t>-646949333</t>
  </si>
  <si>
    <t>184816111</t>
  </si>
  <si>
    <t>Hnojenie sadeníc s dopravou hnojiva zo vzd. do 200m, priemyslovými hnojivami do 0,25 kg/sad.</t>
  </si>
  <si>
    <t>-822488341</t>
  </si>
  <si>
    <t>25111112000</t>
  </si>
  <si>
    <t>Tabletové zásobné hnojivo 0,2kg</t>
  </si>
  <si>
    <t>324630103</t>
  </si>
  <si>
    <t>184852010.S</t>
  </si>
  <si>
    <t>Hnojenie trávnika v rovine alebo na svahu do 1:5 umelým hnojivom</t>
  </si>
  <si>
    <t>973071845</t>
  </si>
  <si>
    <t>251910000100.1</t>
  </si>
  <si>
    <t xml:space="preserve">Hnojivo záhradné ( napr. NPK 2g/m2 ) </t>
  </si>
  <si>
    <t>-1753067925</t>
  </si>
  <si>
    <t>184921093.S</t>
  </si>
  <si>
    <t>Mulčovanie rastlín pri hrúbke mulča nad 50 do 100 mm v rovine alebo na svahu do 1:5</t>
  </si>
  <si>
    <t>-1401728889</t>
  </si>
  <si>
    <t>0554151000</t>
  </si>
  <si>
    <t xml:space="preserve">mulčovací materiál - borovicová kôra </t>
  </si>
  <si>
    <t>-1697240075</t>
  </si>
  <si>
    <t>185803101r.1</t>
  </si>
  <si>
    <t>Pokos nového založeného trávnika s odvozom pokosenej hmoty, 2 x</t>
  </si>
  <si>
    <t>1297029869</t>
  </si>
  <si>
    <t>185803211.S</t>
  </si>
  <si>
    <t>Povalcovanie trávnika v rovine alebo na svahu do 1:5</t>
  </si>
  <si>
    <t>1690454767</t>
  </si>
  <si>
    <t>185804111i</t>
  </si>
  <si>
    <t>Údržba záhonu po dobu 24 mesiacov : zalievanie podľa predpisu PD, 2x ročne výchovný rez, 1x ročne vyplieť buriny, 2x ročne hnojenie NPK</t>
  </si>
  <si>
    <t>-862082772</t>
  </si>
  <si>
    <t>185804111j</t>
  </si>
  <si>
    <t>Údržba trávniku po dobu 24 mesiacov: zalievanie podľa predpisu PD, hnojenie, 4x ročne ošetriť selektívnym herbicídom a vykonať vertikuláciu, odplevelovanie kosenie lúčneho trávniku, kontrola plesí a škodcov</t>
  </si>
  <si>
    <t>1717847335</t>
  </si>
  <si>
    <t>185804111v</t>
  </si>
  <si>
    <t>Údržba drevín po dobu 24 mesiacov : zalievanie podľa predpisu PD, 1x ročne výchovný rez, 2-3x ročne vyplieť buriny okolo stromu, 2x ročne hnojenie, kontrola kotvenia a zdravoteného stavu</t>
  </si>
  <si>
    <t>730832172</t>
  </si>
  <si>
    <t>185804311.S</t>
  </si>
  <si>
    <t>Zaliatie rastlín vodou, plochy jednotlivo do 20 m2</t>
  </si>
  <si>
    <t>804162746</t>
  </si>
  <si>
    <t>185804312.S</t>
  </si>
  <si>
    <t>Zaliatie rastlín vodou, plochy jednotlivo nad 20 m2</t>
  </si>
  <si>
    <t>-622250403</t>
  </si>
  <si>
    <t>185851111.S</t>
  </si>
  <si>
    <t>Dovoz vody pre zálievku rastlín na vzdialenosť do 6000 m</t>
  </si>
  <si>
    <t>-970790109</t>
  </si>
  <si>
    <t>998231311.S</t>
  </si>
  <si>
    <t>Presun hmôt pre sadovnícke a krajinárske úpravy do 5000 m vodorovne bez zvislého presunu</t>
  </si>
  <si>
    <t>1474845350</t>
  </si>
  <si>
    <t>PS 01 - Fotovoltická elektráreň</t>
  </si>
  <si>
    <t>Vedľajšie rozpočtové náklady</t>
  </si>
  <si>
    <t>Elektroinštalácia</t>
  </si>
  <si>
    <t>ZTI</t>
  </si>
  <si>
    <t>UK</t>
  </si>
  <si>
    <t xml:space="preserve"> VZT+Chladenie</t>
  </si>
  <si>
    <t xml:space="preserve"> Architektúra , statika</t>
  </si>
  <si>
    <t>ZTI-B</t>
  </si>
  <si>
    <t>ZTI-A</t>
  </si>
  <si>
    <t>VZT+Chladenie</t>
  </si>
  <si>
    <t>Architektúra, statika</t>
  </si>
  <si>
    <t>Poznámky:</t>
  </si>
  <si>
    <t>K správnemu naceneniu výkazu výmer je potrebné naštudovanie PD. Naceniť je potrebné jestvujúci výkaz výmer podľa pokynov tendrového zadávateľa, resp. navrhu zmluvy o dielo.</t>
  </si>
  <si>
    <t>Výkaz výmer je neoddeliteľnou súčasťou celej PD. Materiál výrobkov je definovaný vo VV a zároveň sú položky jednoznačne určené a spárovateľné k výkresovej alebo textovej časti projektovej dokumentácie, ktorá dané materiály, v potrebných prípadoch ešte presnejšie podrobnejšie špecifikuje, upresňuje ci konkretizuje technicky, parametricky alebo referenčným výrobkom. </t>
  </si>
  <si>
    <t>Vzdialenost odvozu odpadov si dodavatel zahrnie do jednotkovej ceny podla svojich moznosti so zachovanim zadaneho mnozstva vo vykaze vymer</t>
  </si>
  <si>
    <t>Informácie o materiáloch výrobkov vo výkresovej časti alebo technických správach môžu byť aj výrazne rozsiahlejšie ako je možné uviesť technicky v texte názvu položky vo výkaze výmer, preto je potrebné naštudovanie projektovej dokumentácie a oceňovať výkaz výmer ako celok a neoddeliteňú súčasť projektovej dokumentácie.</t>
  </si>
  <si>
    <t>Výmery položiek presunov hmot PSV, pridružených výkonov a podružného materiálu vyjadrených mernými jednotkami v percentách % si uchádzač výpĺna sám podla metodiky rozpočtárskych programov napr. Cenkros, ODIS.</t>
  </si>
  <si>
    <t>Dodávateľ si zahrnie do jednotkových cien všetky náklady podla ZoD, vrátane VRN-ov: napr. označenie staveniska, čistenie, opatrenia pre stav. v zimnom období, poistenie, geodet. merania a dokumentáciu, skúšky, vzorky, dielenskú dokumentáciu, vyčistenie všetkých dotknutých plôch od stavebného odpadu.</t>
  </si>
  <si>
    <t>PS01-1</t>
  </si>
  <si>
    <t>PS01-2</t>
  </si>
  <si>
    <t>Montaz 3F hybridného meniča 2xMPPT + WIFI</t>
  </si>
  <si>
    <t>PS01-3</t>
  </si>
  <si>
    <t>PS01-4</t>
  </si>
  <si>
    <t>330/375/380Ws panel montaz</t>
  </si>
  <si>
    <t>PS01-5</t>
  </si>
  <si>
    <t>konstrukcia panel - rovna strecha</t>
  </si>
  <si>
    <t>PS01-6</t>
  </si>
  <si>
    <t>PS01-7</t>
  </si>
  <si>
    <t>Instalacia baterie</t>
  </si>
  <si>
    <t>Prípojný rozvádzač FTV</t>
  </si>
  <si>
    <t>PS01-8</t>
  </si>
  <si>
    <t>PS01-9</t>
  </si>
  <si>
    <t>Rozširenie prípojného rozvadzača merací modul</t>
  </si>
  <si>
    <t>PS01-10</t>
  </si>
  <si>
    <t>montaz pripojneho FTV rozvadzaca 3F hybrid</t>
  </si>
  <si>
    <t>Káble a uzemnenie</t>
  </si>
  <si>
    <t>PS01-11</t>
  </si>
  <si>
    <t>Cyky 5Cx4 1m Dodávka + Montáž ***</t>
  </si>
  <si>
    <t>PS01-12</t>
  </si>
  <si>
    <t>PV Solárny kabel 6mm2 1m zvod Dodávka + Montáž ***</t>
  </si>
  <si>
    <t>PS01-13</t>
  </si>
  <si>
    <t>Zemnenie panelov 6mm2 1m zvod Dodávka + Montáž ***</t>
  </si>
  <si>
    <t>PS01-14</t>
  </si>
  <si>
    <t>Ohybná trubka / zlab pre PV a AC 1m Dodávka + Montáž ***</t>
  </si>
  <si>
    <t>Ostatné</t>
  </si>
  <si>
    <t>PS01-15</t>
  </si>
  <si>
    <t>doprava</t>
  </si>
  <si>
    <t>PS01-16</t>
  </si>
  <si>
    <t>rezijne naklady - instalacia 3-4 dni</t>
  </si>
  <si>
    <t>PS01-17</t>
  </si>
  <si>
    <t>Revízna + realizacny projekt FTV + Techn. správa</t>
  </si>
  <si>
    <t>PS01-18</t>
  </si>
  <si>
    <t>Administácia podpora ZsDis pre pripojenie FVZ</t>
  </si>
  <si>
    <t>D4 - Prípojný rozvádzač FTV</t>
  </si>
  <si>
    <t>D5 - Káble a uzemnenie</t>
  </si>
  <si>
    <t>D6 - Ostatné</t>
  </si>
  <si>
    <t>KRYCÍ LIST ROZPOČTU STAVBY</t>
  </si>
  <si>
    <t>Názov stavby</t>
  </si>
  <si>
    <t>JKSO</t>
  </si>
  <si>
    <t>EČO</t>
  </si>
  <si>
    <t>Miesto</t>
  </si>
  <si>
    <t>IČO</t>
  </si>
  <si>
    <t>IČ DPH</t>
  </si>
  <si>
    <t xml:space="preserve">    STON a.s. , Uhrova 18, 831 01 Bratislava</t>
  </si>
  <si>
    <t xml:space="preserve">    Ing. arch. Tomáš Krištek</t>
  </si>
  <si>
    <t xml:space="preserve">   </t>
  </si>
  <si>
    <t>Spracoval</t>
  </si>
  <si>
    <t xml:space="preserve">   Rosoft,s.r.o.</t>
  </si>
  <si>
    <t>Rozpočet číslo</t>
  </si>
  <si>
    <t>Dňa</t>
  </si>
  <si>
    <t>Položiek</t>
  </si>
  <si>
    <t>CPV</t>
  </si>
  <si>
    <t>CPA</t>
  </si>
  <si>
    <t>Merné a účelové jednotky</t>
  </si>
  <si>
    <t xml:space="preserve">        Počet</t>
  </si>
  <si>
    <t xml:space="preserve"> Náklady / 1 m.j.</t>
  </si>
  <si>
    <t xml:space="preserve">       Počet</t>
  </si>
  <si>
    <t xml:space="preserve">           Počet</t>
  </si>
  <si>
    <t xml:space="preserve">    Náklady / 1 m.j.</t>
  </si>
  <si>
    <t xml:space="preserve">Rozpočtové náklady v </t>
  </si>
  <si>
    <t>A</t>
  </si>
  <si>
    <t>Základné rozp. náklady</t>
  </si>
  <si>
    <t>B</t>
  </si>
  <si>
    <t>Doplnkové náklady</t>
  </si>
  <si>
    <t>C</t>
  </si>
  <si>
    <t>Dodávky</t>
  </si>
  <si>
    <t>Práce nadčas</t>
  </si>
  <si>
    <t xml:space="preserve">GZS   </t>
  </si>
  <si>
    <t>Montáž</t>
  </si>
  <si>
    <t>Bez pevnej podl.</t>
  </si>
  <si>
    <t xml:space="preserve">Projektové práce   </t>
  </si>
  <si>
    <t>Kultúrna pamiatka</t>
  </si>
  <si>
    <t xml:space="preserve">Sťažené podmienky   </t>
  </si>
  <si>
    <t xml:space="preserve">Vplyv prostredia   </t>
  </si>
  <si>
    <t>"M"</t>
  </si>
  <si>
    <t xml:space="preserve">Iné VRN   </t>
  </si>
  <si>
    <t>VRN z rozpočtu</t>
  </si>
  <si>
    <t>ZRN (r. 1-6)</t>
  </si>
  <si>
    <t>DN (r. 8-11)</t>
  </si>
  <si>
    <t>VRN (r. 13-18)</t>
  </si>
  <si>
    <t>HZS</t>
  </si>
  <si>
    <t>Kompl. činnosť</t>
  </si>
  <si>
    <t>Celkové náklady</t>
  </si>
  <si>
    <t>Súčet 7, 12, 19-22</t>
  </si>
  <si>
    <t>Dátum a podpis</t>
  </si>
  <si>
    <t>% z</t>
  </si>
  <si>
    <t>Cena s DPH (r. 23-24)</t>
  </si>
  <si>
    <t>E</t>
  </si>
  <si>
    <t>Prípočty a odpočty</t>
  </si>
  <si>
    <t>Dodávky objednávateľa</t>
  </si>
  <si>
    <t>Kĺzavá doložka</t>
  </si>
  <si>
    <t>Zvýhodnenie</t>
  </si>
  <si>
    <t>33-M</t>
  </si>
  <si>
    <t>Montáže dopravných zariadení, skladových zariadení a váh</t>
  </si>
  <si>
    <t>33M1</t>
  </si>
  <si>
    <t>M+D Zdvíhacia hydraulická plošina,nosnosť 1500daN,š.1200mm,dl.1800mm,zdvih 3500mm,počet nôh 4,2ks ovládačov,2ks dvierka na podlaží so zámkom,vr.konštrukcie pod plošinu,kabeláže,dopravy,zamerania,ref.SCHRAMKO PROFI 3D</t>
  </si>
  <si>
    <t xml:space="preserve">    33-M Montáže dopravných zariadení,skladových zariadení a váh </t>
  </si>
  <si>
    <t>D1 - Menič</t>
  </si>
  <si>
    <t>D2 - Panely</t>
  </si>
  <si>
    <t>D3 - Batérie a príslušenstvo</t>
  </si>
  <si>
    <t>Menič</t>
  </si>
  <si>
    <t>Panely</t>
  </si>
  <si>
    <t>Batérie a príslušenstvo</t>
  </si>
  <si>
    <t>ref.Hybridny 3F inverter 20kW - 2x MPPT + WIFI</t>
  </si>
  <si>
    <t>ref.halfcut 370W panel - TUV certifikat</t>
  </si>
  <si>
    <t>ref.HV 300V - LFP Power 21,5kWh - pre Hybridný 3F menič - 15rokov</t>
  </si>
  <si>
    <t>ref.2x PV do 1000V + 2 x DC SPD + 4 x Istič 3x16A 4P + AC SPD + Uf-Guard + 4P Rele - Hybrid doplneny</t>
  </si>
  <si>
    <t xml:space="preserve">SO 01 Showroom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</si>
</sst>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%"/>
    <numFmt numFmtId="165" formatCode="dd\.mm\.yyyy"/>
    <numFmt numFmtId="166" formatCode="#,##0.00000"/>
    <numFmt numFmtId="167" formatCode="#,##0.000"/>
    <numFmt numFmtId="168" formatCode="#,##0_*&quot;€&quot;;\-#,##0_*&quot;€&quot;"/>
  </numFmts>
  <fonts count="52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charset val="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scheme val="minor"/>
    </font>
    <font>
      <b/>
      <sz val="11"/>
      <name val="Arial CE"/>
      <family val="2"/>
      <charset val="238"/>
    </font>
    <font>
      <b/>
      <sz val="11"/>
      <color rgb="FF003366"/>
      <name val="Arial CE"/>
      <family val="2"/>
      <charset val="238"/>
    </font>
    <font>
      <b/>
      <sz val="11"/>
      <color rgb="FF969696"/>
      <name val="Arial CE"/>
      <family val="2"/>
      <charset val="238"/>
    </font>
    <font>
      <sz val="8"/>
      <name val="MS Sans Serif"/>
      <charset val="1"/>
    </font>
    <font>
      <sz val="10"/>
      <name val="Arial"/>
      <family val="2"/>
      <charset val="238"/>
    </font>
    <font>
      <b/>
      <sz val="14"/>
      <color indexed="10"/>
      <name val="Arial CE"/>
      <family val="2"/>
      <charset val="238"/>
    </font>
    <font>
      <b/>
      <i/>
      <sz val="7"/>
      <color indexed="10"/>
      <name val="Arial CE"/>
      <family val="2"/>
      <charset val="238"/>
    </font>
    <font>
      <sz val="8"/>
      <name val="Arial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"/>
      <family val="2"/>
      <charset val="238"/>
    </font>
    <font>
      <b/>
      <sz val="7"/>
      <name val="Arial"/>
      <family val="2"/>
      <charset val="238"/>
    </font>
    <font>
      <sz val="7"/>
      <name val="Arial CE"/>
      <family val="2"/>
      <charset val="238"/>
    </font>
    <font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8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</borders>
  <cellStyleXfs count="3">
    <xf numFmtId="0" fontId="0" fillId="0" borderId="0"/>
    <xf numFmtId="0" fontId="33" fillId="0" borderId="0" applyNumberFormat="0" applyFill="0" applyBorder="0" applyAlignment="0" applyProtection="0"/>
    <xf numFmtId="0" fontId="37" fillId="0" borderId="0" applyAlignment="0">
      <alignment vertical="top"/>
      <protection locked="0"/>
    </xf>
  </cellStyleXfs>
  <cellXfs count="43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4" fontId="6" fillId="3" borderId="0" xfId="0" applyNumberFormat="1" applyFont="1" applyFill="1" applyAlignment="1" applyProtection="1">
      <alignment vertical="center"/>
      <protection locked="0"/>
    </xf>
    <xf numFmtId="164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Alignment="1">
      <alignment vertical="center"/>
    </xf>
    <xf numFmtId="164" fontId="1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0" fontId="23" fillId="5" borderId="0" xfId="0" applyFont="1" applyFill="1" applyAlignment="1">
      <alignment horizontal="left" vertical="center"/>
    </xf>
    <xf numFmtId="0" fontId="0" fillId="5" borderId="0" xfId="0" applyFont="1" applyFill="1" applyAlignment="1">
      <alignment vertical="center"/>
    </xf>
    <xf numFmtId="4" fontId="23" fillId="5" borderId="0" xfId="0" applyNumberFormat="1" applyFont="1" applyFill="1" applyAlignment="1">
      <alignment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/>
    <xf numFmtId="0" fontId="7" fillId="0" borderId="14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21" fillId="0" borderId="23" xfId="0" applyFont="1" applyBorder="1" applyAlignment="1" applyProtection="1">
      <alignment horizontal="center" vertical="center"/>
      <protection locked="0"/>
    </xf>
    <xf numFmtId="49" fontId="21" fillId="0" borderId="23" xfId="0" applyNumberFormat="1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167" fontId="21" fillId="0" borderId="23" xfId="0" applyNumberFormat="1" applyFont="1" applyBorder="1" applyAlignment="1" applyProtection="1">
      <alignment vertical="center"/>
      <protection locked="0"/>
    </xf>
    <xf numFmtId="4" fontId="21" fillId="3" borderId="23" xfId="0" applyNumberFormat="1" applyFont="1" applyFill="1" applyBorder="1" applyAlignment="1" applyProtection="1">
      <alignment vertical="center"/>
      <protection locked="0"/>
    </xf>
    <xf numFmtId="4" fontId="21" fillId="0" borderId="23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31" fillId="0" borderId="23" xfId="0" applyFont="1" applyBorder="1" applyAlignment="1" applyProtection="1">
      <alignment horizontal="center" vertical="center"/>
      <protection locked="0"/>
    </xf>
    <xf numFmtId="49" fontId="31" fillId="0" borderId="23" xfId="0" applyNumberFormat="1" applyFont="1" applyBorder="1" applyAlignment="1" applyProtection="1">
      <alignment horizontal="left" vertical="center" wrapText="1"/>
      <protection locked="0"/>
    </xf>
    <xf numFmtId="0" fontId="31" fillId="0" borderId="23" xfId="0" applyFont="1" applyBorder="1" applyAlignment="1" applyProtection="1">
      <alignment horizontal="left" vertical="center" wrapText="1"/>
      <protection locked="0"/>
    </xf>
    <xf numFmtId="0" fontId="31" fillId="0" borderId="23" xfId="0" applyFont="1" applyBorder="1" applyAlignment="1" applyProtection="1">
      <alignment horizontal="center" vertical="center" wrapText="1"/>
      <protection locked="0"/>
    </xf>
    <xf numFmtId="167" fontId="31" fillId="0" borderId="23" xfId="0" applyNumberFormat="1" applyFont="1" applyBorder="1" applyAlignment="1" applyProtection="1">
      <alignment vertical="center"/>
      <protection locked="0"/>
    </xf>
    <xf numFmtId="4" fontId="31" fillId="3" borderId="23" xfId="0" applyNumberFormat="1" applyFont="1" applyFill="1" applyBorder="1" applyAlignment="1" applyProtection="1">
      <alignment vertical="center"/>
      <protection locked="0"/>
    </xf>
    <xf numFmtId="4" fontId="31" fillId="0" borderId="23" xfId="0" applyNumberFormat="1" applyFont="1" applyBorder="1" applyAlignment="1" applyProtection="1">
      <alignment vertical="center"/>
      <protection locked="0"/>
    </xf>
    <xf numFmtId="0" fontId="32" fillId="0" borderId="23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167" fontId="21" fillId="3" borderId="2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4" fontId="2" fillId="3" borderId="0" xfId="0" applyNumberFormat="1" applyFont="1" applyFill="1" applyAlignment="1" applyProtection="1">
      <alignment horizontal="left" vertical="center"/>
      <protection locked="0"/>
    </xf>
    <xf numFmtId="4" fontId="21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2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/>
    <xf numFmtId="4" fontId="5" fillId="0" borderId="0" xfId="0" applyNumberFormat="1" applyFont="1"/>
    <xf numFmtId="0" fontId="31" fillId="0" borderId="23" xfId="0" applyFont="1" applyBorder="1" applyAlignment="1">
      <alignment horizontal="center" vertical="center"/>
    </xf>
    <xf numFmtId="49" fontId="31" fillId="0" borderId="23" xfId="0" applyNumberFormat="1" applyFont="1" applyBorder="1" applyAlignment="1">
      <alignment horizontal="left" vertical="center" wrapText="1"/>
    </xf>
    <xf numFmtId="0" fontId="31" fillId="0" borderId="23" xfId="0" applyFont="1" applyBorder="1" applyAlignment="1">
      <alignment horizontal="left" vertical="center" wrapText="1"/>
    </xf>
    <xf numFmtId="0" fontId="31" fillId="0" borderId="23" xfId="0" applyFont="1" applyBorder="1" applyAlignment="1">
      <alignment horizontal="center" vertical="center" wrapText="1"/>
    </xf>
    <xf numFmtId="167" fontId="31" fillId="0" borderId="23" xfId="0" applyNumberFormat="1" applyFont="1" applyBorder="1" applyAlignment="1">
      <alignment vertical="center"/>
    </xf>
    <xf numFmtId="4" fontId="31" fillId="0" borderId="23" xfId="0" applyNumberFormat="1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49" fontId="21" fillId="0" borderId="23" xfId="0" applyNumberFormat="1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center" vertical="center" wrapText="1"/>
    </xf>
    <xf numFmtId="167" fontId="21" fillId="0" borderId="23" xfId="0" applyNumberFormat="1" applyFont="1" applyBorder="1" applyAlignment="1">
      <alignment vertical="center"/>
    </xf>
    <xf numFmtId="4" fontId="21" fillId="0" borderId="23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3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4" fontId="36" fillId="0" borderId="14" xfId="0" applyNumberFormat="1" applyFont="1" applyBorder="1" applyAlignment="1">
      <alignment vertical="center"/>
    </xf>
    <xf numFmtId="4" fontId="36" fillId="0" borderId="0" xfId="0" applyNumberFormat="1" applyFont="1" applyBorder="1" applyAlignment="1">
      <alignment vertical="center"/>
    </xf>
    <xf numFmtId="166" fontId="36" fillId="0" borderId="0" xfId="0" applyNumberFormat="1" applyFont="1" applyBorder="1" applyAlignment="1">
      <alignment vertical="center"/>
    </xf>
    <xf numFmtId="4" fontId="36" fillId="0" borderId="15" xfId="0" applyNumberFormat="1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8" fillId="0" borderId="24" xfId="2" applyFont="1" applyBorder="1" applyAlignment="1" applyProtection="1">
      <alignment horizontal="left"/>
    </xf>
    <xf numFmtId="0" fontId="38" fillId="0" borderId="25" xfId="2" applyFont="1" applyBorder="1" applyAlignment="1" applyProtection="1">
      <alignment horizontal="left"/>
    </xf>
    <xf numFmtId="0" fontId="38" fillId="0" borderId="26" xfId="2" applyFont="1" applyBorder="1" applyAlignment="1" applyProtection="1">
      <alignment horizontal="left"/>
    </xf>
    <xf numFmtId="0" fontId="37" fillId="0" borderId="0" xfId="2" applyAlignment="1">
      <alignment horizontal="left" vertical="top"/>
      <protection locked="0"/>
    </xf>
    <xf numFmtId="0" fontId="38" fillId="0" borderId="27" xfId="2" applyFont="1" applyBorder="1" applyAlignment="1" applyProtection="1">
      <alignment horizontal="left"/>
    </xf>
    <xf numFmtId="0" fontId="38" fillId="0" borderId="0" xfId="2" applyFont="1" applyAlignment="1" applyProtection="1">
      <alignment horizontal="left"/>
    </xf>
    <xf numFmtId="0" fontId="39" fillId="0" borderId="0" xfId="2" applyFont="1" applyAlignment="1" applyProtection="1">
      <alignment horizontal="left"/>
    </xf>
    <xf numFmtId="0" fontId="40" fillId="0" borderId="0" xfId="2" applyFont="1" applyAlignment="1" applyProtection="1">
      <alignment horizontal="left"/>
    </xf>
    <xf numFmtId="0" fontId="38" fillId="0" borderId="28" xfId="2" applyFont="1" applyBorder="1" applyAlignment="1" applyProtection="1">
      <alignment horizontal="left"/>
    </xf>
    <xf numFmtId="0" fontId="38" fillId="0" borderId="29" xfId="2" applyFont="1" applyBorder="1" applyAlignment="1" applyProtection="1">
      <alignment horizontal="left"/>
    </xf>
    <xf numFmtId="0" fontId="38" fillId="0" borderId="30" xfId="2" applyFont="1" applyBorder="1" applyAlignment="1" applyProtection="1">
      <alignment horizontal="left"/>
    </xf>
    <xf numFmtId="0" fontId="38" fillId="0" borderId="31" xfId="2" applyFont="1" applyBorder="1" applyAlignment="1" applyProtection="1">
      <alignment horizontal="left"/>
    </xf>
    <xf numFmtId="0" fontId="41" fillId="0" borderId="24" xfId="2" applyFont="1" applyBorder="1" applyAlignment="1" applyProtection="1">
      <alignment horizontal="left" vertical="center"/>
    </xf>
    <xf numFmtId="0" fontId="41" fillId="0" borderId="25" xfId="2" applyFont="1" applyBorder="1" applyAlignment="1" applyProtection="1">
      <alignment horizontal="left" vertical="center"/>
    </xf>
    <xf numFmtId="0" fontId="41" fillId="0" borderId="0" xfId="2" applyFont="1" applyAlignment="1" applyProtection="1">
      <alignment horizontal="left" vertical="center"/>
    </xf>
    <xf numFmtId="0" fontId="41" fillId="0" borderId="26" xfId="2" applyFont="1" applyBorder="1" applyAlignment="1" applyProtection="1">
      <alignment horizontal="left" vertical="center"/>
    </xf>
    <xf numFmtId="0" fontId="41" fillId="0" borderId="27" xfId="2" applyFont="1" applyBorder="1" applyAlignment="1" applyProtection="1">
      <alignment horizontal="left" vertical="center"/>
    </xf>
    <xf numFmtId="0" fontId="41" fillId="0" borderId="32" xfId="2" applyFont="1" applyBorder="1" applyAlignment="1" applyProtection="1">
      <alignment horizontal="left" vertical="center"/>
    </xf>
    <xf numFmtId="0" fontId="41" fillId="0" borderId="34" xfId="2" applyFont="1" applyBorder="1" applyAlignment="1" applyProtection="1">
      <alignment horizontal="left" vertical="center"/>
    </xf>
    <xf numFmtId="0" fontId="41" fillId="0" borderId="28" xfId="2" applyFont="1" applyBorder="1" applyAlignment="1" applyProtection="1">
      <alignment horizontal="left" vertical="center"/>
    </xf>
    <xf numFmtId="0" fontId="41" fillId="0" borderId="35" xfId="2" applyFont="1" applyBorder="1" applyAlignment="1" applyProtection="1">
      <alignment horizontal="left" vertical="center"/>
    </xf>
    <xf numFmtId="0" fontId="41" fillId="0" borderId="36" xfId="2" applyFont="1" applyBorder="1" applyAlignment="1" applyProtection="1">
      <alignment horizontal="left" vertical="center"/>
    </xf>
    <xf numFmtId="0" fontId="44" fillId="0" borderId="40" xfId="2" applyFont="1" applyBorder="1" applyAlignment="1" applyProtection="1">
      <alignment horizontal="left" vertical="center"/>
    </xf>
    <xf numFmtId="0" fontId="43" fillId="0" borderId="27" xfId="2" applyFont="1" applyBorder="1" applyAlignment="1" applyProtection="1">
      <alignment horizontal="left" vertical="center"/>
    </xf>
    <xf numFmtId="0" fontId="41" fillId="0" borderId="0" xfId="2" applyFont="1" applyAlignment="1" applyProtection="1">
      <alignment horizontal="left" vertical="top"/>
    </xf>
    <xf numFmtId="0" fontId="41" fillId="0" borderId="27" xfId="2" applyFont="1" applyBorder="1" applyAlignment="1" applyProtection="1">
      <alignment horizontal="left" vertical="top"/>
    </xf>
    <xf numFmtId="0" fontId="44" fillId="0" borderId="40" xfId="2" applyFont="1" applyBorder="1" applyAlignment="1" applyProtection="1">
      <alignment horizontal="left" vertical="center" wrapText="1"/>
    </xf>
    <xf numFmtId="0" fontId="41" fillId="0" borderId="28" xfId="2" applyFont="1" applyBorder="1" applyAlignment="1" applyProtection="1">
      <alignment horizontal="left" vertical="top"/>
    </xf>
    <xf numFmtId="0" fontId="41" fillId="0" borderId="41" xfId="2" applyFont="1" applyBorder="1" applyAlignment="1" applyProtection="1">
      <alignment horizontal="left" vertical="center"/>
    </xf>
    <xf numFmtId="0" fontId="41" fillId="0" borderId="40" xfId="2" applyFont="1" applyBorder="1" applyAlignment="1" applyProtection="1">
      <alignment horizontal="left" vertical="center"/>
    </xf>
    <xf numFmtId="0" fontId="41" fillId="0" borderId="45" xfId="2" applyFont="1" applyBorder="1" applyAlignment="1" applyProtection="1">
      <alignment horizontal="left" vertical="center"/>
    </xf>
    <xf numFmtId="0" fontId="41" fillId="0" borderId="29" xfId="2" applyFont="1" applyBorder="1" applyAlignment="1" applyProtection="1">
      <alignment horizontal="left" vertical="center"/>
    </xf>
    <xf numFmtId="0" fontId="41" fillId="0" borderId="30" xfId="2" applyFont="1" applyBorder="1" applyAlignment="1" applyProtection="1">
      <alignment horizontal="left" vertical="center"/>
    </xf>
    <xf numFmtId="0" fontId="41" fillId="0" borderId="31" xfId="2" applyFont="1" applyBorder="1" applyAlignment="1" applyProtection="1">
      <alignment horizontal="left" vertical="center"/>
    </xf>
    <xf numFmtId="0" fontId="38" fillId="0" borderId="46" xfId="2" applyFont="1" applyBorder="1" applyAlignment="1" applyProtection="1">
      <alignment horizontal="left" vertical="center"/>
    </xf>
    <xf numFmtId="0" fontId="38" fillId="0" borderId="47" xfId="2" applyFont="1" applyBorder="1" applyAlignment="1" applyProtection="1">
      <alignment horizontal="left" vertical="center"/>
    </xf>
    <xf numFmtId="0" fontId="45" fillId="0" borderId="47" xfId="2" applyFont="1" applyBorder="1" applyAlignment="1" applyProtection="1">
      <alignment horizontal="left" vertical="center"/>
    </xf>
    <xf numFmtId="0" fontId="38" fillId="0" borderId="30" xfId="2" applyFont="1" applyBorder="1" applyAlignment="1" applyProtection="1">
      <alignment horizontal="left" vertical="center"/>
    </xf>
    <xf numFmtId="0" fontId="38" fillId="0" borderId="48" xfId="2" applyFont="1" applyBorder="1" applyAlignment="1" applyProtection="1">
      <alignment horizontal="left" vertical="center"/>
    </xf>
    <xf numFmtId="0" fontId="38" fillId="0" borderId="49" xfId="2" applyFont="1" applyBorder="1" applyAlignment="1" applyProtection="1">
      <alignment horizontal="left" vertical="center"/>
    </xf>
    <xf numFmtId="0" fontId="38" fillId="0" borderId="50" xfId="2" applyFont="1" applyBorder="1" applyAlignment="1" applyProtection="1">
      <alignment horizontal="left" vertical="center"/>
    </xf>
    <xf numFmtId="0" fontId="38" fillId="0" borderId="51" xfId="2" applyFont="1" applyBorder="1" applyAlignment="1" applyProtection="1">
      <alignment horizontal="left" vertical="center"/>
    </xf>
    <xf numFmtId="0" fontId="38" fillId="0" borderId="52" xfId="2" applyFont="1" applyBorder="1" applyAlignment="1" applyProtection="1">
      <alignment horizontal="left" vertical="center"/>
    </xf>
    <xf numFmtId="0" fontId="46" fillId="0" borderId="51" xfId="2" applyFont="1" applyBorder="1" applyAlignment="1" applyProtection="1">
      <alignment horizontal="left" vertical="center"/>
    </xf>
    <xf numFmtId="0" fontId="46" fillId="0" borderId="52" xfId="2" applyFont="1" applyBorder="1" applyAlignment="1" applyProtection="1">
      <alignment horizontal="left" vertical="center"/>
    </xf>
    <xf numFmtId="0" fontId="38" fillId="0" borderId="53" xfId="2" applyFont="1" applyBorder="1" applyAlignment="1" applyProtection="1">
      <alignment horizontal="left" vertical="center"/>
    </xf>
    <xf numFmtId="0" fontId="38" fillId="0" borderId="54" xfId="2" applyFont="1" applyBorder="1" applyAlignment="1" applyProtection="1">
      <alignment horizontal="left" vertical="center"/>
    </xf>
    <xf numFmtId="0" fontId="38" fillId="0" borderId="55" xfId="2" applyFont="1" applyBorder="1" applyAlignment="1" applyProtection="1">
      <alignment horizontal="left" vertical="center"/>
    </xf>
    <xf numFmtId="0" fontId="38" fillId="0" borderId="56" xfId="2" applyFont="1" applyBorder="1" applyAlignment="1" applyProtection="1">
      <alignment horizontal="left" vertical="center"/>
    </xf>
    <xf numFmtId="37" fontId="38" fillId="0" borderId="57" xfId="2" applyNumberFormat="1" applyFont="1" applyBorder="1" applyAlignment="1" applyProtection="1">
      <alignment horizontal="right" vertical="center"/>
    </xf>
    <xf numFmtId="37" fontId="38" fillId="0" borderId="58" xfId="2" applyNumberFormat="1" applyFont="1" applyBorder="1" applyAlignment="1" applyProtection="1">
      <alignment horizontal="right" vertical="center"/>
    </xf>
    <xf numFmtId="0" fontId="38" fillId="0" borderId="57" xfId="2" applyFont="1" applyBorder="1" applyAlignment="1" applyProtection="1">
      <alignment horizontal="left" vertical="center"/>
    </xf>
    <xf numFmtId="0" fontId="38" fillId="0" borderId="58" xfId="2" applyFont="1" applyBorder="1" applyAlignment="1" applyProtection="1">
      <alignment horizontal="left" vertical="center"/>
    </xf>
    <xf numFmtId="168" fontId="38" fillId="0" borderId="58" xfId="2" applyNumberFormat="1" applyFont="1" applyBorder="1" applyAlignment="1" applyProtection="1">
      <alignment horizontal="right" vertical="center"/>
    </xf>
    <xf numFmtId="37" fontId="38" fillId="0" borderId="56" xfId="2" applyNumberFormat="1" applyFont="1" applyBorder="1" applyAlignment="1" applyProtection="1">
      <alignment horizontal="right" vertical="center"/>
    </xf>
    <xf numFmtId="0" fontId="38" fillId="0" borderId="59" xfId="2" applyFont="1" applyBorder="1" applyAlignment="1" applyProtection="1">
      <alignment horizontal="left" vertical="center"/>
    </xf>
    <xf numFmtId="0" fontId="45" fillId="0" borderId="46" xfId="2" applyFont="1" applyBorder="1" applyAlignment="1" applyProtection="1">
      <alignment horizontal="left" vertical="center"/>
    </xf>
    <xf numFmtId="0" fontId="47" fillId="0" borderId="47" xfId="2" applyFont="1" applyBorder="1" applyAlignment="1" applyProtection="1">
      <alignment horizontal="left" vertical="center" wrapText="1"/>
    </xf>
    <xf numFmtId="0" fontId="45" fillId="0" borderId="30" xfId="2" applyFont="1" applyBorder="1" applyAlignment="1" applyProtection="1">
      <alignment horizontal="left" vertical="center"/>
    </xf>
    <xf numFmtId="0" fontId="45" fillId="0" borderId="48" xfId="2" applyFont="1" applyBorder="1" applyAlignment="1" applyProtection="1">
      <alignment horizontal="left" vertical="center"/>
    </xf>
    <xf numFmtId="0" fontId="48" fillId="0" borderId="49" xfId="2" applyFont="1" applyBorder="1" applyAlignment="1" applyProtection="1">
      <alignment horizontal="left" vertical="center"/>
    </xf>
    <xf numFmtId="0" fontId="45" fillId="0" borderId="51" xfId="2" applyFont="1" applyBorder="1" applyAlignment="1" applyProtection="1">
      <alignment horizontal="left" vertical="center"/>
    </xf>
    <xf numFmtId="0" fontId="45" fillId="0" borderId="52" xfId="2" applyFont="1" applyBorder="1" applyAlignment="1" applyProtection="1">
      <alignment horizontal="left" vertical="center"/>
    </xf>
    <xf numFmtId="0" fontId="45" fillId="0" borderId="50" xfId="2" applyFont="1" applyBorder="1" applyAlignment="1" applyProtection="1">
      <alignment horizontal="left" vertical="center"/>
    </xf>
    <xf numFmtId="0" fontId="49" fillId="0" borderId="54" xfId="2" applyFont="1" applyBorder="1" applyAlignment="1" applyProtection="1">
      <alignment horizontal="left" vertical="center"/>
    </xf>
    <xf numFmtId="0" fontId="45" fillId="0" borderId="54" xfId="2" applyFont="1" applyBorder="1" applyAlignment="1" applyProtection="1">
      <alignment horizontal="left" vertical="center"/>
    </xf>
    <xf numFmtId="0" fontId="45" fillId="0" borderId="53" xfId="2" applyFont="1" applyBorder="1" applyAlignment="1" applyProtection="1">
      <alignment horizontal="left" vertical="center"/>
    </xf>
    <xf numFmtId="0" fontId="41" fillId="0" borderId="60" xfId="2" applyFont="1" applyBorder="1" applyAlignment="1" applyProtection="1">
      <alignment horizontal="center" vertical="center"/>
    </xf>
    <xf numFmtId="0" fontId="45" fillId="0" borderId="61" xfId="2" applyFont="1" applyBorder="1" applyAlignment="1" applyProtection="1">
      <alignment horizontal="left" vertical="center"/>
    </xf>
    <xf numFmtId="0" fontId="38" fillId="0" borderId="62" xfId="2" applyFont="1" applyBorder="1" applyAlignment="1" applyProtection="1">
      <alignment horizontal="left" vertical="center"/>
    </xf>
    <xf numFmtId="0" fontId="41" fillId="0" borderId="63" xfId="2" applyFont="1" applyBorder="1" applyAlignment="1" applyProtection="1">
      <alignment horizontal="left" vertical="center"/>
    </xf>
    <xf numFmtId="39" fontId="46" fillId="0" borderId="64" xfId="2" applyNumberFormat="1" applyFont="1" applyBorder="1" applyAlignment="1" applyProtection="1">
      <alignment horizontal="right" vertical="center"/>
    </xf>
    <xf numFmtId="0" fontId="38" fillId="0" borderId="65" xfId="2" applyFont="1" applyBorder="1" applyAlignment="1" applyProtection="1">
      <alignment horizontal="left" vertical="center"/>
    </xf>
    <xf numFmtId="0" fontId="41" fillId="0" borderId="64" xfId="2" applyFont="1" applyBorder="1" applyAlignment="1" applyProtection="1">
      <alignment horizontal="left" vertical="center"/>
    </xf>
    <xf numFmtId="0" fontId="38" fillId="0" borderId="66" xfId="2" applyFont="1" applyBorder="1" applyAlignment="1" applyProtection="1">
      <alignment horizontal="left" vertical="center"/>
    </xf>
    <xf numFmtId="39" fontId="38" fillId="0" borderId="64" xfId="2" applyNumberFormat="1" applyFont="1" applyBorder="1" applyAlignment="1" applyProtection="1">
      <alignment horizontal="left" vertical="center"/>
    </xf>
    <xf numFmtId="0" fontId="44" fillId="0" borderId="64" xfId="2" applyFont="1" applyBorder="1" applyAlignment="1" applyProtection="1">
      <alignment horizontal="left" vertical="center"/>
    </xf>
    <xf numFmtId="0" fontId="38" fillId="0" borderId="67" xfId="2" applyFont="1" applyBorder="1" applyAlignment="1" applyProtection="1">
      <alignment horizontal="left" vertical="center"/>
    </xf>
    <xf numFmtId="2" fontId="50" fillId="0" borderId="67" xfId="2" applyNumberFormat="1" applyFont="1" applyBorder="1" applyAlignment="1" applyProtection="1">
      <alignment horizontal="right" vertical="center"/>
    </xf>
    <xf numFmtId="0" fontId="45" fillId="0" borderId="68" xfId="2" applyFont="1" applyBorder="1" applyAlignment="1" applyProtection="1">
      <alignment horizontal="left" vertical="center"/>
    </xf>
    <xf numFmtId="0" fontId="38" fillId="0" borderId="69" xfId="2" applyFont="1" applyBorder="1" applyAlignment="1" applyProtection="1">
      <alignment horizontal="left" vertical="center"/>
    </xf>
    <xf numFmtId="0" fontId="44" fillId="0" borderId="67" xfId="2" applyFont="1" applyBorder="1" applyAlignment="1" applyProtection="1">
      <alignment horizontal="left" vertical="center"/>
    </xf>
    <xf numFmtId="0" fontId="41" fillId="0" borderId="70" xfId="2" applyFont="1" applyBorder="1" applyAlignment="1" applyProtection="1">
      <alignment horizontal="center" vertical="center"/>
    </xf>
    <xf numFmtId="0" fontId="41" fillId="0" borderId="67" xfId="2" applyFont="1" applyBorder="1" applyAlignment="1" applyProtection="1">
      <alignment horizontal="left" vertical="center"/>
    </xf>
    <xf numFmtId="2" fontId="50" fillId="0" borderId="66" xfId="2" applyNumberFormat="1" applyFont="1" applyBorder="1" applyAlignment="1" applyProtection="1">
      <alignment horizontal="right" vertical="center"/>
    </xf>
    <xf numFmtId="0" fontId="43" fillId="0" borderId="64" xfId="2" applyFont="1" applyBorder="1" applyAlignment="1" applyProtection="1">
      <alignment horizontal="left" vertical="center"/>
    </xf>
    <xf numFmtId="0" fontId="41" fillId="0" borderId="71" xfId="2" applyFont="1" applyBorder="1" applyAlignment="1" applyProtection="1">
      <alignment horizontal="center" vertical="center"/>
    </xf>
    <xf numFmtId="0" fontId="41" fillId="0" borderId="58" xfId="2" applyFont="1" applyBorder="1" applyAlignment="1" applyProtection="1">
      <alignment horizontal="left" vertical="center"/>
    </xf>
    <xf numFmtId="39" fontId="46" fillId="0" borderId="58" xfId="2" applyNumberFormat="1" applyFont="1" applyBorder="1" applyAlignment="1" applyProtection="1">
      <alignment horizontal="right" vertical="center"/>
    </xf>
    <xf numFmtId="0" fontId="45" fillId="0" borderId="24" xfId="2" applyFont="1" applyBorder="1" applyAlignment="1" applyProtection="1">
      <alignment horizontal="left" vertical="top"/>
    </xf>
    <xf numFmtId="0" fontId="38" fillId="0" borderId="25" xfId="2" applyFont="1" applyBorder="1" applyAlignment="1" applyProtection="1">
      <alignment horizontal="left" vertical="center"/>
    </xf>
    <xf numFmtId="0" fontId="38" fillId="0" borderId="72" xfId="2" applyFont="1" applyBorder="1" applyAlignment="1" applyProtection="1">
      <alignment horizontal="left" vertical="center"/>
    </xf>
    <xf numFmtId="0" fontId="38" fillId="0" borderId="73" xfId="2" applyFont="1" applyBorder="1" applyAlignment="1" applyProtection="1">
      <alignment horizontal="left" vertical="center"/>
    </xf>
    <xf numFmtId="0" fontId="38" fillId="0" borderId="26" xfId="2" applyFont="1" applyBorder="1" applyAlignment="1" applyProtection="1">
      <alignment horizontal="left" vertical="center"/>
    </xf>
    <xf numFmtId="0" fontId="38" fillId="0" borderId="27" xfId="2" applyFont="1" applyBorder="1" applyAlignment="1" applyProtection="1">
      <alignment horizontal="left" vertical="center"/>
    </xf>
    <xf numFmtId="0" fontId="38" fillId="0" borderId="0" xfId="2" applyFont="1" applyAlignment="1" applyProtection="1">
      <alignment horizontal="left" vertical="center"/>
    </xf>
    <xf numFmtId="0" fontId="38" fillId="0" borderId="74" xfId="2" applyFont="1" applyBorder="1" applyAlignment="1" applyProtection="1">
      <alignment horizontal="left" vertical="center"/>
    </xf>
    <xf numFmtId="0" fontId="38" fillId="0" borderId="75" xfId="2" applyFont="1" applyBorder="1" applyAlignment="1" applyProtection="1">
      <alignment horizontal="left" vertical="center"/>
    </xf>
    <xf numFmtId="2" fontId="50" fillId="0" borderId="0" xfId="2" applyNumberFormat="1" applyFont="1" applyAlignment="1" applyProtection="1">
      <alignment horizontal="right" vertical="center"/>
    </xf>
    <xf numFmtId="0" fontId="38" fillId="0" borderId="28" xfId="2" applyFont="1" applyBorder="1" applyAlignment="1" applyProtection="1">
      <alignment horizontal="left" vertical="center"/>
    </xf>
    <xf numFmtId="0" fontId="41" fillId="0" borderId="76" xfId="2" applyFont="1" applyBorder="1" applyAlignment="1" applyProtection="1">
      <alignment horizontal="left"/>
    </xf>
    <xf numFmtId="0" fontId="41" fillId="0" borderId="68" xfId="2" applyFont="1" applyBorder="1" applyAlignment="1" applyProtection="1">
      <alignment horizontal="left"/>
    </xf>
    <xf numFmtId="2" fontId="50" fillId="0" borderId="53" xfId="2" applyNumberFormat="1" applyFont="1" applyBorder="1" applyAlignment="1" applyProtection="1">
      <alignment horizontal="right" vertical="center"/>
    </xf>
    <xf numFmtId="0" fontId="38" fillId="0" borderId="77" xfId="2" applyFont="1" applyBorder="1" applyAlignment="1" applyProtection="1">
      <alignment horizontal="left" vertical="center"/>
    </xf>
    <xf numFmtId="0" fontId="44" fillId="0" borderId="64" xfId="2" applyFont="1" applyBorder="1" applyAlignment="1" applyProtection="1">
      <alignment horizontal="left" vertical="center" wrapText="1"/>
    </xf>
    <xf numFmtId="2" fontId="44" fillId="0" borderId="67" xfId="2" applyNumberFormat="1" applyFont="1" applyBorder="1" applyAlignment="1" applyProtection="1">
      <alignment horizontal="right" vertical="center"/>
    </xf>
    <xf numFmtId="0" fontId="41" fillId="0" borderId="53" xfId="2" applyFont="1" applyBorder="1" applyAlignment="1" applyProtection="1">
      <alignment horizontal="center" vertical="center"/>
    </xf>
    <xf numFmtId="39" fontId="44" fillId="0" borderId="67" xfId="2" applyNumberFormat="1" applyFont="1" applyBorder="1" applyAlignment="1" applyProtection="1">
      <alignment horizontal="left" vertical="center"/>
    </xf>
    <xf numFmtId="0" fontId="41" fillId="0" borderId="66" xfId="2" applyFont="1" applyBorder="1" applyAlignment="1" applyProtection="1">
      <alignment horizontal="left" vertical="center"/>
    </xf>
    <xf numFmtId="39" fontId="46" fillId="0" borderId="68" xfId="2" applyNumberFormat="1" applyFont="1" applyBorder="1" applyAlignment="1" applyProtection="1">
      <alignment horizontal="right" vertical="center"/>
    </xf>
    <xf numFmtId="0" fontId="49" fillId="0" borderId="78" xfId="2" applyFont="1" applyBorder="1" applyAlignment="1" applyProtection="1">
      <alignment horizontal="left" vertical="top"/>
    </xf>
    <xf numFmtId="0" fontId="38" fillId="0" borderId="79" xfId="2" applyFont="1" applyBorder="1" applyAlignment="1" applyProtection="1">
      <alignment horizontal="left" vertical="center"/>
    </xf>
    <xf numFmtId="0" fontId="38" fillId="0" borderId="61" xfId="2" applyFont="1" applyBorder="1" applyAlignment="1" applyProtection="1">
      <alignment horizontal="left" vertical="center"/>
    </xf>
    <xf numFmtId="0" fontId="38" fillId="0" borderId="80" xfId="2" applyFont="1" applyBorder="1" applyAlignment="1" applyProtection="1">
      <alignment horizontal="left" vertical="center"/>
    </xf>
    <xf numFmtId="0" fontId="51" fillId="0" borderId="0" xfId="2" applyFont="1" applyAlignment="1" applyProtection="1">
      <alignment horizontal="left"/>
    </xf>
    <xf numFmtId="39" fontId="51" fillId="0" borderId="0" xfId="2" applyNumberFormat="1" applyFont="1" applyAlignment="1" applyProtection="1">
      <alignment horizontal="left"/>
    </xf>
    <xf numFmtId="0" fontId="45" fillId="0" borderId="27" xfId="2" applyFont="1" applyBorder="1" applyAlignment="1" applyProtection="1">
      <alignment horizontal="left" vertical="top"/>
    </xf>
    <xf numFmtId="0" fontId="45" fillId="0" borderId="0" xfId="2" applyFont="1" applyAlignment="1" applyProtection="1">
      <alignment horizontal="left" vertical="center"/>
    </xf>
    <xf numFmtId="39" fontId="47" fillId="0" borderId="58" xfId="2" applyNumberFormat="1" applyFont="1" applyBorder="1" applyAlignment="1" applyProtection="1">
      <alignment horizontal="right" vertical="center"/>
    </xf>
    <xf numFmtId="0" fontId="45" fillId="0" borderId="78" xfId="2" applyFont="1" applyBorder="1" applyAlignment="1" applyProtection="1">
      <alignment horizontal="left" vertical="top"/>
    </xf>
    <xf numFmtId="0" fontId="41" fillId="0" borderId="29" xfId="2" applyFont="1" applyBorder="1" applyAlignment="1" applyProtection="1">
      <alignment horizontal="left"/>
    </xf>
    <xf numFmtId="0" fontId="38" fillId="0" borderId="81" xfId="2" applyFont="1" applyBorder="1" applyAlignment="1" applyProtection="1">
      <alignment horizontal="left" vertical="center"/>
    </xf>
    <xf numFmtId="0" fontId="41" fillId="0" borderId="82" xfId="2" applyFont="1" applyBorder="1" applyAlignment="1" applyProtection="1">
      <alignment horizontal="left"/>
    </xf>
    <xf numFmtId="0" fontId="38" fillId="0" borderId="31" xfId="2" applyFont="1" applyBorder="1" applyAlignment="1" applyProtection="1">
      <alignment horizontal="left" vertical="center"/>
    </xf>
    <xf numFmtId="2" fontId="46" fillId="0" borderId="64" xfId="2" applyNumberFormat="1" applyFont="1" applyBorder="1" applyAlignment="1" applyProtection="1">
      <alignment horizontal="right" vertical="center"/>
    </xf>
    <xf numFmtId="0" fontId="0" fillId="0" borderId="0" xfId="0" applyFont="1" applyAlignment="1">
      <alignment vertical="center"/>
    </xf>
    <xf numFmtId="4" fontId="6" fillId="0" borderId="0" xfId="0" applyNumberFormat="1" applyFont="1"/>
    <xf numFmtId="0" fontId="45" fillId="0" borderId="30" xfId="2" applyFont="1" applyBorder="1" applyAlignment="1" applyProtection="1">
      <alignment horizontal="left" vertical="center"/>
    </xf>
    <xf numFmtId="0" fontId="44" fillId="0" borderId="35" xfId="2" applyFont="1" applyBorder="1" applyAlignment="1" applyProtection="1">
      <alignment horizontal="left" vertical="center" wrapText="1"/>
    </xf>
    <xf numFmtId="0" fontId="44" fillId="0" borderId="0" xfId="2" applyFont="1" applyAlignment="1" applyProtection="1">
      <alignment horizontal="left" vertical="center" wrapText="1"/>
    </xf>
    <xf numFmtId="0" fontId="44" fillId="0" borderId="36" xfId="2" applyFont="1" applyBorder="1" applyAlignment="1" applyProtection="1">
      <alignment horizontal="left" vertical="center" wrapText="1"/>
    </xf>
    <xf numFmtId="0" fontId="41" fillId="0" borderId="0" xfId="2" applyFont="1" applyAlignment="1" applyProtection="1">
      <alignment horizontal="left" vertical="center"/>
    </xf>
    <xf numFmtId="0" fontId="44" fillId="0" borderId="37" xfId="2" applyFont="1" applyBorder="1" applyAlignment="1" applyProtection="1">
      <alignment horizontal="left" vertical="center" wrapText="1"/>
    </xf>
    <xf numFmtId="0" fontId="44" fillId="0" borderId="38" xfId="2" applyFont="1" applyBorder="1" applyAlignment="1" applyProtection="1">
      <alignment horizontal="left" vertical="center"/>
    </xf>
    <xf numFmtId="0" fontId="44" fillId="0" borderId="39" xfId="2" applyFont="1" applyBorder="1" applyAlignment="1" applyProtection="1">
      <alignment horizontal="left" vertical="center"/>
    </xf>
    <xf numFmtId="14" fontId="44" fillId="0" borderId="42" xfId="2" applyNumberFormat="1" applyFont="1" applyBorder="1" applyAlignment="1" applyProtection="1">
      <alignment horizontal="left" vertical="center"/>
    </xf>
    <xf numFmtId="0" fontId="41" fillId="0" borderId="43" xfId="2" applyFont="1" applyBorder="1" applyAlignment="1" applyProtection="1">
      <alignment horizontal="left" vertical="center"/>
    </xf>
    <xf numFmtId="0" fontId="41" fillId="0" borderId="42" xfId="2" applyFont="1" applyBorder="1" applyAlignment="1" applyProtection="1">
      <alignment horizontal="left" vertical="center"/>
    </xf>
    <xf numFmtId="0" fontId="41" fillId="0" borderId="44" xfId="2" applyFont="1" applyBorder="1" applyAlignment="1" applyProtection="1">
      <alignment horizontal="left" vertical="center"/>
    </xf>
    <xf numFmtId="0" fontId="43" fillId="0" borderId="0" xfId="2" applyFont="1" applyAlignment="1" applyProtection="1">
      <alignment horizontal="left" vertical="center"/>
    </xf>
    <xf numFmtId="0" fontId="42" fillId="0" borderId="32" xfId="2" applyFont="1" applyBorder="1" applyAlignment="1" applyProtection="1">
      <alignment horizontal="left" vertical="center" wrapText="1"/>
    </xf>
    <xf numFmtId="0" fontId="42" fillId="0" borderId="33" xfId="2" applyFont="1" applyBorder="1" applyAlignment="1" applyProtection="1">
      <alignment horizontal="left" vertical="center" wrapText="1"/>
    </xf>
    <xf numFmtId="0" fontId="42" fillId="0" borderId="34" xfId="2" applyFont="1" applyBorder="1" applyAlignment="1" applyProtection="1">
      <alignment horizontal="left" vertical="center" wrapText="1"/>
    </xf>
    <xf numFmtId="0" fontId="43" fillId="0" borderId="35" xfId="2" applyFont="1" applyBorder="1" applyAlignment="1" applyProtection="1">
      <alignment horizontal="left" vertical="center" wrapText="1"/>
    </xf>
    <xf numFmtId="0" fontId="43" fillId="0" borderId="0" xfId="2" applyFont="1" applyAlignment="1" applyProtection="1">
      <alignment horizontal="left" vertical="center" wrapText="1"/>
    </xf>
    <xf numFmtId="0" fontId="43" fillId="0" borderId="36" xfId="2" applyFont="1" applyBorder="1" applyAlignment="1" applyProtection="1">
      <alignment horizontal="left" vertical="center" wrapText="1"/>
    </xf>
    <xf numFmtId="0" fontId="43" fillId="0" borderId="37" xfId="2" applyFont="1" applyBorder="1" applyAlignment="1" applyProtection="1">
      <alignment horizontal="left" vertical="center" wrapText="1"/>
    </xf>
    <xf numFmtId="0" fontId="43" fillId="0" borderId="38" xfId="2" applyFont="1" applyBorder="1" applyAlignment="1" applyProtection="1">
      <alignment horizontal="left" vertical="center" wrapText="1"/>
    </xf>
    <xf numFmtId="0" fontId="43" fillId="0" borderId="39" xfId="2" applyFont="1" applyBorder="1" applyAlignment="1" applyProtection="1">
      <alignment horizontal="left" vertical="center" wrapText="1"/>
    </xf>
    <xf numFmtId="0" fontId="44" fillId="0" borderId="35" xfId="2" applyFont="1" applyBorder="1" applyAlignment="1" applyProtection="1">
      <alignment horizontal="center" vertical="center" wrapText="1"/>
    </xf>
    <xf numFmtId="0" fontId="44" fillId="0" borderId="0" xfId="2" applyFont="1" applyAlignment="1" applyProtection="1">
      <alignment horizontal="center" vertical="center" wrapText="1"/>
    </xf>
    <xf numFmtId="0" fontId="44" fillId="0" borderId="28" xfId="2" applyFont="1" applyBorder="1" applyAlignment="1" applyProtection="1">
      <alignment horizontal="center" vertical="center" wrapText="1"/>
    </xf>
    <xf numFmtId="0" fontId="44" fillId="0" borderId="32" xfId="2" applyFont="1" applyBorder="1" applyAlignment="1" applyProtection="1">
      <alignment horizontal="left" vertical="center" wrapText="1"/>
    </xf>
    <xf numFmtId="0" fontId="44" fillId="0" borderId="33" xfId="2" applyFont="1" applyBorder="1" applyAlignment="1" applyProtection="1">
      <alignment horizontal="left" vertical="center" wrapText="1"/>
    </xf>
    <xf numFmtId="0" fontId="44" fillId="0" borderId="34" xfId="2" applyFont="1" applyBorder="1" applyAlignment="1" applyProtection="1">
      <alignment horizontal="left" vertical="center" wrapText="1"/>
    </xf>
    <xf numFmtId="0" fontId="9" fillId="2" borderId="0" xfId="0" applyFont="1" applyFill="1" applyAlignment="1">
      <alignment horizontal="center" vertical="center"/>
    </xf>
    <xf numFmtId="0" fontId="0" fillId="0" borderId="0" xfId="0"/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horizontal="righ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vertical="center"/>
    </xf>
    <xf numFmtId="4" fontId="6" fillId="3" borderId="0" xfId="0" applyNumberFormat="1" applyFont="1" applyFill="1" applyAlignment="1" applyProtection="1">
      <alignment vertical="center"/>
      <protection locked="0"/>
    </xf>
    <xf numFmtId="4" fontId="23" fillId="5" borderId="0" xfId="0" applyNumberFormat="1" applyFont="1" applyFill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center" vertical="center"/>
    </xf>
    <xf numFmtId="0" fontId="35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4" fontId="35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4" fontId="35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3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center"/>
      <protection locked="0"/>
    </xf>
    <xf numFmtId="0" fontId="20" fillId="0" borderId="0" xfId="0" applyFont="1" applyAlignment="1">
      <alignment horizontal="left" vertical="center"/>
    </xf>
  </cellXfs>
  <cellStyles count="3">
    <cellStyle name="Hypertextové prepojenie" xfId="1" builtinId="8"/>
    <cellStyle name="Normálna" xfId="0" builtinId="0" customBuiltin="1"/>
    <cellStyle name="Normálna 2" xfId="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showGridLines="0" workbookViewId="0">
      <pane ySplit="3" topLeftCell="A16" activePane="bottomLeft" state="frozenSplit"/>
      <selection activeCell="J43" sqref="J43"/>
      <selection pane="bottomLeft" activeCell="J43" sqref="J43"/>
    </sheetView>
  </sheetViews>
  <sheetFormatPr defaultColWidth="10.42578125" defaultRowHeight="12" customHeight="1" x14ac:dyDescent="0.2"/>
  <cols>
    <col min="1" max="1" width="3.28515625" style="221" customWidth="1"/>
    <col min="2" max="2" width="2.28515625" style="221" customWidth="1"/>
    <col min="3" max="3" width="3.7109375" style="221" customWidth="1"/>
    <col min="4" max="4" width="8.28515625" style="221" customWidth="1"/>
    <col min="5" max="5" width="17.7109375" style="221" customWidth="1"/>
    <col min="6" max="6" width="1.28515625" style="221" customWidth="1"/>
    <col min="7" max="7" width="3.28515625" style="221" customWidth="1"/>
    <col min="8" max="8" width="4.28515625" style="221" customWidth="1"/>
    <col min="9" max="9" width="10.28515625" style="221" customWidth="1"/>
    <col min="10" max="10" width="15.7109375" style="221" customWidth="1"/>
    <col min="11" max="11" width="1" style="221" customWidth="1"/>
    <col min="12" max="12" width="3.28515625" style="221" customWidth="1"/>
    <col min="13" max="13" width="4.42578125" style="221" customWidth="1"/>
    <col min="14" max="14" width="5.7109375" style="221" customWidth="1"/>
    <col min="15" max="15" width="3.7109375" style="221" customWidth="1"/>
    <col min="16" max="16" width="13.28515625" style="221" customWidth="1"/>
    <col min="17" max="17" width="5" style="221" customWidth="1"/>
    <col min="18" max="18" width="15.7109375" style="221" customWidth="1"/>
    <col min="19" max="19" width="0.7109375" style="221" customWidth="1"/>
    <col min="20" max="256" width="10.42578125" style="221"/>
    <col min="257" max="257" width="3.28515625" style="221" customWidth="1"/>
    <col min="258" max="258" width="2.28515625" style="221" customWidth="1"/>
    <col min="259" max="259" width="3.7109375" style="221" customWidth="1"/>
    <col min="260" max="260" width="8.28515625" style="221" customWidth="1"/>
    <col min="261" max="261" width="15.7109375" style="221" customWidth="1"/>
    <col min="262" max="262" width="1.28515625" style="221" customWidth="1"/>
    <col min="263" max="263" width="3.28515625" style="221" customWidth="1"/>
    <col min="264" max="264" width="4.28515625" style="221" customWidth="1"/>
    <col min="265" max="265" width="10.28515625" style="221" customWidth="1"/>
    <col min="266" max="266" width="15.7109375" style="221" customWidth="1"/>
    <col min="267" max="267" width="1" style="221" customWidth="1"/>
    <col min="268" max="268" width="3.28515625" style="221" customWidth="1"/>
    <col min="269" max="269" width="4.42578125" style="221" customWidth="1"/>
    <col min="270" max="270" width="5.7109375" style="221" customWidth="1"/>
    <col min="271" max="271" width="3.7109375" style="221" customWidth="1"/>
    <col min="272" max="272" width="13.28515625" style="221" customWidth="1"/>
    <col min="273" max="273" width="5" style="221" customWidth="1"/>
    <col min="274" max="274" width="15.7109375" style="221" customWidth="1"/>
    <col min="275" max="275" width="0.7109375" style="221" customWidth="1"/>
    <col min="276" max="512" width="10.42578125" style="221"/>
    <col min="513" max="513" width="3.28515625" style="221" customWidth="1"/>
    <col min="514" max="514" width="2.28515625" style="221" customWidth="1"/>
    <col min="515" max="515" width="3.7109375" style="221" customWidth="1"/>
    <col min="516" max="516" width="8.28515625" style="221" customWidth="1"/>
    <col min="517" max="517" width="15.7109375" style="221" customWidth="1"/>
    <col min="518" max="518" width="1.28515625" style="221" customWidth="1"/>
    <col min="519" max="519" width="3.28515625" style="221" customWidth="1"/>
    <col min="520" max="520" width="4.28515625" style="221" customWidth="1"/>
    <col min="521" max="521" width="10.28515625" style="221" customWidth="1"/>
    <col min="522" max="522" width="15.7109375" style="221" customWidth="1"/>
    <col min="523" max="523" width="1" style="221" customWidth="1"/>
    <col min="524" max="524" width="3.28515625" style="221" customWidth="1"/>
    <col min="525" max="525" width="4.42578125" style="221" customWidth="1"/>
    <col min="526" max="526" width="5.7109375" style="221" customWidth="1"/>
    <col min="527" max="527" width="3.7109375" style="221" customWidth="1"/>
    <col min="528" max="528" width="13.28515625" style="221" customWidth="1"/>
    <col min="529" max="529" width="5" style="221" customWidth="1"/>
    <col min="530" max="530" width="15.7109375" style="221" customWidth="1"/>
    <col min="531" max="531" width="0.7109375" style="221" customWidth="1"/>
    <col min="532" max="768" width="10.42578125" style="221"/>
    <col min="769" max="769" width="3.28515625" style="221" customWidth="1"/>
    <col min="770" max="770" width="2.28515625" style="221" customWidth="1"/>
    <col min="771" max="771" width="3.7109375" style="221" customWidth="1"/>
    <col min="772" max="772" width="8.28515625" style="221" customWidth="1"/>
    <col min="773" max="773" width="15.7109375" style="221" customWidth="1"/>
    <col min="774" max="774" width="1.28515625" style="221" customWidth="1"/>
    <col min="775" max="775" width="3.28515625" style="221" customWidth="1"/>
    <col min="776" max="776" width="4.28515625" style="221" customWidth="1"/>
    <col min="777" max="777" width="10.28515625" style="221" customWidth="1"/>
    <col min="778" max="778" width="15.7109375" style="221" customWidth="1"/>
    <col min="779" max="779" width="1" style="221" customWidth="1"/>
    <col min="780" max="780" width="3.28515625" style="221" customWidth="1"/>
    <col min="781" max="781" width="4.42578125" style="221" customWidth="1"/>
    <col min="782" max="782" width="5.7109375" style="221" customWidth="1"/>
    <col min="783" max="783" width="3.7109375" style="221" customWidth="1"/>
    <col min="784" max="784" width="13.28515625" style="221" customWidth="1"/>
    <col min="785" max="785" width="5" style="221" customWidth="1"/>
    <col min="786" max="786" width="15.7109375" style="221" customWidth="1"/>
    <col min="787" max="787" width="0.7109375" style="221" customWidth="1"/>
    <col min="788" max="1024" width="10.42578125" style="221"/>
    <col min="1025" max="1025" width="3.28515625" style="221" customWidth="1"/>
    <col min="1026" max="1026" width="2.28515625" style="221" customWidth="1"/>
    <col min="1027" max="1027" width="3.7109375" style="221" customWidth="1"/>
    <col min="1028" max="1028" width="8.28515625" style="221" customWidth="1"/>
    <col min="1029" max="1029" width="15.7109375" style="221" customWidth="1"/>
    <col min="1030" max="1030" width="1.28515625" style="221" customWidth="1"/>
    <col min="1031" max="1031" width="3.28515625" style="221" customWidth="1"/>
    <col min="1032" max="1032" width="4.28515625" style="221" customWidth="1"/>
    <col min="1033" max="1033" width="10.28515625" style="221" customWidth="1"/>
    <col min="1034" max="1034" width="15.7109375" style="221" customWidth="1"/>
    <col min="1035" max="1035" width="1" style="221" customWidth="1"/>
    <col min="1036" max="1036" width="3.28515625" style="221" customWidth="1"/>
    <col min="1037" max="1037" width="4.42578125" style="221" customWidth="1"/>
    <col min="1038" max="1038" width="5.7109375" style="221" customWidth="1"/>
    <col min="1039" max="1039" width="3.7109375" style="221" customWidth="1"/>
    <col min="1040" max="1040" width="13.28515625" style="221" customWidth="1"/>
    <col min="1041" max="1041" width="5" style="221" customWidth="1"/>
    <col min="1042" max="1042" width="15.7109375" style="221" customWidth="1"/>
    <col min="1043" max="1043" width="0.7109375" style="221" customWidth="1"/>
    <col min="1044" max="1280" width="10.42578125" style="221"/>
    <col min="1281" max="1281" width="3.28515625" style="221" customWidth="1"/>
    <col min="1282" max="1282" width="2.28515625" style="221" customWidth="1"/>
    <col min="1283" max="1283" width="3.7109375" style="221" customWidth="1"/>
    <col min="1284" max="1284" width="8.28515625" style="221" customWidth="1"/>
    <col min="1285" max="1285" width="15.7109375" style="221" customWidth="1"/>
    <col min="1286" max="1286" width="1.28515625" style="221" customWidth="1"/>
    <col min="1287" max="1287" width="3.28515625" style="221" customWidth="1"/>
    <col min="1288" max="1288" width="4.28515625" style="221" customWidth="1"/>
    <col min="1289" max="1289" width="10.28515625" style="221" customWidth="1"/>
    <col min="1290" max="1290" width="15.7109375" style="221" customWidth="1"/>
    <col min="1291" max="1291" width="1" style="221" customWidth="1"/>
    <col min="1292" max="1292" width="3.28515625" style="221" customWidth="1"/>
    <col min="1293" max="1293" width="4.42578125" style="221" customWidth="1"/>
    <col min="1294" max="1294" width="5.7109375" style="221" customWidth="1"/>
    <col min="1295" max="1295" width="3.7109375" style="221" customWidth="1"/>
    <col min="1296" max="1296" width="13.28515625" style="221" customWidth="1"/>
    <col min="1297" max="1297" width="5" style="221" customWidth="1"/>
    <col min="1298" max="1298" width="15.7109375" style="221" customWidth="1"/>
    <col min="1299" max="1299" width="0.7109375" style="221" customWidth="1"/>
    <col min="1300" max="1536" width="10.42578125" style="221"/>
    <col min="1537" max="1537" width="3.28515625" style="221" customWidth="1"/>
    <col min="1538" max="1538" width="2.28515625" style="221" customWidth="1"/>
    <col min="1539" max="1539" width="3.7109375" style="221" customWidth="1"/>
    <col min="1540" max="1540" width="8.28515625" style="221" customWidth="1"/>
    <col min="1541" max="1541" width="15.7109375" style="221" customWidth="1"/>
    <col min="1542" max="1542" width="1.28515625" style="221" customWidth="1"/>
    <col min="1543" max="1543" width="3.28515625" style="221" customWidth="1"/>
    <col min="1544" max="1544" width="4.28515625" style="221" customWidth="1"/>
    <col min="1545" max="1545" width="10.28515625" style="221" customWidth="1"/>
    <col min="1546" max="1546" width="15.7109375" style="221" customWidth="1"/>
    <col min="1547" max="1547" width="1" style="221" customWidth="1"/>
    <col min="1548" max="1548" width="3.28515625" style="221" customWidth="1"/>
    <col min="1549" max="1549" width="4.42578125" style="221" customWidth="1"/>
    <col min="1550" max="1550" width="5.7109375" style="221" customWidth="1"/>
    <col min="1551" max="1551" width="3.7109375" style="221" customWidth="1"/>
    <col min="1552" max="1552" width="13.28515625" style="221" customWidth="1"/>
    <col min="1553" max="1553" width="5" style="221" customWidth="1"/>
    <col min="1554" max="1554" width="15.7109375" style="221" customWidth="1"/>
    <col min="1555" max="1555" width="0.7109375" style="221" customWidth="1"/>
    <col min="1556" max="1792" width="10.42578125" style="221"/>
    <col min="1793" max="1793" width="3.28515625" style="221" customWidth="1"/>
    <col min="1794" max="1794" width="2.28515625" style="221" customWidth="1"/>
    <col min="1795" max="1795" width="3.7109375" style="221" customWidth="1"/>
    <col min="1796" max="1796" width="8.28515625" style="221" customWidth="1"/>
    <col min="1797" max="1797" width="15.7109375" style="221" customWidth="1"/>
    <col min="1798" max="1798" width="1.28515625" style="221" customWidth="1"/>
    <col min="1799" max="1799" width="3.28515625" style="221" customWidth="1"/>
    <col min="1800" max="1800" width="4.28515625" style="221" customWidth="1"/>
    <col min="1801" max="1801" width="10.28515625" style="221" customWidth="1"/>
    <col min="1802" max="1802" width="15.7109375" style="221" customWidth="1"/>
    <col min="1803" max="1803" width="1" style="221" customWidth="1"/>
    <col min="1804" max="1804" width="3.28515625" style="221" customWidth="1"/>
    <col min="1805" max="1805" width="4.42578125" style="221" customWidth="1"/>
    <col min="1806" max="1806" width="5.7109375" style="221" customWidth="1"/>
    <col min="1807" max="1807" width="3.7109375" style="221" customWidth="1"/>
    <col min="1808" max="1808" width="13.28515625" style="221" customWidth="1"/>
    <col min="1809" max="1809" width="5" style="221" customWidth="1"/>
    <col min="1810" max="1810" width="15.7109375" style="221" customWidth="1"/>
    <col min="1811" max="1811" width="0.7109375" style="221" customWidth="1"/>
    <col min="1812" max="2048" width="10.42578125" style="221"/>
    <col min="2049" max="2049" width="3.28515625" style="221" customWidth="1"/>
    <col min="2050" max="2050" width="2.28515625" style="221" customWidth="1"/>
    <col min="2051" max="2051" width="3.7109375" style="221" customWidth="1"/>
    <col min="2052" max="2052" width="8.28515625" style="221" customWidth="1"/>
    <col min="2053" max="2053" width="15.7109375" style="221" customWidth="1"/>
    <col min="2054" max="2054" width="1.28515625" style="221" customWidth="1"/>
    <col min="2055" max="2055" width="3.28515625" style="221" customWidth="1"/>
    <col min="2056" max="2056" width="4.28515625" style="221" customWidth="1"/>
    <col min="2057" max="2057" width="10.28515625" style="221" customWidth="1"/>
    <col min="2058" max="2058" width="15.7109375" style="221" customWidth="1"/>
    <col min="2059" max="2059" width="1" style="221" customWidth="1"/>
    <col min="2060" max="2060" width="3.28515625" style="221" customWidth="1"/>
    <col min="2061" max="2061" width="4.42578125" style="221" customWidth="1"/>
    <col min="2062" max="2062" width="5.7109375" style="221" customWidth="1"/>
    <col min="2063" max="2063" width="3.7109375" style="221" customWidth="1"/>
    <col min="2064" max="2064" width="13.28515625" style="221" customWidth="1"/>
    <col min="2065" max="2065" width="5" style="221" customWidth="1"/>
    <col min="2066" max="2066" width="15.7109375" style="221" customWidth="1"/>
    <col min="2067" max="2067" width="0.7109375" style="221" customWidth="1"/>
    <col min="2068" max="2304" width="10.42578125" style="221"/>
    <col min="2305" max="2305" width="3.28515625" style="221" customWidth="1"/>
    <col min="2306" max="2306" width="2.28515625" style="221" customWidth="1"/>
    <col min="2307" max="2307" width="3.7109375" style="221" customWidth="1"/>
    <col min="2308" max="2308" width="8.28515625" style="221" customWidth="1"/>
    <col min="2309" max="2309" width="15.7109375" style="221" customWidth="1"/>
    <col min="2310" max="2310" width="1.28515625" style="221" customWidth="1"/>
    <col min="2311" max="2311" width="3.28515625" style="221" customWidth="1"/>
    <col min="2312" max="2312" width="4.28515625" style="221" customWidth="1"/>
    <col min="2313" max="2313" width="10.28515625" style="221" customWidth="1"/>
    <col min="2314" max="2314" width="15.7109375" style="221" customWidth="1"/>
    <col min="2315" max="2315" width="1" style="221" customWidth="1"/>
    <col min="2316" max="2316" width="3.28515625" style="221" customWidth="1"/>
    <col min="2317" max="2317" width="4.42578125" style="221" customWidth="1"/>
    <col min="2318" max="2318" width="5.7109375" style="221" customWidth="1"/>
    <col min="2319" max="2319" width="3.7109375" style="221" customWidth="1"/>
    <col min="2320" max="2320" width="13.28515625" style="221" customWidth="1"/>
    <col min="2321" max="2321" width="5" style="221" customWidth="1"/>
    <col min="2322" max="2322" width="15.7109375" style="221" customWidth="1"/>
    <col min="2323" max="2323" width="0.7109375" style="221" customWidth="1"/>
    <col min="2324" max="2560" width="10.42578125" style="221"/>
    <col min="2561" max="2561" width="3.28515625" style="221" customWidth="1"/>
    <col min="2562" max="2562" width="2.28515625" style="221" customWidth="1"/>
    <col min="2563" max="2563" width="3.7109375" style="221" customWidth="1"/>
    <col min="2564" max="2564" width="8.28515625" style="221" customWidth="1"/>
    <col min="2565" max="2565" width="15.7109375" style="221" customWidth="1"/>
    <col min="2566" max="2566" width="1.28515625" style="221" customWidth="1"/>
    <col min="2567" max="2567" width="3.28515625" style="221" customWidth="1"/>
    <col min="2568" max="2568" width="4.28515625" style="221" customWidth="1"/>
    <col min="2569" max="2569" width="10.28515625" style="221" customWidth="1"/>
    <col min="2570" max="2570" width="15.7109375" style="221" customWidth="1"/>
    <col min="2571" max="2571" width="1" style="221" customWidth="1"/>
    <col min="2572" max="2572" width="3.28515625" style="221" customWidth="1"/>
    <col min="2573" max="2573" width="4.42578125" style="221" customWidth="1"/>
    <col min="2574" max="2574" width="5.7109375" style="221" customWidth="1"/>
    <col min="2575" max="2575" width="3.7109375" style="221" customWidth="1"/>
    <col min="2576" max="2576" width="13.28515625" style="221" customWidth="1"/>
    <col min="2577" max="2577" width="5" style="221" customWidth="1"/>
    <col min="2578" max="2578" width="15.7109375" style="221" customWidth="1"/>
    <col min="2579" max="2579" width="0.7109375" style="221" customWidth="1"/>
    <col min="2580" max="2816" width="10.42578125" style="221"/>
    <col min="2817" max="2817" width="3.28515625" style="221" customWidth="1"/>
    <col min="2818" max="2818" width="2.28515625" style="221" customWidth="1"/>
    <col min="2819" max="2819" width="3.7109375" style="221" customWidth="1"/>
    <col min="2820" max="2820" width="8.28515625" style="221" customWidth="1"/>
    <col min="2821" max="2821" width="15.7109375" style="221" customWidth="1"/>
    <col min="2822" max="2822" width="1.28515625" style="221" customWidth="1"/>
    <col min="2823" max="2823" width="3.28515625" style="221" customWidth="1"/>
    <col min="2824" max="2824" width="4.28515625" style="221" customWidth="1"/>
    <col min="2825" max="2825" width="10.28515625" style="221" customWidth="1"/>
    <col min="2826" max="2826" width="15.7109375" style="221" customWidth="1"/>
    <col min="2827" max="2827" width="1" style="221" customWidth="1"/>
    <col min="2828" max="2828" width="3.28515625" style="221" customWidth="1"/>
    <col min="2829" max="2829" width="4.42578125" style="221" customWidth="1"/>
    <col min="2830" max="2830" width="5.7109375" style="221" customWidth="1"/>
    <col min="2831" max="2831" width="3.7109375" style="221" customWidth="1"/>
    <col min="2832" max="2832" width="13.28515625" style="221" customWidth="1"/>
    <col min="2833" max="2833" width="5" style="221" customWidth="1"/>
    <col min="2834" max="2834" width="15.7109375" style="221" customWidth="1"/>
    <col min="2835" max="2835" width="0.7109375" style="221" customWidth="1"/>
    <col min="2836" max="3072" width="10.42578125" style="221"/>
    <col min="3073" max="3073" width="3.28515625" style="221" customWidth="1"/>
    <col min="3074" max="3074" width="2.28515625" style="221" customWidth="1"/>
    <col min="3075" max="3075" width="3.7109375" style="221" customWidth="1"/>
    <col min="3076" max="3076" width="8.28515625" style="221" customWidth="1"/>
    <col min="3077" max="3077" width="15.7109375" style="221" customWidth="1"/>
    <col min="3078" max="3078" width="1.28515625" style="221" customWidth="1"/>
    <col min="3079" max="3079" width="3.28515625" style="221" customWidth="1"/>
    <col min="3080" max="3080" width="4.28515625" style="221" customWidth="1"/>
    <col min="3081" max="3081" width="10.28515625" style="221" customWidth="1"/>
    <col min="3082" max="3082" width="15.7109375" style="221" customWidth="1"/>
    <col min="3083" max="3083" width="1" style="221" customWidth="1"/>
    <col min="3084" max="3084" width="3.28515625" style="221" customWidth="1"/>
    <col min="3085" max="3085" width="4.42578125" style="221" customWidth="1"/>
    <col min="3086" max="3086" width="5.7109375" style="221" customWidth="1"/>
    <col min="3087" max="3087" width="3.7109375" style="221" customWidth="1"/>
    <col min="3088" max="3088" width="13.28515625" style="221" customWidth="1"/>
    <col min="3089" max="3089" width="5" style="221" customWidth="1"/>
    <col min="3090" max="3090" width="15.7109375" style="221" customWidth="1"/>
    <col min="3091" max="3091" width="0.7109375" style="221" customWidth="1"/>
    <col min="3092" max="3328" width="10.42578125" style="221"/>
    <col min="3329" max="3329" width="3.28515625" style="221" customWidth="1"/>
    <col min="3330" max="3330" width="2.28515625" style="221" customWidth="1"/>
    <col min="3331" max="3331" width="3.7109375" style="221" customWidth="1"/>
    <col min="3332" max="3332" width="8.28515625" style="221" customWidth="1"/>
    <col min="3333" max="3333" width="15.7109375" style="221" customWidth="1"/>
    <col min="3334" max="3334" width="1.28515625" style="221" customWidth="1"/>
    <col min="3335" max="3335" width="3.28515625" style="221" customWidth="1"/>
    <col min="3336" max="3336" width="4.28515625" style="221" customWidth="1"/>
    <col min="3337" max="3337" width="10.28515625" style="221" customWidth="1"/>
    <col min="3338" max="3338" width="15.7109375" style="221" customWidth="1"/>
    <col min="3339" max="3339" width="1" style="221" customWidth="1"/>
    <col min="3340" max="3340" width="3.28515625" style="221" customWidth="1"/>
    <col min="3341" max="3341" width="4.42578125" style="221" customWidth="1"/>
    <col min="3342" max="3342" width="5.7109375" style="221" customWidth="1"/>
    <col min="3343" max="3343" width="3.7109375" style="221" customWidth="1"/>
    <col min="3344" max="3344" width="13.28515625" style="221" customWidth="1"/>
    <col min="3345" max="3345" width="5" style="221" customWidth="1"/>
    <col min="3346" max="3346" width="15.7109375" style="221" customWidth="1"/>
    <col min="3347" max="3347" width="0.7109375" style="221" customWidth="1"/>
    <col min="3348" max="3584" width="10.42578125" style="221"/>
    <col min="3585" max="3585" width="3.28515625" style="221" customWidth="1"/>
    <col min="3586" max="3586" width="2.28515625" style="221" customWidth="1"/>
    <col min="3587" max="3587" width="3.7109375" style="221" customWidth="1"/>
    <col min="3588" max="3588" width="8.28515625" style="221" customWidth="1"/>
    <col min="3589" max="3589" width="15.7109375" style="221" customWidth="1"/>
    <col min="3590" max="3590" width="1.28515625" style="221" customWidth="1"/>
    <col min="3591" max="3591" width="3.28515625" style="221" customWidth="1"/>
    <col min="3592" max="3592" width="4.28515625" style="221" customWidth="1"/>
    <col min="3593" max="3593" width="10.28515625" style="221" customWidth="1"/>
    <col min="3594" max="3594" width="15.7109375" style="221" customWidth="1"/>
    <col min="3595" max="3595" width="1" style="221" customWidth="1"/>
    <col min="3596" max="3596" width="3.28515625" style="221" customWidth="1"/>
    <col min="3597" max="3597" width="4.42578125" style="221" customWidth="1"/>
    <col min="3598" max="3598" width="5.7109375" style="221" customWidth="1"/>
    <col min="3599" max="3599" width="3.7109375" style="221" customWidth="1"/>
    <col min="3600" max="3600" width="13.28515625" style="221" customWidth="1"/>
    <col min="3601" max="3601" width="5" style="221" customWidth="1"/>
    <col min="3602" max="3602" width="15.7109375" style="221" customWidth="1"/>
    <col min="3603" max="3603" width="0.7109375" style="221" customWidth="1"/>
    <col min="3604" max="3840" width="10.42578125" style="221"/>
    <col min="3841" max="3841" width="3.28515625" style="221" customWidth="1"/>
    <col min="3842" max="3842" width="2.28515625" style="221" customWidth="1"/>
    <col min="3843" max="3843" width="3.7109375" style="221" customWidth="1"/>
    <col min="3844" max="3844" width="8.28515625" style="221" customWidth="1"/>
    <col min="3845" max="3845" width="15.7109375" style="221" customWidth="1"/>
    <col min="3846" max="3846" width="1.28515625" style="221" customWidth="1"/>
    <col min="3847" max="3847" width="3.28515625" style="221" customWidth="1"/>
    <col min="3848" max="3848" width="4.28515625" style="221" customWidth="1"/>
    <col min="3849" max="3849" width="10.28515625" style="221" customWidth="1"/>
    <col min="3850" max="3850" width="15.7109375" style="221" customWidth="1"/>
    <col min="3851" max="3851" width="1" style="221" customWidth="1"/>
    <col min="3852" max="3852" width="3.28515625" style="221" customWidth="1"/>
    <col min="3853" max="3853" width="4.42578125" style="221" customWidth="1"/>
    <col min="3854" max="3854" width="5.7109375" style="221" customWidth="1"/>
    <col min="3855" max="3855" width="3.7109375" style="221" customWidth="1"/>
    <col min="3856" max="3856" width="13.28515625" style="221" customWidth="1"/>
    <col min="3857" max="3857" width="5" style="221" customWidth="1"/>
    <col min="3858" max="3858" width="15.7109375" style="221" customWidth="1"/>
    <col min="3859" max="3859" width="0.7109375" style="221" customWidth="1"/>
    <col min="3860" max="4096" width="10.42578125" style="221"/>
    <col min="4097" max="4097" width="3.28515625" style="221" customWidth="1"/>
    <col min="4098" max="4098" width="2.28515625" style="221" customWidth="1"/>
    <col min="4099" max="4099" width="3.7109375" style="221" customWidth="1"/>
    <col min="4100" max="4100" width="8.28515625" style="221" customWidth="1"/>
    <col min="4101" max="4101" width="15.7109375" style="221" customWidth="1"/>
    <col min="4102" max="4102" width="1.28515625" style="221" customWidth="1"/>
    <col min="4103" max="4103" width="3.28515625" style="221" customWidth="1"/>
    <col min="4104" max="4104" width="4.28515625" style="221" customWidth="1"/>
    <col min="4105" max="4105" width="10.28515625" style="221" customWidth="1"/>
    <col min="4106" max="4106" width="15.7109375" style="221" customWidth="1"/>
    <col min="4107" max="4107" width="1" style="221" customWidth="1"/>
    <col min="4108" max="4108" width="3.28515625" style="221" customWidth="1"/>
    <col min="4109" max="4109" width="4.42578125" style="221" customWidth="1"/>
    <col min="4110" max="4110" width="5.7109375" style="221" customWidth="1"/>
    <col min="4111" max="4111" width="3.7109375" style="221" customWidth="1"/>
    <col min="4112" max="4112" width="13.28515625" style="221" customWidth="1"/>
    <col min="4113" max="4113" width="5" style="221" customWidth="1"/>
    <col min="4114" max="4114" width="15.7109375" style="221" customWidth="1"/>
    <col min="4115" max="4115" width="0.7109375" style="221" customWidth="1"/>
    <col min="4116" max="4352" width="10.42578125" style="221"/>
    <col min="4353" max="4353" width="3.28515625" style="221" customWidth="1"/>
    <col min="4354" max="4354" width="2.28515625" style="221" customWidth="1"/>
    <col min="4355" max="4355" width="3.7109375" style="221" customWidth="1"/>
    <col min="4356" max="4356" width="8.28515625" style="221" customWidth="1"/>
    <col min="4357" max="4357" width="15.7109375" style="221" customWidth="1"/>
    <col min="4358" max="4358" width="1.28515625" style="221" customWidth="1"/>
    <col min="4359" max="4359" width="3.28515625" style="221" customWidth="1"/>
    <col min="4360" max="4360" width="4.28515625" style="221" customWidth="1"/>
    <col min="4361" max="4361" width="10.28515625" style="221" customWidth="1"/>
    <col min="4362" max="4362" width="15.7109375" style="221" customWidth="1"/>
    <col min="4363" max="4363" width="1" style="221" customWidth="1"/>
    <col min="4364" max="4364" width="3.28515625" style="221" customWidth="1"/>
    <col min="4365" max="4365" width="4.42578125" style="221" customWidth="1"/>
    <col min="4366" max="4366" width="5.7109375" style="221" customWidth="1"/>
    <col min="4367" max="4367" width="3.7109375" style="221" customWidth="1"/>
    <col min="4368" max="4368" width="13.28515625" style="221" customWidth="1"/>
    <col min="4369" max="4369" width="5" style="221" customWidth="1"/>
    <col min="4370" max="4370" width="15.7109375" style="221" customWidth="1"/>
    <col min="4371" max="4371" width="0.7109375" style="221" customWidth="1"/>
    <col min="4372" max="4608" width="10.42578125" style="221"/>
    <col min="4609" max="4609" width="3.28515625" style="221" customWidth="1"/>
    <col min="4610" max="4610" width="2.28515625" style="221" customWidth="1"/>
    <col min="4611" max="4611" width="3.7109375" style="221" customWidth="1"/>
    <col min="4612" max="4612" width="8.28515625" style="221" customWidth="1"/>
    <col min="4613" max="4613" width="15.7109375" style="221" customWidth="1"/>
    <col min="4614" max="4614" width="1.28515625" style="221" customWidth="1"/>
    <col min="4615" max="4615" width="3.28515625" style="221" customWidth="1"/>
    <col min="4616" max="4616" width="4.28515625" style="221" customWidth="1"/>
    <col min="4617" max="4617" width="10.28515625" style="221" customWidth="1"/>
    <col min="4618" max="4618" width="15.7109375" style="221" customWidth="1"/>
    <col min="4619" max="4619" width="1" style="221" customWidth="1"/>
    <col min="4620" max="4620" width="3.28515625" style="221" customWidth="1"/>
    <col min="4621" max="4621" width="4.42578125" style="221" customWidth="1"/>
    <col min="4622" max="4622" width="5.7109375" style="221" customWidth="1"/>
    <col min="4623" max="4623" width="3.7109375" style="221" customWidth="1"/>
    <col min="4624" max="4624" width="13.28515625" style="221" customWidth="1"/>
    <col min="4625" max="4625" width="5" style="221" customWidth="1"/>
    <col min="4626" max="4626" width="15.7109375" style="221" customWidth="1"/>
    <col min="4627" max="4627" width="0.7109375" style="221" customWidth="1"/>
    <col min="4628" max="4864" width="10.42578125" style="221"/>
    <col min="4865" max="4865" width="3.28515625" style="221" customWidth="1"/>
    <col min="4866" max="4866" width="2.28515625" style="221" customWidth="1"/>
    <col min="4867" max="4867" width="3.7109375" style="221" customWidth="1"/>
    <col min="4868" max="4868" width="8.28515625" style="221" customWidth="1"/>
    <col min="4869" max="4869" width="15.7109375" style="221" customWidth="1"/>
    <col min="4870" max="4870" width="1.28515625" style="221" customWidth="1"/>
    <col min="4871" max="4871" width="3.28515625" style="221" customWidth="1"/>
    <col min="4872" max="4872" width="4.28515625" style="221" customWidth="1"/>
    <col min="4873" max="4873" width="10.28515625" style="221" customWidth="1"/>
    <col min="4874" max="4874" width="15.7109375" style="221" customWidth="1"/>
    <col min="4875" max="4875" width="1" style="221" customWidth="1"/>
    <col min="4876" max="4876" width="3.28515625" style="221" customWidth="1"/>
    <col min="4877" max="4877" width="4.42578125" style="221" customWidth="1"/>
    <col min="4878" max="4878" width="5.7109375" style="221" customWidth="1"/>
    <col min="4879" max="4879" width="3.7109375" style="221" customWidth="1"/>
    <col min="4880" max="4880" width="13.28515625" style="221" customWidth="1"/>
    <col min="4881" max="4881" width="5" style="221" customWidth="1"/>
    <col min="4882" max="4882" width="15.7109375" style="221" customWidth="1"/>
    <col min="4883" max="4883" width="0.7109375" style="221" customWidth="1"/>
    <col min="4884" max="5120" width="10.42578125" style="221"/>
    <col min="5121" max="5121" width="3.28515625" style="221" customWidth="1"/>
    <col min="5122" max="5122" width="2.28515625" style="221" customWidth="1"/>
    <col min="5123" max="5123" width="3.7109375" style="221" customWidth="1"/>
    <col min="5124" max="5124" width="8.28515625" style="221" customWidth="1"/>
    <col min="5125" max="5125" width="15.7109375" style="221" customWidth="1"/>
    <col min="5126" max="5126" width="1.28515625" style="221" customWidth="1"/>
    <col min="5127" max="5127" width="3.28515625" style="221" customWidth="1"/>
    <col min="5128" max="5128" width="4.28515625" style="221" customWidth="1"/>
    <col min="5129" max="5129" width="10.28515625" style="221" customWidth="1"/>
    <col min="5130" max="5130" width="15.7109375" style="221" customWidth="1"/>
    <col min="5131" max="5131" width="1" style="221" customWidth="1"/>
    <col min="5132" max="5132" width="3.28515625" style="221" customWidth="1"/>
    <col min="5133" max="5133" width="4.42578125" style="221" customWidth="1"/>
    <col min="5134" max="5134" width="5.7109375" style="221" customWidth="1"/>
    <col min="5135" max="5135" width="3.7109375" style="221" customWidth="1"/>
    <col min="5136" max="5136" width="13.28515625" style="221" customWidth="1"/>
    <col min="5137" max="5137" width="5" style="221" customWidth="1"/>
    <col min="5138" max="5138" width="15.7109375" style="221" customWidth="1"/>
    <col min="5139" max="5139" width="0.7109375" style="221" customWidth="1"/>
    <col min="5140" max="5376" width="10.42578125" style="221"/>
    <col min="5377" max="5377" width="3.28515625" style="221" customWidth="1"/>
    <col min="5378" max="5378" width="2.28515625" style="221" customWidth="1"/>
    <col min="5379" max="5379" width="3.7109375" style="221" customWidth="1"/>
    <col min="5380" max="5380" width="8.28515625" style="221" customWidth="1"/>
    <col min="5381" max="5381" width="15.7109375" style="221" customWidth="1"/>
    <col min="5382" max="5382" width="1.28515625" style="221" customWidth="1"/>
    <col min="5383" max="5383" width="3.28515625" style="221" customWidth="1"/>
    <col min="5384" max="5384" width="4.28515625" style="221" customWidth="1"/>
    <col min="5385" max="5385" width="10.28515625" style="221" customWidth="1"/>
    <col min="5386" max="5386" width="15.7109375" style="221" customWidth="1"/>
    <col min="5387" max="5387" width="1" style="221" customWidth="1"/>
    <col min="5388" max="5388" width="3.28515625" style="221" customWidth="1"/>
    <col min="5389" max="5389" width="4.42578125" style="221" customWidth="1"/>
    <col min="5390" max="5390" width="5.7109375" style="221" customWidth="1"/>
    <col min="5391" max="5391" width="3.7109375" style="221" customWidth="1"/>
    <col min="5392" max="5392" width="13.28515625" style="221" customWidth="1"/>
    <col min="5393" max="5393" width="5" style="221" customWidth="1"/>
    <col min="5394" max="5394" width="15.7109375" style="221" customWidth="1"/>
    <col min="5395" max="5395" width="0.7109375" style="221" customWidth="1"/>
    <col min="5396" max="5632" width="10.42578125" style="221"/>
    <col min="5633" max="5633" width="3.28515625" style="221" customWidth="1"/>
    <col min="5634" max="5634" width="2.28515625" style="221" customWidth="1"/>
    <col min="5635" max="5635" width="3.7109375" style="221" customWidth="1"/>
    <col min="5636" max="5636" width="8.28515625" style="221" customWidth="1"/>
    <col min="5637" max="5637" width="15.7109375" style="221" customWidth="1"/>
    <col min="5638" max="5638" width="1.28515625" style="221" customWidth="1"/>
    <col min="5639" max="5639" width="3.28515625" style="221" customWidth="1"/>
    <col min="5640" max="5640" width="4.28515625" style="221" customWidth="1"/>
    <col min="5641" max="5641" width="10.28515625" style="221" customWidth="1"/>
    <col min="5642" max="5642" width="15.7109375" style="221" customWidth="1"/>
    <col min="5643" max="5643" width="1" style="221" customWidth="1"/>
    <col min="5644" max="5644" width="3.28515625" style="221" customWidth="1"/>
    <col min="5645" max="5645" width="4.42578125" style="221" customWidth="1"/>
    <col min="5646" max="5646" width="5.7109375" style="221" customWidth="1"/>
    <col min="5647" max="5647" width="3.7109375" style="221" customWidth="1"/>
    <col min="5648" max="5648" width="13.28515625" style="221" customWidth="1"/>
    <col min="5649" max="5649" width="5" style="221" customWidth="1"/>
    <col min="5650" max="5650" width="15.7109375" style="221" customWidth="1"/>
    <col min="5651" max="5651" width="0.7109375" style="221" customWidth="1"/>
    <col min="5652" max="5888" width="10.42578125" style="221"/>
    <col min="5889" max="5889" width="3.28515625" style="221" customWidth="1"/>
    <col min="5890" max="5890" width="2.28515625" style="221" customWidth="1"/>
    <col min="5891" max="5891" width="3.7109375" style="221" customWidth="1"/>
    <col min="5892" max="5892" width="8.28515625" style="221" customWidth="1"/>
    <col min="5893" max="5893" width="15.7109375" style="221" customWidth="1"/>
    <col min="5894" max="5894" width="1.28515625" style="221" customWidth="1"/>
    <col min="5895" max="5895" width="3.28515625" style="221" customWidth="1"/>
    <col min="5896" max="5896" width="4.28515625" style="221" customWidth="1"/>
    <col min="5897" max="5897" width="10.28515625" style="221" customWidth="1"/>
    <col min="5898" max="5898" width="15.7109375" style="221" customWidth="1"/>
    <col min="5899" max="5899" width="1" style="221" customWidth="1"/>
    <col min="5900" max="5900" width="3.28515625" style="221" customWidth="1"/>
    <col min="5901" max="5901" width="4.42578125" style="221" customWidth="1"/>
    <col min="5902" max="5902" width="5.7109375" style="221" customWidth="1"/>
    <col min="5903" max="5903" width="3.7109375" style="221" customWidth="1"/>
    <col min="5904" max="5904" width="13.28515625" style="221" customWidth="1"/>
    <col min="5905" max="5905" width="5" style="221" customWidth="1"/>
    <col min="5906" max="5906" width="15.7109375" style="221" customWidth="1"/>
    <col min="5907" max="5907" width="0.7109375" style="221" customWidth="1"/>
    <col min="5908" max="6144" width="10.42578125" style="221"/>
    <col min="6145" max="6145" width="3.28515625" style="221" customWidth="1"/>
    <col min="6146" max="6146" width="2.28515625" style="221" customWidth="1"/>
    <col min="6147" max="6147" width="3.7109375" style="221" customWidth="1"/>
    <col min="6148" max="6148" width="8.28515625" style="221" customWidth="1"/>
    <col min="6149" max="6149" width="15.7109375" style="221" customWidth="1"/>
    <col min="6150" max="6150" width="1.28515625" style="221" customWidth="1"/>
    <col min="6151" max="6151" width="3.28515625" style="221" customWidth="1"/>
    <col min="6152" max="6152" width="4.28515625" style="221" customWidth="1"/>
    <col min="6153" max="6153" width="10.28515625" style="221" customWidth="1"/>
    <col min="6154" max="6154" width="15.7109375" style="221" customWidth="1"/>
    <col min="6155" max="6155" width="1" style="221" customWidth="1"/>
    <col min="6156" max="6156" width="3.28515625" style="221" customWidth="1"/>
    <col min="6157" max="6157" width="4.42578125" style="221" customWidth="1"/>
    <col min="6158" max="6158" width="5.7109375" style="221" customWidth="1"/>
    <col min="6159" max="6159" width="3.7109375" style="221" customWidth="1"/>
    <col min="6160" max="6160" width="13.28515625" style="221" customWidth="1"/>
    <col min="6161" max="6161" width="5" style="221" customWidth="1"/>
    <col min="6162" max="6162" width="15.7109375" style="221" customWidth="1"/>
    <col min="6163" max="6163" width="0.7109375" style="221" customWidth="1"/>
    <col min="6164" max="6400" width="10.42578125" style="221"/>
    <col min="6401" max="6401" width="3.28515625" style="221" customWidth="1"/>
    <col min="6402" max="6402" width="2.28515625" style="221" customWidth="1"/>
    <col min="6403" max="6403" width="3.7109375" style="221" customWidth="1"/>
    <col min="6404" max="6404" width="8.28515625" style="221" customWidth="1"/>
    <col min="6405" max="6405" width="15.7109375" style="221" customWidth="1"/>
    <col min="6406" max="6406" width="1.28515625" style="221" customWidth="1"/>
    <col min="6407" max="6407" width="3.28515625" style="221" customWidth="1"/>
    <col min="6408" max="6408" width="4.28515625" style="221" customWidth="1"/>
    <col min="6409" max="6409" width="10.28515625" style="221" customWidth="1"/>
    <col min="6410" max="6410" width="15.7109375" style="221" customWidth="1"/>
    <col min="6411" max="6411" width="1" style="221" customWidth="1"/>
    <col min="6412" max="6412" width="3.28515625" style="221" customWidth="1"/>
    <col min="6413" max="6413" width="4.42578125" style="221" customWidth="1"/>
    <col min="6414" max="6414" width="5.7109375" style="221" customWidth="1"/>
    <col min="6415" max="6415" width="3.7109375" style="221" customWidth="1"/>
    <col min="6416" max="6416" width="13.28515625" style="221" customWidth="1"/>
    <col min="6417" max="6417" width="5" style="221" customWidth="1"/>
    <col min="6418" max="6418" width="15.7109375" style="221" customWidth="1"/>
    <col min="6419" max="6419" width="0.7109375" style="221" customWidth="1"/>
    <col min="6420" max="6656" width="10.42578125" style="221"/>
    <col min="6657" max="6657" width="3.28515625" style="221" customWidth="1"/>
    <col min="6658" max="6658" width="2.28515625" style="221" customWidth="1"/>
    <col min="6659" max="6659" width="3.7109375" style="221" customWidth="1"/>
    <col min="6660" max="6660" width="8.28515625" style="221" customWidth="1"/>
    <col min="6661" max="6661" width="15.7109375" style="221" customWidth="1"/>
    <col min="6662" max="6662" width="1.28515625" style="221" customWidth="1"/>
    <col min="6663" max="6663" width="3.28515625" style="221" customWidth="1"/>
    <col min="6664" max="6664" width="4.28515625" style="221" customWidth="1"/>
    <col min="6665" max="6665" width="10.28515625" style="221" customWidth="1"/>
    <col min="6666" max="6666" width="15.7109375" style="221" customWidth="1"/>
    <col min="6667" max="6667" width="1" style="221" customWidth="1"/>
    <col min="6668" max="6668" width="3.28515625" style="221" customWidth="1"/>
    <col min="6669" max="6669" width="4.42578125" style="221" customWidth="1"/>
    <col min="6670" max="6670" width="5.7109375" style="221" customWidth="1"/>
    <col min="6671" max="6671" width="3.7109375" style="221" customWidth="1"/>
    <col min="6672" max="6672" width="13.28515625" style="221" customWidth="1"/>
    <col min="6673" max="6673" width="5" style="221" customWidth="1"/>
    <col min="6674" max="6674" width="15.7109375" style="221" customWidth="1"/>
    <col min="6675" max="6675" width="0.7109375" style="221" customWidth="1"/>
    <col min="6676" max="6912" width="10.42578125" style="221"/>
    <col min="6913" max="6913" width="3.28515625" style="221" customWidth="1"/>
    <col min="6914" max="6914" width="2.28515625" style="221" customWidth="1"/>
    <col min="6915" max="6915" width="3.7109375" style="221" customWidth="1"/>
    <col min="6916" max="6916" width="8.28515625" style="221" customWidth="1"/>
    <col min="6917" max="6917" width="15.7109375" style="221" customWidth="1"/>
    <col min="6918" max="6918" width="1.28515625" style="221" customWidth="1"/>
    <col min="6919" max="6919" width="3.28515625" style="221" customWidth="1"/>
    <col min="6920" max="6920" width="4.28515625" style="221" customWidth="1"/>
    <col min="6921" max="6921" width="10.28515625" style="221" customWidth="1"/>
    <col min="6922" max="6922" width="15.7109375" style="221" customWidth="1"/>
    <col min="6923" max="6923" width="1" style="221" customWidth="1"/>
    <col min="6924" max="6924" width="3.28515625" style="221" customWidth="1"/>
    <col min="6925" max="6925" width="4.42578125" style="221" customWidth="1"/>
    <col min="6926" max="6926" width="5.7109375" style="221" customWidth="1"/>
    <col min="6927" max="6927" width="3.7109375" style="221" customWidth="1"/>
    <col min="6928" max="6928" width="13.28515625" style="221" customWidth="1"/>
    <col min="6929" max="6929" width="5" style="221" customWidth="1"/>
    <col min="6930" max="6930" width="15.7109375" style="221" customWidth="1"/>
    <col min="6931" max="6931" width="0.7109375" style="221" customWidth="1"/>
    <col min="6932" max="7168" width="10.42578125" style="221"/>
    <col min="7169" max="7169" width="3.28515625" style="221" customWidth="1"/>
    <col min="7170" max="7170" width="2.28515625" style="221" customWidth="1"/>
    <col min="7171" max="7171" width="3.7109375" style="221" customWidth="1"/>
    <col min="7172" max="7172" width="8.28515625" style="221" customWidth="1"/>
    <col min="7173" max="7173" width="15.7109375" style="221" customWidth="1"/>
    <col min="7174" max="7174" width="1.28515625" style="221" customWidth="1"/>
    <col min="7175" max="7175" width="3.28515625" style="221" customWidth="1"/>
    <col min="7176" max="7176" width="4.28515625" style="221" customWidth="1"/>
    <col min="7177" max="7177" width="10.28515625" style="221" customWidth="1"/>
    <col min="7178" max="7178" width="15.7109375" style="221" customWidth="1"/>
    <col min="7179" max="7179" width="1" style="221" customWidth="1"/>
    <col min="7180" max="7180" width="3.28515625" style="221" customWidth="1"/>
    <col min="7181" max="7181" width="4.42578125" style="221" customWidth="1"/>
    <col min="7182" max="7182" width="5.7109375" style="221" customWidth="1"/>
    <col min="7183" max="7183" width="3.7109375" style="221" customWidth="1"/>
    <col min="7184" max="7184" width="13.28515625" style="221" customWidth="1"/>
    <col min="7185" max="7185" width="5" style="221" customWidth="1"/>
    <col min="7186" max="7186" width="15.7109375" style="221" customWidth="1"/>
    <col min="7187" max="7187" width="0.7109375" style="221" customWidth="1"/>
    <col min="7188" max="7424" width="10.42578125" style="221"/>
    <col min="7425" max="7425" width="3.28515625" style="221" customWidth="1"/>
    <col min="7426" max="7426" width="2.28515625" style="221" customWidth="1"/>
    <col min="7427" max="7427" width="3.7109375" style="221" customWidth="1"/>
    <col min="7428" max="7428" width="8.28515625" style="221" customWidth="1"/>
    <col min="7429" max="7429" width="15.7109375" style="221" customWidth="1"/>
    <col min="7430" max="7430" width="1.28515625" style="221" customWidth="1"/>
    <col min="7431" max="7431" width="3.28515625" style="221" customWidth="1"/>
    <col min="7432" max="7432" width="4.28515625" style="221" customWidth="1"/>
    <col min="7433" max="7433" width="10.28515625" style="221" customWidth="1"/>
    <col min="7434" max="7434" width="15.7109375" style="221" customWidth="1"/>
    <col min="7435" max="7435" width="1" style="221" customWidth="1"/>
    <col min="7436" max="7436" width="3.28515625" style="221" customWidth="1"/>
    <col min="7437" max="7437" width="4.42578125" style="221" customWidth="1"/>
    <col min="7438" max="7438" width="5.7109375" style="221" customWidth="1"/>
    <col min="7439" max="7439" width="3.7109375" style="221" customWidth="1"/>
    <col min="7440" max="7440" width="13.28515625" style="221" customWidth="1"/>
    <col min="7441" max="7441" width="5" style="221" customWidth="1"/>
    <col min="7442" max="7442" width="15.7109375" style="221" customWidth="1"/>
    <col min="7443" max="7443" width="0.7109375" style="221" customWidth="1"/>
    <col min="7444" max="7680" width="10.42578125" style="221"/>
    <col min="7681" max="7681" width="3.28515625" style="221" customWidth="1"/>
    <col min="7682" max="7682" width="2.28515625" style="221" customWidth="1"/>
    <col min="7683" max="7683" width="3.7109375" style="221" customWidth="1"/>
    <col min="7684" max="7684" width="8.28515625" style="221" customWidth="1"/>
    <col min="7685" max="7685" width="15.7109375" style="221" customWidth="1"/>
    <col min="7686" max="7686" width="1.28515625" style="221" customWidth="1"/>
    <col min="7687" max="7687" width="3.28515625" style="221" customWidth="1"/>
    <col min="7688" max="7688" width="4.28515625" style="221" customWidth="1"/>
    <col min="7689" max="7689" width="10.28515625" style="221" customWidth="1"/>
    <col min="7690" max="7690" width="15.7109375" style="221" customWidth="1"/>
    <col min="7691" max="7691" width="1" style="221" customWidth="1"/>
    <col min="7692" max="7692" width="3.28515625" style="221" customWidth="1"/>
    <col min="7693" max="7693" width="4.42578125" style="221" customWidth="1"/>
    <col min="7694" max="7694" width="5.7109375" style="221" customWidth="1"/>
    <col min="7695" max="7695" width="3.7109375" style="221" customWidth="1"/>
    <col min="7696" max="7696" width="13.28515625" style="221" customWidth="1"/>
    <col min="7697" max="7697" width="5" style="221" customWidth="1"/>
    <col min="7698" max="7698" width="15.7109375" style="221" customWidth="1"/>
    <col min="7699" max="7699" width="0.7109375" style="221" customWidth="1"/>
    <col min="7700" max="7936" width="10.42578125" style="221"/>
    <col min="7937" max="7937" width="3.28515625" style="221" customWidth="1"/>
    <col min="7938" max="7938" width="2.28515625" style="221" customWidth="1"/>
    <col min="7939" max="7939" width="3.7109375" style="221" customWidth="1"/>
    <col min="7940" max="7940" width="8.28515625" style="221" customWidth="1"/>
    <col min="7941" max="7941" width="15.7109375" style="221" customWidth="1"/>
    <col min="7942" max="7942" width="1.28515625" style="221" customWidth="1"/>
    <col min="7943" max="7943" width="3.28515625" style="221" customWidth="1"/>
    <col min="7944" max="7944" width="4.28515625" style="221" customWidth="1"/>
    <col min="7945" max="7945" width="10.28515625" style="221" customWidth="1"/>
    <col min="7946" max="7946" width="15.7109375" style="221" customWidth="1"/>
    <col min="7947" max="7947" width="1" style="221" customWidth="1"/>
    <col min="7948" max="7948" width="3.28515625" style="221" customWidth="1"/>
    <col min="7949" max="7949" width="4.42578125" style="221" customWidth="1"/>
    <col min="7950" max="7950" width="5.7109375" style="221" customWidth="1"/>
    <col min="7951" max="7951" width="3.7109375" style="221" customWidth="1"/>
    <col min="7952" max="7952" width="13.28515625" style="221" customWidth="1"/>
    <col min="7953" max="7953" width="5" style="221" customWidth="1"/>
    <col min="7954" max="7954" width="15.7109375" style="221" customWidth="1"/>
    <col min="7955" max="7955" width="0.7109375" style="221" customWidth="1"/>
    <col min="7956" max="8192" width="10.42578125" style="221"/>
    <col min="8193" max="8193" width="3.28515625" style="221" customWidth="1"/>
    <col min="8194" max="8194" width="2.28515625" style="221" customWidth="1"/>
    <col min="8195" max="8195" width="3.7109375" style="221" customWidth="1"/>
    <col min="8196" max="8196" width="8.28515625" style="221" customWidth="1"/>
    <col min="8197" max="8197" width="15.7109375" style="221" customWidth="1"/>
    <col min="8198" max="8198" width="1.28515625" style="221" customWidth="1"/>
    <col min="8199" max="8199" width="3.28515625" style="221" customWidth="1"/>
    <col min="8200" max="8200" width="4.28515625" style="221" customWidth="1"/>
    <col min="8201" max="8201" width="10.28515625" style="221" customWidth="1"/>
    <col min="8202" max="8202" width="15.7109375" style="221" customWidth="1"/>
    <col min="8203" max="8203" width="1" style="221" customWidth="1"/>
    <col min="8204" max="8204" width="3.28515625" style="221" customWidth="1"/>
    <col min="8205" max="8205" width="4.42578125" style="221" customWidth="1"/>
    <col min="8206" max="8206" width="5.7109375" style="221" customWidth="1"/>
    <col min="8207" max="8207" width="3.7109375" style="221" customWidth="1"/>
    <col min="8208" max="8208" width="13.28515625" style="221" customWidth="1"/>
    <col min="8209" max="8209" width="5" style="221" customWidth="1"/>
    <col min="8210" max="8210" width="15.7109375" style="221" customWidth="1"/>
    <col min="8211" max="8211" width="0.7109375" style="221" customWidth="1"/>
    <col min="8212" max="8448" width="10.42578125" style="221"/>
    <col min="8449" max="8449" width="3.28515625" style="221" customWidth="1"/>
    <col min="8450" max="8450" width="2.28515625" style="221" customWidth="1"/>
    <col min="8451" max="8451" width="3.7109375" style="221" customWidth="1"/>
    <col min="8452" max="8452" width="8.28515625" style="221" customWidth="1"/>
    <col min="8453" max="8453" width="15.7109375" style="221" customWidth="1"/>
    <col min="8454" max="8454" width="1.28515625" style="221" customWidth="1"/>
    <col min="8455" max="8455" width="3.28515625" style="221" customWidth="1"/>
    <col min="8456" max="8456" width="4.28515625" style="221" customWidth="1"/>
    <col min="8457" max="8457" width="10.28515625" style="221" customWidth="1"/>
    <col min="8458" max="8458" width="15.7109375" style="221" customWidth="1"/>
    <col min="8459" max="8459" width="1" style="221" customWidth="1"/>
    <col min="8460" max="8460" width="3.28515625" style="221" customWidth="1"/>
    <col min="8461" max="8461" width="4.42578125" style="221" customWidth="1"/>
    <col min="8462" max="8462" width="5.7109375" style="221" customWidth="1"/>
    <col min="8463" max="8463" width="3.7109375" style="221" customWidth="1"/>
    <col min="8464" max="8464" width="13.28515625" style="221" customWidth="1"/>
    <col min="8465" max="8465" width="5" style="221" customWidth="1"/>
    <col min="8466" max="8466" width="15.7109375" style="221" customWidth="1"/>
    <col min="8467" max="8467" width="0.7109375" style="221" customWidth="1"/>
    <col min="8468" max="8704" width="10.42578125" style="221"/>
    <col min="8705" max="8705" width="3.28515625" style="221" customWidth="1"/>
    <col min="8706" max="8706" width="2.28515625" style="221" customWidth="1"/>
    <col min="8707" max="8707" width="3.7109375" style="221" customWidth="1"/>
    <col min="8708" max="8708" width="8.28515625" style="221" customWidth="1"/>
    <col min="8709" max="8709" width="15.7109375" style="221" customWidth="1"/>
    <col min="8710" max="8710" width="1.28515625" style="221" customWidth="1"/>
    <col min="8711" max="8711" width="3.28515625" style="221" customWidth="1"/>
    <col min="8712" max="8712" width="4.28515625" style="221" customWidth="1"/>
    <col min="8713" max="8713" width="10.28515625" style="221" customWidth="1"/>
    <col min="8714" max="8714" width="15.7109375" style="221" customWidth="1"/>
    <col min="8715" max="8715" width="1" style="221" customWidth="1"/>
    <col min="8716" max="8716" width="3.28515625" style="221" customWidth="1"/>
    <col min="8717" max="8717" width="4.42578125" style="221" customWidth="1"/>
    <col min="8718" max="8718" width="5.7109375" style="221" customWidth="1"/>
    <col min="8719" max="8719" width="3.7109375" style="221" customWidth="1"/>
    <col min="8720" max="8720" width="13.28515625" style="221" customWidth="1"/>
    <col min="8721" max="8721" width="5" style="221" customWidth="1"/>
    <col min="8722" max="8722" width="15.7109375" style="221" customWidth="1"/>
    <col min="8723" max="8723" width="0.7109375" style="221" customWidth="1"/>
    <col min="8724" max="8960" width="10.42578125" style="221"/>
    <col min="8961" max="8961" width="3.28515625" style="221" customWidth="1"/>
    <col min="8962" max="8962" width="2.28515625" style="221" customWidth="1"/>
    <col min="8963" max="8963" width="3.7109375" style="221" customWidth="1"/>
    <col min="8964" max="8964" width="8.28515625" style="221" customWidth="1"/>
    <col min="8965" max="8965" width="15.7109375" style="221" customWidth="1"/>
    <col min="8966" max="8966" width="1.28515625" style="221" customWidth="1"/>
    <col min="8967" max="8967" width="3.28515625" style="221" customWidth="1"/>
    <col min="8968" max="8968" width="4.28515625" style="221" customWidth="1"/>
    <col min="8969" max="8969" width="10.28515625" style="221" customWidth="1"/>
    <col min="8970" max="8970" width="15.7109375" style="221" customWidth="1"/>
    <col min="8971" max="8971" width="1" style="221" customWidth="1"/>
    <col min="8972" max="8972" width="3.28515625" style="221" customWidth="1"/>
    <col min="8973" max="8973" width="4.42578125" style="221" customWidth="1"/>
    <col min="8974" max="8974" width="5.7109375" style="221" customWidth="1"/>
    <col min="8975" max="8975" width="3.7109375" style="221" customWidth="1"/>
    <col min="8976" max="8976" width="13.28515625" style="221" customWidth="1"/>
    <col min="8977" max="8977" width="5" style="221" customWidth="1"/>
    <col min="8978" max="8978" width="15.7109375" style="221" customWidth="1"/>
    <col min="8979" max="8979" width="0.7109375" style="221" customWidth="1"/>
    <col min="8980" max="9216" width="10.42578125" style="221"/>
    <col min="9217" max="9217" width="3.28515625" style="221" customWidth="1"/>
    <col min="9218" max="9218" width="2.28515625" style="221" customWidth="1"/>
    <col min="9219" max="9219" width="3.7109375" style="221" customWidth="1"/>
    <col min="9220" max="9220" width="8.28515625" style="221" customWidth="1"/>
    <col min="9221" max="9221" width="15.7109375" style="221" customWidth="1"/>
    <col min="9222" max="9222" width="1.28515625" style="221" customWidth="1"/>
    <col min="9223" max="9223" width="3.28515625" style="221" customWidth="1"/>
    <col min="9224" max="9224" width="4.28515625" style="221" customWidth="1"/>
    <col min="9225" max="9225" width="10.28515625" style="221" customWidth="1"/>
    <col min="9226" max="9226" width="15.7109375" style="221" customWidth="1"/>
    <col min="9227" max="9227" width="1" style="221" customWidth="1"/>
    <col min="9228" max="9228" width="3.28515625" style="221" customWidth="1"/>
    <col min="9229" max="9229" width="4.42578125" style="221" customWidth="1"/>
    <col min="9230" max="9230" width="5.7109375" style="221" customWidth="1"/>
    <col min="9231" max="9231" width="3.7109375" style="221" customWidth="1"/>
    <col min="9232" max="9232" width="13.28515625" style="221" customWidth="1"/>
    <col min="9233" max="9233" width="5" style="221" customWidth="1"/>
    <col min="9234" max="9234" width="15.7109375" style="221" customWidth="1"/>
    <col min="9235" max="9235" width="0.7109375" style="221" customWidth="1"/>
    <col min="9236" max="9472" width="10.42578125" style="221"/>
    <col min="9473" max="9473" width="3.28515625" style="221" customWidth="1"/>
    <col min="9474" max="9474" width="2.28515625" style="221" customWidth="1"/>
    <col min="9475" max="9475" width="3.7109375" style="221" customWidth="1"/>
    <col min="9476" max="9476" width="8.28515625" style="221" customWidth="1"/>
    <col min="9477" max="9477" width="15.7109375" style="221" customWidth="1"/>
    <col min="9478" max="9478" width="1.28515625" style="221" customWidth="1"/>
    <col min="9479" max="9479" width="3.28515625" style="221" customWidth="1"/>
    <col min="9480" max="9480" width="4.28515625" style="221" customWidth="1"/>
    <col min="9481" max="9481" width="10.28515625" style="221" customWidth="1"/>
    <col min="9482" max="9482" width="15.7109375" style="221" customWidth="1"/>
    <col min="9483" max="9483" width="1" style="221" customWidth="1"/>
    <col min="9484" max="9484" width="3.28515625" style="221" customWidth="1"/>
    <col min="9485" max="9485" width="4.42578125" style="221" customWidth="1"/>
    <col min="9486" max="9486" width="5.7109375" style="221" customWidth="1"/>
    <col min="9487" max="9487" width="3.7109375" style="221" customWidth="1"/>
    <col min="9488" max="9488" width="13.28515625" style="221" customWidth="1"/>
    <col min="9489" max="9489" width="5" style="221" customWidth="1"/>
    <col min="9490" max="9490" width="15.7109375" style="221" customWidth="1"/>
    <col min="9491" max="9491" width="0.7109375" style="221" customWidth="1"/>
    <col min="9492" max="9728" width="10.42578125" style="221"/>
    <col min="9729" max="9729" width="3.28515625" style="221" customWidth="1"/>
    <col min="9730" max="9730" width="2.28515625" style="221" customWidth="1"/>
    <col min="9731" max="9731" width="3.7109375" style="221" customWidth="1"/>
    <col min="9732" max="9732" width="8.28515625" style="221" customWidth="1"/>
    <col min="9733" max="9733" width="15.7109375" style="221" customWidth="1"/>
    <col min="9734" max="9734" width="1.28515625" style="221" customWidth="1"/>
    <col min="9735" max="9735" width="3.28515625" style="221" customWidth="1"/>
    <col min="9736" max="9736" width="4.28515625" style="221" customWidth="1"/>
    <col min="9737" max="9737" width="10.28515625" style="221" customWidth="1"/>
    <col min="9738" max="9738" width="15.7109375" style="221" customWidth="1"/>
    <col min="9739" max="9739" width="1" style="221" customWidth="1"/>
    <col min="9740" max="9740" width="3.28515625" style="221" customWidth="1"/>
    <col min="9741" max="9741" width="4.42578125" style="221" customWidth="1"/>
    <col min="9742" max="9742" width="5.7109375" style="221" customWidth="1"/>
    <col min="9743" max="9743" width="3.7109375" style="221" customWidth="1"/>
    <col min="9744" max="9744" width="13.28515625" style="221" customWidth="1"/>
    <col min="9745" max="9745" width="5" style="221" customWidth="1"/>
    <col min="9746" max="9746" width="15.7109375" style="221" customWidth="1"/>
    <col min="9747" max="9747" width="0.7109375" style="221" customWidth="1"/>
    <col min="9748" max="9984" width="10.42578125" style="221"/>
    <col min="9985" max="9985" width="3.28515625" style="221" customWidth="1"/>
    <col min="9986" max="9986" width="2.28515625" style="221" customWidth="1"/>
    <col min="9987" max="9987" width="3.7109375" style="221" customWidth="1"/>
    <col min="9988" max="9988" width="8.28515625" style="221" customWidth="1"/>
    <col min="9989" max="9989" width="15.7109375" style="221" customWidth="1"/>
    <col min="9990" max="9990" width="1.28515625" style="221" customWidth="1"/>
    <col min="9991" max="9991" width="3.28515625" style="221" customWidth="1"/>
    <col min="9992" max="9992" width="4.28515625" style="221" customWidth="1"/>
    <col min="9993" max="9993" width="10.28515625" style="221" customWidth="1"/>
    <col min="9994" max="9994" width="15.7109375" style="221" customWidth="1"/>
    <col min="9995" max="9995" width="1" style="221" customWidth="1"/>
    <col min="9996" max="9996" width="3.28515625" style="221" customWidth="1"/>
    <col min="9997" max="9997" width="4.42578125" style="221" customWidth="1"/>
    <col min="9998" max="9998" width="5.7109375" style="221" customWidth="1"/>
    <col min="9999" max="9999" width="3.7109375" style="221" customWidth="1"/>
    <col min="10000" max="10000" width="13.28515625" style="221" customWidth="1"/>
    <col min="10001" max="10001" width="5" style="221" customWidth="1"/>
    <col min="10002" max="10002" width="15.7109375" style="221" customWidth="1"/>
    <col min="10003" max="10003" width="0.7109375" style="221" customWidth="1"/>
    <col min="10004" max="10240" width="10.42578125" style="221"/>
    <col min="10241" max="10241" width="3.28515625" style="221" customWidth="1"/>
    <col min="10242" max="10242" width="2.28515625" style="221" customWidth="1"/>
    <col min="10243" max="10243" width="3.7109375" style="221" customWidth="1"/>
    <col min="10244" max="10244" width="8.28515625" style="221" customWidth="1"/>
    <col min="10245" max="10245" width="15.7109375" style="221" customWidth="1"/>
    <col min="10246" max="10246" width="1.28515625" style="221" customWidth="1"/>
    <col min="10247" max="10247" width="3.28515625" style="221" customWidth="1"/>
    <col min="10248" max="10248" width="4.28515625" style="221" customWidth="1"/>
    <col min="10249" max="10249" width="10.28515625" style="221" customWidth="1"/>
    <col min="10250" max="10250" width="15.7109375" style="221" customWidth="1"/>
    <col min="10251" max="10251" width="1" style="221" customWidth="1"/>
    <col min="10252" max="10252" width="3.28515625" style="221" customWidth="1"/>
    <col min="10253" max="10253" width="4.42578125" style="221" customWidth="1"/>
    <col min="10254" max="10254" width="5.7109375" style="221" customWidth="1"/>
    <col min="10255" max="10255" width="3.7109375" style="221" customWidth="1"/>
    <col min="10256" max="10256" width="13.28515625" style="221" customWidth="1"/>
    <col min="10257" max="10257" width="5" style="221" customWidth="1"/>
    <col min="10258" max="10258" width="15.7109375" style="221" customWidth="1"/>
    <col min="10259" max="10259" width="0.7109375" style="221" customWidth="1"/>
    <col min="10260" max="10496" width="10.42578125" style="221"/>
    <col min="10497" max="10497" width="3.28515625" style="221" customWidth="1"/>
    <col min="10498" max="10498" width="2.28515625" style="221" customWidth="1"/>
    <col min="10499" max="10499" width="3.7109375" style="221" customWidth="1"/>
    <col min="10500" max="10500" width="8.28515625" style="221" customWidth="1"/>
    <col min="10501" max="10501" width="15.7109375" style="221" customWidth="1"/>
    <col min="10502" max="10502" width="1.28515625" style="221" customWidth="1"/>
    <col min="10503" max="10503" width="3.28515625" style="221" customWidth="1"/>
    <col min="10504" max="10504" width="4.28515625" style="221" customWidth="1"/>
    <col min="10505" max="10505" width="10.28515625" style="221" customWidth="1"/>
    <col min="10506" max="10506" width="15.7109375" style="221" customWidth="1"/>
    <col min="10507" max="10507" width="1" style="221" customWidth="1"/>
    <col min="10508" max="10508" width="3.28515625" style="221" customWidth="1"/>
    <col min="10509" max="10509" width="4.42578125" style="221" customWidth="1"/>
    <col min="10510" max="10510" width="5.7109375" style="221" customWidth="1"/>
    <col min="10511" max="10511" width="3.7109375" style="221" customWidth="1"/>
    <col min="10512" max="10512" width="13.28515625" style="221" customWidth="1"/>
    <col min="10513" max="10513" width="5" style="221" customWidth="1"/>
    <col min="10514" max="10514" width="15.7109375" style="221" customWidth="1"/>
    <col min="10515" max="10515" width="0.7109375" style="221" customWidth="1"/>
    <col min="10516" max="10752" width="10.42578125" style="221"/>
    <col min="10753" max="10753" width="3.28515625" style="221" customWidth="1"/>
    <col min="10754" max="10754" width="2.28515625" style="221" customWidth="1"/>
    <col min="10755" max="10755" width="3.7109375" style="221" customWidth="1"/>
    <col min="10756" max="10756" width="8.28515625" style="221" customWidth="1"/>
    <col min="10757" max="10757" width="15.7109375" style="221" customWidth="1"/>
    <col min="10758" max="10758" width="1.28515625" style="221" customWidth="1"/>
    <col min="10759" max="10759" width="3.28515625" style="221" customWidth="1"/>
    <col min="10760" max="10760" width="4.28515625" style="221" customWidth="1"/>
    <col min="10761" max="10761" width="10.28515625" style="221" customWidth="1"/>
    <col min="10762" max="10762" width="15.7109375" style="221" customWidth="1"/>
    <col min="10763" max="10763" width="1" style="221" customWidth="1"/>
    <col min="10764" max="10764" width="3.28515625" style="221" customWidth="1"/>
    <col min="10765" max="10765" width="4.42578125" style="221" customWidth="1"/>
    <col min="10766" max="10766" width="5.7109375" style="221" customWidth="1"/>
    <col min="10767" max="10767" width="3.7109375" style="221" customWidth="1"/>
    <col min="10768" max="10768" width="13.28515625" style="221" customWidth="1"/>
    <col min="10769" max="10769" width="5" style="221" customWidth="1"/>
    <col min="10770" max="10770" width="15.7109375" style="221" customWidth="1"/>
    <col min="10771" max="10771" width="0.7109375" style="221" customWidth="1"/>
    <col min="10772" max="11008" width="10.42578125" style="221"/>
    <col min="11009" max="11009" width="3.28515625" style="221" customWidth="1"/>
    <col min="11010" max="11010" width="2.28515625" style="221" customWidth="1"/>
    <col min="11011" max="11011" width="3.7109375" style="221" customWidth="1"/>
    <col min="11012" max="11012" width="8.28515625" style="221" customWidth="1"/>
    <col min="11013" max="11013" width="15.7109375" style="221" customWidth="1"/>
    <col min="11014" max="11014" width="1.28515625" style="221" customWidth="1"/>
    <col min="11015" max="11015" width="3.28515625" style="221" customWidth="1"/>
    <col min="11016" max="11016" width="4.28515625" style="221" customWidth="1"/>
    <col min="11017" max="11017" width="10.28515625" style="221" customWidth="1"/>
    <col min="11018" max="11018" width="15.7109375" style="221" customWidth="1"/>
    <col min="11019" max="11019" width="1" style="221" customWidth="1"/>
    <col min="11020" max="11020" width="3.28515625" style="221" customWidth="1"/>
    <col min="11021" max="11021" width="4.42578125" style="221" customWidth="1"/>
    <col min="11022" max="11022" width="5.7109375" style="221" customWidth="1"/>
    <col min="11023" max="11023" width="3.7109375" style="221" customWidth="1"/>
    <col min="11024" max="11024" width="13.28515625" style="221" customWidth="1"/>
    <col min="11025" max="11025" width="5" style="221" customWidth="1"/>
    <col min="11026" max="11026" width="15.7109375" style="221" customWidth="1"/>
    <col min="11027" max="11027" width="0.7109375" style="221" customWidth="1"/>
    <col min="11028" max="11264" width="10.42578125" style="221"/>
    <col min="11265" max="11265" width="3.28515625" style="221" customWidth="1"/>
    <col min="11266" max="11266" width="2.28515625" style="221" customWidth="1"/>
    <col min="11267" max="11267" width="3.7109375" style="221" customWidth="1"/>
    <col min="11268" max="11268" width="8.28515625" style="221" customWidth="1"/>
    <col min="11269" max="11269" width="15.7109375" style="221" customWidth="1"/>
    <col min="11270" max="11270" width="1.28515625" style="221" customWidth="1"/>
    <col min="11271" max="11271" width="3.28515625" style="221" customWidth="1"/>
    <col min="11272" max="11272" width="4.28515625" style="221" customWidth="1"/>
    <col min="11273" max="11273" width="10.28515625" style="221" customWidth="1"/>
    <col min="11274" max="11274" width="15.7109375" style="221" customWidth="1"/>
    <col min="11275" max="11275" width="1" style="221" customWidth="1"/>
    <col min="11276" max="11276" width="3.28515625" style="221" customWidth="1"/>
    <col min="11277" max="11277" width="4.42578125" style="221" customWidth="1"/>
    <col min="11278" max="11278" width="5.7109375" style="221" customWidth="1"/>
    <col min="11279" max="11279" width="3.7109375" style="221" customWidth="1"/>
    <col min="11280" max="11280" width="13.28515625" style="221" customWidth="1"/>
    <col min="11281" max="11281" width="5" style="221" customWidth="1"/>
    <col min="11282" max="11282" width="15.7109375" style="221" customWidth="1"/>
    <col min="11283" max="11283" width="0.7109375" style="221" customWidth="1"/>
    <col min="11284" max="11520" width="10.42578125" style="221"/>
    <col min="11521" max="11521" width="3.28515625" style="221" customWidth="1"/>
    <col min="11522" max="11522" width="2.28515625" style="221" customWidth="1"/>
    <col min="11523" max="11523" width="3.7109375" style="221" customWidth="1"/>
    <col min="11524" max="11524" width="8.28515625" style="221" customWidth="1"/>
    <col min="11525" max="11525" width="15.7109375" style="221" customWidth="1"/>
    <col min="11526" max="11526" width="1.28515625" style="221" customWidth="1"/>
    <col min="11527" max="11527" width="3.28515625" style="221" customWidth="1"/>
    <col min="11528" max="11528" width="4.28515625" style="221" customWidth="1"/>
    <col min="11529" max="11529" width="10.28515625" style="221" customWidth="1"/>
    <col min="11530" max="11530" width="15.7109375" style="221" customWidth="1"/>
    <col min="11531" max="11531" width="1" style="221" customWidth="1"/>
    <col min="11532" max="11532" width="3.28515625" style="221" customWidth="1"/>
    <col min="11533" max="11533" width="4.42578125" style="221" customWidth="1"/>
    <col min="11534" max="11534" width="5.7109375" style="221" customWidth="1"/>
    <col min="11535" max="11535" width="3.7109375" style="221" customWidth="1"/>
    <col min="11536" max="11536" width="13.28515625" style="221" customWidth="1"/>
    <col min="11537" max="11537" width="5" style="221" customWidth="1"/>
    <col min="11538" max="11538" width="15.7109375" style="221" customWidth="1"/>
    <col min="11539" max="11539" width="0.7109375" style="221" customWidth="1"/>
    <col min="11540" max="11776" width="10.42578125" style="221"/>
    <col min="11777" max="11777" width="3.28515625" style="221" customWidth="1"/>
    <col min="11778" max="11778" width="2.28515625" style="221" customWidth="1"/>
    <col min="11779" max="11779" width="3.7109375" style="221" customWidth="1"/>
    <col min="11780" max="11780" width="8.28515625" style="221" customWidth="1"/>
    <col min="11781" max="11781" width="15.7109375" style="221" customWidth="1"/>
    <col min="11782" max="11782" width="1.28515625" style="221" customWidth="1"/>
    <col min="11783" max="11783" width="3.28515625" style="221" customWidth="1"/>
    <col min="11784" max="11784" width="4.28515625" style="221" customWidth="1"/>
    <col min="11785" max="11785" width="10.28515625" style="221" customWidth="1"/>
    <col min="11786" max="11786" width="15.7109375" style="221" customWidth="1"/>
    <col min="11787" max="11787" width="1" style="221" customWidth="1"/>
    <col min="11788" max="11788" width="3.28515625" style="221" customWidth="1"/>
    <col min="11789" max="11789" width="4.42578125" style="221" customWidth="1"/>
    <col min="11790" max="11790" width="5.7109375" style="221" customWidth="1"/>
    <col min="11791" max="11791" width="3.7109375" style="221" customWidth="1"/>
    <col min="11792" max="11792" width="13.28515625" style="221" customWidth="1"/>
    <col min="11793" max="11793" width="5" style="221" customWidth="1"/>
    <col min="11794" max="11794" width="15.7109375" style="221" customWidth="1"/>
    <col min="11795" max="11795" width="0.7109375" style="221" customWidth="1"/>
    <col min="11796" max="12032" width="10.42578125" style="221"/>
    <col min="12033" max="12033" width="3.28515625" style="221" customWidth="1"/>
    <col min="12034" max="12034" width="2.28515625" style="221" customWidth="1"/>
    <col min="12035" max="12035" width="3.7109375" style="221" customWidth="1"/>
    <col min="12036" max="12036" width="8.28515625" style="221" customWidth="1"/>
    <col min="12037" max="12037" width="15.7109375" style="221" customWidth="1"/>
    <col min="12038" max="12038" width="1.28515625" style="221" customWidth="1"/>
    <col min="12039" max="12039" width="3.28515625" style="221" customWidth="1"/>
    <col min="12040" max="12040" width="4.28515625" style="221" customWidth="1"/>
    <col min="12041" max="12041" width="10.28515625" style="221" customWidth="1"/>
    <col min="12042" max="12042" width="15.7109375" style="221" customWidth="1"/>
    <col min="12043" max="12043" width="1" style="221" customWidth="1"/>
    <col min="12044" max="12044" width="3.28515625" style="221" customWidth="1"/>
    <col min="12045" max="12045" width="4.42578125" style="221" customWidth="1"/>
    <col min="12046" max="12046" width="5.7109375" style="221" customWidth="1"/>
    <col min="12047" max="12047" width="3.7109375" style="221" customWidth="1"/>
    <col min="12048" max="12048" width="13.28515625" style="221" customWidth="1"/>
    <col min="12049" max="12049" width="5" style="221" customWidth="1"/>
    <col min="12050" max="12050" width="15.7109375" style="221" customWidth="1"/>
    <col min="12051" max="12051" width="0.7109375" style="221" customWidth="1"/>
    <col min="12052" max="12288" width="10.42578125" style="221"/>
    <col min="12289" max="12289" width="3.28515625" style="221" customWidth="1"/>
    <col min="12290" max="12290" width="2.28515625" style="221" customWidth="1"/>
    <col min="12291" max="12291" width="3.7109375" style="221" customWidth="1"/>
    <col min="12292" max="12292" width="8.28515625" style="221" customWidth="1"/>
    <col min="12293" max="12293" width="15.7109375" style="221" customWidth="1"/>
    <col min="12294" max="12294" width="1.28515625" style="221" customWidth="1"/>
    <col min="12295" max="12295" width="3.28515625" style="221" customWidth="1"/>
    <col min="12296" max="12296" width="4.28515625" style="221" customWidth="1"/>
    <col min="12297" max="12297" width="10.28515625" style="221" customWidth="1"/>
    <col min="12298" max="12298" width="15.7109375" style="221" customWidth="1"/>
    <col min="12299" max="12299" width="1" style="221" customWidth="1"/>
    <col min="12300" max="12300" width="3.28515625" style="221" customWidth="1"/>
    <col min="12301" max="12301" width="4.42578125" style="221" customWidth="1"/>
    <col min="12302" max="12302" width="5.7109375" style="221" customWidth="1"/>
    <col min="12303" max="12303" width="3.7109375" style="221" customWidth="1"/>
    <col min="12304" max="12304" width="13.28515625" style="221" customWidth="1"/>
    <col min="12305" max="12305" width="5" style="221" customWidth="1"/>
    <col min="12306" max="12306" width="15.7109375" style="221" customWidth="1"/>
    <col min="12307" max="12307" width="0.7109375" style="221" customWidth="1"/>
    <col min="12308" max="12544" width="10.42578125" style="221"/>
    <col min="12545" max="12545" width="3.28515625" style="221" customWidth="1"/>
    <col min="12546" max="12546" width="2.28515625" style="221" customWidth="1"/>
    <col min="12547" max="12547" width="3.7109375" style="221" customWidth="1"/>
    <col min="12548" max="12548" width="8.28515625" style="221" customWidth="1"/>
    <col min="12549" max="12549" width="15.7109375" style="221" customWidth="1"/>
    <col min="12550" max="12550" width="1.28515625" style="221" customWidth="1"/>
    <col min="12551" max="12551" width="3.28515625" style="221" customWidth="1"/>
    <col min="12552" max="12552" width="4.28515625" style="221" customWidth="1"/>
    <col min="12553" max="12553" width="10.28515625" style="221" customWidth="1"/>
    <col min="12554" max="12554" width="15.7109375" style="221" customWidth="1"/>
    <col min="12555" max="12555" width="1" style="221" customWidth="1"/>
    <col min="12556" max="12556" width="3.28515625" style="221" customWidth="1"/>
    <col min="12557" max="12557" width="4.42578125" style="221" customWidth="1"/>
    <col min="12558" max="12558" width="5.7109375" style="221" customWidth="1"/>
    <col min="12559" max="12559" width="3.7109375" style="221" customWidth="1"/>
    <col min="12560" max="12560" width="13.28515625" style="221" customWidth="1"/>
    <col min="12561" max="12561" width="5" style="221" customWidth="1"/>
    <col min="12562" max="12562" width="15.7109375" style="221" customWidth="1"/>
    <col min="12563" max="12563" width="0.7109375" style="221" customWidth="1"/>
    <col min="12564" max="12800" width="10.42578125" style="221"/>
    <col min="12801" max="12801" width="3.28515625" style="221" customWidth="1"/>
    <col min="12802" max="12802" width="2.28515625" style="221" customWidth="1"/>
    <col min="12803" max="12803" width="3.7109375" style="221" customWidth="1"/>
    <col min="12804" max="12804" width="8.28515625" style="221" customWidth="1"/>
    <col min="12805" max="12805" width="15.7109375" style="221" customWidth="1"/>
    <col min="12806" max="12806" width="1.28515625" style="221" customWidth="1"/>
    <col min="12807" max="12807" width="3.28515625" style="221" customWidth="1"/>
    <col min="12808" max="12808" width="4.28515625" style="221" customWidth="1"/>
    <col min="12809" max="12809" width="10.28515625" style="221" customWidth="1"/>
    <col min="12810" max="12810" width="15.7109375" style="221" customWidth="1"/>
    <col min="12811" max="12811" width="1" style="221" customWidth="1"/>
    <col min="12812" max="12812" width="3.28515625" style="221" customWidth="1"/>
    <col min="12813" max="12813" width="4.42578125" style="221" customWidth="1"/>
    <col min="12814" max="12814" width="5.7109375" style="221" customWidth="1"/>
    <col min="12815" max="12815" width="3.7109375" style="221" customWidth="1"/>
    <col min="12816" max="12816" width="13.28515625" style="221" customWidth="1"/>
    <col min="12817" max="12817" width="5" style="221" customWidth="1"/>
    <col min="12818" max="12818" width="15.7109375" style="221" customWidth="1"/>
    <col min="12819" max="12819" width="0.7109375" style="221" customWidth="1"/>
    <col min="12820" max="13056" width="10.42578125" style="221"/>
    <col min="13057" max="13057" width="3.28515625" style="221" customWidth="1"/>
    <col min="13058" max="13058" width="2.28515625" style="221" customWidth="1"/>
    <col min="13059" max="13059" width="3.7109375" style="221" customWidth="1"/>
    <col min="13060" max="13060" width="8.28515625" style="221" customWidth="1"/>
    <col min="13061" max="13061" width="15.7109375" style="221" customWidth="1"/>
    <col min="13062" max="13062" width="1.28515625" style="221" customWidth="1"/>
    <col min="13063" max="13063" width="3.28515625" style="221" customWidth="1"/>
    <col min="13064" max="13064" width="4.28515625" style="221" customWidth="1"/>
    <col min="13065" max="13065" width="10.28515625" style="221" customWidth="1"/>
    <col min="13066" max="13066" width="15.7109375" style="221" customWidth="1"/>
    <col min="13067" max="13067" width="1" style="221" customWidth="1"/>
    <col min="13068" max="13068" width="3.28515625" style="221" customWidth="1"/>
    <col min="13069" max="13069" width="4.42578125" style="221" customWidth="1"/>
    <col min="13070" max="13070" width="5.7109375" style="221" customWidth="1"/>
    <col min="13071" max="13071" width="3.7109375" style="221" customWidth="1"/>
    <col min="13072" max="13072" width="13.28515625" style="221" customWidth="1"/>
    <col min="13073" max="13073" width="5" style="221" customWidth="1"/>
    <col min="13074" max="13074" width="15.7109375" style="221" customWidth="1"/>
    <col min="13075" max="13075" width="0.7109375" style="221" customWidth="1"/>
    <col min="13076" max="13312" width="10.42578125" style="221"/>
    <col min="13313" max="13313" width="3.28515625" style="221" customWidth="1"/>
    <col min="13314" max="13314" width="2.28515625" style="221" customWidth="1"/>
    <col min="13315" max="13315" width="3.7109375" style="221" customWidth="1"/>
    <col min="13316" max="13316" width="8.28515625" style="221" customWidth="1"/>
    <col min="13317" max="13317" width="15.7109375" style="221" customWidth="1"/>
    <col min="13318" max="13318" width="1.28515625" style="221" customWidth="1"/>
    <col min="13319" max="13319" width="3.28515625" style="221" customWidth="1"/>
    <col min="13320" max="13320" width="4.28515625" style="221" customWidth="1"/>
    <col min="13321" max="13321" width="10.28515625" style="221" customWidth="1"/>
    <col min="13322" max="13322" width="15.7109375" style="221" customWidth="1"/>
    <col min="13323" max="13323" width="1" style="221" customWidth="1"/>
    <col min="13324" max="13324" width="3.28515625" style="221" customWidth="1"/>
    <col min="13325" max="13325" width="4.42578125" style="221" customWidth="1"/>
    <col min="13326" max="13326" width="5.7109375" style="221" customWidth="1"/>
    <col min="13327" max="13327" width="3.7109375" style="221" customWidth="1"/>
    <col min="13328" max="13328" width="13.28515625" style="221" customWidth="1"/>
    <col min="13329" max="13329" width="5" style="221" customWidth="1"/>
    <col min="13330" max="13330" width="15.7109375" style="221" customWidth="1"/>
    <col min="13331" max="13331" width="0.7109375" style="221" customWidth="1"/>
    <col min="13332" max="13568" width="10.42578125" style="221"/>
    <col min="13569" max="13569" width="3.28515625" style="221" customWidth="1"/>
    <col min="13570" max="13570" width="2.28515625" style="221" customWidth="1"/>
    <col min="13571" max="13571" width="3.7109375" style="221" customWidth="1"/>
    <col min="13572" max="13572" width="8.28515625" style="221" customWidth="1"/>
    <col min="13573" max="13573" width="15.7109375" style="221" customWidth="1"/>
    <col min="13574" max="13574" width="1.28515625" style="221" customWidth="1"/>
    <col min="13575" max="13575" width="3.28515625" style="221" customWidth="1"/>
    <col min="13576" max="13576" width="4.28515625" style="221" customWidth="1"/>
    <col min="13577" max="13577" width="10.28515625" style="221" customWidth="1"/>
    <col min="13578" max="13578" width="15.7109375" style="221" customWidth="1"/>
    <col min="13579" max="13579" width="1" style="221" customWidth="1"/>
    <col min="13580" max="13580" width="3.28515625" style="221" customWidth="1"/>
    <col min="13581" max="13581" width="4.42578125" style="221" customWidth="1"/>
    <col min="13582" max="13582" width="5.7109375" style="221" customWidth="1"/>
    <col min="13583" max="13583" width="3.7109375" style="221" customWidth="1"/>
    <col min="13584" max="13584" width="13.28515625" style="221" customWidth="1"/>
    <col min="13585" max="13585" width="5" style="221" customWidth="1"/>
    <col min="13586" max="13586" width="15.7109375" style="221" customWidth="1"/>
    <col min="13587" max="13587" width="0.7109375" style="221" customWidth="1"/>
    <col min="13588" max="13824" width="10.42578125" style="221"/>
    <col min="13825" max="13825" width="3.28515625" style="221" customWidth="1"/>
    <col min="13826" max="13826" width="2.28515625" style="221" customWidth="1"/>
    <col min="13827" max="13827" width="3.7109375" style="221" customWidth="1"/>
    <col min="13828" max="13828" width="8.28515625" style="221" customWidth="1"/>
    <col min="13829" max="13829" width="15.7109375" style="221" customWidth="1"/>
    <col min="13830" max="13830" width="1.28515625" style="221" customWidth="1"/>
    <col min="13831" max="13831" width="3.28515625" style="221" customWidth="1"/>
    <col min="13832" max="13832" width="4.28515625" style="221" customWidth="1"/>
    <col min="13833" max="13833" width="10.28515625" style="221" customWidth="1"/>
    <col min="13834" max="13834" width="15.7109375" style="221" customWidth="1"/>
    <col min="13835" max="13835" width="1" style="221" customWidth="1"/>
    <col min="13836" max="13836" width="3.28515625" style="221" customWidth="1"/>
    <col min="13837" max="13837" width="4.42578125" style="221" customWidth="1"/>
    <col min="13838" max="13838" width="5.7109375" style="221" customWidth="1"/>
    <col min="13839" max="13839" width="3.7109375" style="221" customWidth="1"/>
    <col min="13840" max="13840" width="13.28515625" style="221" customWidth="1"/>
    <col min="13841" max="13841" width="5" style="221" customWidth="1"/>
    <col min="13842" max="13842" width="15.7109375" style="221" customWidth="1"/>
    <col min="13843" max="13843" width="0.7109375" style="221" customWidth="1"/>
    <col min="13844" max="14080" width="10.42578125" style="221"/>
    <col min="14081" max="14081" width="3.28515625" style="221" customWidth="1"/>
    <col min="14082" max="14082" width="2.28515625" style="221" customWidth="1"/>
    <col min="14083" max="14083" width="3.7109375" style="221" customWidth="1"/>
    <col min="14084" max="14084" width="8.28515625" style="221" customWidth="1"/>
    <col min="14085" max="14085" width="15.7109375" style="221" customWidth="1"/>
    <col min="14086" max="14086" width="1.28515625" style="221" customWidth="1"/>
    <col min="14087" max="14087" width="3.28515625" style="221" customWidth="1"/>
    <col min="14088" max="14088" width="4.28515625" style="221" customWidth="1"/>
    <col min="14089" max="14089" width="10.28515625" style="221" customWidth="1"/>
    <col min="14090" max="14090" width="15.7109375" style="221" customWidth="1"/>
    <col min="14091" max="14091" width="1" style="221" customWidth="1"/>
    <col min="14092" max="14092" width="3.28515625" style="221" customWidth="1"/>
    <col min="14093" max="14093" width="4.42578125" style="221" customWidth="1"/>
    <col min="14094" max="14094" width="5.7109375" style="221" customWidth="1"/>
    <col min="14095" max="14095" width="3.7109375" style="221" customWidth="1"/>
    <col min="14096" max="14096" width="13.28515625" style="221" customWidth="1"/>
    <col min="14097" max="14097" width="5" style="221" customWidth="1"/>
    <col min="14098" max="14098" width="15.7109375" style="221" customWidth="1"/>
    <col min="14099" max="14099" width="0.7109375" style="221" customWidth="1"/>
    <col min="14100" max="14336" width="10.42578125" style="221"/>
    <col min="14337" max="14337" width="3.28515625" style="221" customWidth="1"/>
    <col min="14338" max="14338" width="2.28515625" style="221" customWidth="1"/>
    <col min="14339" max="14339" width="3.7109375" style="221" customWidth="1"/>
    <col min="14340" max="14340" width="8.28515625" style="221" customWidth="1"/>
    <col min="14341" max="14341" width="15.7109375" style="221" customWidth="1"/>
    <col min="14342" max="14342" width="1.28515625" style="221" customWidth="1"/>
    <col min="14343" max="14343" width="3.28515625" style="221" customWidth="1"/>
    <col min="14344" max="14344" width="4.28515625" style="221" customWidth="1"/>
    <col min="14345" max="14345" width="10.28515625" style="221" customWidth="1"/>
    <col min="14346" max="14346" width="15.7109375" style="221" customWidth="1"/>
    <col min="14347" max="14347" width="1" style="221" customWidth="1"/>
    <col min="14348" max="14348" width="3.28515625" style="221" customWidth="1"/>
    <col min="14349" max="14349" width="4.42578125" style="221" customWidth="1"/>
    <col min="14350" max="14350" width="5.7109375" style="221" customWidth="1"/>
    <col min="14351" max="14351" width="3.7109375" style="221" customWidth="1"/>
    <col min="14352" max="14352" width="13.28515625" style="221" customWidth="1"/>
    <col min="14353" max="14353" width="5" style="221" customWidth="1"/>
    <col min="14354" max="14354" width="15.7109375" style="221" customWidth="1"/>
    <col min="14355" max="14355" width="0.7109375" style="221" customWidth="1"/>
    <col min="14356" max="14592" width="10.42578125" style="221"/>
    <col min="14593" max="14593" width="3.28515625" style="221" customWidth="1"/>
    <col min="14594" max="14594" width="2.28515625" style="221" customWidth="1"/>
    <col min="14595" max="14595" width="3.7109375" style="221" customWidth="1"/>
    <col min="14596" max="14596" width="8.28515625" style="221" customWidth="1"/>
    <col min="14597" max="14597" width="15.7109375" style="221" customWidth="1"/>
    <col min="14598" max="14598" width="1.28515625" style="221" customWidth="1"/>
    <col min="14599" max="14599" width="3.28515625" style="221" customWidth="1"/>
    <col min="14600" max="14600" width="4.28515625" style="221" customWidth="1"/>
    <col min="14601" max="14601" width="10.28515625" style="221" customWidth="1"/>
    <col min="14602" max="14602" width="15.7109375" style="221" customWidth="1"/>
    <col min="14603" max="14603" width="1" style="221" customWidth="1"/>
    <col min="14604" max="14604" width="3.28515625" style="221" customWidth="1"/>
    <col min="14605" max="14605" width="4.42578125" style="221" customWidth="1"/>
    <col min="14606" max="14606" width="5.7109375" style="221" customWidth="1"/>
    <col min="14607" max="14607" width="3.7109375" style="221" customWidth="1"/>
    <col min="14608" max="14608" width="13.28515625" style="221" customWidth="1"/>
    <col min="14609" max="14609" width="5" style="221" customWidth="1"/>
    <col min="14610" max="14610" width="15.7109375" style="221" customWidth="1"/>
    <col min="14611" max="14611" width="0.7109375" style="221" customWidth="1"/>
    <col min="14612" max="14848" width="10.42578125" style="221"/>
    <col min="14849" max="14849" width="3.28515625" style="221" customWidth="1"/>
    <col min="14850" max="14850" width="2.28515625" style="221" customWidth="1"/>
    <col min="14851" max="14851" width="3.7109375" style="221" customWidth="1"/>
    <col min="14852" max="14852" width="8.28515625" style="221" customWidth="1"/>
    <col min="14853" max="14853" width="15.7109375" style="221" customWidth="1"/>
    <col min="14854" max="14854" width="1.28515625" style="221" customWidth="1"/>
    <col min="14855" max="14855" width="3.28515625" style="221" customWidth="1"/>
    <col min="14856" max="14856" width="4.28515625" style="221" customWidth="1"/>
    <col min="14857" max="14857" width="10.28515625" style="221" customWidth="1"/>
    <col min="14858" max="14858" width="15.7109375" style="221" customWidth="1"/>
    <col min="14859" max="14859" width="1" style="221" customWidth="1"/>
    <col min="14860" max="14860" width="3.28515625" style="221" customWidth="1"/>
    <col min="14861" max="14861" width="4.42578125" style="221" customWidth="1"/>
    <col min="14862" max="14862" width="5.7109375" style="221" customWidth="1"/>
    <col min="14863" max="14863" width="3.7109375" style="221" customWidth="1"/>
    <col min="14864" max="14864" width="13.28515625" style="221" customWidth="1"/>
    <col min="14865" max="14865" width="5" style="221" customWidth="1"/>
    <col min="14866" max="14866" width="15.7109375" style="221" customWidth="1"/>
    <col min="14867" max="14867" width="0.7109375" style="221" customWidth="1"/>
    <col min="14868" max="15104" width="10.42578125" style="221"/>
    <col min="15105" max="15105" width="3.28515625" style="221" customWidth="1"/>
    <col min="15106" max="15106" width="2.28515625" style="221" customWidth="1"/>
    <col min="15107" max="15107" width="3.7109375" style="221" customWidth="1"/>
    <col min="15108" max="15108" width="8.28515625" style="221" customWidth="1"/>
    <col min="15109" max="15109" width="15.7109375" style="221" customWidth="1"/>
    <col min="15110" max="15110" width="1.28515625" style="221" customWidth="1"/>
    <col min="15111" max="15111" width="3.28515625" style="221" customWidth="1"/>
    <col min="15112" max="15112" width="4.28515625" style="221" customWidth="1"/>
    <col min="15113" max="15113" width="10.28515625" style="221" customWidth="1"/>
    <col min="15114" max="15114" width="15.7109375" style="221" customWidth="1"/>
    <col min="15115" max="15115" width="1" style="221" customWidth="1"/>
    <col min="15116" max="15116" width="3.28515625" style="221" customWidth="1"/>
    <col min="15117" max="15117" width="4.42578125" style="221" customWidth="1"/>
    <col min="15118" max="15118" width="5.7109375" style="221" customWidth="1"/>
    <col min="15119" max="15119" width="3.7109375" style="221" customWidth="1"/>
    <col min="15120" max="15120" width="13.28515625" style="221" customWidth="1"/>
    <col min="15121" max="15121" width="5" style="221" customWidth="1"/>
    <col min="15122" max="15122" width="15.7109375" style="221" customWidth="1"/>
    <col min="15123" max="15123" width="0.7109375" style="221" customWidth="1"/>
    <col min="15124" max="15360" width="10.42578125" style="221"/>
    <col min="15361" max="15361" width="3.28515625" style="221" customWidth="1"/>
    <col min="15362" max="15362" width="2.28515625" style="221" customWidth="1"/>
    <col min="15363" max="15363" width="3.7109375" style="221" customWidth="1"/>
    <col min="15364" max="15364" width="8.28515625" style="221" customWidth="1"/>
    <col min="15365" max="15365" width="15.7109375" style="221" customWidth="1"/>
    <col min="15366" max="15366" width="1.28515625" style="221" customWidth="1"/>
    <col min="15367" max="15367" width="3.28515625" style="221" customWidth="1"/>
    <col min="15368" max="15368" width="4.28515625" style="221" customWidth="1"/>
    <col min="15369" max="15369" width="10.28515625" style="221" customWidth="1"/>
    <col min="15370" max="15370" width="15.7109375" style="221" customWidth="1"/>
    <col min="15371" max="15371" width="1" style="221" customWidth="1"/>
    <col min="15372" max="15372" width="3.28515625" style="221" customWidth="1"/>
    <col min="15373" max="15373" width="4.42578125" style="221" customWidth="1"/>
    <col min="15374" max="15374" width="5.7109375" style="221" customWidth="1"/>
    <col min="15375" max="15375" width="3.7109375" style="221" customWidth="1"/>
    <col min="15376" max="15376" width="13.28515625" style="221" customWidth="1"/>
    <col min="15377" max="15377" width="5" style="221" customWidth="1"/>
    <col min="15378" max="15378" width="15.7109375" style="221" customWidth="1"/>
    <col min="15379" max="15379" width="0.7109375" style="221" customWidth="1"/>
    <col min="15380" max="15616" width="10.42578125" style="221"/>
    <col min="15617" max="15617" width="3.28515625" style="221" customWidth="1"/>
    <col min="15618" max="15618" width="2.28515625" style="221" customWidth="1"/>
    <col min="15619" max="15619" width="3.7109375" style="221" customWidth="1"/>
    <col min="15620" max="15620" width="8.28515625" style="221" customWidth="1"/>
    <col min="15621" max="15621" width="15.7109375" style="221" customWidth="1"/>
    <col min="15622" max="15622" width="1.28515625" style="221" customWidth="1"/>
    <col min="15623" max="15623" width="3.28515625" style="221" customWidth="1"/>
    <col min="15624" max="15624" width="4.28515625" style="221" customWidth="1"/>
    <col min="15625" max="15625" width="10.28515625" style="221" customWidth="1"/>
    <col min="15626" max="15626" width="15.7109375" style="221" customWidth="1"/>
    <col min="15627" max="15627" width="1" style="221" customWidth="1"/>
    <col min="15628" max="15628" width="3.28515625" style="221" customWidth="1"/>
    <col min="15629" max="15629" width="4.42578125" style="221" customWidth="1"/>
    <col min="15630" max="15630" width="5.7109375" style="221" customWidth="1"/>
    <col min="15631" max="15631" width="3.7109375" style="221" customWidth="1"/>
    <col min="15632" max="15632" width="13.28515625" style="221" customWidth="1"/>
    <col min="15633" max="15633" width="5" style="221" customWidth="1"/>
    <col min="15634" max="15634" width="15.7109375" style="221" customWidth="1"/>
    <col min="15635" max="15635" width="0.7109375" style="221" customWidth="1"/>
    <col min="15636" max="15872" width="10.42578125" style="221"/>
    <col min="15873" max="15873" width="3.28515625" style="221" customWidth="1"/>
    <col min="15874" max="15874" width="2.28515625" style="221" customWidth="1"/>
    <col min="15875" max="15875" width="3.7109375" style="221" customWidth="1"/>
    <col min="15876" max="15876" width="8.28515625" style="221" customWidth="1"/>
    <col min="15877" max="15877" width="15.7109375" style="221" customWidth="1"/>
    <col min="15878" max="15878" width="1.28515625" style="221" customWidth="1"/>
    <col min="15879" max="15879" width="3.28515625" style="221" customWidth="1"/>
    <col min="15880" max="15880" width="4.28515625" style="221" customWidth="1"/>
    <col min="15881" max="15881" width="10.28515625" style="221" customWidth="1"/>
    <col min="15882" max="15882" width="15.7109375" style="221" customWidth="1"/>
    <col min="15883" max="15883" width="1" style="221" customWidth="1"/>
    <col min="15884" max="15884" width="3.28515625" style="221" customWidth="1"/>
    <col min="15885" max="15885" width="4.42578125" style="221" customWidth="1"/>
    <col min="15886" max="15886" width="5.7109375" style="221" customWidth="1"/>
    <col min="15887" max="15887" width="3.7109375" style="221" customWidth="1"/>
    <col min="15888" max="15888" width="13.28515625" style="221" customWidth="1"/>
    <col min="15889" max="15889" width="5" style="221" customWidth="1"/>
    <col min="15890" max="15890" width="15.7109375" style="221" customWidth="1"/>
    <col min="15891" max="15891" width="0.7109375" style="221" customWidth="1"/>
    <col min="15892" max="16128" width="10.42578125" style="221"/>
    <col min="16129" max="16129" width="3.28515625" style="221" customWidth="1"/>
    <col min="16130" max="16130" width="2.28515625" style="221" customWidth="1"/>
    <col min="16131" max="16131" width="3.7109375" style="221" customWidth="1"/>
    <col min="16132" max="16132" width="8.28515625" style="221" customWidth="1"/>
    <col min="16133" max="16133" width="15.7109375" style="221" customWidth="1"/>
    <col min="16134" max="16134" width="1.28515625" style="221" customWidth="1"/>
    <col min="16135" max="16135" width="3.28515625" style="221" customWidth="1"/>
    <col min="16136" max="16136" width="4.28515625" style="221" customWidth="1"/>
    <col min="16137" max="16137" width="10.28515625" style="221" customWidth="1"/>
    <col min="16138" max="16138" width="15.7109375" style="221" customWidth="1"/>
    <col min="16139" max="16139" width="1" style="221" customWidth="1"/>
    <col min="16140" max="16140" width="3.28515625" style="221" customWidth="1"/>
    <col min="16141" max="16141" width="4.42578125" style="221" customWidth="1"/>
    <col min="16142" max="16142" width="5.7109375" style="221" customWidth="1"/>
    <col min="16143" max="16143" width="3.7109375" style="221" customWidth="1"/>
    <col min="16144" max="16144" width="13.28515625" style="221" customWidth="1"/>
    <col min="16145" max="16145" width="5" style="221" customWidth="1"/>
    <col min="16146" max="16146" width="15.7109375" style="221" customWidth="1"/>
    <col min="16147" max="16147" width="0.7109375" style="221" customWidth="1"/>
    <col min="16148" max="16384" width="10.42578125" style="221"/>
  </cols>
  <sheetData>
    <row r="1" spans="1:19" ht="3.75" customHeight="1" x14ac:dyDescent="0.25">
      <c r="A1" s="218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20"/>
    </row>
    <row r="2" spans="1:19" ht="19.5" customHeight="1" x14ac:dyDescent="0.3">
      <c r="A2" s="222"/>
      <c r="B2" s="223"/>
      <c r="C2" s="223"/>
      <c r="D2" s="223"/>
      <c r="E2" s="223"/>
      <c r="F2" s="223"/>
      <c r="G2" s="224" t="s">
        <v>2897</v>
      </c>
      <c r="H2" s="225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6"/>
    </row>
    <row r="3" spans="1:19" ht="9" customHeight="1" x14ac:dyDescent="0.25">
      <c r="A3" s="227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9"/>
    </row>
    <row r="4" spans="1:19" ht="7.5" customHeight="1" thickBot="1" x14ac:dyDescent="0.25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2"/>
      <c r="P4" s="231"/>
      <c r="Q4" s="231"/>
      <c r="R4" s="231"/>
      <c r="S4" s="233"/>
    </row>
    <row r="5" spans="1:19" ht="24.75" customHeight="1" x14ac:dyDescent="0.2">
      <c r="A5" s="234"/>
      <c r="B5" s="232" t="s">
        <v>2898</v>
      </c>
      <c r="C5" s="232"/>
      <c r="D5" s="232"/>
      <c r="E5" s="358" t="s">
        <v>76</v>
      </c>
      <c r="F5" s="359"/>
      <c r="G5" s="359"/>
      <c r="H5" s="359"/>
      <c r="I5" s="359"/>
      <c r="J5" s="359"/>
      <c r="K5" s="359"/>
      <c r="L5" s="359"/>
      <c r="M5" s="360"/>
      <c r="N5" s="232"/>
      <c r="O5" s="232"/>
      <c r="P5" s="232" t="s">
        <v>2899</v>
      </c>
      <c r="Q5" s="235"/>
      <c r="R5" s="236"/>
      <c r="S5" s="237"/>
    </row>
    <row r="6" spans="1:19" ht="24.75" customHeight="1" x14ac:dyDescent="0.2">
      <c r="A6" s="234"/>
      <c r="B6" s="232"/>
      <c r="C6" s="232"/>
      <c r="D6" s="232"/>
      <c r="E6" s="361"/>
      <c r="F6" s="362"/>
      <c r="G6" s="362"/>
      <c r="H6" s="362"/>
      <c r="I6" s="362"/>
      <c r="J6" s="362"/>
      <c r="K6" s="362"/>
      <c r="L6" s="362"/>
      <c r="M6" s="363"/>
      <c r="N6" s="232"/>
      <c r="O6" s="232"/>
      <c r="P6" s="232" t="s">
        <v>2900</v>
      </c>
      <c r="Q6" s="238"/>
      <c r="R6" s="239"/>
      <c r="S6" s="237"/>
    </row>
    <row r="7" spans="1:19" ht="24.75" customHeight="1" thickBot="1" x14ac:dyDescent="0.25">
      <c r="A7" s="234"/>
      <c r="B7" s="232"/>
      <c r="C7" s="232"/>
      <c r="D7" s="232"/>
      <c r="E7" s="364"/>
      <c r="F7" s="365"/>
      <c r="G7" s="365"/>
      <c r="H7" s="365"/>
      <c r="I7" s="365"/>
      <c r="J7" s="365"/>
      <c r="K7" s="365"/>
      <c r="L7" s="365"/>
      <c r="M7" s="366"/>
      <c r="N7" s="232"/>
      <c r="O7" s="232"/>
      <c r="P7" s="232" t="s">
        <v>2901</v>
      </c>
      <c r="Q7" s="367" t="s">
        <v>183</v>
      </c>
      <c r="R7" s="368"/>
      <c r="S7" s="369"/>
    </row>
    <row r="8" spans="1:19" ht="24.75" customHeight="1" thickBot="1" x14ac:dyDescent="0.25">
      <c r="A8" s="234"/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 t="s">
        <v>2902</v>
      </c>
      <c r="Q8" s="232"/>
      <c r="R8" s="232" t="s">
        <v>2903</v>
      </c>
      <c r="S8" s="237"/>
    </row>
    <row r="9" spans="1:19" ht="24.75" customHeight="1" thickBot="1" x14ac:dyDescent="0.25">
      <c r="A9" s="234"/>
      <c r="B9" s="232" t="s">
        <v>49</v>
      </c>
      <c r="C9" s="232"/>
      <c r="D9" s="232"/>
      <c r="E9" s="370" t="s">
        <v>2904</v>
      </c>
      <c r="F9" s="371"/>
      <c r="G9" s="371"/>
      <c r="H9" s="371"/>
      <c r="I9" s="371"/>
      <c r="J9" s="371"/>
      <c r="K9" s="371"/>
      <c r="L9" s="371"/>
      <c r="M9" s="372"/>
      <c r="N9" s="232"/>
      <c r="O9" s="232"/>
      <c r="P9" s="240"/>
      <c r="Q9" s="232"/>
      <c r="R9" s="240"/>
      <c r="S9" s="237"/>
    </row>
    <row r="10" spans="1:19" ht="24.75" customHeight="1" thickBot="1" x14ac:dyDescent="0.25">
      <c r="A10" s="241"/>
      <c r="B10" s="232" t="s">
        <v>45</v>
      </c>
      <c r="C10" s="232"/>
      <c r="D10" s="232"/>
      <c r="E10" s="346" t="s">
        <v>2905</v>
      </c>
      <c r="F10" s="347"/>
      <c r="G10" s="347"/>
      <c r="H10" s="347"/>
      <c r="I10" s="347"/>
      <c r="J10" s="347"/>
      <c r="K10" s="347"/>
      <c r="L10" s="347"/>
      <c r="M10" s="348"/>
      <c r="N10" s="232"/>
      <c r="O10" s="232"/>
      <c r="P10" s="240"/>
      <c r="Q10" s="232"/>
      <c r="R10" s="240"/>
      <c r="S10" s="237"/>
    </row>
    <row r="11" spans="1:19" ht="24.75" customHeight="1" thickBot="1" x14ac:dyDescent="0.25">
      <c r="A11" s="234"/>
      <c r="B11" s="232" t="s">
        <v>50</v>
      </c>
      <c r="C11" s="232"/>
      <c r="D11" s="232"/>
      <c r="E11" s="346" t="s">
        <v>2906</v>
      </c>
      <c r="F11" s="347"/>
      <c r="G11" s="347"/>
      <c r="H11" s="347"/>
      <c r="I11" s="347"/>
      <c r="J11" s="347"/>
      <c r="K11" s="347"/>
      <c r="L11" s="347"/>
      <c r="M11" s="348"/>
      <c r="N11" s="232"/>
      <c r="O11" s="232"/>
      <c r="P11" s="240"/>
      <c r="Q11" s="232"/>
      <c r="R11" s="240"/>
      <c r="S11" s="237"/>
    </row>
    <row r="12" spans="1:19" ht="12.75" hidden="1" customHeight="1" x14ac:dyDescent="0.2">
      <c r="A12" s="242"/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</row>
    <row r="13" spans="1:19" ht="24" customHeight="1" thickBot="1" x14ac:dyDescent="0.25">
      <c r="A13" s="243"/>
      <c r="B13" s="349" t="s">
        <v>2907</v>
      </c>
      <c r="C13" s="349"/>
      <c r="D13" s="349"/>
      <c r="E13" s="350" t="s">
        <v>2908</v>
      </c>
      <c r="F13" s="351"/>
      <c r="G13" s="351"/>
      <c r="H13" s="351"/>
      <c r="I13" s="351"/>
      <c r="J13" s="351"/>
      <c r="K13" s="351"/>
      <c r="L13" s="351"/>
      <c r="M13" s="352"/>
      <c r="N13" s="242"/>
      <c r="O13" s="242"/>
      <c r="P13" s="244"/>
      <c r="Q13" s="242"/>
      <c r="R13" s="244"/>
      <c r="S13" s="245"/>
    </row>
    <row r="14" spans="1:19" ht="12" customHeight="1" thickBot="1" x14ac:dyDescent="0.25">
      <c r="A14" s="243"/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5"/>
    </row>
    <row r="15" spans="1:19" ht="17.25" customHeight="1" thickBot="1" x14ac:dyDescent="0.25">
      <c r="A15" s="234"/>
      <c r="B15" s="232"/>
      <c r="C15" s="232"/>
      <c r="D15" s="232"/>
      <c r="E15" s="232" t="s">
        <v>2909</v>
      </c>
      <c r="F15" s="232"/>
      <c r="G15" s="242"/>
      <c r="H15" s="232" t="s">
        <v>2910</v>
      </c>
      <c r="I15" s="232"/>
      <c r="J15" s="232"/>
      <c r="K15" s="232" t="s">
        <v>2911</v>
      </c>
      <c r="L15" s="232"/>
      <c r="M15" s="232"/>
      <c r="N15" s="232"/>
      <c r="O15" s="232"/>
      <c r="P15" s="232" t="s">
        <v>2912</v>
      </c>
      <c r="Q15" s="232"/>
      <c r="R15" s="246"/>
      <c r="S15" s="237"/>
    </row>
    <row r="16" spans="1:19" ht="17.25" customHeight="1" thickBot="1" x14ac:dyDescent="0.25">
      <c r="A16" s="234"/>
      <c r="B16" s="232"/>
      <c r="C16" s="232"/>
      <c r="D16" s="232"/>
      <c r="E16" s="247"/>
      <c r="F16" s="232"/>
      <c r="G16" s="242"/>
      <c r="H16" s="353">
        <v>44665</v>
      </c>
      <c r="I16" s="354"/>
      <c r="J16" s="232"/>
      <c r="K16" s="355"/>
      <c r="L16" s="356"/>
      <c r="M16" s="354"/>
      <c r="N16" s="232"/>
      <c r="O16" s="232"/>
      <c r="P16" s="232" t="s">
        <v>2913</v>
      </c>
      <c r="Q16" s="232"/>
      <c r="R16" s="248"/>
      <c r="S16" s="237"/>
    </row>
    <row r="17" spans="1:19" ht="6.75" customHeight="1" x14ac:dyDescent="0.2">
      <c r="A17" s="249"/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1"/>
    </row>
    <row r="18" spans="1:19" ht="23.25" customHeight="1" x14ac:dyDescent="0.2">
      <c r="A18" s="252"/>
      <c r="B18" s="253"/>
      <c r="C18" s="253"/>
      <c r="D18" s="253"/>
      <c r="E18" s="254" t="s">
        <v>2914</v>
      </c>
      <c r="F18" s="253"/>
      <c r="G18" s="253"/>
      <c r="H18" s="253"/>
      <c r="I18" s="253"/>
      <c r="J18" s="253"/>
      <c r="K18" s="253"/>
      <c r="L18" s="253"/>
      <c r="M18" s="253"/>
      <c r="N18" s="253"/>
      <c r="O18" s="255"/>
      <c r="P18" s="253"/>
      <c r="Q18" s="253"/>
      <c r="R18" s="253"/>
      <c r="S18" s="256"/>
    </row>
    <row r="19" spans="1:19" ht="21.75" customHeight="1" x14ac:dyDescent="0.2">
      <c r="A19" s="257" t="s">
        <v>2915</v>
      </c>
      <c r="B19" s="258"/>
      <c r="C19" s="258"/>
      <c r="D19" s="259"/>
      <c r="E19" s="260" t="s">
        <v>2916</v>
      </c>
      <c r="F19" s="259"/>
      <c r="G19" s="260" t="s">
        <v>2917</v>
      </c>
      <c r="H19" s="258"/>
      <c r="I19" s="261"/>
      <c r="J19" s="262" t="s">
        <v>2916</v>
      </c>
      <c r="K19" s="259"/>
      <c r="L19" s="260" t="s">
        <v>2918</v>
      </c>
      <c r="M19" s="258"/>
      <c r="N19" s="258"/>
      <c r="O19" s="263"/>
      <c r="P19" s="259"/>
      <c r="Q19" s="260" t="s">
        <v>2919</v>
      </c>
      <c r="R19" s="258"/>
      <c r="S19" s="264"/>
    </row>
    <row r="20" spans="1:19" ht="23.25" customHeight="1" x14ac:dyDescent="0.2">
      <c r="A20" s="265"/>
      <c r="B20" s="266"/>
      <c r="C20" s="266"/>
      <c r="D20" s="267"/>
      <c r="E20" s="268"/>
      <c r="F20" s="269"/>
      <c r="G20" s="270"/>
      <c r="H20" s="266"/>
      <c r="I20" s="267"/>
      <c r="J20" s="271"/>
      <c r="K20" s="269"/>
      <c r="L20" s="270"/>
      <c r="M20" s="266"/>
      <c r="N20" s="266"/>
      <c r="O20" s="255"/>
      <c r="P20" s="267"/>
      <c r="Q20" s="270"/>
      <c r="R20" s="272"/>
      <c r="S20" s="273"/>
    </row>
    <row r="21" spans="1:19" ht="23.25" customHeight="1" x14ac:dyDescent="0.2">
      <c r="A21" s="274"/>
      <c r="B21" s="254"/>
      <c r="C21" s="254"/>
      <c r="D21" s="254"/>
      <c r="E21" s="254" t="s">
        <v>2920</v>
      </c>
      <c r="F21" s="254"/>
      <c r="G21" s="254"/>
      <c r="H21" s="254"/>
      <c r="I21" s="275" t="s">
        <v>44</v>
      </c>
      <c r="J21" s="254"/>
      <c r="K21" s="254"/>
      <c r="L21" s="254"/>
      <c r="M21" s="254"/>
      <c r="N21" s="254"/>
      <c r="O21" s="276"/>
      <c r="P21" s="254"/>
      <c r="Q21" s="254"/>
      <c r="R21" s="254"/>
      <c r="S21" s="277"/>
    </row>
    <row r="22" spans="1:19" ht="21.75" customHeight="1" x14ac:dyDescent="0.2">
      <c r="A22" s="278" t="s">
        <v>2921</v>
      </c>
      <c r="B22" s="279"/>
      <c r="C22" s="280" t="s">
        <v>2922</v>
      </c>
      <c r="D22" s="281"/>
      <c r="E22" s="281"/>
      <c r="F22" s="282"/>
      <c r="G22" s="278" t="s">
        <v>2923</v>
      </c>
      <c r="H22" s="279"/>
      <c r="I22" s="280" t="s">
        <v>2924</v>
      </c>
      <c r="J22" s="281"/>
      <c r="K22" s="283"/>
      <c r="L22" s="278" t="s">
        <v>2925</v>
      </c>
      <c r="M22" s="279"/>
      <c r="N22" s="280" t="s">
        <v>2842</v>
      </c>
      <c r="O22" s="284"/>
      <c r="P22" s="281"/>
      <c r="Q22" s="281"/>
      <c r="R22" s="281"/>
      <c r="S22" s="283"/>
    </row>
    <row r="23" spans="1:19" ht="27" customHeight="1" x14ac:dyDescent="0.2">
      <c r="A23" s="285" t="s">
        <v>78</v>
      </c>
      <c r="B23" s="286" t="s">
        <v>1148</v>
      </c>
      <c r="C23" s="287"/>
      <c r="D23" s="288" t="s">
        <v>2926</v>
      </c>
      <c r="E23" s="289"/>
      <c r="F23" s="290"/>
      <c r="G23" s="285" t="s">
        <v>233</v>
      </c>
      <c r="H23" s="291" t="s">
        <v>2927</v>
      </c>
      <c r="I23" s="292"/>
      <c r="J23" s="293"/>
      <c r="K23" s="290"/>
      <c r="L23" s="285" t="s">
        <v>265</v>
      </c>
      <c r="M23" s="294" t="s">
        <v>2928</v>
      </c>
      <c r="N23" s="295"/>
      <c r="O23" s="263"/>
      <c r="P23" s="296"/>
      <c r="Q23" s="292"/>
      <c r="R23" s="289"/>
      <c r="S23" s="290"/>
    </row>
    <row r="24" spans="1:19" ht="27" customHeight="1" x14ac:dyDescent="0.2">
      <c r="A24" s="285" t="s">
        <v>84</v>
      </c>
      <c r="B24" s="297"/>
      <c r="C24" s="298"/>
      <c r="D24" s="288" t="s">
        <v>2929</v>
      </c>
      <c r="E24" s="289"/>
      <c r="F24" s="290"/>
      <c r="G24" s="285" t="s">
        <v>238</v>
      </c>
      <c r="H24" s="291" t="s">
        <v>2930</v>
      </c>
      <c r="I24" s="292"/>
      <c r="J24" s="293"/>
      <c r="K24" s="290"/>
      <c r="L24" s="285" t="s">
        <v>242</v>
      </c>
      <c r="M24" s="294" t="s">
        <v>2931</v>
      </c>
      <c r="N24" s="295"/>
      <c r="O24" s="263"/>
      <c r="P24" s="295"/>
      <c r="Q24" s="292"/>
      <c r="R24" s="289"/>
      <c r="S24" s="290"/>
    </row>
    <row r="25" spans="1:19" ht="27" customHeight="1" x14ac:dyDescent="0.2">
      <c r="A25" s="285" t="s">
        <v>91</v>
      </c>
      <c r="B25" s="286" t="s">
        <v>1119</v>
      </c>
      <c r="C25" s="287"/>
      <c r="D25" s="288" t="s">
        <v>2926</v>
      </c>
      <c r="E25" s="289"/>
      <c r="F25" s="290"/>
      <c r="G25" s="285" t="s">
        <v>237</v>
      </c>
      <c r="H25" s="291" t="s">
        <v>2932</v>
      </c>
      <c r="I25" s="292"/>
      <c r="J25" s="293"/>
      <c r="K25" s="290"/>
      <c r="L25" s="285" t="s">
        <v>272</v>
      </c>
      <c r="M25" s="294" t="s">
        <v>2933</v>
      </c>
      <c r="N25" s="295"/>
      <c r="O25" s="263"/>
      <c r="P25" s="295"/>
      <c r="Q25" s="292"/>
      <c r="R25" s="289"/>
      <c r="S25" s="290"/>
    </row>
    <row r="26" spans="1:19" ht="27" customHeight="1" x14ac:dyDescent="0.2">
      <c r="A26" s="285" t="s">
        <v>225</v>
      </c>
      <c r="B26" s="297"/>
      <c r="C26" s="298"/>
      <c r="D26" s="288" t="s">
        <v>2929</v>
      </c>
      <c r="E26" s="289"/>
      <c r="F26" s="290"/>
      <c r="G26" s="285" t="s">
        <v>257</v>
      </c>
      <c r="H26" s="291"/>
      <c r="I26" s="292"/>
      <c r="J26" s="293"/>
      <c r="K26" s="290"/>
      <c r="L26" s="285" t="s">
        <v>247</v>
      </c>
      <c r="M26" s="299" t="s">
        <v>2934</v>
      </c>
      <c r="N26" s="295"/>
      <c r="O26" s="263"/>
      <c r="P26" s="295"/>
      <c r="Q26" s="292"/>
      <c r="R26" s="289"/>
      <c r="S26" s="290"/>
    </row>
    <row r="27" spans="1:19" ht="27" customHeight="1" x14ac:dyDescent="0.2">
      <c r="A27" s="285" t="s">
        <v>234</v>
      </c>
      <c r="B27" s="286" t="s">
        <v>2935</v>
      </c>
      <c r="C27" s="287"/>
      <c r="D27" s="288" t="s">
        <v>2926</v>
      </c>
      <c r="E27" s="289"/>
      <c r="F27" s="290"/>
      <c r="G27" s="300"/>
      <c r="H27" s="301"/>
      <c r="I27" s="292"/>
      <c r="J27" s="293"/>
      <c r="K27" s="290"/>
      <c r="L27" s="285" t="s">
        <v>334</v>
      </c>
      <c r="M27" s="294" t="s">
        <v>2936</v>
      </c>
      <c r="N27" s="295"/>
      <c r="O27" s="263"/>
      <c r="P27" s="295"/>
      <c r="Q27" s="302"/>
      <c r="R27" s="289"/>
      <c r="S27" s="290"/>
    </row>
    <row r="28" spans="1:19" ht="23.25" customHeight="1" x14ac:dyDescent="0.2">
      <c r="A28" s="285" t="s">
        <v>230</v>
      </c>
      <c r="B28" s="297"/>
      <c r="C28" s="298"/>
      <c r="D28" s="288" t="s">
        <v>2929</v>
      </c>
      <c r="E28" s="289"/>
      <c r="F28" s="290"/>
      <c r="G28" s="300"/>
      <c r="H28" s="301"/>
      <c r="I28" s="292"/>
      <c r="J28" s="293"/>
      <c r="K28" s="290"/>
      <c r="L28" s="285" t="s">
        <v>251</v>
      </c>
      <c r="M28" s="294" t="s">
        <v>2937</v>
      </c>
      <c r="N28" s="295"/>
      <c r="O28" s="263"/>
      <c r="P28" s="295"/>
      <c r="Q28" s="292"/>
      <c r="R28" s="289"/>
      <c r="S28" s="290"/>
    </row>
    <row r="29" spans="1:19" ht="21.75" customHeight="1" x14ac:dyDescent="0.2">
      <c r="A29" s="285" t="s">
        <v>243</v>
      </c>
      <c r="B29" s="357" t="s">
        <v>2938</v>
      </c>
      <c r="C29" s="357"/>
      <c r="D29" s="357"/>
      <c r="E29" s="342">
        <v>0</v>
      </c>
      <c r="F29" s="290"/>
      <c r="G29" s="285" t="s">
        <v>261</v>
      </c>
      <c r="H29" s="303" t="s">
        <v>2939</v>
      </c>
      <c r="I29" s="292"/>
      <c r="J29" s="293"/>
      <c r="K29" s="290"/>
      <c r="L29" s="285" t="s">
        <v>341</v>
      </c>
      <c r="M29" s="303" t="s">
        <v>2940</v>
      </c>
      <c r="N29" s="295"/>
      <c r="O29" s="263"/>
      <c r="P29" s="295"/>
      <c r="Q29" s="292"/>
      <c r="R29" s="289"/>
      <c r="S29" s="290"/>
    </row>
    <row r="30" spans="1:19" ht="21.75" customHeight="1" x14ac:dyDescent="0.2">
      <c r="A30" s="304" t="s">
        <v>7</v>
      </c>
      <c r="B30" s="305" t="s">
        <v>2941</v>
      </c>
      <c r="C30" s="266"/>
      <c r="D30" s="269"/>
      <c r="E30" s="306"/>
      <c r="F30" s="273"/>
      <c r="G30" s="304" t="s">
        <v>348</v>
      </c>
      <c r="H30" s="305" t="s">
        <v>2942</v>
      </c>
      <c r="I30" s="269"/>
      <c r="J30" s="306"/>
      <c r="K30" s="273"/>
      <c r="L30" s="304" t="s">
        <v>256</v>
      </c>
      <c r="M30" s="305" t="s">
        <v>174</v>
      </c>
      <c r="N30" s="266"/>
      <c r="O30" s="255"/>
      <c r="P30" s="266"/>
      <c r="Q30" s="269"/>
      <c r="R30" s="306"/>
      <c r="S30" s="273"/>
    </row>
    <row r="31" spans="1:19" ht="21.75" customHeight="1" x14ac:dyDescent="0.2">
      <c r="A31" s="307" t="s">
        <v>45</v>
      </c>
      <c r="B31" s="308"/>
      <c r="C31" s="308"/>
      <c r="D31" s="308"/>
      <c r="E31" s="308"/>
      <c r="F31" s="309"/>
      <c r="G31" s="310"/>
      <c r="H31" s="308"/>
      <c r="I31" s="308"/>
      <c r="J31" s="308"/>
      <c r="K31" s="311"/>
      <c r="L31" s="278" t="s">
        <v>71</v>
      </c>
      <c r="M31" s="259"/>
      <c r="N31" s="280" t="s">
        <v>2943</v>
      </c>
      <c r="O31" s="284"/>
      <c r="P31" s="258"/>
      <c r="Q31" s="258"/>
      <c r="R31" s="258"/>
      <c r="S31" s="264"/>
    </row>
    <row r="32" spans="1:19" ht="21.75" customHeight="1" x14ac:dyDescent="0.2">
      <c r="A32" s="312"/>
      <c r="B32" s="313"/>
      <c r="C32" s="313"/>
      <c r="D32" s="313"/>
      <c r="E32" s="313"/>
      <c r="F32" s="314"/>
      <c r="G32" s="315"/>
      <c r="H32" s="313"/>
      <c r="I32" s="316"/>
      <c r="J32" s="313"/>
      <c r="K32" s="317"/>
      <c r="L32" s="285" t="s">
        <v>356</v>
      </c>
      <c r="M32" s="291" t="s">
        <v>2944</v>
      </c>
      <c r="N32" s="295"/>
      <c r="O32" s="263"/>
      <c r="P32" s="295"/>
      <c r="Q32" s="292"/>
      <c r="R32" s="289">
        <f>E29</f>
        <v>0</v>
      </c>
      <c r="S32" s="290"/>
    </row>
    <row r="33" spans="1:19" ht="21.75" customHeight="1" x14ac:dyDescent="0.2">
      <c r="A33" s="318" t="s">
        <v>2945</v>
      </c>
      <c r="B33" s="263"/>
      <c r="C33" s="263"/>
      <c r="D33" s="263"/>
      <c r="E33" s="263"/>
      <c r="F33" s="298"/>
      <c r="G33" s="319" t="s">
        <v>48</v>
      </c>
      <c r="H33" s="320"/>
      <c r="I33" s="263"/>
      <c r="J33" s="263"/>
      <c r="K33" s="321"/>
      <c r="L33" s="285" t="s">
        <v>260</v>
      </c>
      <c r="M33" s="322" t="s">
        <v>36</v>
      </c>
      <c r="N33" s="323">
        <v>20</v>
      </c>
      <c r="O33" s="324" t="s">
        <v>2946</v>
      </c>
      <c r="P33" s="325">
        <f>R32</f>
        <v>0</v>
      </c>
      <c r="Q33" s="326"/>
      <c r="R33" s="327">
        <f>P33*0.2</f>
        <v>0</v>
      </c>
      <c r="S33" s="321"/>
    </row>
    <row r="34" spans="1:19" ht="12.75" hidden="1" customHeight="1" x14ac:dyDescent="0.2">
      <c r="A34" s="328"/>
      <c r="B34" s="329"/>
      <c r="C34" s="329"/>
      <c r="D34" s="329"/>
      <c r="E34" s="329"/>
      <c r="F34" s="287"/>
      <c r="G34" s="330"/>
      <c r="H34" s="329"/>
      <c r="I34" s="329"/>
      <c r="J34" s="329"/>
      <c r="K34" s="331"/>
      <c r="L34" s="332"/>
      <c r="M34" s="332"/>
      <c r="N34" s="332"/>
      <c r="O34" s="332"/>
      <c r="P34" s="332"/>
      <c r="Q34" s="332"/>
      <c r="R34" s="333"/>
      <c r="S34" s="332"/>
    </row>
    <row r="35" spans="1:19" ht="35.25" customHeight="1" x14ac:dyDescent="0.2">
      <c r="A35" s="334" t="s">
        <v>49</v>
      </c>
      <c r="B35" s="335"/>
      <c r="C35" s="335"/>
      <c r="D35" s="335"/>
      <c r="E35" s="313"/>
      <c r="F35" s="314"/>
      <c r="G35" s="315"/>
      <c r="H35" s="313"/>
      <c r="I35" s="313"/>
      <c r="J35" s="313"/>
      <c r="K35" s="317"/>
      <c r="L35" s="304" t="s">
        <v>363</v>
      </c>
      <c r="M35" s="345" t="s">
        <v>2947</v>
      </c>
      <c r="N35" s="345"/>
      <c r="O35" s="345"/>
      <c r="P35" s="345"/>
      <c r="Q35" s="345"/>
      <c r="R35" s="336">
        <f>R33+R32</f>
        <v>0</v>
      </c>
      <c r="S35" s="273"/>
    </row>
    <row r="36" spans="1:19" ht="33" customHeight="1" x14ac:dyDescent="0.2">
      <c r="A36" s="318" t="s">
        <v>2945</v>
      </c>
      <c r="B36" s="263"/>
      <c r="C36" s="263"/>
      <c r="D36" s="263"/>
      <c r="E36" s="263"/>
      <c r="F36" s="298"/>
      <c r="G36" s="319" t="s">
        <v>48</v>
      </c>
      <c r="H36" s="263"/>
      <c r="I36" s="263"/>
      <c r="J36" s="263"/>
      <c r="K36" s="321"/>
      <c r="L36" s="278" t="s">
        <v>2948</v>
      </c>
      <c r="M36" s="259"/>
      <c r="N36" s="280" t="s">
        <v>2949</v>
      </c>
      <c r="O36" s="284"/>
      <c r="P36" s="258"/>
      <c r="Q36" s="259"/>
      <c r="R36" s="260"/>
      <c r="S36" s="264"/>
    </row>
    <row r="37" spans="1:19" ht="23.25" customHeight="1" x14ac:dyDescent="0.2">
      <c r="A37" s="337" t="s">
        <v>50</v>
      </c>
      <c r="B37" s="329"/>
      <c r="C37" s="329"/>
      <c r="D37" s="329"/>
      <c r="E37" s="329"/>
      <c r="F37" s="287"/>
      <c r="G37" s="330"/>
      <c r="H37" s="329"/>
      <c r="I37" s="329"/>
      <c r="J37" s="329"/>
      <c r="K37" s="331"/>
      <c r="L37" s="285" t="s">
        <v>264</v>
      </c>
      <c r="M37" s="291" t="s">
        <v>2950</v>
      </c>
      <c r="N37" s="295"/>
      <c r="O37" s="263"/>
      <c r="P37" s="295"/>
      <c r="Q37" s="292"/>
      <c r="R37" s="289"/>
      <c r="S37" s="290"/>
    </row>
    <row r="38" spans="1:19" ht="21.75" customHeight="1" x14ac:dyDescent="0.2">
      <c r="A38" s="312"/>
      <c r="B38" s="313"/>
      <c r="C38" s="313"/>
      <c r="D38" s="313"/>
      <c r="E38" s="313"/>
      <c r="F38" s="314"/>
      <c r="G38" s="315"/>
      <c r="H38" s="313"/>
      <c r="I38" s="313"/>
      <c r="J38" s="313"/>
      <c r="K38" s="317"/>
      <c r="L38" s="285" t="s">
        <v>370</v>
      </c>
      <c r="M38" s="291" t="s">
        <v>2951</v>
      </c>
      <c r="N38" s="295"/>
      <c r="O38" s="263"/>
      <c r="P38" s="295"/>
      <c r="Q38" s="292"/>
      <c r="R38" s="289"/>
      <c r="S38" s="290"/>
    </row>
    <row r="39" spans="1:19" ht="21.75" customHeight="1" x14ac:dyDescent="0.2">
      <c r="A39" s="338" t="s">
        <v>2945</v>
      </c>
      <c r="B39" s="255"/>
      <c r="C39" s="255"/>
      <c r="D39" s="255"/>
      <c r="E39" s="255"/>
      <c r="F39" s="339"/>
      <c r="G39" s="340" t="s">
        <v>48</v>
      </c>
      <c r="H39" s="255"/>
      <c r="I39" s="255"/>
      <c r="J39" s="255"/>
      <c r="K39" s="341"/>
      <c r="L39" s="304" t="s">
        <v>268</v>
      </c>
      <c r="M39" s="305" t="s">
        <v>2952</v>
      </c>
      <c r="N39" s="266"/>
      <c r="O39" s="255"/>
      <c r="P39" s="266"/>
      <c r="Q39" s="269"/>
      <c r="R39" s="306"/>
      <c r="S39" s="273"/>
    </row>
  </sheetData>
  <mergeCells count="13">
    <mergeCell ref="E10:M10"/>
    <mergeCell ref="E5:M5"/>
    <mergeCell ref="E6:M6"/>
    <mergeCell ref="E7:M7"/>
    <mergeCell ref="Q7:S7"/>
    <mergeCell ref="E9:M9"/>
    <mergeCell ref="M35:Q35"/>
    <mergeCell ref="E11:M11"/>
    <mergeCell ref="B13:D13"/>
    <mergeCell ref="E13:M13"/>
    <mergeCell ref="H16:I16"/>
    <mergeCell ref="K16:M16"/>
    <mergeCell ref="B29:D29"/>
  </mergeCells>
  <printOptions horizontalCentered="1"/>
  <pageMargins left="0.39370079040527345" right="0.39370079040527345" top="0.7874015808105469" bottom="0.7874015808105469" header="0" footer="0"/>
  <pageSetup paperSize="9" scale="87" orientation="portrait" blackAndWhite="1" r:id="rId1"/>
  <headerFooter alignWithMargins="0">
    <oddFooter>&amp;C   Strana &amp;P 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8"/>
  <sheetViews>
    <sheetView showGridLines="0" topLeftCell="A176" workbookViewId="0">
      <selection activeCell="J43" sqref="J43"/>
    </sheetView>
  </sheetViews>
  <sheetFormatPr defaultColWidth="8.7109375" defaultRowHeight="10.199999999999999" x14ac:dyDescent="0.2"/>
  <cols>
    <col min="1" max="1" width="8.28515625" style="1" customWidth="1"/>
    <col min="2" max="2" width="1.28515625" style="1" customWidth="1"/>
    <col min="3" max="4" width="4.28515625" style="1" customWidth="1"/>
    <col min="5" max="5" width="17.28515625" style="1" customWidth="1"/>
    <col min="6" max="6" width="50.7109375" style="1" customWidth="1"/>
    <col min="7" max="7" width="7.42578125" style="1" customWidth="1"/>
    <col min="8" max="8" width="14" style="1" customWidth="1"/>
    <col min="9" max="9" width="15.71093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7109375" style="1" hidden="1" customWidth="1"/>
    <col min="14" max="14" width="9.28515625" style="1" hidden="1"/>
    <col min="15" max="20" width="14.28515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7.049999999999997" customHeight="1" x14ac:dyDescent="0.2">
      <c r="L2" s="373" t="s">
        <v>5</v>
      </c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13" t="s">
        <v>113</v>
      </c>
    </row>
    <row r="3" spans="1:46" s="1" customFormat="1" ht="7.0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1:46" s="1" customFormat="1" ht="25.05" customHeight="1" x14ac:dyDescent="0.2">
      <c r="B4" s="16"/>
      <c r="D4" s="17" t="s">
        <v>180</v>
      </c>
      <c r="L4" s="16"/>
      <c r="M4" s="97" t="s">
        <v>9</v>
      </c>
      <c r="AT4" s="13" t="s">
        <v>3</v>
      </c>
    </row>
    <row r="5" spans="1:46" s="1" customFormat="1" ht="7.05" customHeight="1" x14ac:dyDescent="0.2">
      <c r="B5" s="16"/>
      <c r="L5" s="16"/>
    </row>
    <row r="6" spans="1:46" s="1" customFormat="1" ht="12" customHeight="1" x14ac:dyDescent="0.2">
      <c r="B6" s="16"/>
      <c r="D6" s="23" t="s">
        <v>15</v>
      </c>
      <c r="L6" s="16"/>
    </row>
    <row r="7" spans="1:46" s="1" customFormat="1" ht="16.5" customHeight="1" x14ac:dyDescent="0.2">
      <c r="B7" s="16"/>
      <c r="E7" s="428" t="str">
        <f>'Rekapitulácia stavby'!K6</f>
        <v>Vinárstvo S</v>
      </c>
      <c r="F7" s="429"/>
      <c r="G7" s="429"/>
      <c r="H7" s="429"/>
      <c r="L7" s="16"/>
    </row>
    <row r="8" spans="1:46" ht="13.2" x14ac:dyDescent="0.2">
      <c r="B8" s="16"/>
      <c r="D8" s="23" t="s">
        <v>181</v>
      </c>
      <c r="L8" s="16"/>
    </row>
    <row r="9" spans="1:46" s="1" customFormat="1" ht="16.5" customHeight="1" x14ac:dyDescent="0.2">
      <c r="B9" s="16"/>
      <c r="E9" s="428" t="s">
        <v>106</v>
      </c>
      <c r="F9" s="374"/>
      <c r="G9" s="374"/>
      <c r="H9" s="374"/>
      <c r="L9" s="16"/>
    </row>
    <row r="10" spans="1:46" s="1" customFormat="1" ht="12" customHeight="1" x14ac:dyDescent="0.2">
      <c r="B10" s="16"/>
      <c r="D10" s="23" t="s">
        <v>182</v>
      </c>
      <c r="L10" s="16"/>
    </row>
    <row r="11" spans="1:46" s="2" customFormat="1" ht="16.5" customHeight="1" x14ac:dyDescent="0.2">
      <c r="A11" s="30"/>
      <c r="B11" s="31"/>
      <c r="C11" s="30"/>
      <c r="D11" s="30"/>
      <c r="E11" s="431" t="s">
        <v>2850</v>
      </c>
      <c r="F11" s="425"/>
      <c r="G11" s="425"/>
      <c r="H11" s="425"/>
      <c r="I11" s="30"/>
      <c r="J11" s="30"/>
      <c r="K11" s="30"/>
      <c r="L11" s="4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 x14ac:dyDescent="0.2">
      <c r="A12" s="30"/>
      <c r="B12" s="31"/>
      <c r="C12" s="30"/>
      <c r="D12" s="23"/>
      <c r="E12" s="30"/>
      <c r="F12" s="30"/>
      <c r="G12" s="30"/>
      <c r="H12" s="30"/>
      <c r="I12" s="30"/>
      <c r="J12" s="30"/>
      <c r="K12" s="30"/>
      <c r="L12" s="4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6.5" customHeight="1" x14ac:dyDescent="0.2">
      <c r="A13" s="30"/>
      <c r="B13" s="31"/>
      <c r="C13" s="30"/>
      <c r="D13" s="30"/>
      <c r="E13" s="404"/>
      <c r="F13" s="425"/>
      <c r="G13" s="425"/>
      <c r="H13" s="425"/>
      <c r="I13" s="30"/>
      <c r="J13" s="30"/>
      <c r="K13" s="30"/>
      <c r="L13" s="4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x14ac:dyDescent="0.2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4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2" customHeight="1" x14ac:dyDescent="0.2">
      <c r="A15" s="30"/>
      <c r="B15" s="31"/>
      <c r="C15" s="30"/>
      <c r="D15" s="23" t="s">
        <v>16</v>
      </c>
      <c r="E15" s="30"/>
      <c r="F15" s="21" t="s">
        <v>1</v>
      </c>
      <c r="G15" s="30"/>
      <c r="H15" s="30"/>
      <c r="I15" s="23" t="s">
        <v>17</v>
      </c>
      <c r="J15" s="21" t="s">
        <v>1</v>
      </c>
      <c r="K15" s="30"/>
      <c r="L15" s="4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12" customHeight="1" x14ac:dyDescent="0.2">
      <c r="A16" s="30"/>
      <c r="B16" s="31"/>
      <c r="C16" s="30"/>
      <c r="D16" s="23" t="s">
        <v>18</v>
      </c>
      <c r="E16" s="30"/>
      <c r="F16" s="21" t="s">
        <v>183</v>
      </c>
      <c r="G16" s="30"/>
      <c r="H16" s="30"/>
      <c r="I16" s="23" t="s">
        <v>20</v>
      </c>
      <c r="J16" s="56">
        <f>'Rekapitulácia stavby'!AN8</f>
        <v>44665</v>
      </c>
      <c r="K16" s="30"/>
      <c r="L16" s="43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0.8" customHeight="1" x14ac:dyDescent="0.2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43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2" customHeight="1" x14ac:dyDescent="0.2">
      <c r="A18" s="30"/>
      <c r="B18" s="31"/>
      <c r="C18" s="30"/>
      <c r="D18" s="23" t="s">
        <v>21</v>
      </c>
      <c r="E18" s="30"/>
      <c r="F18" s="30"/>
      <c r="G18" s="30"/>
      <c r="H18" s="30"/>
      <c r="I18" s="23" t="s">
        <v>22</v>
      </c>
      <c r="J18" s="21" t="s">
        <v>1</v>
      </c>
      <c r="K18" s="30"/>
      <c r="L18" s="4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8" customHeight="1" x14ac:dyDescent="0.2">
      <c r="A19" s="30"/>
      <c r="B19" s="31"/>
      <c r="C19" s="30"/>
      <c r="D19" s="30"/>
      <c r="E19" s="21" t="s">
        <v>184</v>
      </c>
      <c r="F19" s="30"/>
      <c r="G19" s="30"/>
      <c r="H19" s="30"/>
      <c r="I19" s="23" t="s">
        <v>23</v>
      </c>
      <c r="J19" s="21" t="s">
        <v>1</v>
      </c>
      <c r="K19" s="30"/>
      <c r="L19" s="43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7.05" customHeight="1" x14ac:dyDescent="0.2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43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2" customHeight="1" x14ac:dyDescent="0.2">
      <c r="A21" s="30"/>
      <c r="B21" s="31"/>
      <c r="C21" s="30"/>
      <c r="D21" s="23" t="s">
        <v>24</v>
      </c>
      <c r="E21" s="30"/>
      <c r="F21" s="30"/>
      <c r="G21" s="30"/>
      <c r="H21" s="30"/>
      <c r="I21" s="23" t="s">
        <v>22</v>
      </c>
      <c r="J21" s="24" t="str">
        <f>'Rekapitulácia stavby'!AN13</f>
        <v>Vyplň údaj</v>
      </c>
      <c r="K21" s="30"/>
      <c r="L21" s="43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8" customHeight="1" x14ac:dyDescent="0.2">
      <c r="A22" s="30"/>
      <c r="B22" s="31"/>
      <c r="C22" s="30"/>
      <c r="D22" s="30"/>
      <c r="E22" s="426" t="str">
        <f>'Rekapitulácia stavby'!E14</f>
        <v>Vyplň údaj</v>
      </c>
      <c r="F22" s="378"/>
      <c r="G22" s="378"/>
      <c r="H22" s="378"/>
      <c r="I22" s="23" t="s">
        <v>23</v>
      </c>
      <c r="J22" s="24" t="str">
        <f>'Rekapitulácia stavby'!AN14</f>
        <v>Vyplň údaj</v>
      </c>
      <c r="K22" s="30"/>
      <c r="L22" s="4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7.05" customHeight="1" x14ac:dyDescent="0.2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4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2" customHeight="1" x14ac:dyDescent="0.2">
      <c r="A24" s="30"/>
      <c r="B24" s="31"/>
      <c r="C24" s="30"/>
      <c r="D24" s="23" t="s">
        <v>26</v>
      </c>
      <c r="E24" s="30"/>
      <c r="F24" s="30"/>
      <c r="G24" s="30"/>
      <c r="H24" s="30"/>
      <c r="I24" s="23" t="s">
        <v>22</v>
      </c>
      <c r="J24" s="21" t="s">
        <v>1</v>
      </c>
      <c r="K24" s="30"/>
      <c r="L24" s="43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8" customHeight="1" x14ac:dyDescent="0.2">
      <c r="A25" s="30"/>
      <c r="B25" s="31"/>
      <c r="C25" s="30"/>
      <c r="D25" s="30"/>
      <c r="E25" s="21" t="s">
        <v>185</v>
      </c>
      <c r="F25" s="30"/>
      <c r="G25" s="30"/>
      <c r="H25" s="30"/>
      <c r="I25" s="23" t="s">
        <v>23</v>
      </c>
      <c r="J25" s="21" t="s">
        <v>1</v>
      </c>
      <c r="K25" s="30"/>
      <c r="L25" s="43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7.05" customHeight="1" x14ac:dyDescent="0.2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4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12" customHeight="1" x14ac:dyDescent="0.2">
      <c r="A27" s="30"/>
      <c r="B27" s="31"/>
      <c r="C27" s="30"/>
      <c r="D27" s="23" t="s">
        <v>28</v>
      </c>
      <c r="E27" s="30"/>
      <c r="F27" s="30"/>
      <c r="G27" s="30"/>
      <c r="H27" s="30"/>
      <c r="I27" s="23" t="s">
        <v>22</v>
      </c>
      <c r="J27" s="21" t="s">
        <v>1</v>
      </c>
      <c r="K27" s="30"/>
      <c r="L27" s="43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18" customHeight="1" x14ac:dyDescent="0.2">
      <c r="A28" s="30"/>
      <c r="B28" s="31"/>
      <c r="C28" s="30"/>
      <c r="D28" s="30"/>
      <c r="E28" s="21" t="s">
        <v>186</v>
      </c>
      <c r="F28" s="30"/>
      <c r="G28" s="30"/>
      <c r="H28" s="30"/>
      <c r="I28" s="23" t="s">
        <v>23</v>
      </c>
      <c r="J28" s="21" t="s">
        <v>1</v>
      </c>
      <c r="K28" s="30"/>
      <c r="L28" s="4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7.05" customHeight="1" x14ac:dyDescent="0.2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43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12" customHeight="1" x14ac:dyDescent="0.2">
      <c r="A30" s="30"/>
      <c r="B30" s="31"/>
      <c r="C30" s="30"/>
      <c r="D30" s="23" t="s">
        <v>29</v>
      </c>
      <c r="E30" s="30"/>
      <c r="F30" s="30"/>
      <c r="G30" s="30"/>
      <c r="H30" s="30"/>
      <c r="I30" s="30"/>
      <c r="J30" s="30"/>
      <c r="K30" s="30"/>
      <c r="L30" s="43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7" customFormat="1" ht="16.5" customHeight="1" x14ac:dyDescent="0.2">
      <c r="A31" s="98"/>
      <c r="B31" s="99"/>
      <c r="C31" s="98"/>
      <c r="D31" s="98"/>
      <c r="E31" s="382" t="s">
        <v>1</v>
      </c>
      <c r="F31" s="382"/>
      <c r="G31" s="382"/>
      <c r="H31" s="382"/>
      <c r="I31" s="98"/>
      <c r="J31" s="98"/>
      <c r="K31" s="98"/>
      <c r="L31" s="100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</row>
    <row r="32" spans="1:31" s="2" customFormat="1" ht="7.05" customHeight="1" x14ac:dyDescent="0.2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43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7.05" customHeight="1" x14ac:dyDescent="0.2">
      <c r="A33" s="30"/>
      <c r="B33" s="31"/>
      <c r="C33" s="30"/>
      <c r="D33" s="67"/>
      <c r="E33" s="67"/>
      <c r="F33" s="67"/>
      <c r="G33" s="67"/>
      <c r="H33" s="67"/>
      <c r="I33" s="67"/>
      <c r="J33" s="67"/>
      <c r="K33" s="67"/>
      <c r="L33" s="4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55" customHeight="1" x14ac:dyDescent="0.2">
      <c r="A34" s="30"/>
      <c r="B34" s="31"/>
      <c r="C34" s="30"/>
      <c r="D34" s="21" t="s">
        <v>187</v>
      </c>
      <c r="E34" s="30"/>
      <c r="F34" s="30"/>
      <c r="G34" s="30"/>
      <c r="H34" s="30"/>
      <c r="I34" s="30"/>
      <c r="J34" s="29">
        <f>J100</f>
        <v>0</v>
      </c>
      <c r="K34" s="30"/>
      <c r="L34" s="43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55" customHeight="1" x14ac:dyDescent="0.2">
      <c r="A35" s="30"/>
      <c r="B35" s="31"/>
      <c r="C35" s="30"/>
      <c r="D35" s="28" t="s">
        <v>174</v>
      </c>
      <c r="E35" s="30"/>
      <c r="F35" s="30"/>
      <c r="G35" s="30"/>
      <c r="H35" s="30"/>
      <c r="I35" s="30"/>
      <c r="J35" s="29">
        <f>J109</f>
        <v>0</v>
      </c>
      <c r="K35" s="30"/>
      <c r="L35" s="4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25.2" customHeight="1" x14ac:dyDescent="0.2">
      <c r="A36" s="30"/>
      <c r="B36" s="31"/>
      <c r="C36" s="30"/>
      <c r="D36" s="101" t="s">
        <v>32</v>
      </c>
      <c r="E36" s="30"/>
      <c r="F36" s="30"/>
      <c r="G36" s="30"/>
      <c r="H36" s="30"/>
      <c r="I36" s="30"/>
      <c r="J36" s="72">
        <f>ROUND(J34 + J35, 2)</f>
        <v>0</v>
      </c>
      <c r="K36" s="30"/>
      <c r="L36" s="4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7.05" customHeight="1" x14ac:dyDescent="0.2">
      <c r="A37" s="30"/>
      <c r="B37" s="31"/>
      <c r="C37" s="30"/>
      <c r="D37" s="67"/>
      <c r="E37" s="67"/>
      <c r="F37" s="67"/>
      <c r="G37" s="67"/>
      <c r="H37" s="67"/>
      <c r="I37" s="67"/>
      <c r="J37" s="67"/>
      <c r="K37" s="67"/>
      <c r="L37" s="43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55" customHeight="1" x14ac:dyDescent="0.2">
      <c r="A38" s="30"/>
      <c r="B38" s="31"/>
      <c r="C38" s="30"/>
      <c r="D38" s="30"/>
      <c r="E38" s="30"/>
      <c r="F38" s="34" t="s">
        <v>34</v>
      </c>
      <c r="G38" s="30"/>
      <c r="H38" s="30"/>
      <c r="I38" s="34" t="s">
        <v>33</v>
      </c>
      <c r="J38" s="34" t="s">
        <v>35</v>
      </c>
      <c r="K38" s="30"/>
      <c r="L38" s="43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55" customHeight="1" x14ac:dyDescent="0.2">
      <c r="A39" s="30"/>
      <c r="B39" s="31"/>
      <c r="C39" s="30"/>
      <c r="D39" s="102" t="s">
        <v>36</v>
      </c>
      <c r="E39" s="36" t="s">
        <v>37</v>
      </c>
      <c r="F39" s="103">
        <f>ROUND((SUM(BE109:BE116) + SUM(BE140:BE180)),  2)</f>
        <v>0</v>
      </c>
      <c r="G39" s="104"/>
      <c r="H39" s="104"/>
      <c r="I39" s="105">
        <v>0.2</v>
      </c>
      <c r="J39" s="103">
        <f>ROUND(((SUM(BE109:BE116) + SUM(BE140:BE180))*I39),  2)</f>
        <v>0</v>
      </c>
      <c r="K39" s="30"/>
      <c r="L39" s="43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55" customHeight="1" x14ac:dyDescent="0.2">
      <c r="A40" s="30"/>
      <c r="B40" s="31"/>
      <c r="C40" s="30"/>
      <c r="D40" s="30"/>
      <c r="E40" s="36" t="s">
        <v>38</v>
      </c>
      <c r="F40" s="103">
        <f>ROUND((SUM(BF109:BF116) + SUM(BF140:BF180)),  2)</f>
        <v>0</v>
      </c>
      <c r="G40" s="104"/>
      <c r="H40" s="104"/>
      <c r="I40" s="105">
        <v>0.2</v>
      </c>
      <c r="J40" s="103">
        <f>ROUND(((SUM(BF109:BF116) + SUM(BF140:BF180))*I40),  2)</f>
        <v>0</v>
      </c>
      <c r="K40" s="30"/>
      <c r="L40" s="43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14.55" hidden="1" customHeight="1" x14ac:dyDescent="0.2">
      <c r="A41" s="30"/>
      <c r="B41" s="31"/>
      <c r="C41" s="30"/>
      <c r="D41" s="30"/>
      <c r="E41" s="23" t="s">
        <v>39</v>
      </c>
      <c r="F41" s="106">
        <f>ROUND((SUM(BG109:BG116) + SUM(BG140:BG180)),  2)</f>
        <v>0</v>
      </c>
      <c r="G41" s="30"/>
      <c r="H41" s="30"/>
      <c r="I41" s="107">
        <v>0.2</v>
      </c>
      <c r="J41" s="106">
        <f>0</f>
        <v>0</v>
      </c>
      <c r="K41" s="30"/>
      <c r="L41" s="43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14.55" hidden="1" customHeight="1" x14ac:dyDescent="0.2">
      <c r="A42" s="30"/>
      <c r="B42" s="31"/>
      <c r="C42" s="30"/>
      <c r="D42" s="30"/>
      <c r="E42" s="23" t="s">
        <v>40</v>
      </c>
      <c r="F42" s="106">
        <f>ROUND((SUM(BH109:BH116) + SUM(BH140:BH180)),  2)</f>
        <v>0</v>
      </c>
      <c r="G42" s="30"/>
      <c r="H42" s="30"/>
      <c r="I42" s="107">
        <v>0.2</v>
      </c>
      <c r="J42" s="106">
        <f>0</f>
        <v>0</v>
      </c>
      <c r="K42" s="30"/>
      <c r="L42" s="43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" customFormat="1" ht="14.55" hidden="1" customHeight="1" x14ac:dyDescent="0.2">
      <c r="A43" s="30"/>
      <c r="B43" s="31"/>
      <c r="C43" s="30"/>
      <c r="D43" s="30"/>
      <c r="E43" s="36" t="s">
        <v>41</v>
      </c>
      <c r="F43" s="103">
        <f>ROUND((SUM(BI109:BI116) + SUM(BI140:BI180)),  2)</f>
        <v>0</v>
      </c>
      <c r="G43" s="104"/>
      <c r="H43" s="104"/>
      <c r="I43" s="105">
        <v>0</v>
      </c>
      <c r="J43" s="103">
        <f>0</f>
        <v>0</v>
      </c>
      <c r="K43" s="30"/>
      <c r="L43" s="43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2" customFormat="1" ht="7.05" customHeight="1" x14ac:dyDescent="0.2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43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s="2" customFormat="1" ht="25.2" customHeight="1" x14ac:dyDescent="0.2">
      <c r="A45" s="30"/>
      <c r="B45" s="31"/>
      <c r="C45" s="95"/>
      <c r="D45" s="108" t="s">
        <v>42</v>
      </c>
      <c r="E45" s="61"/>
      <c r="F45" s="61"/>
      <c r="G45" s="109" t="s">
        <v>43</v>
      </c>
      <c r="H45" s="110" t="s">
        <v>44</v>
      </c>
      <c r="I45" s="61"/>
      <c r="J45" s="111">
        <f>SUM(J36:J43)</f>
        <v>0</v>
      </c>
      <c r="K45" s="112"/>
      <c r="L45" s="43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  <row r="46" spans="1:31" s="2" customFormat="1" ht="14.55" customHeight="1" x14ac:dyDescent="0.2">
      <c r="A46" s="30"/>
      <c r="B46" s="31"/>
      <c r="C46" s="30"/>
      <c r="D46" s="30"/>
      <c r="E46" s="30"/>
      <c r="F46" s="30"/>
      <c r="G46" s="30"/>
      <c r="H46" s="30"/>
      <c r="I46" s="30"/>
      <c r="J46" s="30"/>
      <c r="K46" s="30"/>
      <c r="L46" s="43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:31" s="1" customFormat="1" ht="14.55" customHeight="1" x14ac:dyDescent="0.2">
      <c r="B47" s="16"/>
      <c r="L47" s="16"/>
    </row>
    <row r="48" spans="1:31" s="1" customFormat="1" ht="14.55" customHeight="1" x14ac:dyDescent="0.2">
      <c r="B48" s="16"/>
      <c r="L48" s="16"/>
    </row>
    <row r="49" spans="1:31" s="1" customFormat="1" ht="14.55" customHeight="1" x14ac:dyDescent="0.2">
      <c r="B49" s="16"/>
      <c r="L49" s="16"/>
    </row>
    <row r="50" spans="1:31" s="2" customFormat="1" ht="14.55" customHeight="1" x14ac:dyDescent="0.2">
      <c r="B50" s="43"/>
      <c r="D50" s="44" t="s">
        <v>45</v>
      </c>
      <c r="E50" s="45"/>
      <c r="F50" s="45"/>
      <c r="G50" s="44" t="s">
        <v>46</v>
      </c>
      <c r="H50" s="45"/>
      <c r="I50" s="45"/>
      <c r="J50" s="45"/>
      <c r="K50" s="45"/>
      <c r="L50" s="43"/>
    </row>
    <row r="51" spans="1:31" x14ac:dyDescent="0.2">
      <c r="B51" s="16"/>
      <c r="L51" s="16"/>
    </row>
    <row r="52" spans="1:31" x14ac:dyDescent="0.2">
      <c r="B52" s="16"/>
      <c r="L52" s="16"/>
    </row>
    <row r="53" spans="1:31" x14ac:dyDescent="0.2">
      <c r="B53" s="16"/>
      <c r="L53" s="16"/>
    </row>
    <row r="54" spans="1:31" x14ac:dyDescent="0.2">
      <c r="B54" s="16"/>
      <c r="L54" s="16"/>
    </row>
    <row r="55" spans="1:31" x14ac:dyDescent="0.2">
      <c r="B55" s="16"/>
      <c r="L55" s="16"/>
    </row>
    <row r="56" spans="1:31" x14ac:dyDescent="0.2">
      <c r="B56" s="16"/>
      <c r="L56" s="16"/>
    </row>
    <row r="57" spans="1:31" x14ac:dyDescent="0.2">
      <c r="B57" s="16"/>
      <c r="L57" s="16"/>
    </row>
    <row r="58" spans="1:31" x14ac:dyDescent="0.2">
      <c r="B58" s="16"/>
      <c r="L58" s="16"/>
    </row>
    <row r="59" spans="1:31" x14ac:dyDescent="0.2">
      <c r="B59" s="16"/>
      <c r="L59" s="16"/>
    </row>
    <row r="60" spans="1:31" x14ac:dyDescent="0.2">
      <c r="B60" s="16"/>
      <c r="L60" s="16"/>
    </row>
    <row r="61" spans="1:31" s="2" customFormat="1" ht="13.2" x14ac:dyDescent="0.2">
      <c r="A61" s="30"/>
      <c r="B61" s="31"/>
      <c r="C61" s="30"/>
      <c r="D61" s="46" t="s">
        <v>47</v>
      </c>
      <c r="E61" s="33"/>
      <c r="F61" s="113" t="s">
        <v>48</v>
      </c>
      <c r="G61" s="46" t="s">
        <v>47</v>
      </c>
      <c r="H61" s="33"/>
      <c r="I61" s="33"/>
      <c r="J61" s="114" t="s">
        <v>48</v>
      </c>
      <c r="K61" s="33"/>
      <c r="L61" s="4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x14ac:dyDescent="0.2">
      <c r="B62" s="16"/>
      <c r="L62" s="16"/>
    </row>
    <row r="63" spans="1:31" x14ac:dyDescent="0.2">
      <c r="B63" s="16"/>
      <c r="L63" s="16"/>
    </row>
    <row r="64" spans="1:31" x14ac:dyDescent="0.2">
      <c r="B64" s="16"/>
      <c r="L64" s="16"/>
    </row>
    <row r="65" spans="1:31" s="2" customFormat="1" ht="13.2" x14ac:dyDescent="0.2">
      <c r="A65" s="30"/>
      <c r="B65" s="31"/>
      <c r="C65" s="30"/>
      <c r="D65" s="44" t="s">
        <v>49</v>
      </c>
      <c r="E65" s="47"/>
      <c r="F65" s="47"/>
      <c r="G65" s="44" t="s">
        <v>50</v>
      </c>
      <c r="H65" s="47"/>
      <c r="I65" s="47"/>
      <c r="J65" s="47"/>
      <c r="K65" s="47"/>
      <c r="L65" s="4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x14ac:dyDescent="0.2">
      <c r="B66" s="16"/>
      <c r="L66" s="16"/>
    </row>
    <row r="67" spans="1:31" x14ac:dyDescent="0.2">
      <c r="B67" s="16"/>
      <c r="L67" s="16"/>
    </row>
    <row r="68" spans="1:31" x14ac:dyDescent="0.2">
      <c r="B68" s="16"/>
      <c r="L68" s="16"/>
    </row>
    <row r="69" spans="1:31" x14ac:dyDescent="0.2">
      <c r="B69" s="16"/>
      <c r="L69" s="16"/>
    </row>
    <row r="70" spans="1:31" x14ac:dyDescent="0.2">
      <c r="B70" s="16"/>
      <c r="L70" s="16"/>
    </row>
    <row r="71" spans="1:31" x14ac:dyDescent="0.2">
      <c r="B71" s="16"/>
      <c r="L71" s="16"/>
    </row>
    <row r="72" spans="1:31" x14ac:dyDescent="0.2">
      <c r="B72" s="16"/>
      <c r="L72" s="16"/>
    </row>
    <row r="73" spans="1:31" x14ac:dyDescent="0.2">
      <c r="B73" s="16"/>
      <c r="L73" s="16"/>
    </row>
    <row r="74" spans="1:31" x14ac:dyDescent="0.2">
      <c r="B74" s="16"/>
      <c r="L74" s="16"/>
    </row>
    <row r="75" spans="1:31" x14ac:dyDescent="0.2">
      <c r="B75" s="16"/>
      <c r="L75" s="16"/>
    </row>
    <row r="76" spans="1:31" s="2" customFormat="1" ht="13.2" x14ac:dyDescent="0.2">
      <c r="A76" s="30"/>
      <c r="B76" s="31"/>
      <c r="C76" s="30"/>
      <c r="D76" s="46" t="s">
        <v>47</v>
      </c>
      <c r="E76" s="33"/>
      <c r="F76" s="113" t="s">
        <v>48</v>
      </c>
      <c r="G76" s="46" t="s">
        <v>47</v>
      </c>
      <c r="H76" s="33"/>
      <c r="I76" s="33"/>
      <c r="J76" s="114" t="s">
        <v>48</v>
      </c>
      <c r="K76" s="33"/>
      <c r="L76" s="4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55" customHeight="1" x14ac:dyDescent="0.2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7.05" customHeight="1" x14ac:dyDescent="0.2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5.05" customHeight="1" x14ac:dyDescent="0.2">
      <c r="A82" s="30"/>
      <c r="B82" s="31"/>
      <c r="C82" s="17" t="s">
        <v>188</v>
      </c>
      <c r="D82" s="30"/>
      <c r="E82" s="30"/>
      <c r="F82" s="30"/>
      <c r="G82" s="30"/>
      <c r="H82" s="30"/>
      <c r="I82" s="30"/>
      <c r="J82" s="30"/>
      <c r="K82" s="30"/>
      <c r="L82" s="4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7.05" customHeight="1" x14ac:dyDescent="0.2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 x14ac:dyDescent="0.2">
      <c r="A84" s="30"/>
      <c r="B84" s="31"/>
      <c r="C84" s="23" t="s">
        <v>15</v>
      </c>
      <c r="D84" s="30"/>
      <c r="E84" s="30"/>
      <c r="F84" s="30"/>
      <c r="G84" s="30"/>
      <c r="H84" s="30"/>
      <c r="I84" s="30"/>
      <c r="J84" s="30"/>
      <c r="K84" s="30"/>
      <c r="L84" s="4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 x14ac:dyDescent="0.2">
      <c r="A85" s="30"/>
      <c r="B85" s="31"/>
      <c r="C85" s="30"/>
      <c r="D85" s="30"/>
      <c r="E85" s="428" t="str">
        <f>E7</f>
        <v>Vinárstvo S</v>
      </c>
      <c r="F85" s="429"/>
      <c r="G85" s="429"/>
      <c r="H85" s="429"/>
      <c r="I85" s="30"/>
      <c r="J85" s="30"/>
      <c r="K85" s="30"/>
      <c r="L85" s="4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1" customFormat="1" ht="12" customHeight="1" x14ac:dyDescent="0.2">
      <c r="B86" s="16"/>
      <c r="C86" s="23" t="s">
        <v>181</v>
      </c>
      <c r="L86" s="16"/>
    </row>
    <row r="87" spans="1:31" s="1" customFormat="1" ht="16.5" customHeight="1" x14ac:dyDescent="0.2">
      <c r="B87" s="16"/>
      <c r="E87" s="428" t="s">
        <v>106</v>
      </c>
      <c r="F87" s="374"/>
      <c r="G87" s="374"/>
      <c r="H87" s="374"/>
      <c r="L87" s="16"/>
    </row>
    <row r="88" spans="1:31" s="1" customFormat="1" ht="12" customHeight="1" x14ac:dyDescent="0.2">
      <c r="B88" s="16"/>
      <c r="C88" s="23" t="s">
        <v>182</v>
      </c>
      <c r="L88" s="16"/>
    </row>
    <row r="89" spans="1:31" s="2" customFormat="1" ht="16.5" customHeight="1" x14ac:dyDescent="0.2">
      <c r="A89" s="30"/>
      <c r="B89" s="31"/>
      <c r="C89" s="30"/>
      <c r="D89" s="30"/>
      <c r="E89" s="431" t="s">
        <v>2850</v>
      </c>
      <c r="F89" s="425"/>
      <c r="G89" s="425"/>
      <c r="H89" s="425"/>
      <c r="I89" s="30"/>
      <c r="J89" s="30"/>
      <c r="K89" s="30"/>
      <c r="L89" s="4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12" customHeight="1" x14ac:dyDescent="0.2">
      <c r="A90" s="30"/>
      <c r="B90" s="31"/>
      <c r="C90" s="23"/>
      <c r="D90" s="30"/>
      <c r="E90" s="30"/>
      <c r="F90" s="30"/>
      <c r="G90" s="30"/>
      <c r="H90" s="30"/>
      <c r="I90" s="30"/>
      <c r="J90" s="30"/>
      <c r="K90" s="30"/>
      <c r="L90" s="43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6.5" customHeight="1" x14ac:dyDescent="0.2">
      <c r="A91" s="30"/>
      <c r="B91" s="31"/>
      <c r="C91" s="30"/>
      <c r="D91" s="30"/>
      <c r="E91" s="404"/>
      <c r="F91" s="425"/>
      <c r="G91" s="425"/>
      <c r="H91" s="425"/>
      <c r="I91" s="30"/>
      <c r="J91" s="30"/>
      <c r="K91" s="30"/>
      <c r="L91" s="43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7.05" customHeight="1" x14ac:dyDescent="0.2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3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2" customHeight="1" x14ac:dyDescent="0.2">
      <c r="A93" s="30"/>
      <c r="B93" s="31"/>
      <c r="C93" s="23" t="s">
        <v>18</v>
      </c>
      <c r="D93" s="30"/>
      <c r="E93" s="30"/>
      <c r="F93" s="21" t="str">
        <f>F16</f>
        <v>k.ú.Strekov,okres Nové Zámky</v>
      </c>
      <c r="G93" s="30"/>
      <c r="H93" s="30"/>
      <c r="I93" s="23" t="s">
        <v>20</v>
      </c>
      <c r="J93" s="56">
        <f>IF(J16="","",J16)</f>
        <v>44665</v>
      </c>
      <c r="K93" s="30"/>
      <c r="L93" s="43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7.05" customHeight="1" x14ac:dyDescent="0.2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43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25.8" customHeight="1" x14ac:dyDescent="0.2">
      <c r="A95" s="30"/>
      <c r="B95" s="31"/>
      <c r="C95" s="23" t="s">
        <v>21</v>
      </c>
      <c r="D95" s="30"/>
      <c r="E95" s="30"/>
      <c r="F95" s="21" t="str">
        <f>E19</f>
        <v xml:space="preserve"> STON a.s. , Uhrova 18, 831 01 Bratislava</v>
      </c>
      <c r="G95" s="30"/>
      <c r="H95" s="30"/>
      <c r="I95" s="23" t="s">
        <v>26</v>
      </c>
      <c r="J95" s="26" t="str">
        <f>E25</f>
        <v xml:space="preserve"> Ing. arch. Tomáš Krištek</v>
      </c>
      <c r="K95" s="30"/>
      <c r="L95" s="43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2" customFormat="1" ht="15.3" customHeight="1" x14ac:dyDescent="0.2">
      <c r="A96" s="30"/>
      <c r="B96" s="31"/>
      <c r="C96" s="23" t="s">
        <v>24</v>
      </c>
      <c r="D96" s="30"/>
      <c r="E96" s="30"/>
      <c r="F96" s="21" t="str">
        <f>IF(E22="","",E22)</f>
        <v>Vyplň údaj</v>
      </c>
      <c r="G96" s="30"/>
      <c r="H96" s="30"/>
      <c r="I96" s="23" t="s">
        <v>28</v>
      </c>
      <c r="J96" s="26" t="str">
        <f>E28</f>
        <v>Rosoft,s.r.o.</v>
      </c>
      <c r="K96" s="30"/>
      <c r="L96" s="43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65" s="2" customFormat="1" ht="10.199999999999999" customHeight="1" x14ac:dyDescent="0.2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3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65" s="2" customFormat="1" ht="29.25" customHeight="1" x14ac:dyDescent="0.2">
      <c r="A98" s="30"/>
      <c r="B98" s="31"/>
      <c r="C98" s="115" t="s">
        <v>189</v>
      </c>
      <c r="D98" s="95"/>
      <c r="E98" s="95"/>
      <c r="F98" s="95"/>
      <c r="G98" s="95"/>
      <c r="H98" s="95"/>
      <c r="I98" s="95"/>
      <c r="J98" s="116" t="s">
        <v>190</v>
      </c>
      <c r="K98" s="95"/>
      <c r="L98" s="43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65" s="2" customFormat="1" ht="10.199999999999999" customHeight="1" x14ac:dyDescent="0.2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3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65" s="2" customFormat="1" ht="22.8" customHeight="1" x14ac:dyDescent="0.2">
      <c r="A100" s="30"/>
      <c r="B100" s="31"/>
      <c r="C100" s="117" t="s">
        <v>191</v>
      </c>
      <c r="D100" s="30"/>
      <c r="E100" s="30"/>
      <c r="F100" s="30"/>
      <c r="G100" s="30"/>
      <c r="H100" s="30"/>
      <c r="I100" s="30"/>
      <c r="J100" s="72">
        <f>J140</f>
        <v>0</v>
      </c>
      <c r="K100" s="30"/>
      <c r="L100" s="43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U100" s="13" t="s">
        <v>192</v>
      </c>
    </row>
    <row r="101" spans="1:65" s="8" customFormat="1" ht="25.05" customHeight="1" x14ac:dyDescent="0.2">
      <c r="B101" s="118"/>
      <c r="D101" s="119" t="s">
        <v>1880</v>
      </c>
      <c r="E101" s="120"/>
      <c r="F101" s="120"/>
      <c r="G101" s="120"/>
      <c r="H101" s="120"/>
      <c r="I101" s="120"/>
      <c r="J101" s="121">
        <f>J141</f>
        <v>0</v>
      </c>
      <c r="L101" s="118"/>
    </row>
    <row r="102" spans="1:65" s="8" customFormat="1" ht="25.05" customHeight="1" x14ac:dyDescent="0.2">
      <c r="B102" s="118"/>
      <c r="D102" s="119" t="s">
        <v>1881</v>
      </c>
      <c r="E102" s="120"/>
      <c r="F102" s="120"/>
      <c r="G102" s="120"/>
      <c r="H102" s="120"/>
      <c r="I102" s="120"/>
      <c r="J102" s="121">
        <f>J148</f>
        <v>0</v>
      </c>
      <c r="L102" s="118"/>
    </row>
    <row r="103" spans="1:65" s="8" customFormat="1" ht="25.05" customHeight="1" x14ac:dyDescent="0.2">
      <c r="B103" s="118"/>
      <c r="D103" s="119" t="s">
        <v>1882</v>
      </c>
      <c r="E103" s="120"/>
      <c r="F103" s="120"/>
      <c r="G103" s="120"/>
      <c r="H103" s="120"/>
      <c r="I103" s="120"/>
      <c r="J103" s="121">
        <f>J160</f>
        <v>0</v>
      </c>
      <c r="L103" s="118"/>
    </row>
    <row r="104" spans="1:65" s="8" customFormat="1" ht="25.05" customHeight="1" x14ac:dyDescent="0.2">
      <c r="B104" s="118"/>
      <c r="D104" s="119" t="s">
        <v>1883</v>
      </c>
      <c r="E104" s="120"/>
      <c r="F104" s="120"/>
      <c r="G104" s="120"/>
      <c r="H104" s="120"/>
      <c r="I104" s="120"/>
      <c r="J104" s="121">
        <f>J165</f>
        <v>0</v>
      </c>
      <c r="L104" s="118"/>
    </row>
    <row r="105" spans="1:65" s="8" customFormat="1" ht="25.05" customHeight="1" x14ac:dyDescent="0.2">
      <c r="B105" s="118"/>
      <c r="D105" s="119" t="s">
        <v>1884</v>
      </c>
      <c r="E105" s="120"/>
      <c r="F105" s="120"/>
      <c r="G105" s="120"/>
      <c r="H105" s="120"/>
      <c r="I105" s="120"/>
      <c r="J105" s="121">
        <f>J169</f>
        <v>0</v>
      </c>
      <c r="L105" s="118"/>
    </row>
    <row r="106" spans="1:65" s="8" customFormat="1" ht="25.05" customHeight="1" x14ac:dyDescent="0.2">
      <c r="B106" s="118"/>
      <c r="D106" s="119" t="s">
        <v>1885</v>
      </c>
      <c r="E106" s="120"/>
      <c r="F106" s="120"/>
      <c r="G106" s="120"/>
      <c r="H106" s="120"/>
      <c r="I106" s="120"/>
      <c r="J106" s="121">
        <f>J177</f>
        <v>0</v>
      </c>
      <c r="L106" s="118"/>
    </row>
    <row r="107" spans="1:65" s="2" customFormat="1" ht="21.75" customHeight="1" x14ac:dyDescent="0.2">
      <c r="A107" s="30"/>
      <c r="B107" s="31"/>
      <c r="C107" s="30"/>
      <c r="D107" s="30"/>
      <c r="E107" s="30"/>
      <c r="F107" s="30"/>
      <c r="G107" s="30"/>
      <c r="H107" s="30"/>
      <c r="I107" s="30"/>
      <c r="J107" s="30"/>
      <c r="K107" s="30"/>
      <c r="L107" s="43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65" s="2" customFormat="1" ht="7.05" customHeight="1" x14ac:dyDescent="0.2">
      <c r="A108" s="30"/>
      <c r="B108" s="31"/>
      <c r="C108" s="30"/>
      <c r="D108" s="30"/>
      <c r="E108" s="30"/>
      <c r="F108" s="30"/>
      <c r="G108" s="30"/>
      <c r="H108" s="30"/>
      <c r="I108" s="30"/>
      <c r="J108" s="30"/>
      <c r="K108" s="30"/>
      <c r="L108" s="43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65" s="2" customFormat="1" ht="29.25" customHeight="1" x14ac:dyDescent="0.2">
      <c r="A109" s="30"/>
      <c r="B109" s="31"/>
      <c r="C109" s="117" t="s">
        <v>196</v>
      </c>
      <c r="D109" s="30"/>
      <c r="E109" s="30"/>
      <c r="F109" s="30"/>
      <c r="G109" s="30"/>
      <c r="H109" s="30"/>
      <c r="I109" s="30"/>
      <c r="J109" s="126">
        <f>ROUND(J110 + J111 + J112 + J113 + J114 + J115,2)</f>
        <v>0</v>
      </c>
      <c r="K109" s="30"/>
      <c r="L109" s="43"/>
      <c r="N109" s="127" t="s">
        <v>36</v>
      </c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65" s="2" customFormat="1" ht="18" customHeight="1" x14ac:dyDescent="0.2">
      <c r="A110" s="30"/>
      <c r="B110" s="128"/>
      <c r="C110" s="129"/>
      <c r="D110" s="424" t="s">
        <v>197</v>
      </c>
      <c r="E110" s="430"/>
      <c r="F110" s="430"/>
      <c r="G110" s="129"/>
      <c r="H110" s="129"/>
      <c r="I110" s="129"/>
      <c r="J110" s="88">
        <v>0</v>
      </c>
      <c r="K110" s="129"/>
      <c r="L110" s="131"/>
      <c r="M110" s="132"/>
      <c r="N110" s="133" t="s">
        <v>38</v>
      </c>
      <c r="O110" s="132"/>
      <c r="P110" s="132"/>
      <c r="Q110" s="132"/>
      <c r="R110" s="132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198</v>
      </c>
      <c r="AZ110" s="132"/>
      <c r="BA110" s="132"/>
      <c r="BB110" s="132"/>
      <c r="BC110" s="132"/>
      <c r="BD110" s="132"/>
      <c r="BE110" s="135">
        <f t="shared" ref="BE110:BE115" si="0">IF(N110="základná",J110,0)</f>
        <v>0</v>
      </c>
      <c r="BF110" s="135">
        <f t="shared" ref="BF110:BF115" si="1">IF(N110="znížená",J110,0)</f>
        <v>0</v>
      </c>
      <c r="BG110" s="135">
        <f t="shared" ref="BG110:BG115" si="2">IF(N110="zákl. prenesená",J110,0)</f>
        <v>0</v>
      </c>
      <c r="BH110" s="135">
        <f t="shared" ref="BH110:BH115" si="3">IF(N110="zníž. prenesená",J110,0)</f>
        <v>0</v>
      </c>
      <c r="BI110" s="135">
        <f t="shared" ref="BI110:BI115" si="4">IF(N110="nulová",J110,0)</f>
        <v>0</v>
      </c>
      <c r="BJ110" s="134" t="s">
        <v>84</v>
      </c>
      <c r="BK110" s="132"/>
      <c r="BL110" s="132"/>
      <c r="BM110" s="132"/>
    </row>
    <row r="111" spans="1:65" s="2" customFormat="1" ht="18" customHeight="1" x14ac:dyDescent="0.2">
      <c r="A111" s="30"/>
      <c r="B111" s="128"/>
      <c r="C111" s="129"/>
      <c r="D111" s="424" t="s">
        <v>199</v>
      </c>
      <c r="E111" s="430"/>
      <c r="F111" s="430"/>
      <c r="G111" s="129"/>
      <c r="H111" s="129"/>
      <c r="I111" s="129"/>
      <c r="J111" s="88">
        <v>0</v>
      </c>
      <c r="K111" s="129"/>
      <c r="L111" s="131"/>
      <c r="M111" s="132"/>
      <c r="N111" s="133" t="s">
        <v>38</v>
      </c>
      <c r="O111" s="132"/>
      <c r="P111" s="132"/>
      <c r="Q111" s="132"/>
      <c r="R111" s="132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4" t="s">
        <v>198</v>
      </c>
      <c r="AZ111" s="132"/>
      <c r="BA111" s="132"/>
      <c r="BB111" s="132"/>
      <c r="BC111" s="132"/>
      <c r="BD111" s="132"/>
      <c r="BE111" s="135">
        <f t="shared" si="0"/>
        <v>0</v>
      </c>
      <c r="BF111" s="135">
        <f t="shared" si="1"/>
        <v>0</v>
      </c>
      <c r="BG111" s="135">
        <f t="shared" si="2"/>
        <v>0</v>
      </c>
      <c r="BH111" s="135">
        <f t="shared" si="3"/>
        <v>0</v>
      </c>
      <c r="BI111" s="135">
        <f t="shared" si="4"/>
        <v>0</v>
      </c>
      <c r="BJ111" s="134" t="s">
        <v>84</v>
      </c>
      <c r="BK111" s="132"/>
      <c r="BL111" s="132"/>
      <c r="BM111" s="132"/>
    </row>
    <row r="112" spans="1:65" s="2" customFormat="1" ht="18" customHeight="1" x14ac:dyDescent="0.2">
      <c r="A112" s="30"/>
      <c r="B112" s="128"/>
      <c r="C112" s="129"/>
      <c r="D112" s="424" t="s">
        <v>200</v>
      </c>
      <c r="E112" s="430"/>
      <c r="F112" s="430"/>
      <c r="G112" s="129"/>
      <c r="H112" s="129"/>
      <c r="I112" s="129"/>
      <c r="J112" s="88">
        <v>0</v>
      </c>
      <c r="K112" s="129"/>
      <c r="L112" s="131"/>
      <c r="M112" s="132"/>
      <c r="N112" s="133" t="s">
        <v>38</v>
      </c>
      <c r="O112" s="132"/>
      <c r="P112" s="132"/>
      <c r="Q112" s="132"/>
      <c r="R112" s="132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4" t="s">
        <v>198</v>
      </c>
      <c r="AZ112" s="132"/>
      <c r="BA112" s="132"/>
      <c r="BB112" s="132"/>
      <c r="BC112" s="132"/>
      <c r="BD112" s="132"/>
      <c r="BE112" s="135">
        <f t="shared" si="0"/>
        <v>0</v>
      </c>
      <c r="BF112" s="135">
        <f t="shared" si="1"/>
        <v>0</v>
      </c>
      <c r="BG112" s="135">
        <f t="shared" si="2"/>
        <v>0</v>
      </c>
      <c r="BH112" s="135">
        <f t="shared" si="3"/>
        <v>0</v>
      </c>
      <c r="BI112" s="135">
        <f t="shared" si="4"/>
        <v>0</v>
      </c>
      <c r="BJ112" s="134" t="s">
        <v>84</v>
      </c>
      <c r="BK112" s="132"/>
      <c r="BL112" s="132"/>
      <c r="BM112" s="132"/>
    </row>
    <row r="113" spans="1:65" s="2" customFormat="1" ht="18" customHeight="1" x14ac:dyDescent="0.2">
      <c r="A113" s="30"/>
      <c r="B113" s="128"/>
      <c r="C113" s="129"/>
      <c r="D113" s="424" t="s">
        <v>201</v>
      </c>
      <c r="E113" s="430"/>
      <c r="F113" s="430"/>
      <c r="G113" s="129"/>
      <c r="H113" s="129"/>
      <c r="I113" s="129"/>
      <c r="J113" s="88">
        <v>0</v>
      </c>
      <c r="K113" s="129"/>
      <c r="L113" s="131"/>
      <c r="M113" s="132"/>
      <c r="N113" s="133" t="s">
        <v>38</v>
      </c>
      <c r="O113" s="132"/>
      <c r="P113" s="132"/>
      <c r="Q113" s="132"/>
      <c r="R113" s="132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4" t="s">
        <v>198</v>
      </c>
      <c r="AZ113" s="132"/>
      <c r="BA113" s="132"/>
      <c r="BB113" s="132"/>
      <c r="BC113" s="132"/>
      <c r="BD113" s="132"/>
      <c r="BE113" s="135">
        <f t="shared" si="0"/>
        <v>0</v>
      </c>
      <c r="BF113" s="135">
        <f t="shared" si="1"/>
        <v>0</v>
      </c>
      <c r="BG113" s="135">
        <f t="shared" si="2"/>
        <v>0</v>
      </c>
      <c r="BH113" s="135">
        <f t="shared" si="3"/>
        <v>0</v>
      </c>
      <c r="BI113" s="135">
        <f t="shared" si="4"/>
        <v>0</v>
      </c>
      <c r="BJ113" s="134" t="s">
        <v>84</v>
      </c>
      <c r="BK113" s="132"/>
      <c r="BL113" s="132"/>
      <c r="BM113" s="132"/>
    </row>
    <row r="114" spans="1:65" s="2" customFormat="1" ht="18" customHeight="1" x14ac:dyDescent="0.2">
      <c r="A114" s="30"/>
      <c r="B114" s="128"/>
      <c r="C114" s="129"/>
      <c r="D114" s="424" t="s">
        <v>202</v>
      </c>
      <c r="E114" s="430"/>
      <c r="F114" s="430"/>
      <c r="G114" s="129"/>
      <c r="H114" s="129"/>
      <c r="I114" s="129"/>
      <c r="J114" s="88">
        <v>0</v>
      </c>
      <c r="K114" s="129"/>
      <c r="L114" s="131"/>
      <c r="M114" s="132"/>
      <c r="N114" s="133" t="s">
        <v>38</v>
      </c>
      <c r="O114" s="132"/>
      <c r="P114" s="132"/>
      <c r="Q114" s="132"/>
      <c r="R114" s="132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4" t="s">
        <v>198</v>
      </c>
      <c r="AZ114" s="132"/>
      <c r="BA114" s="132"/>
      <c r="BB114" s="132"/>
      <c r="BC114" s="132"/>
      <c r="BD114" s="132"/>
      <c r="BE114" s="135">
        <f t="shared" si="0"/>
        <v>0</v>
      </c>
      <c r="BF114" s="135">
        <f t="shared" si="1"/>
        <v>0</v>
      </c>
      <c r="BG114" s="135">
        <f t="shared" si="2"/>
        <v>0</v>
      </c>
      <c r="BH114" s="135">
        <f t="shared" si="3"/>
        <v>0</v>
      </c>
      <c r="BI114" s="135">
        <f t="shared" si="4"/>
        <v>0</v>
      </c>
      <c r="BJ114" s="134" t="s">
        <v>84</v>
      </c>
      <c r="BK114" s="132"/>
      <c r="BL114" s="132"/>
      <c r="BM114" s="132"/>
    </row>
    <row r="115" spans="1:65" s="2" customFormat="1" ht="18" customHeight="1" x14ac:dyDescent="0.2">
      <c r="A115" s="30"/>
      <c r="B115" s="128"/>
      <c r="C115" s="129"/>
      <c r="D115" s="130" t="s">
        <v>203</v>
      </c>
      <c r="E115" s="129"/>
      <c r="F115" s="129"/>
      <c r="G115" s="129"/>
      <c r="H115" s="129"/>
      <c r="I115" s="129"/>
      <c r="J115" s="88">
        <f>ROUND(J34*T115,2)</f>
        <v>0</v>
      </c>
      <c r="K115" s="129"/>
      <c r="L115" s="131"/>
      <c r="M115" s="132"/>
      <c r="N115" s="133" t="s">
        <v>38</v>
      </c>
      <c r="O115" s="132"/>
      <c r="P115" s="132"/>
      <c r="Q115" s="132"/>
      <c r="R115" s="132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4" t="s">
        <v>204</v>
      </c>
      <c r="AZ115" s="132"/>
      <c r="BA115" s="132"/>
      <c r="BB115" s="132"/>
      <c r="BC115" s="132"/>
      <c r="BD115" s="132"/>
      <c r="BE115" s="135">
        <f t="shared" si="0"/>
        <v>0</v>
      </c>
      <c r="BF115" s="135">
        <f t="shared" si="1"/>
        <v>0</v>
      </c>
      <c r="BG115" s="135">
        <f t="shared" si="2"/>
        <v>0</v>
      </c>
      <c r="BH115" s="135">
        <f t="shared" si="3"/>
        <v>0</v>
      </c>
      <c r="BI115" s="135">
        <f t="shared" si="4"/>
        <v>0</v>
      </c>
      <c r="BJ115" s="134" t="s">
        <v>84</v>
      </c>
      <c r="BK115" s="132"/>
      <c r="BL115" s="132"/>
      <c r="BM115" s="132"/>
    </row>
    <row r="116" spans="1:65" s="2" customFormat="1" x14ac:dyDescent="0.2">
      <c r="A116" s="30"/>
      <c r="B116" s="31"/>
      <c r="C116" s="30"/>
      <c r="D116" s="30"/>
      <c r="E116" s="30"/>
      <c r="F116" s="30"/>
      <c r="G116" s="30"/>
      <c r="H116" s="30"/>
      <c r="I116" s="30"/>
      <c r="J116" s="30"/>
      <c r="K116" s="30"/>
      <c r="L116" s="43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29.25" customHeight="1" x14ac:dyDescent="0.2">
      <c r="A117" s="30"/>
      <c r="B117" s="31"/>
      <c r="C117" s="94" t="s">
        <v>179</v>
      </c>
      <c r="D117" s="95"/>
      <c r="E117" s="95"/>
      <c r="F117" s="95"/>
      <c r="G117" s="95"/>
      <c r="H117" s="95"/>
      <c r="I117" s="95"/>
      <c r="J117" s="96">
        <f>ROUND(J100+J109,2)</f>
        <v>0</v>
      </c>
      <c r="K117" s="95"/>
      <c r="L117" s="43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2" customFormat="1" ht="7.05" customHeight="1" x14ac:dyDescent="0.2">
      <c r="A118" s="30"/>
      <c r="B118" s="48"/>
      <c r="C118" s="49"/>
      <c r="D118" s="49"/>
      <c r="E118" s="49"/>
      <c r="F118" s="49"/>
      <c r="G118" s="49"/>
      <c r="H118" s="49"/>
      <c r="I118" s="49"/>
      <c r="J118" s="49"/>
      <c r="K118" s="49"/>
      <c r="L118" s="43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22" spans="1:65" s="2" customFormat="1" ht="7.05" customHeight="1" x14ac:dyDescent="0.2">
      <c r="A122" s="30"/>
      <c r="B122" s="50"/>
      <c r="C122" s="51"/>
      <c r="D122" s="51"/>
      <c r="E122" s="51"/>
      <c r="F122" s="51"/>
      <c r="G122" s="51"/>
      <c r="H122" s="51"/>
      <c r="I122" s="51"/>
      <c r="J122" s="51"/>
      <c r="K122" s="51"/>
      <c r="L122" s="43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65" s="2" customFormat="1" ht="25.05" customHeight="1" x14ac:dyDescent="0.2">
      <c r="A123" s="30"/>
      <c r="B123" s="31"/>
      <c r="C123" s="17" t="s">
        <v>205</v>
      </c>
      <c r="D123" s="30"/>
      <c r="E123" s="30"/>
      <c r="F123" s="30"/>
      <c r="G123" s="30"/>
      <c r="H123" s="30"/>
      <c r="I123" s="30"/>
      <c r="J123" s="30"/>
      <c r="K123" s="30"/>
      <c r="L123" s="43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65" s="2" customFormat="1" ht="7.05" customHeight="1" x14ac:dyDescent="0.2">
      <c r="A124" s="30"/>
      <c r="B124" s="31"/>
      <c r="C124" s="30"/>
      <c r="D124" s="30"/>
      <c r="E124" s="30"/>
      <c r="F124" s="30"/>
      <c r="G124" s="30"/>
      <c r="H124" s="30"/>
      <c r="I124" s="30"/>
      <c r="J124" s="30"/>
      <c r="K124" s="30"/>
      <c r="L124" s="43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65" s="2" customFormat="1" ht="12" customHeight="1" x14ac:dyDescent="0.2">
      <c r="A125" s="30"/>
      <c r="B125" s="31"/>
      <c r="C125" s="23" t="s">
        <v>15</v>
      </c>
      <c r="D125" s="30"/>
      <c r="E125" s="30"/>
      <c r="F125" s="30"/>
      <c r="G125" s="30"/>
      <c r="H125" s="30"/>
      <c r="I125" s="30"/>
      <c r="J125" s="30"/>
      <c r="K125" s="30"/>
      <c r="L125" s="43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65" s="2" customFormat="1" ht="16.5" customHeight="1" x14ac:dyDescent="0.2">
      <c r="A126" s="30"/>
      <c r="B126" s="31"/>
      <c r="C126" s="30"/>
      <c r="D126" s="30"/>
      <c r="E126" s="428" t="str">
        <f>E7</f>
        <v>Vinárstvo S</v>
      </c>
      <c r="F126" s="429"/>
      <c r="G126" s="429"/>
      <c r="H126" s="429"/>
      <c r="I126" s="30"/>
      <c r="J126" s="30"/>
      <c r="K126" s="30"/>
      <c r="L126" s="43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65" s="1" customFormat="1" ht="12" customHeight="1" x14ac:dyDescent="0.2">
      <c r="B127" s="16"/>
      <c r="C127" s="23" t="s">
        <v>181</v>
      </c>
      <c r="L127" s="16"/>
    </row>
    <row r="128" spans="1:65" s="1" customFormat="1" ht="16.5" customHeight="1" x14ac:dyDescent="0.2">
      <c r="B128" s="16"/>
      <c r="E128" s="428" t="s">
        <v>106</v>
      </c>
      <c r="F128" s="374"/>
      <c r="G128" s="374"/>
      <c r="H128" s="374"/>
      <c r="L128" s="16"/>
    </row>
    <row r="129" spans="1:65" s="1" customFormat="1" ht="12" customHeight="1" x14ac:dyDescent="0.2">
      <c r="B129" s="16"/>
      <c r="C129" s="23" t="s">
        <v>182</v>
      </c>
      <c r="L129" s="16"/>
    </row>
    <row r="130" spans="1:65" s="2" customFormat="1" ht="16.5" customHeight="1" x14ac:dyDescent="0.2">
      <c r="A130" s="30"/>
      <c r="B130" s="31"/>
      <c r="C130" s="30"/>
      <c r="D130" s="30"/>
      <c r="E130" s="431" t="s">
        <v>2850</v>
      </c>
      <c r="F130" s="425"/>
      <c r="G130" s="425"/>
      <c r="H130" s="425"/>
      <c r="I130" s="30"/>
      <c r="J130" s="30"/>
      <c r="K130" s="30"/>
      <c r="L130" s="43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65" s="2" customFormat="1" ht="12" customHeight="1" x14ac:dyDescent="0.2">
      <c r="A131" s="30"/>
      <c r="B131" s="31"/>
      <c r="C131" s="23"/>
      <c r="D131" s="30"/>
      <c r="E131" s="30"/>
      <c r="F131" s="30"/>
      <c r="G131" s="30"/>
      <c r="H131" s="30"/>
      <c r="I131" s="30"/>
      <c r="J131" s="30"/>
      <c r="K131" s="30"/>
      <c r="L131" s="43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65" s="2" customFormat="1" ht="16.5" customHeight="1" x14ac:dyDescent="0.2">
      <c r="A132" s="30"/>
      <c r="B132" s="31"/>
      <c r="C132" s="30"/>
      <c r="D132" s="30"/>
      <c r="E132" s="404"/>
      <c r="F132" s="425"/>
      <c r="G132" s="425"/>
      <c r="H132" s="425"/>
      <c r="I132" s="30"/>
      <c r="J132" s="30"/>
      <c r="K132" s="30"/>
      <c r="L132" s="43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65" s="2" customFormat="1" ht="7.05" customHeight="1" x14ac:dyDescent="0.2">
      <c r="A133" s="30"/>
      <c r="B133" s="31"/>
      <c r="C133" s="30"/>
      <c r="D133" s="30"/>
      <c r="E133" s="30"/>
      <c r="F133" s="30"/>
      <c r="G133" s="30"/>
      <c r="H133" s="30"/>
      <c r="I133" s="30"/>
      <c r="J133" s="30"/>
      <c r="K133" s="30"/>
      <c r="L133" s="43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1:65" s="2" customFormat="1" ht="12" customHeight="1" x14ac:dyDescent="0.2">
      <c r="A134" s="30"/>
      <c r="B134" s="31"/>
      <c r="C134" s="23" t="s">
        <v>18</v>
      </c>
      <c r="D134" s="30"/>
      <c r="E134" s="30"/>
      <c r="F134" s="21" t="str">
        <f>F16</f>
        <v>k.ú.Strekov,okres Nové Zámky</v>
      </c>
      <c r="G134" s="30"/>
      <c r="H134" s="30"/>
      <c r="I134" s="23" t="s">
        <v>20</v>
      </c>
      <c r="J134" s="56">
        <f>IF(J16="","",J16)</f>
        <v>44665</v>
      </c>
      <c r="K134" s="30"/>
      <c r="L134" s="43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</row>
    <row r="135" spans="1:65" s="2" customFormat="1" ht="7.05" customHeight="1" x14ac:dyDescent="0.2">
      <c r="A135" s="30"/>
      <c r="B135" s="31"/>
      <c r="C135" s="30"/>
      <c r="D135" s="30"/>
      <c r="E135" s="30"/>
      <c r="F135" s="30"/>
      <c r="G135" s="30"/>
      <c r="H135" s="30"/>
      <c r="I135" s="30"/>
      <c r="J135" s="30"/>
      <c r="K135" s="30"/>
      <c r="L135" s="43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  <row r="136" spans="1:65" s="2" customFormat="1" ht="25.8" customHeight="1" x14ac:dyDescent="0.2">
      <c r="A136" s="30"/>
      <c r="B136" s="31"/>
      <c r="C136" s="23" t="s">
        <v>21</v>
      </c>
      <c r="D136" s="30"/>
      <c r="E136" s="30"/>
      <c r="F136" s="21" t="str">
        <f>E19</f>
        <v xml:space="preserve"> STON a.s. , Uhrova 18, 831 01 Bratislava</v>
      </c>
      <c r="G136" s="30"/>
      <c r="H136" s="30"/>
      <c r="I136" s="23" t="s">
        <v>26</v>
      </c>
      <c r="J136" s="26" t="str">
        <f>E25</f>
        <v xml:space="preserve"> Ing. arch. Tomáš Krištek</v>
      </c>
      <c r="K136" s="30"/>
      <c r="L136" s="43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</row>
    <row r="137" spans="1:65" s="2" customFormat="1" ht="15.3" customHeight="1" x14ac:dyDescent="0.2">
      <c r="A137" s="30"/>
      <c r="B137" s="31"/>
      <c r="C137" s="23" t="s">
        <v>24</v>
      </c>
      <c r="D137" s="30"/>
      <c r="E137" s="30"/>
      <c r="F137" s="21" t="str">
        <f>IF(E22="","",E22)</f>
        <v>Vyplň údaj</v>
      </c>
      <c r="G137" s="30"/>
      <c r="H137" s="30"/>
      <c r="I137" s="23" t="s">
        <v>28</v>
      </c>
      <c r="J137" s="26" t="str">
        <f>E28</f>
        <v>Rosoft,s.r.o.</v>
      </c>
      <c r="K137" s="30"/>
      <c r="L137" s="43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</row>
    <row r="138" spans="1:65" s="2" customFormat="1" ht="10.199999999999999" customHeight="1" x14ac:dyDescent="0.2">
      <c r="A138" s="30"/>
      <c r="B138" s="31"/>
      <c r="C138" s="30"/>
      <c r="D138" s="30"/>
      <c r="E138" s="30"/>
      <c r="F138" s="30"/>
      <c r="G138" s="30"/>
      <c r="H138" s="30"/>
      <c r="I138" s="30"/>
      <c r="J138" s="30"/>
      <c r="K138" s="30"/>
      <c r="L138" s="43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</row>
    <row r="139" spans="1:65" s="10" customFormat="1" ht="29.25" customHeight="1" x14ac:dyDescent="0.2">
      <c r="A139" s="136"/>
      <c r="B139" s="137"/>
      <c r="C139" s="138" t="s">
        <v>206</v>
      </c>
      <c r="D139" s="139" t="s">
        <v>57</v>
      </c>
      <c r="E139" s="139" t="s">
        <v>53</v>
      </c>
      <c r="F139" s="139" t="s">
        <v>54</v>
      </c>
      <c r="G139" s="139" t="s">
        <v>207</v>
      </c>
      <c r="H139" s="139" t="s">
        <v>208</v>
      </c>
      <c r="I139" s="139" t="s">
        <v>209</v>
      </c>
      <c r="J139" s="140" t="s">
        <v>190</v>
      </c>
      <c r="K139" s="141" t="s">
        <v>210</v>
      </c>
      <c r="L139" s="142"/>
      <c r="M139" s="63" t="s">
        <v>1</v>
      </c>
      <c r="N139" s="64" t="s">
        <v>36</v>
      </c>
      <c r="O139" s="64" t="s">
        <v>211</v>
      </c>
      <c r="P139" s="64" t="s">
        <v>212</v>
      </c>
      <c r="Q139" s="64" t="s">
        <v>213</v>
      </c>
      <c r="R139" s="64" t="s">
        <v>214</v>
      </c>
      <c r="S139" s="64" t="s">
        <v>215</v>
      </c>
      <c r="T139" s="65" t="s">
        <v>216</v>
      </c>
      <c r="U139" s="136"/>
      <c r="V139" s="136"/>
      <c r="W139" s="136"/>
      <c r="X139" s="136"/>
      <c r="Y139" s="136"/>
      <c r="Z139" s="136"/>
      <c r="AA139" s="136"/>
      <c r="AB139" s="136"/>
      <c r="AC139" s="136"/>
      <c r="AD139" s="136"/>
      <c r="AE139" s="136"/>
    </row>
    <row r="140" spans="1:65" s="2" customFormat="1" ht="22.8" customHeight="1" x14ac:dyDescent="0.3">
      <c r="A140" s="30"/>
      <c r="B140" s="31"/>
      <c r="C140" s="70" t="s">
        <v>187</v>
      </c>
      <c r="D140" s="30"/>
      <c r="E140" s="30"/>
      <c r="F140" s="30"/>
      <c r="G140" s="30"/>
      <c r="H140" s="30"/>
      <c r="I140" s="30"/>
      <c r="J140" s="143">
        <f>BK140</f>
        <v>0</v>
      </c>
      <c r="K140" s="30"/>
      <c r="L140" s="31"/>
      <c r="M140" s="66"/>
      <c r="N140" s="57"/>
      <c r="O140" s="67"/>
      <c r="P140" s="144">
        <f>P141+P148+P160+P165+P169+P177</f>
        <v>0</v>
      </c>
      <c r="Q140" s="67"/>
      <c r="R140" s="144">
        <f>R141+R148+R160+R165+R169+R177</f>
        <v>0</v>
      </c>
      <c r="S140" s="67"/>
      <c r="T140" s="145">
        <f>T141+T148+T160+T165+T169+T177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T140" s="13" t="s">
        <v>71</v>
      </c>
      <c r="AU140" s="13" t="s">
        <v>192</v>
      </c>
      <c r="BK140" s="146">
        <f>BK141+BK148+BK160+BK165+BK169+BK177</f>
        <v>0</v>
      </c>
    </row>
    <row r="141" spans="1:65" s="11" customFormat="1" ht="25.95" customHeight="1" x14ac:dyDescent="0.25">
      <c r="B141" s="147"/>
      <c r="D141" s="148" t="s">
        <v>71</v>
      </c>
      <c r="E141" s="149" t="s">
        <v>217</v>
      </c>
      <c r="F141" s="149" t="s">
        <v>1078</v>
      </c>
      <c r="I141" s="150"/>
      <c r="J141" s="151">
        <f>BK141</f>
        <v>0</v>
      </c>
      <c r="L141" s="147"/>
      <c r="M141" s="152"/>
      <c r="N141" s="153"/>
      <c r="O141" s="153"/>
      <c r="P141" s="154">
        <f>SUM(P142:P147)</f>
        <v>0</v>
      </c>
      <c r="Q141" s="153"/>
      <c r="R141" s="154">
        <f>SUM(R142:R147)</f>
        <v>0</v>
      </c>
      <c r="S141" s="153"/>
      <c r="T141" s="155">
        <f>SUM(T142:T147)</f>
        <v>0</v>
      </c>
      <c r="AR141" s="148" t="s">
        <v>78</v>
      </c>
      <c r="AT141" s="156" t="s">
        <v>71</v>
      </c>
      <c r="AU141" s="156" t="s">
        <v>72</v>
      </c>
      <c r="AY141" s="148" t="s">
        <v>219</v>
      </c>
      <c r="BK141" s="157">
        <f>SUM(BK142:BK147)</f>
        <v>0</v>
      </c>
    </row>
    <row r="142" spans="1:65" s="2" customFormat="1" ht="90" customHeight="1" x14ac:dyDescent="0.2">
      <c r="A142" s="30"/>
      <c r="B142" s="128"/>
      <c r="C142" s="160" t="s">
        <v>78</v>
      </c>
      <c r="D142" s="160" t="s">
        <v>221</v>
      </c>
      <c r="E142" s="161" t="s">
        <v>1886</v>
      </c>
      <c r="F142" s="162" t="s">
        <v>1887</v>
      </c>
      <c r="G142" s="163" t="s">
        <v>926</v>
      </c>
      <c r="H142" s="164">
        <v>3</v>
      </c>
      <c r="I142" s="165"/>
      <c r="J142" s="166">
        <f t="shared" ref="J142:J147" si="5">ROUND(I142*H142,2)</f>
        <v>0</v>
      </c>
      <c r="K142" s="167"/>
      <c r="L142" s="31"/>
      <c r="M142" s="168" t="s">
        <v>1</v>
      </c>
      <c r="N142" s="169" t="s">
        <v>38</v>
      </c>
      <c r="O142" s="59"/>
      <c r="P142" s="170">
        <f t="shared" ref="P142:P147" si="6">O142*H142</f>
        <v>0</v>
      </c>
      <c r="Q142" s="170">
        <v>0</v>
      </c>
      <c r="R142" s="170">
        <f t="shared" ref="R142:R147" si="7">Q142*H142</f>
        <v>0</v>
      </c>
      <c r="S142" s="170">
        <v>0</v>
      </c>
      <c r="T142" s="171">
        <f t="shared" ref="T142:T147" si="8"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72" t="s">
        <v>225</v>
      </c>
      <c r="AT142" s="172" t="s">
        <v>221</v>
      </c>
      <c r="AU142" s="172" t="s">
        <v>78</v>
      </c>
      <c r="AY142" s="13" t="s">
        <v>219</v>
      </c>
      <c r="BE142" s="91">
        <f t="shared" ref="BE142:BE147" si="9">IF(N142="základná",J142,0)</f>
        <v>0</v>
      </c>
      <c r="BF142" s="91">
        <f t="shared" ref="BF142:BF147" si="10">IF(N142="znížená",J142,0)</f>
        <v>0</v>
      </c>
      <c r="BG142" s="91">
        <f t="shared" ref="BG142:BG147" si="11">IF(N142="zákl. prenesená",J142,0)</f>
        <v>0</v>
      </c>
      <c r="BH142" s="91">
        <f t="shared" ref="BH142:BH147" si="12">IF(N142="zníž. prenesená",J142,0)</f>
        <v>0</v>
      </c>
      <c r="BI142" s="91">
        <f t="shared" ref="BI142:BI147" si="13">IF(N142="nulová",J142,0)</f>
        <v>0</v>
      </c>
      <c r="BJ142" s="13" t="s">
        <v>84</v>
      </c>
      <c r="BK142" s="91">
        <f t="shared" ref="BK142:BK147" si="14">ROUND(I142*H142,2)</f>
        <v>0</v>
      </c>
      <c r="BL142" s="13" t="s">
        <v>225</v>
      </c>
      <c r="BM142" s="172" t="s">
        <v>84</v>
      </c>
    </row>
    <row r="143" spans="1:65" s="2" customFormat="1" ht="16.5" customHeight="1" x14ac:dyDescent="0.2">
      <c r="A143" s="30"/>
      <c r="B143" s="128"/>
      <c r="C143" s="160" t="s">
        <v>84</v>
      </c>
      <c r="D143" s="160" t="s">
        <v>221</v>
      </c>
      <c r="E143" s="161" t="s">
        <v>1888</v>
      </c>
      <c r="F143" s="162" t="s">
        <v>1084</v>
      </c>
      <c r="G143" s="163" t="s">
        <v>926</v>
      </c>
      <c r="H143" s="164">
        <v>1</v>
      </c>
      <c r="I143" s="165"/>
      <c r="J143" s="166">
        <f t="shared" si="5"/>
        <v>0</v>
      </c>
      <c r="K143" s="167"/>
      <c r="L143" s="31"/>
      <c r="M143" s="168" t="s">
        <v>1</v>
      </c>
      <c r="N143" s="169" t="s">
        <v>38</v>
      </c>
      <c r="O143" s="59"/>
      <c r="P143" s="170">
        <f t="shared" si="6"/>
        <v>0</v>
      </c>
      <c r="Q143" s="170">
        <v>0</v>
      </c>
      <c r="R143" s="170">
        <f t="shared" si="7"/>
        <v>0</v>
      </c>
      <c r="S143" s="170">
        <v>0</v>
      </c>
      <c r="T143" s="171">
        <f t="shared" si="8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72" t="s">
        <v>225</v>
      </c>
      <c r="AT143" s="172" t="s">
        <v>221</v>
      </c>
      <c r="AU143" s="172" t="s">
        <v>78</v>
      </c>
      <c r="AY143" s="13" t="s">
        <v>219</v>
      </c>
      <c r="BE143" s="91">
        <f t="shared" si="9"/>
        <v>0</v>
      </c>
      <c r="BF143" s="91">
        <f t="shared" si="10"/>
        <v>0</v>
      </c>
      <c r="BG143" s="91">
        <f t="shared" si="11"/>
        <v>0</v>
      </c>
      <c r="BH143" s="91">
        <f t="shared" si="12"/>
        <v>0</v>
      </c>
      <c r="BI143" s="91">
        <f t="shared" si="13"/>
        <v>0</v>
      </c>
      <c r="BJ143" s="13" t="s">
        <v>84</v>
      </c>
      <c r="BK143" s="91">
        <f t="shared" si="14"/>
        <v>0</v>
      </c>
      <c r="BL143" s="13" t="s">
        <v>225</v>
      </c>
      <c r="BM143" s="172" t="s">
        <v>225</v>
      </c>
    </row>
    <row r="144" spans="1:65" s="2" customFormat="1" ht="16.5" customHeight="1" x14ac:dyDescent="0.2">
      <c r="A144" s="30"/>
      <c r="B144" s="128"/>
      <c r="C144" s="160" t="s">
        <v>91</v>
      </c>
      <c r="D144" s="160" t="s">
        <v>221</v>
      </c>
      <c r="E144" s="161" t="s">
        <v>1087</v>
      </c>
      <c r="F144" s="162" t="s">
        <v>1086</v>
      </c>
      <c r="G144" s="163" t="s">
        <v>926</v>
      </c>
      <c r="H144" s="164">
        <v>1</v>
      </c>
      <c r="I144" s="165"/>
      <c r="J144" s="166">
        <f t="shared" si="5"/>
        <v>0</v>
      </c>
      <c r="K144" s="167"/>
      <c r="L144" s="31"/>
      <c r="M144" s="168" t="s">
        <v>1</v>
      </c>
      <c r="N144" s="169" t="s">
        <v>38</v>
      </c>
      <c r="O144" s="59"/>
      <c r="P144" s="170">
        <f t="shared" si="6"/>
        <v>0</v>
      </c>
      <c r="Q144" s="170">
        <v>0</v>
      </c>
      <c r="R144" s="170">
        <f t="shared" si="7"/>
        <v>0</v>
      </c>
      <c r="S144" s="170">
        <v>0</v>
      </c>
      <c r="T144" s="171">
        <f t="shared" si="8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72" t="s">
        <v>225</v>
      </c>
      <c r="AT144" s="172" t="s">
        <v>221</v>
      </c>
      <c r="AU144" s="172" t="s">
        <v>78</v>
      </c>
      <c r="AY144" s="13" t="s">
        <v>219</v>
      </c>
      <c r="BE144" s="91">
        <f t="shared" si="9"/>
        <v>0</v>
      </c>
      <c r="BF144" s="91">
        <f t="shared" si="10"/>
        <v>0</v>
      </c>
      <c r="BG144" s="91">
        <f t="shared" si="11"/>
        <v>0</v>
      </c>
      <c r="BH144" s="91">
        <f t="shared" si="12"/>
        <v>0</v>
      </c>
      <c r="BI144" s="91">
        <f t="shared" si="13"/>
        <v>0</v>
      </c>
      <c r="BJ144" s="13" t="s">
        <v>84</v>
      </c>
      <c r="BK144" s="91">
        <f t="shared" si="14"/>
        <v>0</v>
      </c>
      <c r="BL144" s="13" t="s">
        <v>225</v>
      </c>
      <c r="BM144" s="172" t="s">
        <v>230</v>
      </c>
    </row>
    <row r="145" spans="1:65" s="2" customFormat="1" ht="16.5" customHeight="1" x14ac:dyDescent="0.2">
      <c r="A145" s="30"/>
      <c r="B145" s="128"/>
      <c r="C145" s="160" t="s">
        <v>225</v>
      </c>
      <c r="D145" s="160" t="s">
        <v>221</v>
      </c>
      <c r="E145" s="161" t="s">
        <v>1089</v>
      </c>
      <c r="F145" s="162" t="s">
        <v>1088</v>
      </c>
      <c r="G145" s="163" t="s">
        <v>1072</v>
      </c>
      <c r="H145" s="164">
        <v>6</v>
      </c>
      <c r="I145" s="165"/>
      <c r="J145" s="166">
        <f t="shared" si="5"/>
        <v>0</v>
      </c>
      <c r="K145" s="167"/>
      <c r="L145" s="31"/>
      <c r="M145" s="168" t="s">
        <v>1</v>
      </c>
      <c r="N145" s="169" t="s">
        <v>38</v>
      </c>
      <c r="O145" s="59"/>
      <c r="P145" s="170">
        <f t="shared" si="6"/>
        <v>0</v>
      </c>
      <c r="Q145" s="170">
        <v>0</v>
      </c>
      <c r="R145" s="170">
        <f t="shared" si="7"/>
        <v>0</v>
      </c>
      <c r="S145" s="170">
        <v>0</v>
      </c>
      <c r="T145" s="171">
        <f t="shared" si="8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72" t="s">
        <v>225</v>
      </c>
      <c r="AT145" s="172" t="s">
        <v>221</v>
      </c>
      <c r="AU145" s="172" t="s">
        <v>78</v>
      </c>
      <c r="AY145" s="13" t="s">
        <v>219</v>
      </c>
      <c r="BE145" s="91">
        <f t="shared" si="9"/>
        <v>0</v>
      </c>
      <c r="BF145" s="91">
        <f t="shared" si="10"/>
        <v>0</v>
      </c>
      <c r="BG145" s="91">
        <f t="shared" si="11"/>
        <v>0</v>
      </c>
      <c r="BH145" s="91">
        <f t="shared" si="12"/>
        <v>0</v>
      </c>
      <c r="BI145" s="91">
        <f t="shared" si="13"/>
        <v>0</v>
      </c>
      <c r="BJ145" s="13" t="s">
        <v>84</v>
      </c>
      <c r="BK145" s="91">
        <f t="shared" si="14"/>
        <v>0</v>
      </c>
      <c r="BL145" s="13" t="s">
        <v>225</v>
      </c>
      <c r="BM145" s="172" t="s">
        <v>233</v>
      </c>
    </row>
    <row r="146" spans="1:65" s="2" customFormat="1" ht="16.5" customHeight="1" x14ac:dyDescent="0.2">
      <c r="A146" s="30"/>
      <c r="B146" s="128"/>
      <c r="C146" s="160" t="s">
        <v>234</v>
      </c>
      <c r="D146" s="160" t="s">
        <v>221</v>
      </c>
      <c r="E146" s="161" t="s">
        <v>1091</v>
      </c>
      <c r="F146" s="162" t="s">
        <v>1090</v>
      </c>
      <c r="G146" s="163" t="s">
        <v>1072</v>
      </c>
      <c r="H146" s="164">
        <v>7</v>
      </c>
      <c r="I146" s="165"/>
      <c r="J146" s="166">
        <f t="shared" si="5"/>
        <v>0</v>
      </c>
      <c r="K146" s="167"/>
      <c r="L146" s="31"/>
      <c r="M146" s="168" t="s">
        <v>1</v>
      </c>
      <c r="N146" s="169" t="s">
        <v>38</v>
      </c>
      <c r="O146" s="59"/>
      <c r="P146" s="170">
        <f t="shared" si="6"/>
        <v>0</v>
      </c>
      <c r="Q146" s="170">
        <v>0</v>
      </c>
      <c r="R146" s="170">
        <f t="shared" si="7"/>
        <v>0</v>
      </c>
      <c r="S146" s="170">
        <v>0</v>
      </c>
      <c r="T146" s="171">
        <f t="shared" si="8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72" t="s">
        <v>225</v>
      </c>
      <c r="AT146" s="172" t="s">
        <v>221</v>
      </c>
      <c r="AU146" s="172" t="s">
        <v>78</v>
      </c>
      <c r="AY146" s="13" t="s">
        <v>219</v>
      </c>
      <c r="BE146" s="91">
        <f t="shared" si="9"/>
        <v>0</v>
      </c>
      <c r="BF146" s="91">
        <f t="shared" si="10"/>
        <v>0</v>
      </c>
      <c r="BG146" s="91">
        <f t="shared" si="11"/>
        <v>0</v>
      </c>
      <c r="BH146" s="91">
        <f t="shared" si="12"/>
        <v>0</v>
      </c>
      <c r="BI146" s="91">
        <f t="shared" si="13"/>
        <v>0</v>
      </c>
      <c r="BJ146" s="13" t="s">
        <v>84</v>
      </c>
      <c r="BK146" s="91">
        <f t="shared" si="14"/>
        <v>0</v>
      </c>
      <c r="BL146" s="13" t="s">
        <v>225</v>
      </c>
      <c r="BM146" s="172" t="s">
        <v>237</v>
      </c>
    </row>
    <row r="147" spans="1:65" s="2" customFormat="1" ht="24.3" customHeight="1" x14ac:dyDescent="0.2">
      <c r="A147" s="30"/>
      <c r="B147" s="128"/>
      <c r="C147" s="160" t="s">
        <v>230</v>
      </c>
      <c r="D147" s="160" t="s">
        <v>221</v>
      </c>
      <c r="E147" s="161" t="s">
        <v>1889</v>
      </c>
      <c r="F147" s="162" t="s">
        <v>1092</v>
      </c>
      <c r="G147" s="163" t="s">
        <v>1093</v>
      </c>
      <c r="H147" s="164">
        <v>1.5</v>
      </c>
      <c r="I147" s="165"/>
      <c r="J147" s="166">
        <f t="shared" si="5"/>
        <v>0</v>
      </c>
      <c r="K147" s="167"/>
      <c r="L147" s="31"/>
      <c r="M147" s="168" t="s">
        <v>1</v>
      </c>
      <c r="N147" s="169" t="s">
        <v>38</v>
      </c>
      <c r="O147" s="59"/>
      <c r="P147" s="170">
        <f t="shared" si="6"/>
        <v>0</v>
      </c>
      <c r="Q147" s="170">
        <v>0</v>
      </c>
      <c r="R147" s="170">
        <f t="shared" si="7"/>
        <v>0</v>
      </c>
      <c r="S147" s="170">
        <v>0</v>
      </c>
      <c r="T147" s="171">
        <f t="shared" si="8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72" t="s">
        <v>225</v>
      </c>
      <c r="AT147" s="172" t="s">
        <v>221</v>
      </c>
      <c r="AU147" s="172" t="s">
        <v>78</v>
      </c>
      <c r="AY147" s="13" t="s">
        <v>219</v>
      </c>
      <c r="BE147" s="91">
        <f t="shared" si="9"/>
        <v>0</v>
      </c>
      <c r="BF147" s="91">
        <f t="shared" si="10"/>
        <v>0</v>
      </c>
      <c r="BG147" s="91">
        <f t="shared" si="11"/>
        <v>0</v>
      </c>
      <c r="BH147" s="91">
        <f t="shared" si="12"/>
        <v>0</v>
      </c>
      <c r="BI147" s="91">
        <f t="shared" si="13"/>
        <v>0</v>
      </c>
      <c r="BJ147" s="13" t="s">
        <v>84</v>
      </c>
      <c r="BK147" s="91">
        <f t="shared" si="14"/>
        <v>0</v>
      </c>
      <c r="BL147" s="13" t="s">
        <v>225</v>
      </c>
      <c r="BM147" s="172" t="s">
        <v>261</v>
      </c>
    </row>
    <row r="148" spans="1:65" s="11" customFormat="1" ht="25.95" customHeight="1" x14ac:dyDescent="0.25">
      <c r="B148" s="147"/>
      <c r="D148" s="148" t="s">
        <v>71</v>
      </c>
      <c r="E148" s="149" t="s">
        <v>1077</v>
      </c>
      <c r="F148" s="149" t="s">
        <v>1890</v>
      </c>
      <c r="I148" s="150"/>
      <c r="J148" s="151">
        <f>BK148</f>
        <v>0</v>
      </c>
      <c r="L148" s="147"/>
      <c r="M148" s="152"/>
      <c r="N148" s="153"/>
      <c r="O148" s="153"/>
      <c r="P148" s="154">
        <f>SUM(P149:P159)</f>
        <v>0</v>
      </c>
      <c r="Q148" s="153"/>
      <c r="R148" s="154">
        <f>SUM(R149:R159)</f>
        <v>0</v>
      </c>
      <c r="S148" s="153"/>
      <c r="T148" s="155">
        <f>SUM(T149:T159)</f>
        <v>0</v>
      </c>
      <c r="AR148" s="148" t="s">
        <v>78</v>
      </c>
      <c r="AT148" s="156" t="s">
        <v>71</v>
      </c>
      <c r="AU148" s="156" t="s">
        <v>72</v>
      </c>
      <c r="AY148" s="148" t="s">
        <v>219</v>
      </c>
      <c r="BK148" s="157">
        <f>SUM(BK149:BK159)</f>
        <v>0</v>
      </c>
    </row>
    <row r="149" spans="1:65" s="2" customFormat="1" ht="24.3" customHeight="1" x14ac:dyDescent="0.2">
      <c r="A149" s="30"/>
      <c r="B149" s="128"/>
      <c r="C149" s="160" t="s">
        <v>243</v>
      </c>
      <c r="D149" s="160" t="s">
        <v>221</v>
      </c>
      <c r="E149" s="161" t="s">
        <v>1891</v>
      </c>
      <c r="F149" s="162" t="s">
        <v>1892</v>
      </c>
      <c r="G149" s="163" t="s">
        <v>926</v>
      </c>
      <c r="H149" s="164">
        <v>2</v>
      </c>
      <c r="I149" s="165"/>
      <c r="J149" s="166">
        <f t="shared" ref="J149:J159" si="15">ROUND(I149*H149,2)</f>
        <v>0</v>
      </c>
      <c r="K149" s="167"/>
      <c r="L149" s="31"/>
      <c r="M149" s="168" t="s">
        <v>1</v>
      </c>
      <c r="N149" s="169" t="s">
        <v>38</v>
      </c>
      <c r="O149" s="59"/>
      <c r="P149" s="170">
        <f t="shared" ref="P149:P159" si="16">O149*H149</f>
        <v>0</v>
      </c>
      <c r="Q149" s="170">
        <v>0</v>
      </c>
      <c r="R149" s="170">
        <f t="shared" ref="R149:R159" si="17">Q149*H149</f>
        <v>0</v>
      </c>
      <c r="S149" s="170">
        <v>0</v>
      </c>
      <c r="T149" s="171">
        <f t="shared" ref="T149:T159" si="18"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72" t="s">
        <v>225</v>
      </c>
      <c r="AT149" s="172" t="s">
        <v>221</v>
      </c>
      <c r="AU149" s="172" t="s">
        <v>78</v>
      </c>
      <c r="AY149" s="13" t="s">
        <v>219</v>
      </c>
      <c r="BE149" s="91">
        <f t="shared" ref="BE149:BE159" si="19">IF(N149="základná",J149,0)</f>
        <v>0</v>
      </c>
      <c r="BF149" s="91">
        <f t="shared" ref="BF149:BF159" si="20">IF(N149="znížená",J149,0)</f>
        <v>0</v>
      </c>
      <c r="BG149" s="91">
        <f t="shared" ref="BG149:BG159" si="21">IF(N149="zákl. prenesená",J149,0)</f>
        <v>0</v>
      </c>
      <c r="BH149" s="91">
        <f t="shared" ref="BH149:BH159" si="22">IF(N149="zníž. prenesená",J149,0)</f>
        <v>0</v>
      </c>
      <c r="BI149" s="91">
        <f t="shared" ref="BI149:BI159" si="23">IF(N149="nulová",J149,0)</f>
        <v>0</v>
      </c>
      <c r="BJ149" s="13" t="s">
        <v>84</v>
      </c>
      <c r="BK149" s="91">
        <f t="shared" ref="BK149:BK159" si="24">ROUND(I149*H149,2)</f>
        <v>0</v>
      </c>
      <c r="BL149" s="13" t="s">
        <v>225</v>
      </c>
      <c r="BM149" s="172" t="s">
        <v>242</v>
      </c>
    </row>
    <row r="150" spans="1:65" s="2" customFormat="1" ht="21.75" customHeight="1" x14ac:dyDescent="0.2">
      <c r="A150" s="30"/>
      <c r="B150" s="128"/>
      <c r="C150" s="160" t="s">
        <v>233</v>
      </c>
      <c r="D150" s="160" t="s">
        <v>221</v>
      </c>
      <c r="E150" s="161" t="s">
        <v>1893</v>
      </c>
      <c r="F150" s="162" t="s">
        <v>1894</v>
      </c>
      <c r="G150" s="163" t="s">
        <v>926</v>
      </c>
      <c r="H150" s="164">
        <v>4</v>
      </c>
      <c r="I150" s="165"/>
      <c r="J150" s="166">
        <f t="shared" si="15"/>
        <v>0</v>
      </c>
      <c r="K150" s="167"/>
      <c r="L150" s="31"/>
      <c r="M150" s="168" t="s">
        <v>1</v>
      </c>
      <c r="N150" s="169" t="s">
        <v>38</v>
      </c>
      <c r="O150" s="59"/>
      <c r="P150" s="170">
        <f t="shared" si="16"/>
        <v>0</v>
      </c>
      <c r="Q150" s="170">
        <v>0</v>
      </c>
      <c r="R150" s="170">
        <f t="shared" si="17"/>
        <v>0</v>
      </c>
      <c r="S150" s="170">
        <v>0</v>
      </c>
      <c r="T150" s="171">
        <f t="shared" si="18"/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72" t="s">
        <v>225</v>
      </c>
      <c r="AT150" s="172" t="s">
        <v>221</v>
      </c>
      <c r="AU150" s="172" t="s">
        <v>78</v>
      </c>
      <c r="AY150" s="13" t="s">
        <v>219</v>
      </c>
      <c r="BE150" s="91">
        <f t="shared" si="19"/>
        <v>0</v>
      </c>
      <c r="BF150" s="91">
        <f t="shared" si="20"/>
        <v>0</v>
      </c>
      <c r="BG150" s="91">
        <f t="shared" si="21"/>
        <v>0</v>
      </c>
      <c r="BH150" s="91">
        <f t="shared" si="22"/>
        <v>0</v>
      </c>
      <c r="BI150" s="91">
        <f t="shared" si="23"/>
        <v>0</v>
      </c>
      <c r="BJ150" s="13" t="s">
        <v>84</v>
      </c>
      <c r="BK150" s="91">
        <f t="shared" si="24"/>
        <v>0</v>
      </c>
      <c r="BL150" s="13" t="s">
        <v>225</v>
      </c>
      <c r="BM150" s="172" t="s">
        <v>247</v>
      </c>
    </row>
    <row r="151" spans="1:65" s="2" customFormat="1" ht="16.5" customHeight="1" x14ac:dyDescent="0.2">
      <c r="A151" s="30"/>
      <c r="B151" s="128"/>
      <c r="C151" s="160" t="s">
        <v>238</v>
      </c>
      <c r="D151" s="160" t="s">
        <v>221</v>
      </c>
      <c r="E151" s="161" t="s">
        <v>1895</v>
      </c>
      <c r="F151" s="162" t="s">
        <v>1896</v>
      </c>
      <c r="G151" s="163" t="s">
        <v>926</v>
      </c>
      <c r="H151" s="164">
        <v>2</v>
      </c>
      <c r="I151" s="165"/>
      <c r="J151" s="166">
        <f t="shared" si="15"/>
        <v>0</v>
      </c>
      <c r="K151" s="167"/>
      <c r="L151" s="31"/>
      <c r="M151" s="168" t="s">
        <v>1</v>
      </c>
      <c r="N151" s="169" t="s">
        <v>38</v>
      </c>
      <c r="O151" s="59"/>
      <c r="P151" s="170">
        <f t="shared" si="16"/>
        <v>0</v>
      </c>
      <c r="Q151" s="170">
        <v>0</v>
      </c>
      <c r="R151" s="170">
        <f t="shared" si="17"/>
        <v>0</v>
      </c>
      <c r="S151" s="170">
        <v>0</v>
      </c>
      <c r="T151" s="171">
        <f t="shared" si="18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72" t="s">
        <v>225</v>
      </c>
      <c r="AT151" s="172" t="s">
        <v>221</v>
      </c>
      <c r="AU151" s="172" t="s">
        <v>78</v>
      </c>
      <c r="AY151" s="13" t="s">
        <v>219</v>
      </c>
      <c r="BE151" s="91">
        <f t="shared" si="19"/>
        <v>0</v>
      </c>
      <c r="BF151" s="91">
        <f t="shared" si="20"/>
        <v>0</v>
      </c>
      <c r="BG151" s="91">
        <f t="shared" si="21"/>
        <v>0</v>
      </c>
      <c r="BH151" s="91">
        <f t="shared" si="22"/>
        <v>0</v>
      </c>
      <c r="BI151" s="91">
        <f t="shared" si="23"/>
        <v>0</v>
      </c>
      <c r="BJ151" s="13" t="s">
        <v>84</v>
      </c>
      <c r="BK151" s="91">
        <f t="shared" si="24"/>
        <v>0</v>
      </c>
      <c r="BL151" s="13" t="s">
        <v>225</v>
      </c>
      <c r="BM151" s="172" t="s">
        <v>251</v>
      </c>
    </row>
    <row r="152" spans="1:65" s="2" customFormat="1" ht="21.75" customHeight="1" x14ac:dyDescent="0.2">
      <c r="A152" s="30"/>
      <c r="B152" s="128"/>
      <c r="C152" s="160" t="s">
        <v>237</v>
      </c>
      <c r="D152" s="160" t="s">
        <v>221</v>
      </c>
      <c r="E152" s="161" t="s">
        <v>1897</v>
      </c>
      <c r="F152" s="162" t="s">
        <v>1898</v>
      </c>
      <c r="G152" s="163" t="s">
        <v>926</v>
      </c>
      <c r="H152" s="164">
        <v>2</v>
      </c>
      <c r="I152" s="165"/>
      <c r="J152" s="166">
        <f t="shared" si="15"/>
        <v>0</v>
      </c>
      <c r="K152" s="167"/>
      <c r="L152" s="31"/>
      <c r="M152" s="168" t="s">
        <v>1</v>
      </c>
      <c r="N152" s="169" t="s">
        <v>38</v>
      </c>
      <c r="O152" s="59"/>
      <c r="P152" s="170">
        <f t="shared" si="16"/>
        <v>0</v>
      </c>
      <c r="Q152" s="170">
        <v>0</v>
      </c>
      <c r="R152" s="170">
        <f t="shared" si="17"/>
        <v>0</v>
      </c>
      <c r="S152" s="170">
        <v>0</v>
      </c>
      <c r="T152" s="171">
        <f t="shared" si="18"/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72" t="s">
        <v>225</v>
      </c>
      <c r="AT152" s="172" t="s">
        <v>221</v>
      </c>
      <c r="AU152" s="172" t="s">
        <v>78</v>
      </c>
      <c r="AY152" s="13" t="s">
        <v>219</v>
      </c>
      <c r="BE152" s="91">
        <f t="shared" si="19"/>
        <v>0</v>
      </c>
      <c r="BF152" s="91">
        <f t="shared" si="20"/>
        <v>0</v>
      </c>
      <c r="BG152" s="91">
        <f t="shared" si="21"/>
        <v>0</v>
      </c>
      <c r="BH152" s="91">
        <f t="shared" si="22"/>
        <v>0</v>
      </c>
      <c r="BI152" s="91">
        <f t="shared" si="23"/>
        <v>0</v>
      </c>
      <c r="BJ152" s="13" t="s">
        <v>84</v>
      </c>
      <c r="BK152" s="91">
        <f t="shared" si="24"/>
        <v>0</v>
      </c>
      <c r="BL152" s="13" t="s">
        <v>225</v>
      </c>
      <c r="BM152" s="172" t="s">
        <v>7</v>
      </c>
    </row>
    <row r="153" spans="1:65" s="2" customFormat="1" ht="24.3" customHeight="1" x14ac:dyDescent="0.2">
      <c r="A153" s="30"/>
      <c r="B153" s="128"/>
      <c r="C153" s="160" t="s">
        <v>257</v>
      </c>
      <c r="D153" s="160" t="s">
        <v>221</v>
      </c>
      <c r="E153" s="161" t="s">
        <v>1899</v>
      </c>
      <c r="F153" s="162" t="s">
        <v>1900</v>
      </c>
      <c r="G153" s="163" t="s">
        <v>926</v>
      </c>
      <c r="H153" s="164">
        <v>4</v>
      </c>
      <c r="I153" s="165"/>
      <c r="J153" s="166">
        <f t="shared" si="15"/>
        <v>0</v>
      </c>
      <c r="K153" s="167"/>
      <c r="L153" s="31"/>
      <c r="M153" s="168" t="s">
        <v>1</v>
      </c>
      <c r="N153" s="169" t="s">
        <v>38</v>
      </c>
      <c r="O153" s="59"/>
      <c r="P153" s="170">
        <f t="shared" si="16"/>
        <v>0</v>
      </c>
      <c r="Q153" s="170">
        <v>0</v>
      </c>
      <c r="R153" s="170">
        <f t="shared" si="17"/>
        <v>0</v>
      </c>
      <c r="S153" s="170">
        <v>0</v>
      </c>
      <c r="T153" s="171">
        <f t="shared" si="18"/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72" t="s">
        <v>225</v>
      </c>
      <c r="AT153" s="172" t="s">
        <v>221</v>
      </c>
      <c r="AU153" s="172" t="s">
        <v>78</v>
      </c>
      <c r="AY153" s="13" t="s">
        <v>219</v>
      </c>
      <c r="BE153" s="91">
        <f t="shared" si="19"/>
        <v>0</v>
      </c>
      <c r="BF153" s="91">
        <f t="shared" si="20"/>
        <v>0</v>
      </c>
      <c r="BG153" s="91">
        <f t="shared" si="21"/>
        <v>0</v>
      </c>
      <c r="BH153" s="91">
        <f t="shared" si="22"/>
        <v>0</v>
      </c>
      <c r="BI153" s="91">
        <f t="shared" si="23"/>
        <v>0</v>
      </c>
      <c r="BJ153" s="13" t="s">
        <v>84</v>
      </c>
      <c r="BK153" s="91">
        <f t="shared" si="24"/>
        <v>0</v>
      </c>
      <c r="BL153" s="13" t="s">
        <v>225</v>
      </c>
      <c r="BM153" s="172" t="s">
        <v>256</v>
      </c>
    </row>
    <row r="154" spans="1:65" s="2" customFormat="1" ht="16.5" customHeight="1" x14ac:dyDescent="0.2">
      <c r="A154" s="30"/>
      <c r="B154" s="128"/>
      <c r="C154" s="160" t="s">
        <v>261</v>
      </c>
      <c r="D154" s="160" t="s">
        <v>221</v>
      </c>
      <c r="E154" s="161" t="s">
        <v>1901</v>
      </c>
      <c r="F154" s="162" t="s">
        <v>1902</v>
      </c>
      <c r="G154" s="163" t="s">
        <v>926</v>
      </c>
      <c r="H154" s="164">
        <v>2</v>
      </c>
      <c r="I154" s="165"/>
      <c r="J154" s="166">
        <f t="shared" si="15"/>
        <v>0</v>
      </c>
      <c r="K154" s="167"/>
      <c r="L154" s="31"/>
      <c r="M154" s="168" t="s">
        <v>1</v>
      </c>
      <c r="N154" s="169" t="s">
        <v>38</v>
      </c>
      <c r="O154" s="59"/>
      <c r="P154" s="170">
        <f t="shared" si="16"/>
        <v>0</v>
      </c>
      <c r="Q154" s="170">
        <v>0</v>
      </c>
      <c r="R154" s="170">
        <f t="shared" si="17"/>
        <v>0</v>
      </c>
      <c r="S154" s="170">
        <v>0</v>
      </c>
      <c r="T154" s="171">
        <f t="shared" si="18"/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72" t="s">
        <v>225</v>
      </c>
      <c r="AT154" s="172" t="s">
        <v>221</v>
      </c>
      <c r="AU154" s="172" t="s">
        <v>78</v>
      </c>
      <c r="AY154" s="13" t="s">
        <v>219</v>
      </c>
      <c r="BE154" s="91">
        <f t="shared" si="19"/>
        <v>0</v>
      </c>
      <c r="BF154" s="91">
        <f t="shared" si="20"/>
        <v>0</v>
      </c>
      <c r="BG154" s="91">
        <f t="shared" si="21"/>
        <v>0</v>
      </c>
      <c r="BH154" s="91">
        <f t="shared" si="22"/>
        <v>0</v>
      </c>
      <c r="BI154" s="91">
        <f t="shared" si="23"/>
        <v>0</v>
      </c>
      <c r="BJ154" s="13" t="s">
        <v>84</v>
      </c>
      <c r="BK154" s="91">
        <f t="shared" si="24"/>
        <v>0</v>
      </c>
      <c r="BL154" s="13" t="s">
        <v>225</v>
      </c>
      <c r="BM154" s="172" t="s">
        <v>260</v>
      </c>
    </row>
    <row r="155" spans="1:65" s="2" customFormat="1" ht="16.5" customHeight="1" x14ac:dyDescent="0.2">
      <c r="A155" s="30"/>
      <c r="B155" s="128"/>
      <c r="C155" s="160" t="s">
        <v>265</v>
      </c>
      <c r="D155" s="160" t="s">
        <v>221</v>
      </c>
      <c r="E155" s="161" t="s">
        <v>1903</v>
      </c>
      <c r="F155" s="162" t="s">
        <v>1904</v>
      </c>
      <c r="G155" s="163" t="s">
        <v>926</v>
      </c>
      <c r="H155" s="164">
        <v>4</v>
      </c>
      <c r="I155" s="165"/>
      <c r="J155" s="166">
        <f t="shared" si="15"/>
        <v>0</v>
      </c>
      <c r="K155" s="167"/>
      <c r="L155" s="31"/>
      <c r="M155" s="168" t="s">
        <v>1</v>
      </c>
      <c r="N155" s="169" t="s">
        <v>38</v>
      </c>
      <c r="O155" s="59"/>
      <c r="P155" s="170">
        <f t="shared" si="16"/>
        <v>0</v>
      </c>
      <c r="Q155" s="170">
        <v>0</v>
      </c>
      <c r="R155" s="170">
        <f t="shared" si="17"/>
        <v>0</v>
      </c>
      <c r="S155" s="170">
        <v>0</v>
      </c>
      <c r="T155" s="171">
        <f t="shared" si="18"/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72" t="s">
        <v>225</v>
      </c>
      <c r="AT155" s="172" t="s">
        <v>221</v>
      </c>
      <c r="AU155" s="172" t="s">
        <v>78</v>
      </c>
      <c r="AY155" s="13" t="s">
        <v>219</v>
      </c>
      <c r="BE155" s="91">
        <f t="shared" si="19"/>
        <v>0</v>
      </c>
      <c r="BF155" s="91">
        <f t="shared" si="20"/>
        <v>0</v>
      </c>
      <c r="BG155" s="91">
        <f t="shared" si="21"/>
        <v>0</v>
      </c>
      <c r="BH155" s="91">
        <f t="shared" si="22"/>
        <v>0</v>
      </c>
      <c r="BI155" s="91">
        <f t="shared" si="23"/>
        <v>0</v>
      </c>
      <c r="BJ155" s="13" t="s">
        <v>84</v>
      </c>
      <c r="BK155" s="91">
        <f t="shared" si="24"/>
        <v>0</v>
      </c>
      <c r="BL155" s="13" t="s">
        <v>225</v>
      </c>
      <c r="BM155" s="172" t="s">
        <v>264</v>
      </c>
    </row>
    <row r="156" spans="1:65" s="2" customFormat="1" ht="16.5" customHeight="1" x14ac:dyDescent="0.2">
      <c r="A156" s="30"/>
      <c r="B156" s="128"/>
      <c r="C156" s="160" t="s">
        <v>242</v>
      </c>
      <c r="D156" s="160" t="s">
        <v>221</v>
      </c>
      <c r="E156" s="161" t="s">
        <v>1905</v>
      </c>
      <c r="F156" s="162" t="s">
        <v>1906</v>
      </c>
      <c r="G156" s="163" t="s">
        <v>926</v>
      </c>
      <c r="H156" s="164">
        <v>4</v>
      </c>
      <c r="I156" s="165"/>
      <c r="J156" s="166">
        <f t="shared" si="15"/>
        <v>0</v>
      </c>
      <c r="K156" s="167"/>
      <c r="L156" s="31"/>
      <c r="M156" s="168" t="s">
        <v>1</v>
      </c>
      <c r="N156" s="169" t="s">
        <v>38</v>
      </c>
      <c r="O156" s="59"/>
      <c r="P156" s="170">
        <f t="shared" si="16"/>
        <v>0</v>
      </c>
      <c r="Q156" s="170">
        <v>0</v>
      </c>
      <c r="R156" s="170">
        <f t="shared" si="17"/>
        <v>0</v>
      </c>
      <c r="S156" s="170">
        <v>0</v>
      </c>
      <c r="T156" s="171">
        <f t="shared" si="18"/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72" t="s">
        <v>225</v>
      </c>
      <c r="AT156" s="172" t="s">
        <v>221</v>
      </c>
      <c r="AU156" s="172" t="s">
        <v>78</v>
      </c>
      <c r="AY156" s="13" t="s">
        <v>219</v>
      </c>
      <c r="BE156" s="91">
        <f t="shared" si="19"/>
        <v>0</v>
      </c>
      <c r="BF156" s="91">
        <f t="shared" si="20"/>
        <v>0</v>
      </c>
      <c r="BG156" s="91">
        <f t="shared" si="21"/>
        <v>0</v>
      </c>
      <c r="BH156" s="91">
        <f t="shared" si="22"/>
        <v>0</v>
      </c>
      <c r="BI156" s="91">
        <f t="shared" si="23"/>
        <v>0</v>
      </c>
      <c r="BJ156" s="13" t="s">
        <v>84</v>
      </c>
      <c r="BK156" s="91">
        <f t="shared" si="24"/>
        <v>0</v>
      </c>
      <c r="BL156" s="13" t="s">
        <v>225</v>
      </c>
      <c r="BM156" s="172" t="s">
        <v>268</v>
      </c>
    </row>
    <row r="157" spans="1:65" s="2" customFormat="1" ht="16.5" customHeight="1" x14ac:dyDescent="0.2">
      <c r="A157" s="30"/>
      <c r="B157" s="128"/>
      <c r="C157" s="160" t="s">
        <v>272</v>
      </c>
      <c r="D157" s="160" t="s">
        <v>221</v>
      </c>
      <c r="E157" s="161" t="s">
        <v>1907</v>
      </c>
      <c r="F157" s="162" t="s">
        <v>1908</v>
      </c>
      <c r="G157" s="163" t="s">
        <v>1072</v>
      </c>
      <c r="H157" s="164">
        <v>49</v>
      </c>
      <c r="I157" s="165"/>
      <c r="J157" s="166">
        <f t="shared" si="15"/>
        <v>0</v>
      </c>
      <c r="K157" s="167"/>
      <c r="L157" s="31"/>
      <c r="M157" s="168" t="s">
        <v>1</v>
      </c>
      <c r="N157" s="169" t="s">
        <v>38</v>
      </c>
      <c r="O157" s="59"/>
      <c r="P157" s="170">
        <f t="shared" si="16"/>
        <v>0</v>
      </c>
      <c r="Q157" s="170">
        <v>0</v>
      </c>
      <c r="R157" s="170">
        <f t="shared" si="17"/>
        <v>0</v>
      </c>
      <c r="S157" s="170">
        <v>0</v>
      </c>
      <c r="T157" s="171">
        <f t="shared" si="18"/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72" t="s">
        <v>225</v>
      </c>
      <c r="AT157" s="172" t="s">
        <v>221</v>
      </c>
      <c r="AU157" s="172" t="s">
        <v>78</v>
      </c>
      <c r="AY157" s="13" t="s">
        <v>219</v>
      </c>
      <c r="BE157" s="91">
        <f t="shared" si="19"/>
        <v>0</v>
      </c>
      <c r="BF157" s="91">
        <f t="shared" si="20"/>
        <v>0</v>
      </c>
      <c r="BG157" s="91">
        <f t="shared" si="21"/>
        <v>0</v>
      </c>
      <c r="BH157" s="91">
        <f t="shared" si="22"/>
        <v>0</v>
      </c>
      <c r="BI157" s="91">
        <f t="shared" si="23"/>
        <v>0</v>
      </c>
      <c r="BJ157" s="13" t="s">
        <v>84</v>
      </c>
      <c r="BK157" s="91">
        <f t="shared" si="24"/>
        <v>0</v>
      </c>
      <c r="BL157" s="13" t="s">
        <v>225</v>
      </c>
      <c r="BM157" s="172" t="s">
        <v>271</v>
      </c>
    </row>
    <row r="158" spans="1:65" s="2" customFormat="1" ht="16.5" customHeight="1" x14ac:dyDescent="0.2">
      <c r="A158" s="30"/>
      <c r="B158" s="128"/>
      <c r="C158" s="160" t="s">
        <v>247</v>
      </c>
      <c r="D158" s="160" t="s">
        <v>221</v>
      </c>
      <c r="E158" s="161" t="s">
        <v>1909</v>
      </c>
      <c r="F158" s="162" t="s">
        <v>1910</v>
      </c>
      <c r="G158" s="163" t="s">
        <v>1072</v>
      </c>
      <c r="H158" s="164">
        <v>22</v>
      </c>
      <c r="I158" s="165"/>
      <c r="J158" s="166">
        <f t="shared" si="15"/>
        <v>0</v>
      </c>
      <c r="K158" s="167"/>
      <c r="L158" s="31"/>
      <c r="M158" s="168" t="s">
        <v>1</v>
      </c>
      <c r="N158" s="169" t="s">
        <v>38</v>
      </c>
      <c r="O158" s="59"/>
      <c r="P158" s="170">
        <f t="shared" si="16"/>
        <v>0</v>
      </c>
      <c r="Q158" s="170">
        <v>0</v>
      </c>
      <c r="R158" s="170">
        <f t="shared" si="17"/>
        <v>0</v>
      </c>
      <c r="S158" s="170">
        <v>0</v>
      </c>
      <c r="T158" s="171">
        <f t="shared" si="18"/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72" t="s">
        <v>225</v>
      </c>
      <c r="AT158" s="172" t="s">
        <v>221</v>
      </c>
      <c r="AU158" s="172" t="s">
        <v>78</v>
      </c>
      <c r="AY158" s="13" t="s">
        <v>219</v>
      </c>
      <c r="BE158" s="91">
        <f t="shared" si="19"/>
        <v>0</v>
      </c>
      <c r="BF158" s="91">
        <f t="shared" si="20"/>
        <v>0</v>
      </c>
      <c r="BG158" s="91">
        <f t="shared" si="21"/>
        <v>0</v>
      </c>
      <c r="BH158" s="91">
        <f t="shared" si="22"/>
        <v>0</v>
      </c>
      <c r="BI158" s="91">
        <f t="shared" si="23"/>
        <v>0</v>
      </c>
      <c r="BJ158" s="13" t="s">
        <v>84</v>
      </c>
      <c r="BK158" s="91">
        <f t="shared" si="24"/>
        <v>0</v>
      </c>
      <c r="BL158" s="13" t="s">
        <v>225</v>
      </c>
      <c r="BM158" s="172" t="s">
        <v>275</v>
      </c>
    </row>
    <row r="159" spans="1:65" s="2" customFormat="1" ht="24.3" customHeight="1" x14ac:dyDescent="0.2">
      <c r="A159" s="30"/>
      <c r="B159" s="128"/>
      <c r="C159" s="160" t="s">
        <v>334</v>
      </c>
      <c r="D159" s="160" t="s">
        <v>221</v>
      </c>
      <c r="E159" s="161" t="s">
        <v>1911</v>
      </c>
      <c r="F159" s="162" t="s">
        <v>1092</v>
      </c>
      <c r="G159" s="163" t="s">
        <v>1093</v>
      </c>
      <c r="H159" s="164">
        <v>18</v>
      </c>
      <c r="I159" s="165"/>
      <c r="J159" s="166">
        <f t="shared" si="15"/>
        <v>0</v>
      </c>
      <c r="K159" s="167"/>
      <c r="L159" s="31"/>
      <c r="M159" s="168" t="s">
        <v>1</v>
      </c>
      <c r="N159" s="169" t="s">
        <v>38</v>
      </c>
      <c r="O159" s="59"/>
      <c r="P159" s="170">
        <f t="shared" si="16"/>
        <v>0</v>
      </c>
      <c r="Q159" s="170">
        <v>0</v>
      </c>
      <c r="R159" s="170">
        <f t="shared" si="17"/>
        <v>0</v>
      </c>
      <c r="S159" s="170">
        <v>0</v>
      </c>
      <c r="T159" s="171">
        <f t="shared" si="18"/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72" t="s">
        <v>225</v>
      </c>
      <c r="AT159" s="172" t="s">
        <v>221</v>
      </c>
      <c r="AU159" s="172" t="s">
        <v>78</v>
      </c>
      <c r="AY159" s="13" t="s">
        <v>219</v>
      </c>
      <c r="BE159" s="91">
        <f t="shared" si="19"/>
        <v>0</v>
      </c>
      <c r="BF159" s="91">
        <f t="shared" si="20"/>
        <v>0</v>
      </c>
      <c r="BG159" s="91">
        <f t="shared" si="21"/>
        <v>0</v>
      </c>
      <c r="BH159" s="91">
        <f t="shared" si="22"/>
        <v>0</v>
      </c>
      <c r="BI159" s="91">
        <f t="shared" si="23"/>
        <v>0</v>
      </c>
      <c r="BJ159" s="13" t="s">
        <v>84</v>
      </c>
      <c r="BK159" s="91">
        <f t="shared" si="24"/>
        <v>0</v>
      </c>
      <c r="BL159" s="13" t="s">
        <v>225</v>
      </c>
      <c r="BM159" s="172" t="s">
        <v>279</v>
      </c>
    </row>
    <row r="160" spans="1:65" s="11" customFormat="1" ht="25.95" customHeight="1" x14ac:dyDescent="0.25">
      <c r="B160" s="147"/>
      <c r="D160" s="148" t="s">
        <v>71</v>
      </c>
      <c r="E160" s="149" t="s">
        <v>1094</v>
      </c>
      <c r="F160" s="149" t="s">
        <v>1912</v>
      </c>
      <c r="I160" s="150"/>
      <c r="J160" s="151">
        <f>BK160</f>
        <v>0</v>
      </c>
      <c r="L160" s="147"/>
      <c r="M160" s="152"/>
      <c r="N160" s="153"/>
      <c r="O160" s="153"/>
      <c r="P160" s="154">
        <f>SUM(P161:P164)</f>
        <v>0</v>
      </c>
      <c r="Q160" s="153"/>
      <c r="R160" s="154">
        <f>SUM(R161:R164)</f>
        <v>0</v>
      </c>
      <c r="S160" s="153"/>
      <c r="T160" s="155">
        <f>SUM(T161:T164)</f>
        <v>0</v>
      </c>
      <c r="AR160" s="148" t="s">
        <v>78</v>
      </c>
      <c r="AT160" s="156" t="s">
        <v>71</v>
      </c>
      <c r="AU160" s="156" t="s">
        <v>72</v>
      </c>
      <c r="AY160" s="148" t="s">
        <v>219</v>
      </c>
      <c r="BK160" s="157">
        <f>SUM(BK161:BK164)</f>
        <v>0</v>
      </c>
    </row>
    <row r="161" spans="1:65" s="2" customFormat="1" ht="16.5" customHeight="1" x14ac:dyDescent="0.2">
      <c r="A161" s="30"/>
      <c r="B161" s="128"/>
      <c r="C161" s="160" t="s">
        <v>251</v>
      </c>
      <c r="D161" s="160" t="s">
        <v>221</v>
      </c>
      <c r="E161" s="161" t="s">
        <v>1913</v>
      </c>
      <c r="F161" s="162" t="s">
        <v>1914</v>
      </c>
      <c r="G161" s="163" t="s">
        <v>926</v>
      </c>
      <c r="H161" s="164">
        <v>2</v>
      </c>
      <c r="I161" s="165"/>
      <c r="J161" s="166">
        <f>ROUND(I161*H161,2)</f>
        <v>0</v>
      </c>
      <c r="K161" s="167"/>
      <c r="L161" s="31"/>
      <c r="M161" s="168" t="s">
        <v>1</v>
      </c>
      <c r="N161" s="169" t="s">
        <v>38</v>
      </c>
      <c r="O161" s="59"/>
      <c r="P161" s="170">
        <f>O161*H161</f>
        <v>0</v>
      </c>
      <c r="Q161" s="170">
        <v>0</v>
      </c>
      <c r="R161" s="170">
        <f>Q161*H161</f>
        <v>0</v>
      </c>
      <c r="S161" s="170">
        <v>0</v>
      </c>
      <c r="T161" s="171">
        <f>S161*H161</f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72" t="s">
        <v>225</v>
      </c>
      <c r="AT161" s="172" t="s">
        <v>221</v>
      </c>
      <c r="AU161" s="172" t="s">
        <v>78</v>
      </c>
      <c r="AY161" s="13" t="s">
        <v>219</v>
      </c>
      <c r="BE161" s="91">
        <f>IF(N161="základná",J161,0)</f>
        <v>0</v>
      </c>
      <c r="BF161" s="91">
        <f>IF(N161="znížená",J161,0)</f>
        <v>0</v>
      </c>
      <c r="BG161" s="91">
        <f>IF(N161="zákl. prenesená",J161,0)</f>
        <v>0</v>
      </c>
      <c r="BH161" s="91">
        <f>IF(N161="zníž. prenesená",J161,0)</f>
        <v>0</v>
      </c>
      <c r="BI161" s="91">
        <f>IF(N161="nulová",J161,0)</f>
        <v>0</v>
      </c>
      <c r="BJ161" s="13" t="s">
        <v>84</v>
      </c>
      <c r="BK161" s="91">
        <f>ROUND(I161*H161,2)</f>
        <v>0</v>
      </c>
      <c r="BL161" s="13" t="s">
        <v>225</v>
      </c>
      <c r="BM161" s="172" t="s">
        <v>337</v>
      </c>
    </row>
    <row r="162" spans="1:65" s="2" customFormat="1" ht="16.5" customHeight="1" x14ac:dyDescent="0.2">
      <c r="A162" s="30"/>
      <c r="B162" s="128"/>
      <c r="C162" s="160" t="s">
        <v>341</v>
      </c>
      <c r="D162" s="160" t="s">
        <v>221</v>
      </c>
      <c r="E162" s="161" t="s">
        <v>1915</v>
      </c>
      <c r="F162" s="162" t="s">
        <v>1916</v>
      </c>
      <c r="G162" s="163" t="s">
        <v>926</v>
      </c>
      <c r="H162" s="164">
        <v>2</v>
      </c>
      <c r="I162" s="165"/>
      <c r="J162" s="166">
        <f>ROUND(I162*H162,2)</f>
        <v>0</v>
      </c>
      <c r="K162" s="167"/>
      <c r="L162" s="31"/>
      <c r="M162" s="168" t="s">
        <v>1</v>
      </c>
      <c r="N162" s="169" t="s">
        <v>38</v>
      </c>
      <c r="O162" s="59"/>
      <c r="P162" s="170">
        <f>O162*H162</f>
        <v>0</v>
      </c>
      <c r="Q162" s="170">
        <v>0</v>
      </c>
      <c r="R162" s="170">
        <f>Q162*H162</f>
        <v>0</v>
      </c>
      <c r="S162" s="170">
        <v>0</v>
      </c>
      <c r="T162" s="171">
        <f>S162*H162</f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72" t="s">
        <v>225</v>
      </c>
      <c r="AT162" s="172" t="s">
        <v>221</v>
      </c>
      <c r="AU162" s="172" t="s">
        <v>78</v>
      </c>
      <c r="AY162" s="13" t="s">
        <v>219</v>
      </c>
      <c r="BE162" s="91">
        <f>IF(N162="základná",J162,0)</f>
        <v>0</v>
      </c>
      <c r="BF162" s="91">
        <f>IF(N162="znížená",J162,0)</f>
        <v>0</v>
      </c>
      <c r="BG162" s="91">
        <f>IF(N162="zákl. prenesená",J162,0)</f>
        <v>0</v>
      </c>
      <c r="BH162" s="91">
        <f>IF(N162="zníž. prenesená",J162,0)</f>
        <v>0</v>
      </c>
      <c r="BI162" s="91">
        <f>IF(N162="nulová",J162,0)</f>
        <v>0</v>
      </c>
      <c r="BJ162" s="13" t="s">
        <v>84</v>
      </c>
      <c r="BK162" s="91">
        <f>ROUND(I162*H162,2)</f>
        <v>0</v>
      </c>
      <c r="BL162" s="13" t="s">
        <v>225</v>
      </c>
      <c r="BM162" s="172" t="s">
        <v>340</v>
      </c>
    </row>
    <row r="163" spans="1:65" s="2" customFormat="1" ht="16.5" customHeight="1" x14ac:dyDescent="0.2">
      <c r="A163" s="30"/>
      <c r="B163" s="128"/>
      <c r="C163" s="160" t="s">
        <v>7</v>
      </c>
      <c r="D163" s="160" t="s">
        <v>221</v>
      </c>
      <c r="E163" s="161" t="s">
        <v>1917</v>
      </c>
      <c r="F163" s="162" t="s">
        <v>1918</v>
      </c>
      <c r="G163" s="163" t="s">
        <v>1072</v>
      </c>
      <c r="H163" s="164">
        <v>19</v>
      </c>
      <c r="I163" s="165"/>
      <c r="J163" s="166">
        <f>ROUND(I163*H163,2)</f>
        <v>0</v>
      </c>
      <c r="K163" s="167"/>
      <c r="L163" s="31"/>
      <c r="M163" s="168" t="s">
        <v>1</v>
      </c>
      <c r="N163" s="169" t="s">
        <v>38</v>
      </c>
      <c r="O163" s="59"/>
      <c r="P163" s="170">
        <f>O163*H163</f>
        <v>0</v>
      </c>
      <c r="Q163" s="170">
        <v>0</v>
      </c>
      <c r="R163" s="170">
        <f>Q163*H163</f>
        <v>0</v>
      </c>
      <c r="S163" s="170">
        <v>0</v>
      </c>
      <c r="T163" s="171">
        <f>S163*H163</f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72" t="s">
        <v>225</v>
      </c>
      <c r="AT163" s="172" t="s">
        <v>221</v>
      </c>
      <c r="AU163" s="172" t="s">
        <v>78</v>
      </c>
      <c r="AY163" s="13" t="s">
        <v>219</v>
      </c>
      <c r="BE163" s="91">
        <f>IF(N163="základná",J163,0)</f>
        <v>0</v>
      </c>
      <c r="BF163" s="91">
        <f>IF(N163="znížená",J163,0)</f>
        <v>0</v>
      </c>
      <c r="BG163" s="91">
        <f>IF(N163="zákl. prenesená",J163,0)</f>
        <v>0</v>
      </c>
      <c r="BH163" s="91">
        <f>IF(N163="zníž. prenesená",J163,0)</f>
        <v>0</v>
      </c>
      <c r="BI163" s="91">
        <f>IF(N163="nulová",J163,0)</f>
        <v>0</v>
      </c>
      <c r="BJ163" s="13" t="s">
        <v>84</v>
      </c>
      <c r="BK163" s="91">
        <f>ROUND(I163*H163,2)</f>
        <v>0</v>
      </c>
      <c r="BL163" s="13" t="s">
        <v>225</v>
      </c>
      <c r="BM163" s="172" t="s">
        <v>344</v>
      </c>
    </row>
    <row r="164" spans="1:65" s="2" customFormat="1" ht="24.3" customHeight="1" x14ac:dyDescent="0.2">
      <c r="A164" s="30"/>
      <c r="B164" s="128"/>
      <c r="C164" s="160" t="s">
        <v>348</v>
      </c>
      <c r="D164" s="160" t="s">
        <v>221</v>
      </c>
      <c r="E164" s="161" t="s">
        <v>1919</v>
      </c>
      <c r="F164" s="162" t="s">
        <v>1092</v>
      </c>
      <c r="G164" s="163" t="s">
        <v>1093</v>
      </c>
      <c r="H164" s="164">
        <v>8</v>
      </c>
      <c r="I164" s="165"/>
      <c r="J164" s="166">
        <f>ROUND(I164*H164,2)</f>
        <v>0</v>
      </c>
      <c r="K164" s="167"/>
      <c r="L164" s="31"/>
      <c r="M164" s="168" t="s">
        <v>1</v>
      </c>
      <c r="N164" s="169" t="s">
        <v>38</v>
      </c>
      <c r="O164" s="59"/>
      <c r="P164" s="170">
        <f>O164*H164</f>
        <v>0</v>
      </c>
      <c r="Q164" s="170">
        <v>0</v>
      </c>
      <c r="R164" s="170">
        <f>Q164*H164</f>
        <v>0</v>
      </c>
      <c r="S164" s="170">
        <v>0</v>
      </c>
      <c r="T164" s="171">
        <f>S164*H164</f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72" t="s">
        <v>225</v>
      </c>
      <c r="AT164" s="172" t="s">
        <v>221</v>
      </c>
      <c r="AU164" s="172" t="s">
        <v>78</v>
      </c>
      <c r="AY164" s="13" t="s">
        <v>219</v>
      </c>
      <c r="BE164" s="91">
        <f>IF(N164="základná",J164,0)</f>
        <v>0</v>
      </c>
      <c r="BF164" s="91">
        <f>IF(N164="znížená",J164,0)</f>
        <v>0</v>
      </c>
      <c r="BG164" s="91">
        <f>IF(N164="zákl. prenesená",J164,0)</f>
        <v>0</v>
      </c>
      <c r="BH164" s="91">
        <f>IF(N164="zníž. prenesená",J164,0)</f>
        <v>0</v>
      </c>
      <c r="BI164" s="91">
        <f>IF(N164="nulová",J164,0)</f>
        <v>0</v>
      </c>
      <c r="BJ164" s="13" t="s">
        <v>84</v>
      </c>
      <c r="BK164" s="91">
        <f>ROUND(I164*H164,2)</f>
        <v>0</v>
      </c>
      <c r="BL164" s="13" t="s">
        <v>225</v>
      </c>
      <c r="BM164" s="172" t="s">
        <v>347</v>
      </c>
    </row>
    <row r="165" spans="1:65" s="11" customFormat="1" ht="25.95" customHeight="1" x14ac:dyDescent="0.25">
      <c r="B165" s="147"/>
      <c r="D165" s="148" t="s">
        <v>71</v>
      </c>
      <c r="E165" s="149" t="s">
        <v>1920</v>
      </c>
      <c r="F165" s="149" t="s">
        <v>1921</v>
      </c>
      <c r="I165" s="150"/>
      <c r="J165" s="151">
        <f>BK165</f>
        <v>0</v>
      </c>
      <c r="L165" s="147"/>
      <c r="M165" s="152"/>
      <c r="N165" s="153"/>
      <c r="O165" s="153"/>
      <c r="P165" s="154">
        <f>SUM(P166:P168)</f>
        <v>0</v>
      </c>
      <c r="Q165" s="153"/>
      <c r="R165" s="154">
        <f>SUM(R166:R168)</f>
        <v>0</v>
      </c>
      <c r="S165" s="153"/>
      <c r="T165" s="155">
        <f>SUM(T166:T168)</f>
        <v>0</v>
      </c>
      <c r="AR165" s="148" t="s">
        <v>78</v>
      </c>
      <c r="AT165" s="156" t="s">
        <v>71</v>
      </c>
      <c r="AU165" s="156" t="s">
        <v>72</v>
      </c>
      <c r="AY165" s="148" t="s">
        <v>219</v>
      </c>
      <c r="BK165" s="157">
        <f>SUM(BK166:BK168)</f>
        <v>0</v>
      </c>
    </row>
    <row r="166" spans="1:65" s="2" customFormat="1" ht="33" customHeight="1" x14ac:dyDescent="0.2">
      <c r="A166" s="30"/>
      <c r="B166" s="128"/>
      <c r="C166" s="160" t="s">
        <v>256</v>
      </c>
      <c r="D166" s="160" t="s">
        <v>221</v>
      </c>
      <c r="E166" s="161" t="s">
        <v>1922</v>
      </c>
      <c r="F166" s="162" t="s">
        <v>1080</v>
      </c>
      <c r="G166" s="163" t="s">
        <v>926</v>
      </c>
      <c r="H166" s="164">
        <v>2</v>
      </c>
      <c r="I166" s="165"/>
      <c r="J166" s="166">
        <f>ROUND(I166*H166,2)</f>
        <v>0</v>
      </c>
      <c r="K166" s="167"/>
      <c r="L166" s="31"/>
      <c r="M166" s="168" t="s">
        <v>1</v>
      </c>
      <c r="N166" s="169" t="s">
        <v>38</v>
      </c>
      <c r="O166" s="59"/>
      <c r="P166" s="170">
        <f>O166*H166</f>
        <v>0</v>
      </c>
      <c r="Q166" s="170">
        <v>0</v>
      </c>
      <c r="R166" s="170">
        <f>Q166*H166</f>
        <v>0</v>
      </c>
      <c r="S166" s="170">
        <v>0</v>
      </c>
      <c r="T166" s="171">
        <f>S166*H166</f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72" t="s">
        <v>225</v>
      </c>
      <c r="AT166" s="172" t="s">
        <v>221</v>
      </c>
      <c r="AU166" s="172" t="s">
        <v>78</v>
      </c>
      <c r="AY166" s="13" t="s">
        <v>219</v>
      </c>
      <c r="BE166" s="91">
        <f>IF(N166="základná",J166,0)</f>
        <v>0</v>
      </c>
      <c r="BF166" s="91">
        <f>IF(N166="znížená",J166,0)</f>
        <v>0</v>
      </c>
      <c r="BG166" s="91">
        <f>IF(N166="zákl. prenesená",J166,0)</f>
        <v>0</v>
      </c>
      <c r="BH166" s="91">
        <f>IF(N166="zníž. prenesená",J166,0)</f>
        <v>0</v>
      </c>
      <c r="BI166" s="91">
        <f>IF(N166="nulová",J166,0)</f>
        <v>0</v>
      </c>
      <c r="BJ166" s="13" t="s">
        <v>84</v>
      </c>
      <c r="BK166" s="91">
        <f>ROUND(I166*H166,2)</f>
        <v>0</v>
      </c>
      <c r="BL166" s="13" t="s">
        <v>225</v>
      </c>
      <c r="BM166" s="172" t="s">
        <v>351</v>
      </c>
    </row>
    <row r="167" spans="1:65" s="2" customFormat="1" ht="16.5" customHeight="1" x14ac:dyDescent="0.2">
      <c r="A167" s="30"/>
      <c r="B167" s="128"/>
      <c r="C167" s="160" t="s">
        <v>356</v>
      </c>
      <c r="D167" s="160" t="s">
        <v>221</v>
      </c>
      <c r="E167" s="161" t="s">
        <v>1923</v>
      </c>
      <c r="F167" s="162" t="s">
        <v>1086</v>
      </c>
      <c r="G167" s="163" t="s">
        <v>926</v>
      </c>
      <c r="H167" s="164">
        <v>2</v>
      </c>
      <c r="I167" s="165"/>
      <c r="J167" s="166">
        <f>ROUND(I167*H167,2)</f>
        <v>0</v>
      </c>
      <c r="K167" s="167"/>
      <c r="L167" s="31"/>
      <c r="M167" s="168" t="s">
        <v>1</v>
      </c>
      <c r="N167" s="169" t="s">
        <v>38</v>
      </c>
      <c r="O167" s="59"/>
      <c r="P167" s="170">
        <f>O167*H167</f>
        <v>0</v>
      </c>
      <c r="Q167" s="170">
        <v>0</v>
      </c>
      <c r="R167" s="170">
        <f>Q167*H167</f>
        <v>0</v>
      </c>
      <c r="S167" s="170">
        <v>0</v>
      </c>
      <c r="T167" s="171">
        <f>S167*H167</f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72" t="s">
        <v>225</v>
      </c>
      <c r="AT167" s="172" t="s">
        <v>221</v>
      </c>
      <c r="AU167" s="172" t="s">
        <v>78</v>
      </c>
      <c r="AY167" s="13" t="s">
        <v>219</v>
      </c>
      <c r="BE167" s="91">
        <f>IF(N167="základná",J167,0)</f>
        <v>0</v>
      </c>
      <c r="BF167" s="91">
        <f>IF(N167="znížená",J167,0)</f>
        <v>0</v>
      </c>
      <c r="BG167" s="91">
        <f>IF(N167="zákl. prenesená",J167,0)</f>
        <v>0</v>
      </c>
      <c r="BH167" s="91">
        <f>IF(N167="zníž. prenesená",J167,0)</f>
        <v>0</v>
      </c>
      <c r="BI167" s="91">
        <f>IF(N167="nulová",J167,0)</f>
        <v>0</v>
      </c>
      <c r="BJ167" s="13" t="s">
        <v>84</v>
      </c>
      <c r="BK167" s="91">
        <f>ROUND(I167*H167,2)</f>
        <v>0</v>
      </c>
      <c r="BL167" s="13" t="s">
        <v>225</v>
      </c>
      <c r="BM167" s="172" t="s">
        <v>354</v>
      </c>
    </row>
    <row r="168" spans="1:65" s="2" customFormat="1" ht="16.5" customHeight="1" x14ac:dyDescent="0.2">
      <c r="A168" s="30"/>
      <c r="B168" s="128"/>
      <c r="C168" s="160" t="s">
        <v>260</v>
      </c>
      <c r="D168" s="160" t="s">
        <v>221</v>
      </c>
      <c r="E168" s="161" t="s">
        <v>1924</v>
      </c>
      <c r="F168" s="162" t="s">
        <v>1088</v>
      </c>
      <c r="G168" s="163" t="s">
        <v>1072</v>
      </c>
      <c r="H168" s="164">
        <v>1.5</v>
      </c>
      <c r="I168" s="165"/>
      <c r="J168" s="166">
        <f>ROUND(I168*H168,2)</f>
        <v>0</v>
      </c>
      <c r="K168" s="167"/>
      <c r="L168" s="31"/>
      <c r="M168" s="168" t="s">
        <v>1</v>
      </c>
      <c r="N168" s="169" t="s">
        <v>38</v>
      </c>
      <c r="O168" s="59"/>
      <c r="P168" s="170">
        <f>O168*H168</f>
        <v>0</v>
      </c>
      <c r="Q168" s="170">
        <v>0</v>
      </c>
      <c r="R168" s="170">
        <f>Q168*H168</f>
        <v>0</v>
      </c>
      <c r="S168" s="170">
        <v>0</v>
      </c>
      <c r="T168" s="171">
        <f>S168*H168</f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72" t="s">
        <v>225</v>
      </c>
      <c r="AT168" s="172" t="s">
        <v>221</v>
      </c>
      <c r="AU168" s="172" t="s">
        <v>78</v>
      </c>
      <c r="AY168" s="13" t="s">
        <v>219</v>
      </c>
      <c r="BE168" s="91">
        <f>IF(N168="základná",J168,0)</f>
        <v>0</v>
      </c>
      <c r="BF168" s="91">
        <f>IF(N168="znížená",J168,0)</f>
        <v>0</v>
      </c>
      <c r="BG168" s="91">
        <f>IF(N168="zákl. prenesená",J168,0)</f>
        <v>0</v>
      </c>
      <c r="BH168" s="91">
        <f>IF(N168="zníž. prenesená",J168,0)</f>
        <v>0</v>
      </c>
      <c r="BI168" s="91">
        <f>IF(N168="nulová",J168,0)</f>
        <v>0</v>
      </c>
      <c r="BJ168" s="13" t="s">
        <v>84</v>
      </c>
      <c r="BK168" s="91">
        <f>ROUND(I168*H168,2)</f>
        <v>0</v>
      </c>
      <c r="BL168" s="13" t="s">
        <v>225</v>
      </c>
      <c r="BM168" s="172" t="s">
        <v>359</v>
      </c>
    </row>
    <row r="169" spans="1:65" s="11" customFormat="1" ht="25.95" customHeight="1" x14ac:dyDescent="0.25">
      <c r="B169" s="147"/>
      <c r="D169" s="148" t="s">
        <v>71</v>
      </c>
      <c r="E169" s="149" t="s">
        <v>1925</v>
      </c>
      <c r="F169" s="149" t="s">
        <v>1095</v>
      </c>
      <c r="I169" s="150"/>
      <c r="J169" s="151">
        <f>BK169</f>
        <v>0</v>
      </c>
      <c r="L169" s="147"/>
      <c r="M169" s="152"/>
      <c r="N169" s="153"/>
      <c r="O169" s="153"/>
      <c r="P169" s="154">
        <f>SUM(P170:P176)</f>
        <v>0</v>
      </c>
      <c r="Q169" s="153"/>
      <c r="R169" s="154">
        <f>SUM(R170:R176)</f>
        <v>0</v>
      </c>
      <c r="S169" s="153"/>
      <c r="T169" s="155">
        <f>SUM(T170:T176)</f>
        <v>0</v>
      </c>
      <c r="AR169" s="148" t="s">
        <v>78</v>
      </c>
      <c r="AT169" s="156" t="s">
        <v>71</v>
      </c>
      <c r="AU169" s="156" t="s">
        <v>72</v>
      </c>
      <c r="AY169" s="148" t="s">
        <v>219</v>
      </c>
      <c r="BK169" s="157">
        <f>SUM(BK170:BK176)</f>
        <v>0</v>
      </c>
    </row>
    <row r="170" spans="1:65" s="2" customFormat="1" ht="16.5" customHeight="1" x14ac:dyDescent="0.2">
      <c r="A170" s="30"/>
      <c r="B170" s="128"/>
      <c r="C170" s="160" t="s">
        <v>363</v>
      </c>
      <c r="D170" s="160" t="s">
        <v>221</v>
      </c>
      <c r="E170" s="161" t="s">
        <v>1926</v>
      </c>
      <c r="F170" s="162" t="s">
        <v>1927</v>
      </c>
      <c r="G170" s="163" t="s">
        <v>926</v>
      </c>
      <c r="H170" s="164">
        <v>1</v>
      </c>
      <c r="I170" s="165"/>
      <c r="J170" s="166">
        <f t="shared" ref="J170:J176" si="25">ROUND(I170*H170,2)</f>
        <v>0</v>
      </c>
      <c r="K170" s="167"/>
      <c r="L170" s="31"/>
      <c r="M170" s="168" t="s">
        <v>1</v>
      </c>
      <c r="N170" s="169" t="s">
        <v>38</v>
      </c>
      <c r="O170" s="59"/>
      <c r="P170" s="170">
        <f t="shared" ref="P170:P176" si="26">O170*H170</f>
        <v>0</v>
      </c>
      <c r="Q170" s="170">
        <v>0</v>
      </c>
      <c r="R170" s="170">
        <f t="shared" ref="R170:R176" si="27">Q170*H170</f>
        <v>0</v>
      </c>
      <c r="S170" s="170">
        <v>0</v>
      </c>
      <c r="T170" s="171">
        <f t="shared" ref="T170:T176" si="28">S170*H170</f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72" t="s">
        <v>225</v>
      </c>
      <c r="AT170" s="172" t="s">
        <v>221</v>
      </c>
      <c r="AU170" s="172" t="s">
        <v>78</v>
      </c>
      <c r="AY170" s="13" t="s">
        <v>219</v>
      </c>
      <c r="BE170" s="91">
        <f t="shared" ref="BE170:BE176" si="29">IF(N170="základná",J170,0)</f>
        <v>0</v>
      </c>
      <c r="BF170" s="91">
        <f t="shared" ref="BF170:BF176" si="30">IF(N170="znížená",J170,0)</f>
        <v>0</v>
      </c>
      <c r="BG170" s="91">
        <f t="shared" ref="BG170:BG176" si="31">IF(N170="zákl. prenesená",J170,0)</f>
        <v>0</v>
      </c>
      <c r="BH170" s="91">
        <f t="shared" ref="BH170:BH176" si="32">IF(N170="zníž. prenesená",J170,0)</f>
        <v>0</v>
      </c>
      <c r="BI170" s="91">
        <f t="shared" ref="BI170:BI176" si="33">IF(N170="nulová",J170,0)</f>
        <v>0</v>
      </c>
      <c r="BJ170" s="13" t="s">
        <v>84</v>
      </c>
      <c r="BK170" s="91">
        <f t="shared" ref="BK170:BK176" si="34">ROUND(I170*H170,2)</f>
        <v>0</v>
      </c>
      <c r="BL170" s="13" t="s">
        <v>225</v>
      </c>
      <c r="BM170" s="172" t="s">
        <v>362</v>
      </c>
    </row>
    <row r="171" spans="1:65" s="2" customFormat="1" ht="24.3" customHeight="1" x14ac:dyDescent="0.2">
      <c r="A171" s="30"/>
      <c r="B171" s="128"/>
      <c r="C171" s="160" t="s">
        <v>264</v>
      </c>
      <c r="D171" s="160" t="s">
        <v>221</v>
      </c>
      <c r="E171" s="161" t="s">
        <v>1928</v>
      </c>
      <c r="F171" s="162" t="s">
        <v>1929</v>
      </c>
      <c r="G171" s="163" t="s">
        <v>926</v>
      </c>
      <c r="H171" s="164">
        <v>1</v>
      </c>
      <c r="I171" s="165"/>
      <c r="J171" s="166">
        <f t="shared" si="25"/>
        <v>0</v>
      </c>
      <c r="K171" s="167"/>
      <c r="L171" s="31"/>
      <c r="M171" s="168" t="s">
        <v>1</v>
      </c>
      <c r="N171" s="169" t="s">
        <v>38</v>
      </c>
      <c r="O171" s="59"/>
      <c r="P171" s="170">
        <f t="shared" si="26"/>
        <v>0</v>
      </c>
      <c r="Q171" s="170">
        <v>0</v>
      </c>
      <c r="R171" s="170">
        <f t="shared" si="27"/>
        <v>0</v>
      </c>
      <c r="S171" s="170">
        <v>0</v>
      </c>
      <c r="T171" s="171">
        <f t="shared" si="28"/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72" t="s">
        <v>225</v>
      </c>
      <c r="AT171" s="172" t="s">
        <v>221</v>
      </c>
      <c r="AU171" s="172" t="s">
        <v>78</v>
      </c>
      <c r="AY171" s="13" t="s">
        <v>219</v>
      </c>
      <c r="BE171" s="91">
        <f t="shared" si="29"/>
        <v>0</v>
      </c>
      <c r="BF171" s="91">
        <f t="shared" si="30"/>
        <v>0</v>
      </c>
      <c r="BG171" s="91">
        <f t="shared" si="31"/>
        <v>0</v>
      </c>
      <c r="BH171" s="91">
        <f t="shared" si="32"/>
        <v>0</v>
      </c>
      <c r="BI171" s="91">
        <f t="shared" si="33"/>
        <v>0</v>
      </c>
      <c r="BJ171" s="13" t="s">
        <v>84</v>
      </c>
      <c r="BK171" s="91">
        <f t="shared" si="34"/>
        <v>0</v>
      </c>
      <c r="BL171" s="13" t="s">
        <v>225</v>
      </c>
      <c r="BM171" s="172" t="s">
        <v>366</v>
      </c>
    </row>
    <row r="172" spans="1:65" s="2" customFormat="1" ht="24.3" customHeight="1" x14ac:dyDescent="0.2">
      <c r="A172" s="30"/>
      <c r="B172" s="128"/>
      <c r="C172" s="160" t="s">
        <v>370</v>
      </c>
      <c r="D172" s="160" t="s">
        <v>221</v>
      </c>
      <c r="E172" s="161" t="s">
        <v>1930</v>
      </c>
      <c r="F172" s="162" t="s">
        <v>1931</v>
      </c>
      <c r="G172" s="163" t="s">
        <v>926</v>
      </c>
      <c r="H172" s="164">
        <v>1</v>
      </c>
      <c r="I172" s="165"/>
      <c r="J172" s="166">
        <f t="shared" si="25"/>
        <v>0</v>
      </c>
      <c r="K172" s="167"/>
      <c r="L172" s="31"/>
      <c r="M172" s="168" t="s">
        <v>1</v>
      </c>
      <c r="N172" s="169" t="s">
        <v>38</v>
      </c>
      <c r="O172" s="59"/>
      <c r="P172" s="170">
        <f t="shared" si="26"/>
        <v>0</v>
      </c>
      <c r="Q172" s="170">
        <v>0</v>
      </c>
      <c r="R172" s="170">
        <f t="shared" si="27"/>
        <v>0</v>
      </c>
      <c r="S172" s="170">
        <v>0</v>
      </c>
      <c r="T172" s="171">
        <f t="shared" si="28"/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72" t="s">
        <v>225</v>
      </c>
      <c r="AT172" s="172" t="s">
        <v>221</v>
      </c>
      <c r="AU172" s="172" t="s">
        <v>78</v>
      </c>
      <c r="AY172" s="13" t="s">
        <v>219</v>
      </c>
      <c r="BE172" s="91">
        <f t="shared" si="29"/>
        <v>0</v>
      </c>
      <c r="BF172" s="91">
        <f t="shared" si="30"/>
        <v>0</v>
      </c>
      <c r="BG172" s="91">
        <f t="shared" si="31"/>
        <v>0</v>
      </c>
      <c r="BH172" s="91">
        <f t="shared" si="32"/>
        <v>0</v>
      </c>
      <c r="BI172" s="91">
        <f t="shared" si="33"/>
        <v>0</v>
      </c>
      <c r="BJ172" s="13" t="s">
        <v>84</v>
      </c>
      <c r="BK172" s="91">
        <f t="shared" si="34"/>
        <v>0</v>
      </c>
      <c r="BL172" s="13" t="s">
        <v>225</v>
      </c>
      <c r="BM172" s="172" t="s">
        <v>369</v>
      </c>
    </row>
    <row r="173" spans="1:65" s="2" customFormat="1" ht="16.5" customHeight="1" x14ac:dyDescent="0.2">
      <c r="A173" s="30"/>
      <c r="B173" s="128"/>
      <c r="C173" s="160" t="s">
        <v>268</v>
      </c>
      <c r="D173" s="160" t="s">
        <v>221</v>
      </c>
      <c r="E173" s="161" t="s">
        <v>1932</v>
      </c>
      <c r="F173" s="162" t="s">
        <v>1933</v>
      </c>
      <c r="G173" s="163" t="s">
        <v>926</v>
      </c>
      <c r="H173" s="164">
        <v>2</v>
      </c>
      <c r="I173" s="165"/>
      <c r="J173" s="166">
        <f t="shared" si="25"/>
        <v>0</v>
      </c>
      <c r="K173" s="167"/>
      <c r="L173" s="31"/>
      <c r="M173" s="168" t="s">
        <v>1</v>
      </c>
      <c r="N173" s="169" t="s">
        <v>38</v>
      </c>
      <c r="O173" s="59"/>
      <c r="P173" s="170">
        <f t="shared" si="26"/>
        <v>0</v>
      </c>
      <c r="Q173" s="170">
        <v>0</v>
      </c>
      <c r="R173" s="170">
        <f t="shared" si="27"/>
        <v>0</v>
      </c>
      <c r="S173" s="170">
        <v>0</v>
      </c>
      <c r="T173" s="171">
        <f t="shared" si="28"/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72" t="s">
        <v>225</v>
      </c>
      <c r="AT173" s="172" t="s">
        <v>221</v>
      </c>
      <c r="AU173" s="172" t="s">
        <v>78</v>
      </c>
      <c r="AY173" s="13" t="s">
        <v>219</v>
      </c>
      <c r="BE173" s="91">
        <f t="shared" si="29"/>
        <v>0</v>
      </c>
      <c r="BF173" s="91">
        <f t="shared" si="30"/>
        <v>0</v>
      </c>
      <c r="BG173" s="91">
        <f t="shared" si="31"/>
        <v>0</v>
      </c>
      <c r="BH173" s="91">
        <f t="shared" si="32"/>
        <v>0</v>
      </c>
      <c r="BI173" s="91">
        <f t="shared" si="33"/>
        <v>0</v>
      </c>
      <c r="BJ173" s="13" t="s">
        <v>84</v>
      </c>
      <c r="BK173" s="91">
        <f t="shared" si="34"/>
        <v>0</v>
      </c>
      <c r="BL173" s="13" t="s">
        <v>225</v>
      </c>
      <c r="BM173" s="172" t="s">
        <v>373</v>
      </c>
    </row>
    <row r="174" spans="1:65" s="2" customFormat="1" ht="16.5" customHeight="1" x14ac:dyDescent="0.2">
      <c r="A174" s="30"/>
      <c r="B174" s="128"/>
      <c r="C174" s="160" t="s">
        <v>377</v>
      </c>
      <c r="D174" s="160" t="s">
        <v>221</v>
      </c>
      <c r="E174" s="161" t="s">
        <v>1934</v>
      </c>
      <c r="F174" s="162" t="s">
        <v>1935</v>
      </c>
      <c r="G174" s="163" t="s">
        <v>926</v>
      </c>
      <c r="H174" s="164">
        <v>1</v>
      </c>
      <c r="I174" s="165"/>
      <c r="J174" s="166">
        <f t="shared" si="25"/>
        <v>0</v>
      </c>
      <c r="K174" s="167"/>
      <c r="L174" s="31"/>
      <c r="M174" s="168" t="s">
        <v>1</v>
      </c>
      <c r="N174" s="169" t="s">
        <v>38</v>
      </c>
      <c r="O174" s="59"/>
      <c r="P174" s="170">
        <f t="shared" si="26"/>
        <v>0</v>
      </c>
      <c r="Q174" s="170">
        <v>0</v>
      </c>
      <c r="R174" s="170">
        <f t="shared" si="27"/>
        <v>0</v>
      </c>
      <c r="S174" s="170">
        <v>0</v>
      </c>
      <c r="T174" s="171">
        <f t="shared" si="28"/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72" t="s">
        <v>225</v>
      </c>
      <c r="AT174" s="172" t="s">
        <v>221</v>
      </c>
      <c r="AU174" s="172" t="s">
        <v>78</v>
      </c>
      <c r="AY174" s="13" t="s">
        <v>219</v>
      </c>
      <c r="BE174" s="91">
        <f t="shared" si="29"/>
        <v>0</v>
      </c>
      <c r="BF174" s="91">
        <f t="shared" si="30"/>
        <v>0</v>
      </c>
      <c r="BG174" s="91">
        <f t="shared" si="31"/>
        <v>0</v>
      </c>
      <c r="BH174" s="91">
        <f t="shared" si="32"/>
        <v>0</v>
      </c>
      <c r="BI174" s="91">
        <f t="shared" si="33"/>
        <v>0</v>
      </c>
      <c r="BJ174" s="13" t="s">
        <v>84</v>
      </c>
      <c r="BK174" s="91">
        <f t="shared" si="34"/>
        <v>0</v>
      </c>
      <c r="BL174" s="13" t="s">
        <v>225</v>
      </c>
      <c r="BM174" s="172" t="s">
        <v>376</v>
      </c>
    </row>
    <row r="175" spans="1:65" s="2" customFormat="1" ht="16.5" customHeight="1" x14ac:dyDescent="0.2">
      <c r="A175" s="30"/>
      <c r="B175" s="128"/>
      <c r="C175" s="160" t="s">
        <v>271</v>
      </c>
      <c r="D175" s="160" t="s">
        <v>221</v>
      </c>
      <c r="E175" s="161" t="s">
        <v>1936</v>
      </c>
      <c r="F175" s="162" t="s">
        <v>1937</v>
      </c>
      <c r="G175" s="163" t="s">
        <v>1072</v>
      </c>
      <c r="H175" s="164">
        <v>5</v>
      </c>
      <c r="I175" s="165"/>
      <c r="J175" s="166">
        <f t="shared" si="25"/>
        <v>0</v>
      </c>
      <c r="K175" s="167"/>
      <c r="L175" s="31"/>
      <c r="M175" s="168" t="s">
        <v>1</v>
      </c>
      <c r="N175" s="169" t="s">
        <v>38</v>
      </c>
      <c r="O175" s="59"/>
      <c r="P175" s="170">
        <f t="shared" si="26"/>
        <v>0</v>
      </c>
      <c r="Q175" s="170">
        <v>0</v>
      </c>
      <c r="R175" s="170">
        <f t="shared" si="27"/>
        <v>0</v>
      </c>
      <c r="S175" s="170">
        <v>0</v>
      </c>
      <c r="T175" s="171">
        <f t="shared" si="28"/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72" t="s">
        <v>225</v>
      </c>
      <c r="AT175" s="172" t="s">
        <v>221</v>
      </c>
      <c r="AU175" s="172" t="s">
        <v>78</v>
      </c>
      <c r="AY175" s="13" t="s">
        <v>219</v>
      </c>
      <c r="BE175" s="91">
        <f t="shared" si="29"/>
        <v>0</v>
      </c>
      <c r="BF175" s="91">
        <f t="shared" si="30"/>
        <v>0</v>
      </c>
      <c r="BG175" s="91">
        <f t="shared" si="31"/>
        <v>0</v>
      </c>
      <c r="BH175" s="91">
        <f t="shared" si="32"/>
        <v>0</v>
      </c>
      <c r="BI175" s="91">
        <f t="shared" si="33"/>
        <v>0</v>
      </c>
      <c r="BJ175" s="13" t="s">
        <v>84</v>
      </c>
      <c r="BK175" s="91">
        <f t="shared" si="34"/>
        <v>0</v>
      </c>
      <c r="BL175" s="13" t="s">
        <v>225</v>
      </c>
      <c r="BM175" s="172" t="s">
        <v>381</v>
      </c>
    </row>
    <row r="176" spans="1:65" s="2" customFormat="1" ht="24.3" customHeight="1" x14ac:dyDescent="0.2">
      <c r="A176" s="30"/>
      <c r="B176" s="128"/>
      <c r="C176" s="160" t="s">
        <v>386</v>
      </c>
      <c r="D176" s="160" t="s">
        <v>221</v>
      </c>
      <c r="E176" s="161" t="s">
        <v>1938</v>
      </c>
      <c r="F176" s="162" t="s">
        <v>1939</v>
      </c>
      <c r="G176" s="163" t="s">
        <v>1072</v>
      </c>
      <c r="H176" s="164">
        <v>0.5</v>
      </c>
      <c r="I176" s="165"/>
      <c r="J176" s="166">
        <f t="shared" si="25"/>
        <v>0</v>
      </c>
      <c r="K176" s="167"/>
      <c r="L176" s="31"/>
      <c r="M176" s="168" t="s">
        <v>1</v>
      </c>
      <c r="N176" s="169" t="s">
        <v>38</v>
      </c>
      <c r="O176" s="59"/>
      <c r="P176" s="170">
        <f t="shared" si="26"/>
        <v>0</v>
      </c>
      <c r="Q176" s="170">
        <v>0</v>
      </c>
      <c r="R176" s="170">
        <f t="shared" si="27"/>
        <v>0</v>
      </c>
      <c r="S176" s="170">
        <v>0</v>
      </c>
      <c r="T176" s="171">
        <f t="shared" si="28"/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72" t="s">
        <v>225</v>
      </c>
      <c r="AT176" s="172" t="s">
        <v>221</v>
      </c>
      <c r="AU176" s="172" t="s">
        <v>78</v>
      </c>
      <c r="AY176" s="13" t="s">
        <v>219</v>
      </c>
      <c r="BE176" s="91">
        <f t="shared" si="29"/>
        <v>0</v>
      </c>
      <c r="BF176" s="91">
        <f t="shared" si="30"/>
        <v>0</v>
      </c>
      <c r="BG176" s="91">
        <f t="shared" si="31"/>
        <v>0</v>
      </c>
      <c r="BH176" s="91">
        <f t="shared" si="32"/>
        <v>0</v>
      </c>
      <c r="BI176" s="91">
        <f t="shared" si="33"/>
        <v>0</v>
      </c>
      <c r="BJ176" s="13" t="s">
        <v>84</v>
      </c>
      <c r="BK176" s="91">
        <f t="shared" si="34"/>
        <v>0</v>
      </c>
      <c r="BL176" s="13" t="s">
        <v>225</v>
      </c>
      <c r="BM176" s="172" t="s">
        <v>385</v>
      </c>
    </row>
    <row r="177" spans="1:65" s="11" customFormat="1" ht="25.95" customHeight="1" x14ac:dyDescent="0.25">
      <c r="B177" s="147"/>
      <c r="D177" s="148" t="s">
        <v>71</v>
      </c>
      <c r="E177" s="149" t="s">
        <v>1940</v>
      </c>
      <c r="F177" s="149" t="s">
        <v>1941</v>
      </c>
      <c r="I177" s="150"/>
      <c r="J177" s="151">
        <f>BK177</f>
        <v>0</v>
      </c>
      <c r="L177" s="147"/>
      <c r="M177" s="152"/>
      <c r="N177" s="153"/>
      <c r="O177" s="153"/>
      <c r="P177" s="154">
        <f>SUM(P178:P180)</f>
        <v>0</v>
      </c>
      <c r="Q177" s="153"/>
      <c r="R177" s="154">
        <f>SUM(R178:R180)</f>
        <v>0</v>
      </c>
      <c r="S177" s="153"/>
      <c r="T177" s="155">
        <f>SUM(T178:T180)</f>
        <v>0</v>
      </c>
      <c r="AR177" s="148" t="s">
        <v>78</v>
      </c>
      <c r="AT177" s="156" t="s">
        <v>71</v>
      </c>
      <c r="AU177" s="156" t="s">
        <v>72</v>
      </c>
      <c r="AY177" s="148" t="s">
        <v>219</v>
      </c>
      <c r="BK177" s="157">
        <f>SUM(BK178:BK180)</f>
        <v>0</v>
      </c>
    </row>
    <row r="178" spans="1:65" s="2" customFormat="1" ht="16.5" customHeight="1" x14ac:dyDescent="0.2">
      <c r="A178" s="30"/>
      <c r="B178" s="128"/>
      <c r="C178" s="160" t="s">
        <v>275</v>
      </c>
      <c r="D178" s="160" t="s">
        <v>221</v>
      </c>
      <c r="E178" s="161" t="s">
        <v>1942</v>
      </c>
      <c r="F178" s="162" t="s">
        <v>1071</v>
      </c>
      <c r="G178" s="163" t="s">
        <v>1072</v>
      </c>
      <c r="H178" s="164">
        <v>42</v>
      </c>
      <c r="I178" s="165"/>
      <c r="J178" s="166">
        <f>ROUND(I178*H178,2)</f>
        <v>0</v>
      </c>
      <c r="K178" s="167"/>
      <c r="L178" s="31"/>
      <c r="M178" s="168" t="s">
        <v>1</v>
      </c>
      <c r="N178" s="169" t="s">
        <v>38</v>
      </c>
      <c r="O178" s="59"/>
      <c r="P178" s="170">
        <f>O178*H178</f>
        <v>0</v>
      </c>
      <c r="Q178" s="170">
        <v>0</v>
      </c>
      <c r="R178" s="170">
        <f>Q178*H178</f>
        <v>0</v>
      </c>
      <c r="S178" s="170">
        <v>0</v>
      </c>
      <c r="T178" s="171">
        <f>S178*H178</f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72" t="s">
        <v>225</v>
      </c>
      <c r="AT178" s="172" t="s">
        <v>221</v>
      </c>
      <c r="AU178" s="172" t="s">
        <v>78</v>
      </c>
      <c r="AY178" s="13" t="s">
        <v>219</v>
      </c>
      <c r="BE178" s="91">
        <f>IF(N178="základná",J178,0)</f>
        <v>0</v>
      </c>
      <c r="BF178" s="91">
        <f>IF(N178="znížená",J178,0)</f>
        <v>0</v>
      </c>
      <c r="BG178" s="91">
        <f>IF(N178="zákl. prenesená",J178,0)</f>
        <v>0</v>
      </c>
      <c r="BH178" s="91">
        <f>IF(N178="zníž. prenesená",J178,0)</f>
        <v>0</v>
      </c>
      <c r="BI178" s="91">
        <f>IF(N178="nulová",J178,0)</f>
        <v>0</v>
      </c>
      <c r="BJ178" s="13" t="s">
        <v>84</v>
      </c>
      <c r="BK178" s="91">
        <f>ROUND(I178*H178,2)</f>
        <v>0</v>
      </c>
      <c r="BL178" s="13" t="s">
        <v>225</v>
      </c>
      <c r="BM178" s="172" t="s">
        <v>389</v>
      </c>
    </row>
    <row r="179" spans="1:65" s="2" customFormat="1" ht="16.5" customHeight="1" x14ac:dyDescent="0.2">
      <c r="A179" s="30"/>
      <c r="B179" s="128"/>
      <c r="C179" s="160" t="s">
        <v>393</v>
      </c>
      <c r="D179" s="160" t="s">
        <v>221</v>
      </c>
      <c r="E179" s="161" t="s">
        <v>1943</v>
      </c>
      <c r="F179" s="162" t="s">
        <v>1074</v>
      </c>
      <c r="G179" s="163" t="s">
        <v>1072</v>
      </c>
      <c r="H179" s="164">
        <v>42</v>
      </c>
      <c r="I179" s="165"/>
      <c r="J179" s="166">
        <f>ROUND(I179*H179,2)</f>
        <v>0</v>
      </c>
      <c r="K179" s="167"/>
      <c r="L179" s="31"/>
      <c r="M179" s="168" t="s">
        <v>1</v>
      </c>
      <c r="N179" s="169" t="s">
        <v>38</v>
      </c>
      <c r="O179" s="59"/>
      <c r="P179" s="170">
        <f>O179*H179</f>
        <v>0</v>
      </c>
      <c r="Q179" s="170">
        <v>0</v>
      </c>
      <c r="R179" s="170">
        <f>Q179*H179</f>
        <v>0</v>
      </c>
      <c r="S179" s="170">
        <v>0</v>
      </c>
      <c r="T179" s="171">
        <f>S179*H179</f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72" t="s">
        <v>225</v>
      </c>
      <c r="AT179" s="172" t="s">
        <v>221</v>
      </c>
      <c r="AU179" s="172" t="s">
        <v>78</v>
      </c>
      <c r="AY179" s="13" t="s">
        <v>219</v>
      </c>
      <c r="BE179" s="91">
        <f>IF(N179="základná",J179,0)</f>
        <v>0</v>
      </c>
      <c r="BF179" s="91">
        <f>IF(N179="znížená",J179,0)</f>
        <v>0</v>
      </c>
      <c r="BG179" s="91">
        <f>IF(N179="zákl. prenesená",J179,0)</f>
        <v>0</v>
      </c>
      <c r="BH179" s="91">
        <f>IF(N179="zníž. prenesená",J179,0)</f>
        <v>0</v>
      </c>
      <c r="BI179" s="91">
        <f>IF(N179="nulová",J179,0)</f>
        <v>0</v>
      </c>
      <c r="BJ179" s="13" t="s">
        <v>84</v>
      </c>
      <c r="BK179" s="91">
        <f>ROUND(I179*H179,2)</f>
        <v>0</v>
      </c>
      <c r="BL179" s="13" t="s">
        <v>225</v>
      </c>
      <c r="BM179" s="172" t="s">
        <v>392</v>
      </c>
    </row>
    <row r="180" spans="1:65" s="2" customFormat="1" ht="24.3" customHeight="1" x14ac:dyDescent="0.2">
      <c r="A180" s="30"/>
      <c r="B180" s="128"/>
      <c r="C180" s="160" t="s">
        <v>279</v>
      </c>
      <c r="D180" s="160" t="s">
        <v>221</v>
      </c>
      <c r="E180" s="161" t="s">
        <v>1944</v>
      </c>
      <c r="F180" s="162" t="s">
        <v>1076</v>
      </c>
      <c r="G180" s="163" t="s">
        <v>1072</v>
      </c>
      <c r="H180" s="164">
        <v>42</v>
      </c>
      <c r="I180" s="165"/>
      <c r="J180" s="166">
        <f>ROUND(I180*H180,2)</f>
        <v>0</v>
      </c>
      <c r="K180" s="167"/>
      <c r="L180" s="31"/>
      <c r="M180" s="173" t="s">
        <v>1</v>
      </c>
      <c r="N180" s="174" t="s">
        <v>38</v>
      </c>
      <c r="O180" s="175"/>
      <c r="P180" s="176">
        <f>O180*H180</f>
        <v>0</v>
      </c>
      <c r="Q180" s="176">
        <v>0</v>
      </c>
      <c r="R180" s="176">
        <f>Q180*H180</f>
        <v>0</v>
      </c>
      <c r="S180" s="176">
        <v>0</v>
      </c>
      <c r="T180" s="177">
        <f>S180*H180</f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72" t="s">
        <v>225</v>
      </c>
      <c r="AT180" s="172" t="s">
        <v>221</v>
      </c>
      <c r="AU180" s="172" t="s">
        <v>78</v>
      </c>
      <c r="AY180" s="13" t="s">
        <v>219</v>
      </c>
      <c r="BE180" s="91">
        <f>IF(N180="základná",J180,0)</f>
        <v>0</v>
      </c>
      <c r="BF180" s="91">
        <f>IF(N180="znížená",J180,0)</f>
        <v>0</v>
      </c>
      <c r="BG180" s="91">
        <f>IF(N180="zákl. prenesená",J180,0)</f>
        <v>0</v>
      </c>
      <c r="BH180" s="91">
        <f>IF(N180="zníž. prenesená",J180,0)</f>
        <v>0</v>
      </c>
      <c r="BI180" s="91">
        <f>IF(N180="nulová",J180,0)</f>
        <v>0</v>
      </c>
      <c r="BJ180" s="13" t="s">
        <v>84</v>
      </c>
      <c r="BK180" s="91">
        <f>ROUND(I180*H180,2)</f>
        <v>0</v>
      </c>
      <c r="BL180" s="13" t="s">
        <v>225</v>
      </c>
      <c r="BM180" s="172" t="s">
        <v>396</v>
      </c>
    </row>
    <row r="181" spans="1:65" s="2" customFormat="1" ht="24.3" customHeight="1" x14ac:dyDescent="0.2">
      <c r="A181" s="30"/>
      <c r="B181" s="128"/>
      <c r="C181" s="427" t="s">
        <v>2852</v>
      </c>
      <c r="D181" s="427"/>
      <c r="E181" s="7"/>
      <c r="F181" s="7"/>
      <c r="G181" s="7"/>
      <c r="H181" s="7"/>
      <c r="I181" s="7"/>
      <c r="J181" s="192"/>
      <c r="K181" s="193"/>
      <c r="L181" s="31"/>
      <c r="M181" s="194"/>
      <c r="N181" s="169"/>
      <c r="O181" s="59"/>
      <c r="P181" s="170"/>
      <c r="Q181" s="170"/>
      <c r="R181" s="170"/>
      <c r="S181" s="170"/>
      <c r="T181" s="17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72"/>
      <c r="AT181" s="172"/>
      <c r="AU181" s="172"/>
      <c r="AY181" s="13"/>
      <c r="BE181" s="91"/>
      <c r="BF181" s="91"/>
      <c r="BG181" s="91"/>
      <c r="BH181" s="91"/>
      <c r="BI181" s="91"/>
      <c r="BJ181" s="13"/>
      <c r="BK181" s="91"/>
      <c r="BL181" s="13"/>
      <c r="BM181" s="172"/>
    </row>
    <row r="182" spans="1:65" s="2" customFormat="1" ht="28.8" customHeight="1" x14ac:dyDescent="0.2">
      <c r="A182" s="30"/>
      <c r="B182" s="128"/>
      <c r="C182" s="427" t="s">
        <v>2853</v>
      </c>
      <c r="D182" s="427"/>
      <c r="E182" s="427"/>
      <c r="F182" s="427"/>
      <c r="G182" s="427"/>
      <c r="H182" s="427"/>
      <c r="I182" s="427"/>
      <c r="J182" s="192"/>
      <c r="K182" s="193"/>
      <c r="L182" s="31"/>
      <c r="M182" s="194"/>
      <c r="N182" s="169"/>
      <c r="O182" s="59"/>
      <c r="P182" s="170"/>
      <c r="Q182" s="170"/>
      <c r="R182" s="170"/>
      <c r="S182" s="170"/>
      <c r="T182" s="17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72"/>
      <c r="AT182" s="172"/>
      <c r="AU182" s="172"/>
      <c r="AY182" s="13"/>
      <c r="BE182" s="91"/>
      <c r="BF182" s="91"/>
      <c r="BG182" s="91"/>
      <c r="BH182" s="91"/>
      <c r="BI182" s="91"/>
      <c r="BJ182" s="13"/>
      <c r="BK182" s="91"/>
      <c r="BL182" s="13"/>
      <c r="BM182" s="172"/>
    </row>
    <row r="183" spans="1:65" s="2" customFormat="1" ht="33.450000000000003" customHeight="1" x14ac:dyDescent="0.2">
      <c r="A183" s="30"/>
      <c r="B183" s="128"/>
      <c r="C183" s="427" t="s">
        <v>2854</v>
      </c>
      <c r="D183" s="427"/>
      <c r="E183" s="427"/>
      <c r="F183" s="427"/>
      <c r="G183" s="427"/>
      <c r="H183" s="427"/>
      <c r="I183" s="427"/>
      <c r="J183" s="192"/>
      <c r="K183" s="193"/>
      <c r="L183" s="31"/>
      <c r="M183" s="194"/>
      <c r="N183" s="169"/>
      <c r="O183" s="59"/>
      <c r="P183" s="170"/>
      <c r="Q183" s="170"/>
      <c r="R183" s="170"/>
      <c r="S183" s="170"/>
      <c r="T183" s="17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72"/>
      <c r="AT183" s="172"/>
      <c r="AU183" s="172"/>
      <c r="AY183" s="13"/>
      <c r="BE183" s="91"/>
      <c r="BF183" s="91"/>
      <c r="BG183" s="91"/>
      <c r="BH183" s="91"/>
      <c r="BI183" s="91"/>
      <c r="BJ183" s="13"/>
      <c r="BK183" s="91"/>
      <c r="BL183" s="13"/>
      <c r="BM183" s="172"/>
    </row>
    <row r="184" spans="1:65" s="2" customFormat="1" ht="33.450000000000003" customHeight="1" x14ac:dyDescent="0.2">
      <c r="A184" s="30"/>
      <c r="B184" s="128"/>
      <c r="C184" s="427" t="s">
        <v>2855</v>
      </c>
      <c r="D184" s="427"/>
      <c r="E184" s="427"/>
      <c r="F184" s="427"/>
      <c r="G184" s="427"/>
      <c r="H184" s="427"/>
      <c r="I184" s="427"/>
      <c r="J184" s="192"/>
      <c r="K184" s="193"/>
      <c r="L184" s="31"/>
      <c r="M184" s="194"/>
      <c r="N184" s="169"/>
      <c r="O184" s="59"/>
      <c r="P184" s="170"/>
      <c r="Q184" s="170"/>
      <c r="R184" s="170"/>
      <c r="S184" s="170"/>
      <c r="T184" s="17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72"/>
      <c r="AT184" s="172"/>
      <c r="AU184" s="172"/>
      <c r="AY184" s="13"/>
      <c r="BE184" s="91"/>
      <c r="BF184" s="91"/>
      <c r="BG184" s="91"/>
      <c r="BH184" s="91"/>
      <c r="BI184" s="91"/>
      <c r="BJ184" s="13"/>
      <c r="BK184" s="91"/>
      <c r="BL184" s="13"/>
      <c r="BM184" s="172"/>
    </row>
    <row r="185" spans="1:65" s="2" customFormat="1" ht="39" customHeight="1" x14ac:dyDescent="0.2">
      <c r="A185" s="30"/>
      <c r="B185" s="128"/>
      <c r="C185" s="427" t="s">
        <v>2856</v>
      </c>
      <c r="D185" s="427"/>
      <c r="E185" s="427"/>
      <c r="F185" s="427"/>
      <c r="G185" s="427"/>
      <c r="H185" s="427"/>
      <c r="I185" s="427"/>
      <c r="J185" s="192"/>
      <c r="K185" s="193"/>
      <c r="L185" s="31"/>
      <c r="M185" s="194"/>
      <c r="N185" s="169"/>
      <c r="O185" s="59"/>
      <c r="P185" s="170"/>
      <c r="Q185" s="170"/>
      <c r="R185" s="170"/>
      <c r="S185" s="170"/>
      <c r="T185" s="17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72"/>
      <c r="AT185" s="172"/>
      <c r="AU185" s="172"/>
      <c r="AY185" s="13"/>
      <c r="BE185" s="91"/>
      <c r="BF185" s="91"/>
      <c r="BG185" s="91"/>
      <c r="BH185" s="91"/>
      <c r="BI185" s="91"/>
      <c r="BJ185" s="13"/>
      <c r="BK185" s="91"/>
      <c r="BL185" s="13"/>
      <c r="BM185" s="172"/>
    </row>
    <row r="186" spans="1:65" s="2" customFormat="1" ht="40.799999999999997" customHeight="1" x14ac:dyDescent="0.2">
      <c r="A186" s="30"/>
      <c r="B186" s="128"/>
      <c r="C186" s="427" t="s">
        <v>2857</v>
      </c>
      <c r="D186" s="427"/>
      <c r="E186" s="427"/>
      <c r="F186" s="427"/>
      <c r="G186" s="427"/>
      <c r="H186" s="427"/>
      <c r="I186" s="427"/>
      <c r="J186" s="192"/>
      <c r="K186" s="193"/>
      <c r="L186" s="31"/>
      <c r="M186" s="194"/>
      <c r="N186" s="169"/>
      <c r="O186" s="59"/>
      <c r="P186" s="170"/>
      <c r="Q186" s="170"/>
      <c r="R186" s="170"/>
      <c r="S186" s="170"/>
      <c r="T186" s="17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72"/>
      <c r="AT186" s="172"/>
      <c r="AU186" s="172"/>
      <c r="AY186" s="13"/>
      <c r="BE186" s="91"/>
      <c r="BF186" s="91"/>
      <c r="BG186" s="91"/>
      <c r="BH186" s="91"/>
      <c r="BI186" s="91"/>
      <c r="BJ186" s="13"/>
      <c r="BK186" s="91"/>
      <c r="BL186" s="13"/>
      <c r="BM186" s="172"/>
    </row>
    <row r="187" spans="1:65" s="2" customFormat="1" ht="46.2" customHeight="1" x14ac:dyDescent="0.2">
      <c r="A187" s="30"/>
      <c r="B187" s="128"/>
      <c r="C187" s="427" t="s">
        <v>2858</v>
      </c>
      <c r="D187" s="427"/>
      <c r="E187" s="427"/>
      <c r="F187" s="427"/>
      <c r="G187" s="427"/>
      <c r="H187" s="427"/>
      <c r="I187" s="427"/>
      <c r="J187" s="192"/>
      <c r="K187" s="193"/>
      <c r="L187" s="31"/>
      <c r="M187" s="194"/>
      <c r="N187" s="169"/>
      <c r="O187" s="59"/>
      <c r="P187" s="170"/>
      <c r="Q187" s="170"/>
      <c r="R187" s="170"/>
      <c r="S187" s="170"/>
      <c r="T187" s="17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72"/>
      <c r="AT187" s="172"/>
      <c r="AU187" s="172"/>
      <c r="AY187" s="13"/>
      <c r="BE187" s="91"/>
      <c r="BF187" s="91"/>
      <c r="BG187" s="91"/>
      <c r="BH187" s="91"/>
      <c r="BI187" s="91"/>
      <c r="BJ187" s="13"/>
      <c r="BK187" s="91"/>
      <c r="BL187" s="13"/>
      <c r="BM187" s="172"/>
    </row>
    <row r="188" spans="1:65" s="2" customFormat="1" ht="7.05" customHeight="1" x14ac:dyDescent="0.2">
      <c r="A188" s="30"/>
      <c r="B188" s="48"/>
      <c r="C188" s="49"/>
      <c r="D188" s="49"/>
      <c r="E188" s="49"/>
      <c r="F188" s="49"/>
      <c r="G188" s="49"/>
      <c r="H188" s="49"/>
      <c r="I188" s="49"/>
      <c r="J188" s="49"/>
      <c r="K188" s="49"/>
      <c r="L188" s="31"/>
      <c r="M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</row>
  </sheetData>
  <autoFilter ref="C139:K180"/>
  <mergeCells count="27">
    <mergeCell ref="C186:I186"/>
    <mergeCell ref="C187:I187"/>
    <mergeCell ref="C181:D181"/>
    <mergeCell ref="C182:I182"/>
    <mergeCell ref="C183:I183"/>
    <mergeCell ref="C184:I184"/>
    <mergeCell ref="C185:I185"/>
    <mergeCell ref="L2:V2"/>
    <mergeCell ref="D110:F110"/>
    <mergeCell ref="D111:F111"/>
    <mergeCell ref="D112:F112"/>
    <mergeCell ref="D113:F113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  <mergeCell ref="E126:H126"/>
    <mergeCell ref="E130:H130"/>
    <mergeCell ref="E128:H128"/>
    <mergeCell ref="E132:H132"/>
    <mergeCell ref="D114:F114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1"/>
  <sheetViews>
    <sheetView showGridLines="0" topLeftCell="A143" workbookViewId="0">
      <selection activeCell="J43" sqref="J43"/>
    </sheetView>
  </sheetViews>
  <sheetFormatPr defaultColWidth="8.7109375" defaultRowHeight="10.199999999999999" x14ac:dyDescent="0.2"/>
  <cols>
    <col min="1" max="1" width="8.28515625" style="1" customWidth="1"/>
    <col min="2" max="2" width="1.28515625" style="1" customWidth="1"/>
    <col min="3" max="4" width="4.28515625" style="1" customWidth="1"/>
    <col min="5" max="5" width="17.28515625" style="1" customWidth="1"/>
    <col min="6" max="6" width="50.7109375" style="1" customWidth="1"/>
    <col min="7" max="7" width="7.42578125" style="1" customWidth="1"/>
    <col min="8" max="8" width="14" style="1" customWidth="1"/>
    <col min="9" max="9" width="15.71093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7109375" style="1" hidden="1" customWidth="1"/>
    <col min="14" max="14" width="9.28515625" style="1" hidden="1"/>
    <col min="15" max="20" width="14.28515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7.049999999999997" customHeight="1" x14ac:dyDescent="0.2">
      <c r="L2" s="373" t="s">
        <v>5</v>
      </c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13" t="s">
        <v>116</v>
      </c>
    </row>
    <row r="3" spans="1:46" s="1" customFormat="1" ht="7.0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1:46" s="1" customFormat="1" ht="25.05" customHeight="1" x14ac:dyDescent="0.2">
      <c r="B4" s="16"/>
      <c r="D4" s="17" t="s">
        <v>180</v>
      </c>
      <c r="L4" s="16"/>
      <c r="M4" s="97" t="s">
        <v>9</v>
      </c>
      <c r="AT4" s="13" t="s">
        <v>3</v>
      </c>
    </row>
    <row r="5" spans="1:46" s="1" customFormat="1" ht="7.05" customHeight="1" x14ac:dyDescent="0.2">
      <c r="B5" s="16"/>
      <c r="L5" s="16"/>
    </row>
    <row r="6" spans="1:46" s="1" customFormat="1" ht="12" customHeight="1" x14ac:dyDescent="0.2">
      <c r="B6" s="16"/>
      <c r="D6" s="23" t="s">
        <v>15</v>
      </c>
      <c r="L6" s="16"/>
    </row>
    <row r="7" spans="1:46" s="1" customFormat="1" ht="16.5" customHeight="1" x14ac:dyDescent="0.2">
      <c r="B7" s="16"/>
      <c r="E7" s="428" t="str">
        <f>'Rekapitulácia stavby'!K6</f>
        <v>Vinárstvo S</v>
      </c>
      <c r="F7" s="429"/>
      <c r="G7" s="429"/>
      <c r="H7" s="429"/>
      <c r="L7" s="16"/>
    </row>
    <row r="8" spans="1:46" ht="13.2" x14ac:dyDescent="0.2">
      <c r="B8" s="16"/>
      <c r="D8" s="23" t="s">
        <v>181</v>
      </c>
      <c r="L8" s="16"/>
    </row>
    <row r="9" spans="1:46" s="1" customFormat="1" ht="16.5" customHeight="1" x14ac:dyDescent="0.2">
      <c r="B9" s="16"/>
      <c r="E9" s="428" t="s">
        <v>106</v>
      </c>
      <c r="F9" s="374"/>
      <c r="G9" s="374"/>
      <c r="H9" s="374"/>
      <c r="L9" s="16"/>
    </row>
    <row r="10" spans="1:46" s="1" customFormat="1" ht="12" customHeight="1" x14ac:dyDescent="0.2">
      <c r="B10" s="16"/>
      <c r="D10" s="23" t="s">
        <v>182</v>
      </c>
      <c r="L10" s="16"/>
    </row>
    <row r="11" spans="1:46" s="2" customFormat="1" ht="16.5" customHeight="1" x14ac:dyDescent="0.2">
      <c r="A11" s="30"/>
      <c r="B11" s="31"/>
      <c r="C11" s="30"/>
      <c r="D11" s="30"/>
      <c r="E11" s="431" t="s">
        <v>2845</v>
      </c>
      <c r="F11" s="425"/>
      <c r="G11" s="425"/>
      <c r="H11" s="425"/>
      <c r="I11" s="30"/>
      <c r="J11" s="30"/>
      <c r="K11" s="30"/>
      <c r="L11" s="4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 x14ac:dyDescent="0.2">
      <c r="A12" s="30"/>
      <c r="B12" s="31"/>
      <c r="C12" s="30"/>
      <c r="D12" s="23"/>
      <c r="E12" s="30"/>
      <c r="F12" s="30"/>
      <c r="G12" s="30"/>
      <c r="H12" s="30"/>
      <c r="I12" s="30"/>
      <c r="J12" s="30"/>
      <c r="K12" s="30"/>
      <c r="L12" s="4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6.5" customHeight="1" x14ac:dyDescent="0.2">
      <c r="A13" s="30"/>
      <c r="B13" s="31"/>
      <c r="C13" s="30"/>
      <c r="D13" s="30"/>
      <c r="E13" s="404"/>
      <c r="F13" s="425"/>
      <c r="G13" s="425"/>
      <c r="H13" s="425"/>
      <c r="I13" s="30"/>
      <c r="J13" s="30"/>
      <c r="K13" s="30"/>
      <c r="L13" s="4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x14ac:dyDescent="0.2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4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2" customHeight="1" x14ac:dyDescent="0.2">
      <c r="A15" s="30"/>
      <c r="B15" s="31"/>
      <c r="C15" s="30"/>
      <c r="D15" s="23" t="s">
        <v>16</v>
      </c>
      <c r="E15" s="30"/>
      <c r="F15" s="21" t="s">
        <v>1</v>
      </c>
      <c r="G15" s="30"/>
      <c r="H15" s="30"/>
      <c r="I15" s="23" t="s">
        <v>17</v>
      </c>
      <c r="J15" s="21" t="s">
        <v>1</v>
      </c>
      <c r="K15" s="30"/>
      <c r="L15" s="4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12" customHeight="1" x14ac:dyDescent="0.2">
      <c r="A16" s="30"/>
      <c r="B16" s="31"/>
      <c r="C16" s="30"/>
      <c r="D16" s="23" t="s">
        <v>18</v>
      </c>
      <c r="E16" s="30"/>
      <c r="F16" s="21" t="s">
        <v>183</v>
      </c>
      <c r="G16" s="30"/>
      <c r="H16" s="30"/>
      <c r="I16" s="23" t="s">
        <v>20</v>
      </c>
      <c r="J16" s="56">
        <f>'Rekapitulácia stavby'!AN8</f>
        <v>44665</v>
      </c>
      <c r="K16" s="30"/>
      <c r="L16" s="43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0.8" customHeight="1" x14ac:dyDescent="0.2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43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2" customHeight="1" x14ac:dyDescent="0.2">
      <c r="A18" s="30"/>
      <c r="B18" s="31"/>
      <c r="C18" s="30"/>
      <c r="D18" s="23" t="s">
        <v>21</v>
      </c>
      <c r="E18" s="30"/>
      <c r="F18" s="30"/>
      <c r="G18" s="30"/>
      <c r="H18" s="30"/>
      <c r="I18" s="23" t="s">
        <v>22</v>
      </c>
      <c r="J18" s="21" t="s">
        <v>1</v>
      </c>
      <c r="K18" s="30"/>
      <c r="L18" s="4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8" customHeight="1" x14ac:dyDescent="0.2">
      <c r="A19" s="30"/>
      <c r="B19" s="31"/>
      <c r="C19" s="30"/>
      <c r="D19" s="30"/>
      <c r="E19" s="21" t="s">
        <v>184</v>
      </c>
      <c r="F19" s="30"/>
      <c r="G19" s="30"/>
      <c r="H19" s="30"/>
      <c r="I19" s="23" t="s">
        <v>23</v>
      </c>
      <c r="J19" s="21" t="s">
        <v>1</v>
      </c>
      <c r="K19" s="30"/>
      <c r="L19" s="43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7.05" customHeight="1" x14ac:dyDescent="0.2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43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2" customHeight="1" x14ac:dyDescent="0.2">
      <c r="A21" s="30"/>
      <c r="B21" s="31"/>
      <c r="C21" s="30"/>
      <c r="D21" s="23" t="s">
        <v>24</v>
      </c>
      <c r="E21" s="30"/>
      <c r="F21" s="30"/>
      <c r="G21" s="30"/>
      <c r="H21" s="30"/>
      <c r="I21" s="23" t="s">
        <v>22</v>
      </c>
      <c r="J21" s="24" t="str">
        <f>'Rekapitulácia stavby'!AN13</f>
        <v>Vyplň údaj</v>
      </c>
      <c r="K21" s="30"/>
      <c r="L21" s="43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8" customHeight="1" x14ac:dyDescent="0.2">
      <c r="A22" s="30"/>
      <c r="B22" s="31"/>
      <c r="C22" s="30"/>
      <c r="D22" s="30"/>
      <c r="E22" s="426" t="str">
        <f>'Rekapitulácia stavby'!E14</f>
        <v>Vyplň údaj</v>
      </c>
      <c r="F22" s="378"/>
      <c r="G22" s="378"/>
      <c r="H22" s="378"/>
      <c r="I22" s="23" t="s">
        <v>23</v>
      </c>
      <c r="J22" s="24" t="str">
        <f>'Rekapitulácia stavby'!AN14</f>
        <v>Vyplň údaj</v>
      </c>
      <c r="K22" s="30"/>
      <c r="L22" s="4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7.05" customHeight="1" x14ac:dyDescent="0.2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4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2" customHeight="1" x14ac:dyDescent="0.2">
      <c r="A24" s="30"/>
      <c r="B24" s="31"/>
      <c r="C24" s="30"/>
      <c r="D24" s="23" t="s">
        <v>26</v>
      </c>
      <c r="E24" s="30"/>
      <c r="F24" s="30"/>
      <c r="G24" s="30"/>
      <c r="H24" s="30"/>
      <c r="I24" s="23" t="s">
        <v>22</v>
      </c>
      <c r="J24" s="21" t="s">
        <v>1</v>
      </c>
      <c r="K24" s="30"/>
      <c r="L24" s="43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8" customHeight="1" x14ac:dyDescent="0.2">
      <c r="A25" s="30"/>
      <c r="B25" s="31"/>
      <c r="C25" s="30"/>
      <c r="D25" s="30"/>
      <c r="E25" s="21" t="s">
        <v>185</v>
      </c>
      <c r="F25" s="30"/>
      <c r="G25" s="30"/>
      <c r="H25" s="30"/>
      <c r="I25" s="23" t="s">
        <v>23</v>
      </c>
      <c r="J25" s="21" t="s">
        <v>1</v>
      </c>
      <c r="K25" s="30"/>
      <c r="L25" s="43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7.05" customHeight="1" x14ac:dyDescent="0.2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4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12" customHeight="1" x14ac:dyDescent="0.2">
      <c r="A27" s="30"/>
      <c r="B27" s="31"/>
      <c r="C27" s="30"/>
      <c r="D27" s="23" t="s">
        <v>28</v>
      </c>
      <c r="E27" s="30"/>
      <c r="F27" s="30"/>
      <c r="G27" s="30"/>
      <c r="H27" s="30"/>
      <c r="I27" s="23" t="s">
        <v>22</v>
      </c>
      <c r="J27" s="21" t="s">
        <v>1</v>
      </c>
      <c r="K27" s="30"/>
      <c r="L27" s="43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18" customHeight="1" x14ac:dyDescent="0.2">
      <c r="A28" s="30"/>
      <c r="B28" s="31"/>
      <c r="C28" s="30"/>
      <c r="D28" s="30"/>
      <c r="E28" s="21" t="s">
        <v>186</v>
      </c>
      <c r="F28" s="30"/>
      <c r="G28" s="30"/>
      <c r="H28" s="30"/>
      <c r="I28" s="23" t="s">
        <v>23</v>
      </c>
      <c r="J28" s="21" t="s">
        <v>1</v>
      </c>
      <c r="K28" s="30"/>
      <c r="L28" s="4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7.05" customHeight="1" x14ac:dyDescent="0.2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43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12" customHeight="1" x14ac:dyDescent="0.2">
      <c r="A30" s="30"/>
      <c r="B30" s="31"/>
      <c r="C30" s="30"/>
      <c r="D30" s="23" t="s">
        <v>29</v>
      </c>
      <c r="E30" s="30"/>
      <c r="F30" s="30"/>
      <c r="G30" s="30"/>
      <c r="H30" s="30"/>
      <c r="I30" s="30"/>
      <c r="J30" s="30"/>
      <c r="K30" s="30"/>
      <c r="L30" s="43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7" customFormat="1" ht="16.5" customHeight="1" x14ac:dyDescent="0.2">
      <c r="A31" s="98"/>
      <c r="B31" s="99"/>
      <c r="C31" s="98"/>
      <c r="D31" s="98"/>
      <c r="E31" s="382" t="s">
        <v>1</v>
      </c>
      <c r="F31" s="382"/>
      <c r="G31" s="382"/>
      <c r="H31" s="382"/>
      <c r="I31" s="98"/>
      <c r="J31" s="98"/>
      <c r="K31" s="98"/>
      <c r="L31" s="100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</row>
    <row r="32" spans="1:31" s="2" customFormat="1" ht="7.05" customHeight="1" x14ac:dyDescent="0.2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43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7.05" customHeight="1" x14ac:dyDescent="0.2">
      <c r="A33" s="30"/>
      <c r="B33" s="31"/>
      <c r="C33" s="30"/>
      <c r="D33" s="67"/>
      <c r="E33" s="67"/>
      <c r="F33" s="67"/>
      <c r="G33" s="67"/>
      <c r="H33" s="67"/>
      <c r="I33" s="67"/>
      <c r="J33" s="67"/>
      <c r="K33" s="67"/>
      <c r="L33" s="4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55" customHeight="1" x14ac:dyDescent="0.2">
      <c r="A34" s="30"/>
      <c r="B34" s="31"/>
      <c r="C34" s="30"/>
      <c r="D34" s="21" t="s">
        <v>187</v>
      </c>
      <c r="E34" s="30"/>
      <c r="F34" s="30"/>
      <c r="G34" s="30"/>
      <c r="H34" s="30"/>
      <c r="I34" s="30"/>
      <c r="J34" s="29">
        <f>J100</f>
        <v>0</v>
      </c>
      <c r="K34" s="30"/>
      <c r="L34" s="43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55" customHeight="1" x14ac:dyDescent="0.2">
      <c r="A35" s="30"/>
      <c r="B35" s="31"/>
      <c r="C35" s="30"/>
      <c r="D35" s="28" t="s">
        <v>174</v>
      </c>
      <c r="E35" s="30"/>
      <c r="F35" s="30"/>
      <c r="G35" s="30"/>
      <c r="H35" s="30"/>
      <c r="I35" s="30"/>
      <c r="J35" s="29">
        <f>J107</f>
        <v>0</v>
      </c>
      <c r="K35" s="30"/>
      <c r="L35" s="4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25.2" customHeight="1" x14ac:dyDescent="0.2">
      <c r="A36" s="30"/>
      <c r="B36" s="31"/>
      <c r="C36" s="30"/>
      <c r="D36" s="101" t="s">
        <v>32</v>
      </c>
      <c r="E36" s="30"/>
      <c r="F36" s="30"/>
      <c r="G36" s="30"/>
      <c r="H36" s="30"/>
      <c r="I36" s="30"/>
      <c r="J36" s="72">
        <f>ROUND(J34 + J35, 2)</f>
        <v>0</v>
      </c>
      <c r="K36" s="30"/>
      <c r="L36" s="4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7.05" customHeight="1" x14ac:dyDescent="0.2">
      <c r="A37" s="30"/>
      <c r="B37" s="31"/>
      <c r="C37" s="30"/>
      <c r="D37" s="67"/>
      <c r="E37" s="67"/>
      <c r="F37" s="67"/>
      <c r="G37" s="67"/>
      <c r="H37" s="67"/>
      <c r="I37" s="67"/>
      <c r="J37" s="67"/>
      <c r="K37" s="67"/>
      <c r="L37" s="43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55" customHeight="1" x14ac:dyDescent="0.2">
      <c r="A38" s="30"/>
      <c r="B38" s="31"/>
      <c r="C38" s="30"/>
      <c r="D38" s="30"/>
      <c r="E38" s="30"/>
      <c r="F38" s="34" t="s">
        <v>34</v>
      </c>
      <c r="G38" s="30"/>
      <c r="H38" s="30"/>
      <c r="I38" s="34" t="s">
        <v>33</v>
      </c>
      <c r="J38" s="34" t="s">
        <v>35</v>
      </c>
      <c r="K38" s="30"/>
      <c r="L38" s="43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55" customHeight="1" x14ac:dyDescent="0.2">
      <c r="A39" s="30"/>
      <c r="B39" s="31"/>
      <c r="C39" s="30"/>
      <c r="D39" s="102" t="s">
        <v>36</v>
      </c>
      <c r="E39" s="36" t="s">
        <v>37</v>
      </c>
      <c r="F39" s="103">
        <f>ROUND((SUM(BE107:BE114) + SUM(BE138:BE153)),  2)</f>
        <v>0</v>
      </c>
      <c r="G39" s="104"/>
      <c r="H39" s="104"/>
      <c r="I39" s="105">
        <v>0.2</v>
      </c>
      <c r="J39" s="103">
        <f>ROUND(((SUM(BE107:BE114) + SUM(BE138:BE153))*I39),  2)</f>
        <v>0</v>
      </c>
      <c r="K39" s="30"/>
      <c r="L39" s="43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55" customHeight="1" x14ac:dyDescent="0.2">
      <c r="A40" s="30"/>
      <c r="B40" s="31"/>
      <c r="C40" s="30"/>
      <c r="D40" s="30"/>
      <c r="E40" s="36" t="s">
        <v>38</v>
      </c>
      <c r="F40" s="103">
        <f>ROUND((SUM(BF107:BF114) + SUM(BF138:BF153)),  2)</f>
        <v>0</v>
      </c>
      <c r="G40" s="104"/>
      <c r="H40" s="104"/>
      <c r="I40" s="105">
        <v>0.2</v>
      </c>
      <c r="J40" s="103">
        <f>ROUND(((SUM(BF107:BF114) + SUM(BF138:BF153))*I40),  2)</f>
        <v>0</v>
      </c>
      <c r="K40" s="30"/>
      <c r="L40" s="43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14.55" hidden="1" customHeight="1" x14ac:dyDescent="0.2">
      <c r="A41" s="30"/>
      <c r="B41" s="31"/>
      <c r="C41" s="30"/>
      <c r="D41" s="30"/>
      <c r="E41" s="23" t="s">
        <v>39</v>
      </c>
      <c r="F41" s="106">
        <f>ROUND((SUM(BG107:BG114) + SUM(BG138:BG153)),  2)</f>
        <v>0</v>
      </c>
      <c r="G41" s="30"/>
      <c r="H41" s="30"/>
      <c r="I41" s="107">
        <v>0.2</v>
      </c>
      <c r="J41" s="106">
        <f>0</f>
        <v>0</v>
      </c>
      <c r="K41" s="30"/>
      <c r="L41" s="43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14.55" hidden="1" customHeight="1" x14ac:dyDescent="0.2">
      <c r="A42" s="30"/>
      <c r="B42" s="31"/>
      <c r="C42" s="30"/>
      <c r="D42" s="30"/>
      <c r="E42" s="23" t="s">
        <v>40</v>
      </c>
      <c r="F42" s="106">
        <f>ROUND((SUM(BH107:BH114) + SUM(BH138:BH153)),  2)</f>
        <v>0</v>
      </c>
      <c r="G42" s="30"/>
      <c r="H42" s="30"/>
      <c r="I42" s="107">
        <v>0.2</v>
      </c>
      <c r="J42" s="106">
        <f>0</f>
        <v>0</v>
      </c>
      <c r="K42" s="30"/>
      <c r="L42" s="43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" customFormat="1" ht="14.55" hidden="1" customHeight="1" x14ac:dyDescent="0.2">
      <c r="A43" s="30"/>
      <c r="B43" s="31"/>
      <c r="C43" s="30"/>
      <c r="D43" s="30"/>
      <c r="E43" s="36" t="s">
        <v>41</v>
      </c>
      <c r="F43" s="103">
        <f>ROUND((SUM(BI107:BI114) + SUM(BI138:BI153)),  2)</f>
        <v>0</v>
      </c>
      <c r="G43" s="104"/>
      <c r="H43" s="104"/>
      <c r="I43" s="105">
        <v>0</v>
      </c>
      <c r="J43" s="103">
        <f>0</f>
        <v>0</v>
      </c>
      <c r="K43" s="30"/>
      <c r="L43" s="43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2" customFormat="1" ht="7.05" customHeight="1" x14ac:dyDescent="0.2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43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s="2" customFormat="1" ht="25.2" customHeight="1" x14ac:dyDescent="0.2">
      <c r="A45" s="30"/>
      <c r="B45" s="31"/>
      <c r="C45" s="95"/>
      <c r="D45" s="108" t="s">
        <v>42</v>
      </c>
      <c r="E45" s="61"/>
      <c r="F45" s="61"/>
      <c r="G45" s="109" t="s">
        <v>43</v>
      </c>
      <c r="H45" s="110" t="s">
        <v>44</v>
      </c>
      <c r="I45" s="61"/>
      <c r="J45" s="111">
        <f>SUM(J36:J43)</f>
        <v>0</v>
      </c>
      <c r="K45" s="112"/>
      <c r="L45" s="43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  <row r="46" spans="1:31" s="2" customFormat="1" ht="14.55" customHeight="1" x14ac:dyDescent="0.2">
      <c r="A46" s="30"/>
      <c r="B46" s="31"/>
      <c r="C46" s="30"/>
      <c r="D46" s="30"/>
      <c r="E46" s="30"/>
      <c r="F46" s="30"/>
      <c r="G46" s="30"/>
      <c r="H46" s="30"/>
      <c r="I46" s="30"/>
      <c r="J46" s="30"/>
      <c r="K46" s="30"/>
      <c r="L46" s="43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:31" s="1" customFormat="1" ht="14.55" customHeight="1" x14ac:dyDescent="0.2">
      <c r="B47" s="16"/>
      <c r="L47" s="16"/>
    </row>
    <row r="48" spans="1:31" s="1" customFormat="1" ht="14.55" customHeight="1" x14ac:dyDescent="0.2">
      <c r="B48" s="16"/>
      <c r="L48" s="16"/>
    </row>
    <row r="49" spans="1:31" s="1" customFormat="1" ht="14.55" customHeight="1" x14ac:dyDescent="0.2">
      <c r="B49" s="16"/>
      <c r="L49" s="16"/>
    </row>
    <row r="50" spans="1:31" s="2" customFormat="1" ht="14.55" customHeight="1" x14ac:dyDescent="0.2">
      <c r="B50" s="43"/>
      <c r="D50" s="44" t="s">
        <v>45</v>
      </c>
      <c r="E50" s="45"/>
      <c r="F50" s="45"/>
      <c r="G50" s="44" t="s">
        <v>46</v>
      </c>
      <c r="H50" s="45"/>
      <c r="I50" s="45"/>
      <c r="J50" s="45"/>
      <c r="K50" s="45"/>
      <c r="L50" s="43"/>
    </row>
    <row r="51" spans="1:31" x14ac:dyDescent="0.2">
      <c r="B51" s="16"/>
      <c r="L51" s="16"/>
    </row>
    <row r="52" spans="1:31" x14ac:dyDescent="0.2">
      <c r="B52" s="16"/>
      <c r="L52" s="16"/>
    </row>
    <row r="53" spans="1:31" x14ac:dyDescent="0.2">
      <c r="B53" s="16"/>
      <c r="L53" s="16"/>
    </row>
    <row r="54" spans="1:31" x14ac:dyDescent="0.2">
      <c r="B54" s="16"/>
      <c r="L54" s="16"/>
    </row>
    <row r="55" spans="1:31" x14ac:dyDescent="0.2">
      <c r="B55" s="16"/>
      <c r="L55" s="16"/>
    </row>
    <row r="56" spans="1:31" x14ac:dyDescent="0.2">
      <c r="B56" s="16"/>
      <c r="L56" s="16"/>
    </row>
    <row r="57" spans="1:31" x14ac:dyDescent="0.2">
      <c r="B57" s="16"/>
      <c r="L57" s="16"/>
    </row>
    <row r="58" spans="1:31" x14ac:dyDescent="0.2">
      <c r="B58" s="16"/>
      <c r="L58" s="16"/>
    </row>
    <row r="59" spans="1:31" x14ac:dyDescent="0.2">
      <c r="B59" s="16"/>
      <c r="L59" s="16"/>
    </row>
    <row r="60" spans="1:31" x14ac:dyDescent="0.2">
      <c r="B60" s="16"/>
      <c r="L60" s="16"/>
    </row>
    <row r="61" spans="1:31" s="2" customFormat="1" ht="13.2" x14ac:dyDescent="0.2">
      <c r="A61" s="30"/>
      <c r="B61" s="31"/>
      <c r="C61" s="30"/>
      <c r="D61" s="46" t="s">
        <v>47</v>
      </c>
      <c r="E61" s="33"/>
      <c r="F61" s="113" t="s">
        <v>48</v>
      </c>
      <c r="G61" s="46" t="s">
        <v>47</v>
      </c>
      <c r="H61" s="33"/>
      <c r="I61" s="33"/>
      <c r="J61" s="114" t="s">
        <v>48</v>
      </c>
      <c r="K61" s="33"/>
      <c r="L61" s="4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x14ac:dyDescent="0.2">
      <c r="B62" s="16"/>
      <c r="L62" s="16"/>
    </row>
    <row r="63" spans="1:31" x14ac:dyDescent="0.2">
      <c r="B63" s="16"/>
      <c r="L63" s="16"/>
    </row>
    <row r="64" spans="1:31" x14ac:dyDescent="0.2">
      <c r="B64" s="16"/>
      <c r="L64" s="16"/>
    </row>
    <row r="65" spans="1:31" s="2" customFormat="1" ht="13.2" x14ac:dyDescent="0.2">
      <c r="A65" s="30"/>
      <c r="B65" s="31"/>
      <c r="C65" s="30"/>
      <c r="D65" s="44" t="s">
        <v>49</v>
      </c>
      <c r="E65" s="47"/>
      <c r="F65" s="47"/>
      <c r="G65" s="44" t="s">
        <v>50</v>
      </c>
      <c r="H65" s="47"/>
      <c r="I65" s="47"/>
      <c r="J65" s="47"/>
      <c r="K65" s="47"/>
      <c r="L65" s="4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x14ac:dyDescent="0.2">
      <c r="B66" s="16"/>
      <c r="L66" s="16"/>
    </row>
    <row r="67" spans="1:31" x14ac:dyDescent="0.2">
      <c r="B67" s="16"/>
      <c r="L67" s="16"/>
    </row>
    <row r="68" spans="1:31" x14ac:dyDescent="0.2">
      <c r="B68" s="16"/>
      <c r="L68" s="16"/>
    </row>
    <row r="69" spans="1:31" x14ac:dyDescent="0.2">
      <c r="B69" s="16"/>
      <c r="L69" s="16"/>
    </row>
    <row r="70" spans="1:31" x14ac:dyDescent="0.2">
      <c r="B70" s="16"/>
      <c r="L70" s="16"/>
    </row>
    <row r="71" spans="1:31" x14ac:dyDescent="0.2">
      <c r="B71" s="16"/>
      <c r="L71" s="16"/>
    </row>
    <row r="72" spans="1:31" x14ac:dyDescent="0.2">
      <c r="B72" s="16"/>
      <c r="L72" s="16"/>
    </row>
    <row r="73" spans="1:31" x14ac:dyDescent="0.2">
      <c r="B73" s="16"/>
      <c r="L73" s="16"/>
    </row>
    <row r="74" spans="1:31" x14ac:dyDescent="0.2">
      <c r="B74" s="16"/>
      <c r="L74" s="16"/>
    </row>
    <row r="75" spans="1:31" x14ac:dyDescent="0.2">
      <c r="B75" s="16"/>
      <c r="L75" s="16"/>
    </row>
    <row r="76" spans="1:31" s="2" customFormat="1" ht="13.2" x14ac:dyDescent="0.2">
      <c r="A76" s="30"/>
      <c r="B76" s="31"/>
      <c r="C76" s="30"/>
      <c r="D76" s="46" t="s">
        <v>47</v>
      </c>
      <c r="E76" s="33"/>
      <c r="F76" s="113" t="s">
        <v>48</v>
      </c>
      <c r="G76" s="46" t="s">
        <v>47</v>
      </c>
      <c r="H76" s="33"/>
      <c r="I76" s="33"/>
      <c r="J76" s="114" t="s">
        <v>48</v>
      </c>
      <c r="K76" s="33"/>
      <c r="L76" s="4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55" customHeight="1" x14ac:dyDescent="0.2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7.05" customHeight="1" x14ac:dyDescent="0.2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5.05" customHeight="1" x14ac:dyDescent="0.2">
      <c r="A82" s="30"/>
      <c r="B82" s="31"/>
      <c r="C82" s="17" t="s">
        <v>188</v>
      </c>
      <c r="D82" s="30"/>
      <c r="E82" s="30"/>
      <c r="F82" s="30"/>
      <c r="G82" s="30"/>
      <c r="H82" s="30"/>
      <c r="I82" s="30"/>
      <c r="J82" s="30"/>
      <c r="K82" s="30"/>
      <c r="L82" s="4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7.05" customHeight="1" x14ac:dyDescent="0.2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 x14ac:dyDescent="0.2">
      <c r="A84" s="30"/>
      <c r="B84" s="31"/>
      <c r="C84" s="23" t="s">
        <v>15</v>
      </c>
      <c r="D84" s="30"/>
      <c r="E84" s="30"/>
      <c r="F84" s="30"/>
      <c r="G84" s="30"/>
      <c r="H84" s="30"/>
      <c r="I84" s="30"/>
      <c r="J84" s="30"/>
      <c r="K84" s="30"/>
      <c r="L84" s="4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 x14ac:dyDescent="0.2">
      <c r="A85" s="30"/>
      <c r="B85" s="31"/>
      <c r="C85" s="30"/>
      <c r="D85" s="30"/>
      <c r="E85" s="428" t="str">
        <f>E7</f>
        <v>Vinárstvo S</v>
      </c>
      <c r="F85" s="429"/>
      <c r="G85" s="429"/>
      <c r="H85" s="429"/>
      <c r="I85" s="30"/>
      <c r="J85" s="30"/>
      <c r="K85" s="30"/>
      <c r="L85" s="4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1" customFormat="1" ht="12" customHeight="1" x14ac:dyDescent="0.2">
      <c r="B86" s="16"/>
      <c r="C86" s="23" t="s">
        <v>181</v>
      </c>
      <c r="L86" s="16"/>
    </row>
    <row r="87" spans="1:31" s="1" customFormat="1" ht="16.5" customHeight="1" x14ac:dyDescent="0.2">
      <c r="B87" s="16"/>
      <c r="E87" s="428" t="s">
        <v>106</v>
      </c>
      <c r="F87" s="374"/>
      <c r="G87" s="374"/>
      <c r="H87" s="374"/>
      <c r="L87" s="16"/>
    </row>
    <row r="88" spans="1:31" s="1" customFormat="1" ht="12" customHeight="1" x14ac:dyDescent="0.2">
      <c r="B88" s="16"/>
      <c r="C88" s="23" t="s">
        <v>182</v>
      </c>
      <c r="L88" s="16"/>
    </row>
    <row r="89" spans="1:31" s="2" customFormat="1" ht="16.5" customHeight="1" x14ac:dyDescent="0.2">
      <c r="A89" s="30"/>
      <c r="B89" s="31"/>
      <c r="C89" s="30"/>
      <c r="D89" s="30"/>
      <c r="E89" s="431" t="s">
        <v>2845</v>
      </c>
      <c r="F89" s="425"/>
      <c r="G89" s="425"/>
      <c r="H89" s="425"/>
      <c r="I89" s="30"/>
      <c r="J89" s="30"/>
      <c r="K89" s="30"/>
      <c r="L89" s="4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12" customHeight="1" x14ac:dyDescent="0.2">
      <c r="A90" s="30"/>
      <c r="B90" s="31"/>
      <c r="C90" s="23"/>
      <c r="D90" s="30"/>
      <c r="E90" s="30"/>
      <c r="F90" s="30"/>
      <c r="G90" s="30"/>
      <c r="H90" s="30"/>
      <c r="I90" s="30"/>
      <c r="J90" s="30"/>
      <c r="K90" s="30"/>
      <c r="L90" s="43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6.5" customHeight="1" x14ac:dyDescent="0.2">
      <c r="A91" s="30"/>
      <c r="B91" s="31"/>
      <c r="C91" s="30"/>
      <c r="D91" s="30"/>
      <c r="E91" s="404"/>
      <c r="F91" s="425"/>
      <c r="G91" s="425"/>
      <c r="H91" s="425"/>
      <c r="I91" s="30"/>
      <c r="J91" s="30"/>
      <c r="K91" s="30"/>
      <c r="L91" s="43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7.05" customHeight="1" x14ac:dyDescent="0.2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3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2" customHeight="1" x14ac:dyDescent="0.2">
      <c r="A93" s="30"/>
      <c r="B93" s="31"/>
      <c r="C93" s="23" t="s">
        <v>18</v>
      </c>
      <c r="D93" s="30"/>
      <c r="E93" s="30"/>
      <c r="F93" s="21" t="str">
        <f>F16</f>
        <v>k.ú.Strekov,okres Nové Zámky</v>
      </c>
      <c r="G93" s="30"/>
      <c r="H93" s="30"/>
      <c r="I93" s="23" t="s">
        <v>20</v>
      </c>
      <c r="J93" s="56">
        <f>IF(J16="","",J16)</f>
        <v>44665</v>
      </c>
      <c r="K93" s="30"/>
      <c r="L93" s="43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7.05" customHeight="1" x14ac:dyDescent="0.2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43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25.8" customHeight="1" x14ac:dyDescent="0.2">
      <c r="A95" s="30"/>
      <c r="B95" s="31"/>
      <c r="C95" s="23" t="s">
        <v>21</v>
      </c>
      <c r="D95" s="30"/>
      <c r="E95" s="30"/>
      <c r="F95" s="21" t="str">
        <f>E19</f>
        <v xml:space="preserve"> STON a.s. , Uhrova 18, 831 01 Bratislava</v>
      </c>
      <c r="G95" s="30"/>
      <c r="H95" s="30"/>
      <c r="I95" s="23" t="s">
        <v>26</v>
      </c>
      <c r="J95" s="26" t="str">
        <f>E25</f>
        <v xml:space="preserve"> Ing. arch. Tomáš Krištek</v>
      </c>
      <c r="K95" s="30"/>
      <c r="L95" s="43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2" customFormat="1" ht="15.3" customHeight="1" x14ac:dyDescent="0.2">
      <c r="A96" s="30"/>
      <c r="B96" s="31"/>
      <c r="C96" s="23" t="s">
        <v>24</v>
      </c>
      <c r="D96" s="30"/>
      <c r="E96" s="30"/>
      <c r="F96" s="21" t="str">
        <f>IF(E22="","",E22)</f>
        <v>Vyplň údaj</v>
      </c>
      <c r="G96" s="30"/>
      <c r="H96" s="30"/>
      <c r="I96" s="23" t="s">
        <v>28</v>
      </c>
      <c r="J96" s="26" t="str">
        <f>E28</f>
        <v>Rosoft,s.r.o.</v>
      </c>
      <c r="K96" s="30"/>
      <c r="L96" s="43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65" s="2" customFormat="1" ht="10.199999999999999" customHeight="1" x14ac:dyDescent="0.2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3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65" s="2" customFormat="1" ht="29.25" customHeight="1" x14ac:dyDescent="0.2">
      <c r="A98" s="30"/>
      <c r="B98" s="31"/>
      <c r="C98" s="115" t="s">
        <v>189</v>
      </c>
      <c r="D98" s="95"/>
      <c r="E98" s="95"/>
      <c r="F98" s="95"/>
      <c r="G98" s="95"/>
      <c r="H98" s="95"/>
      <c r="I98" s="95"/>
      <c r="J98" s="116" t="s">
        <v>190</v>
      </c>
      <c r="K98" s="95"/>
      <c r="L98" s="43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65" s="2" customFormat="1" ht="10.199999999999999" customHeight="1" x14ac:dyDescent="0.2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3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65" s="2" customFormat="1" ht="22.8" customHeight="1" x14ac:dyDescent="0.2">
      <c r="A100" s="30"/>
      <c r="B100" s="31"/>
      <c r="C100" s="117" t="s">
        <v>191</v>
      </c>
      <c r="D100" s="30"/>
      <c r="E100" s="30"/>
      <c r="F100" s="30"/>
      <c r="G100" s="30"/>
      <c r="H100" s="30"/>
      <c r="I100" s="30"/>
      <c r="J100" s="72">
        <f>J138</f>
        <v>0</v>
      </c>
      <c r="K100" s="30"/>
      <c r="L100" s="43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U100" s="13" t="s">
        <v>192</v>
      </c>
    </row>
    <row r="101" spans="1:65" s="8" customFormat="1" ht="25.05" customHeight="1" x14ac:dyDescent="0.2">
      <c r="B101" s="118"/>
      <c r="D101" s="119" t="s">
        <v>1100</v>
      </c>
      <c r="E101" s="120"/>
      <c r="F101" s="120"/>
      <c r="G101" s="120"/>
      <c r="H101" s="120"/>
      <c r="I101" s="120"/>
      <c r="J101" s="121">
        <f>J139</f>
        <v>0</v>
      </c>
      <c r="L101" s="118"/>
    </row>
    <row r="102" spans="1:65" s="9" customFormat="1" ht="19.95" customHeight="1" x14ac:dyDescent="0.2">
      <c r="B102" s="122"/>
      <c r="D102" s="123" t="s">
        <v>1101</v>
      </c>
      <c r="E102" s="124"/>
      <c r="F102" s="124"/>
      <c r="G102" s="124"/>
      <c r="H102" s="124"/>
      <c r="I102" s="124"/>
      <c r="J102" s="125">
        <f>J140</f>
        <v>0</v>
      </c>
      <c r="L102" s="122"/>
    </row>
    <row r="103" spans="1:65" s="9" customFormat="1" ht="19.95" customHeight="1" x14ac:dyDescent="0.2">
      <c r="B103" s="122"/>
      <c r="D103" s="123" t="s">
        <v>1945</v>
      </c>
      <c r="E103" s="124"/>
      <c r="F103" s="124"/>
      <c r="G103" s="124"/>
      <c r="H103" s="124"/>
      <c r="I103" s="124"/>
      <c r="J103" s="125">
        <f>J143</f>
        <v>0</v>
      </c>
      <c r="L103" s="122"/>
    </row>
    <row r="104" spans="1:65" s="9" customFormat="1" ht="19.95" customHeight="1" x14ac:dyDescent="0.2">
      <c r="B104" s="122"/>
      <c r="D104" s="123" t="s">
        <v>1102</v>
      </c>
      <c r="E104" s="124"/>
      <c r="F104" s="124"/>
      <c r="G104" s="124"/>
      <c r="H104" s="124"/>
      <c r="I104" s="124"/>
      <c r="J104" s="125">
        <f>J144</f>
        <v>0</v>
      </c>
      <c r="L104" s="122"/>
    </row>
    <row r="105" spans="1:65" s="2" customFormat="1" ht="21.75" customHeight="1" x14ac:dyDescent="0.2">
      <c r="A105" s="30"/>
      <c r="B105" s="31"/>
      <c r="C105" s="30"/>
      <c r="D105" s="30"/>
      <c r="E105" s="30"/>
      <c r="F105" s="30"/>
      <c r="G105" s="30"/>
      <c r="H105" s="30"/>
      <c r="I105" s="30"/>
      <c r="J105" s="30"/>
      <c r="K105" s="30"/>
      <c r="L105" s="43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65" s="2" customFormat="1" ht="7.05" customHeight="1" x14ac:dyDescent="0.2">
      <c r="A106" s="30"/>
      <c r="B106" s="31"/>
      <c r="C106" s="30"/>
      <c r="D106" s="30"/>
      <c r="E106" s="30"/>
      <c r="F106" s="30"/>
      <c r="G106" s="30"/>
      <c r="H106" s="30"/>
      <c r="I106" s="30"/>
      <c r="J106" s="30"/>
      <c r="K106" s="30"/>
      <c r="L106" s="43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65" s="2" customFormat="1" ht="29.25" customHeight="1" x14ac:dyDescent="0.2">
      <c r="A107" s="30"/>
      <c r="B107" s="31"/>
      <c r="C107" s="117" t="s">
        <v>196</v>
      </c>
      <c r="D107" s="30"/>
      <c r="E107" s="30"/>
      <c r="F107" s="30"/>
      <c r="G107" s="30"/>
      <c r="H107" s="30"/>
      <c r="I107" s="30"/>
      <c r="J107" s="126">
        <f>ROUND(J108 + J109 + J110 + J111 + J112 + J113,2)</f>
        <v>0</v>
      </c>
      <c r="K107" s="30"/>
      <c r="L107" s="43"/>
      <c r="N107" s="127" t="s">
        <v>36</v>
      </c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65" s="2" customFormat="1" ht="18" customHeight="1" x14ac:dyDescent="0.2">
      <c r="A108" s="30"/>
      <c r="B108" s="128"/>
      <c r="C108" s="129"/>
      <c r="D108" s="424" t="s">
        <v>197</v>
      </c>
      <c r="E108" s="430"/>
      <c r="F108" s="430"/>
      <c r="G108" s="129"/>
      <c r="H108" s="129"/>
      <c r="I108" s="129"/>
      <c r="J108" s="88">
        <v>0</v>
      </c>
      <c r="K108" s="129"/>
      <c r="L108" s="131"/>
      <c r="M108" s="132"/>
      <c r="N108" s="133" t="s">
        <v>38</v>
      </c>
      <c r="O108" s="132"/>
      <c r="P108" s="132"/>
      <c r="Q108" s="132"/>
      <c r="R108" s="132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4" t="s">
        <v>198</v>
      </c>
      <c r="AZ108" s="132"/>
      <c r="BA108" s="132"/>
      <c r="BB108" s="132"/>
      <c r="BC108" s="132"/>
      <c r="BD108" s="132"/>
      <c r="BE108" s="135">
        <f t="shared" ref="BE108:BE113" si="0">IF(N108="základná",J108,0)</f>
        <v>0</v>
      </c>
      <c r="BF108" s="135">
        <f t="shared" ref="BF108:BF113" si="1">IF(N108="znížená",J108,0)</f>
        <v>0</v>
      </c>
      <c r="BG108" s="135">
        <f t="shared" ref="BG108:BG113" si="2">IF(N108="zákl. prenesená",J108,0)</f>
        <v>0</v>
      </c>
      <c r="BH108" s="135">
        <f t="shared" ref="BH108:BH113" si="3">IF(N108="zníž. prenesená",J108,0)</f>
        <v>0</v>
      </c>
      <c r="BI108" s="135">
        <f t="shared" ref="BI108:BI113" si="4">IF(N108="nulová",J108,0)</f>
        <v>0</v>
      </c>
      <c r="BJ108" s="134" t="s">
        <v>84</v>
      </c>
      <c r="BK108" s="132"/>
      <c r="BL108" s="132"/>
      <c r="BM108" s="132"/>
    </row>
    <row r="109" spans="1:65" s="2" customFormat="1" ht="18" customHeight="1" x14ac:dyDescent="0.2">
      <c r="A109" s="30"/>
      <c r="B109" s="128"/>
      <c r="C109" s="129"/>
      <c r="D109" s="424" t="s">
        <v>199</v>
      </c>
      <c r="E109" s="430"/>
      <c r="F109" s="430"/>
      <c r="G109" s="129"/>
      <c r="H109" s="129"/>
      <c r="I109" s="129"/>
      <c r="J109" s="88">
        <v>0</v>
      </c>
      <c r="K109" s="129"/>
      <c r="L109" s="131"/>
      <c r="M109" s="132"/>
      <c r="N109" s="133" t="s">
        <v>38</v>
      </c>
      <c r="O109" s="132"/>
      <c r="P109" s="132"/>
      <c r="Q109" s="132"/>
      <c r="R109" s="132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198</v>
      </c>
      <c r="AZ109" s="132"/>
      <c r="BA109" s="132"/>
      <c r="BB109" s="132"/>
      <c r="BC109" s="132"/>
      <c r="BD109" s="132"/>
      <c r="BE109" s="135">
        <f t="shared" si="0"/>
        <v>0</v>
      </c>
      <c r="BF109" s="135">
        <f t="shared" si="1"/>
        <v>0</v>
      </c>
      <c r="BG109" s="135">
        <f t="shared" si="2"/>
        <v>0</v>
      </c>
      <c r="BH109" s="135">
        <f t="shared" si="3"/>
        <v>0</v>
      </c>
      <c r="BI109" s="135">
        <f t="shared" si="4"/>
        <v>0</v>
      </c>
      <c r="BJ109" s="134" t="s">
        <v>84</v>
      </c>
      <c r="BK109" s="132"/>
      <c r="BL109" s="132"/>
      <c r="BM109" s="132"/>
    </row>
    <row r="110" spans="1:65" s="2" customFormat="1" ht="18" customHeight="1" x14ac:dyDescent="0.2">
      <c r="A110" s="30"/>
      <c r="B110" s="128"/>
      <c r="C110" s="129"/>
      <c r="D110" s="424" t="s">
        <v>200</v>
      </c>
      <c r="E110" s="430"/>
      <c r="F110" s="430"/>
      <c r="G110" s="129"/>
      <c r="H110" s="129"/>
      <c r="I110" s="129"/>
      <c r="J110" s="88">
        <v>0</v>
      </c>
      <c r="K110" s="129"/>
      <c r="L110" s="131"/>
      <c r="M110" s="132"/>
      <c r="N110" s="133" t="s">
        <v>38</v>
      </c>
      <c r="O110" s="132"/>
      <c r="P110" s="132"/>
      <c r="Q110" s="132"/>
      <c r="R110" s="132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198</v>
      </c>
      <c r="AZ110" s="132"/>
      <c r="BA110" s="132"/>
      <c r="BB110" s="132"/>
      <c r="BC110" s="132"/>
      <c r="BD110" s="132"/>
      <c r="BE110" s="135">
        <f t="shared" si="0"/>
        <v>0</v>
      </c>
      <c r="BF110" s="135">
        <f t="shared" si="1"/>
        <v>0</v>
      </c>
      <c r="BG110" s="135">
        <f t="shared" si="2"/>
        <v>0</v>
      </c>
      <c r="BH110" s="135">
        <f t="shared" si="3"/>
        <v>0</v>
      </c>
      <c r="BI110" s="135">
        <f t="shared" si="4"/>
        <v>0</v>
      </c>
      <c r="BJ110" s="134" t="s">
        <v>84</v>
      </c>
      <c r="BK110" s="132"/>
      <c r="BL110" s="132"/>
      <c r="BM110" s="132"/>
    </row>
    <row r="111" spans="1:65" s="2" customFormat="1" ht="18" customHeight="1" x14ac:dyDescent="0.2">
      <c r="A111" s="30"/>
      <c r="B111" s="128"/>
      <c r="C111" s="129"/>
      <c r="D111" s="424" t="s">
        <v>201</v>
      </c>
      <c r="E111" s="430"/>
      <c r="F111" s="430"/>
      <c r="G111" s="129"/>
      <c r="H111" s="129"/>
      <c r="I111" s="129"/>
      <c r="J111" s="88">
        <v>0</v>
      </c>
      <c r="K111" s="129"/>
      <c r="L111" s="131"/>
      <c r="M111" s="132"/>
      <c r="N111" s="133" t="s">
        <v>38</v>
      </c>
      <c r="O111" s="132"/>
      <c r="P111" s="132"/>
      <c r="Q111" s="132"/>
      <c r="R111" s="132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4" t="s">
        <v>198</v>
      </c>
      <c r="AZ111" s="132"/>
      <c r="BA111" s="132"/>
      <c r="BB111" s="132"/>
      <c r="BC111" s="132"/>
      <c r="BD111" s="132"/>
      <c r="BE111" s="135">
        <f t="shared" si="0"/>
        <v>0</v>
      </c>
      <c r="BF111" s="135">
        <f t="shared" si="1"/>
        <v>0</v>
      </c>
      <c r="BG111" s="135">
        <f t="shared" si="2"/>
        <v>0</v>
      </c>
      <c r="BH111" s="135">
        <f t="shared" si="3"/>
        <v>0</v>
      </c>
      <c r="BI111" s="135">
        <f t="shared" si="4"/>
        <v>0</v>
      </c>
      <c r="BJ111" s="134" t="s">
        <v>84</v>
      </c>
      <c r="BK111" s="132"/>
      <c r="BL111" s="132"/>
      <c r="BM111" s="132"/>
    </row>
    <row r="112" spans="1:65" s="2" customFormat="1" ht="18" customHeight="1" x14ac:dyDescent="0.2">
      <c r="A112" s="30"/>
      <c r="B112" s="128"/>
      <c r="C112" s="129"/>
      <c r="D112" s="424" t="s">
        <v>202</v>
      </c>
      <c r="E112" s="430"/>
      <c r="F112" s="430"/>
      <c r="G112" s="129"/>
      <c r="H112" s="129"/>
      <c r="I112" s="129"/>
      <c r="J112" s="88">
        <v>0</v>
      </c>
      <c r="K112" s="129"/>
      <c r="L112" s="131"/>
      <c r="M112" s="132"/>
      <c r="N112" s="133" t="s">
        <v>38</v>
      </c>
      <c r="O112" s="132"/>
      <c r="P112" s="132"/>
      <c r="Q112" s="132"/>
      <c r="R112" s="132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4" t="s">
        <v>198</v>
      </c>
      <c r="AZ112" s="132"/>
      <c r="BA112" s="132"/>
      <c r="BB112" s="132"/>
      <c r="BC112" s="132"/>
      <c r="BD112" s="132"/>
      <c r="BE112" s="135">
        <f t="shared" si="0"/>
        <v>0</v>
      </c>
      <c r="BF112" s="135">
        <f t="shared" si="1"/>
        <v>0</v>
      </c>
      <c r="BG112" s="135">
        <f t="shared" si="2"/>
        <v>0</v>
      </c>
      <c r="BH112" s="135">
        <f t="shared" si="3"/>
        <v>0</v>
      </c>
      <c r="BI112" s="135">
        <f t="shared" si="4"/>
        <v>0</v>
      </c>
      <c r="BJ112" s="134" t="s">
        <v>84</v>
      </c>
      <c r="BK112" s="132"/>
      <c r="BL112" s="132"/>
      <c r="BM112" s="132"/>
    </row>
    <row r="113" spans="1:65" s="2" customFormat="1" ht="18" customHeight="1" x14ac:dyDescent="0.2">
      <c r="A113" s="30"/>
      <c r="B113" s="128"/>
      <c r="C113" s="129"/>
      <c r="D113" s="130" t="s">
        <v>203</v>
      </c>
      <c r="E113" s="129"/>
      <c r="F113" s="129"/>
      <c r="G113" s="129"/>
      <c r="H113" s="129"/>
      <c r="I113" s="129"/>
      <c r="J113" s="88">
        <f>ROUND(J34*T113,2)</f>
        <v>0</v>
      </c>
      <c r="K113" s="129"/>
      <c r="L113" s="131"/>
      <c r="M113" s="132"/>
      <c r="N113" s="133" t="s">
        <v>38</v>
      </c>
      <c r="O113" s="132"/>
      <c r="P113" s="132"/>
      <c r="Q113" s="132"/>
      <c r="R113" s="132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4" t="s">
        <v>204</v>
      </c>
      <c r="AZ113" s="132"/>
      <c r="BA113" s="132"/>
      <c r="BB113" s="132"/>
      <c r="BC113" s="132"/>
      <c r="BD113" s="132"/>
      <c r="BE113" s="135">
        <f t="shared" si="0"/>
        <v>0</v>
      </c>
      <c r="BF113" s="135">
        <f t="shared" si="1"/>
        <v>0</v>
      </c>
      <c r="BG113" s="135">
        <f t="shared" si="2"/>
        <v>0</v>
      </c>
      <c r="BH113" s="135">
        <f t="shared" si="3"/>
        <v>0</v>
      </c>
      <c r="BI113" s="135">
        <f t="shared" si="4"/>
        <v>0</v>
      </c>
      <c r="BJ113" s="134" t="s">
        <v>84</v>
      </c>
      <c r="BK113" s="132"/>
      <c r="BL113" s="132"/>
      <c r="BM113" s="132"/>
    </row>
    <row r="114" spans="1:65" s="2" customFormat="1" x14ac:dyDescent="0.2">
      <c r="A114" s="30"/>
      <c r="B114" s="31"/>
      <c r="C114" s="30"/>
      <c r="D114" s="30"/>
      <c r="E114" s="30"/>
      <c r="F114" s="30"/>
      <c r="G114" s="30"/>
      <c r="H114" s="30"/>
      <c r="I114" s="30"/>
      <c r="J114" s="30"/>
      <c r="K114" s="30"/>
      <c r="L114" s="43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29.25" customHeight="1" x14ac:dyDescent="0.2">
      <c r="A115" s="30"/>
      <c r="B115" s="31"/>
      <c r="C115" s="94" t="s">
        <v>179</v>
      </c>
      <c r="D115" s="95"/>
      <c r="E115" s="95"/>
      <c r="F115" s="95"/>
      <c r="G115" s="95"/>
      <c r="H115" s="95"/>
      <c r="I115" s="95"/>
      <c r="J115" s="96">
        <f>ROUND(J100+J107,2)</f>
        <v>0</v>
      </c>
      <c r="K115" s="95"/>
      <c r="L115" s="43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7.05" customHeight="1" x14ac:dyDescent="0.2">
      <c r="A116" s="30"/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43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20" spans="1:65" s="2" customFormat="1" ht="7.05" customHeight="1" x14ac:dyDescent="0.2">
      <c r="A120" s="30"/>
      <c r="B120" s="50"/>
      <c r="C120" s="51"/>
      <c r="D120" s="51"/>
      <c r="E120" s="51"/>
      <c r="F120" s="51"/>
      <c r="G120" s="51"/>
      <c r="H120" s="51"/>
      <c r="I120" s="51"/>
      <c r="J120" s="51"/>
      <c r="K120" s="51"/>
      <c r="L120" s="43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65" s="2" customFormat="1" ht="25.05" customHeight="1" x14ac:dyDescent="0.2">
      <c r="A121" s="30"/>
      <c r="B121" s="31"/>
      <c r="C121" s="17" t="s">
        <v>205</v>
      </c>
      <c r="D121" s="30"/>
      <c r="E121" s="30"/>
      <c r="F121" s="30"/>
      <c r="G121" s="30"/>
      <c r="H121" s="30"/>
      <c r="I121" s="30"/>
      <c r="J121" s="30"/>
      <c r="K121" s="30"/>
      <c r="L121" s="43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65" s="2" customFormat="1" ht="7.05" customHeight="1" x14ac:dyDescent="0.2">
      <c r="A122" s="30"/>
      <c r="B122" s="31"/>
      <c r="C122" s="30"/>
      <c r="D122" s="30"/>
      <c r="E122" s="30"/>
      <c r="F122" s="30"/>
      <c r="G122" s="30"/>
      <c r="H122" s="30"/>
      <c r="I122" s="30"/>
      <c r="J122" s="30"/>
      <c r="K122" s="30"/>
      <c r="L122" s="43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65" s="2" customFormat="1" ht="12" customHeight="1" x14ac:dyDescent="0.2">
      <c r="A123" s="30"/>
      <c r="B123" s="31"/>
      <c r="C123" s="23" t="s">
        <v>15</v>
      </c>
      <c r="D123" s="30"/>
      <c r="E123" s="30"/>
      <c r="F123" s="30"/>
      <c r="G123" s="30"/>
      <c r="H123" s="30"/>
      <c r="I123" s="30"/>
      <c r="J123" s="30"/>
      <c r="K123" s="30"/>
      <c r="L123" s="43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65" s="2" customFormat="1" ht="16.5" customHeight="1" x14ac:dyDescent="0.2">
      <c r="A124" s="30"/>
      <c r="B124" s="31"/>
      <c r="C124" s="30"/>
      <c r="D124" s="30"/>
      <c r="E124" s="428" t="str">
        <f>E7</f>
        <v>Vinárstvo S</v>
      </c>
      <c r="F124" s="429"/>
      <c r="G124" s="429"/>
      <c r="H124" s="429"/>
      <c r="I124" s="30"/>
      <c r="J124" s="30"/>
      <c r="K124" s="30"/>
      <c r="L124" s="43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65" s="1" customFormat="1" ht="12" customHeight="1" x14ac:dyDescent="0.2">
      <c r="B125" s="16"/>
      <c r="C125" s="23" t="s">
        <v>181</v>
      </c>
      <c r="L125" s="16"/>
    </row>
    <row r="126" spans="1:65" s="1" customFormat="1" ht="16.5" customHeight="1" x14ac:dyDescent="0.2">
      <c r="B126" s="16"/>
      <c r="E126" s="428" t="s">
        <v>106</v>
      </c>
      <c r="F126" s="374"/>
      <c r="G126" s="374"/>
      <c r="H126" s="374"/>
      <c r="L126" s="16"/>
    </row>
    <row r="127" spans="1:65" s="1" customFormat="1" ht="12" customHeight="1" x14ac:dyDescent="0.2">
      <c r="B127" s="16"/>
      <c r="C127" s="23" t="s">
        <v>182</v>
      </c>
      <c r="L127" s="16"/>
    </row>
    <row r="128" spans="1:65" s="2" customFormat="1" ht="16.5" customHeight="1" x14ac:dyDescent="0.2">
      <c r="A128" s="30"/>
      <c r="B128" s="31"/>
      <c r="C128" s="30"/>
      <c r="D128" s="30"/>
      <c r="E128" s="431" t="s">
        <v>2845</v>
      </c>
      <c r="F128" s="425"/>
      <c r="G128" s="425"/>
      <c r="H128" s="425"/>
      <c r="I128" s="30"/>
      <c r="J128" s="30"/>
      <c r="K128" s="30"/>
      <c r="L128" s="43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65" s="2" customFormat="1" ht="12" customHeight="1" x14ac:dyDescent="0.2">
      <c r="A129" s="30"/>
      <c r="B129" s="31"/>
      <c r="C129" s="23"/>
      <c r="D129" s="30"/>
      <c r="E129" s="30"/>
      <c r="F129" s="30"/>
      <c r="G129" s="30"/>
      <c r="H129" s="30"/>
      <c r="I129" s="30"/>
      <c r="J129" s="30"/>
      <c r="K129" s="30"/>
      <c r="L129" s="43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65" s="2" customFormat="1" ht="16.5" customHeight="1" x14ac:dyDescent="0.2">
      <c r="A130" s="30"/>
      <c r="B130" s="31"/>
      <c r="C130" s="30"/>
      <c r="D130" s="30"/>
      <c r="E130" s="404"/>
      <c r="F130" s="425"/>
      <c r="G130" s="425"/>
      <c r="H130" s="425"/>
      <c r="I130" s="30"/>
      <c r="J130" s="30"/>
      <c r="K130" s="30"/>
      <c r="L130" s="43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65" s="2" customFormat="1" ht="7.05" customHeight="1" x14ac:dyDescent="0.2">
      <c r="A131" s="30"/>
      <c r="B131" s="31"/>
      <c r="C131" s="30"/>
      <c r="D131" s="30"/>
      <c r="E131" s="30"/>
      <c r="F131" s="30"/>
      <c r="G131" s="30"/>
      <c r="H131" s="30"/>
      <c r="I131" s="30"/>
      <c r="J131" s="30"/>
      <c r="K131" s="30"/>
      <c r="L131" s="43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65" s="2" customFormat="1" ht="12" customHeight="1" x14ac:dyDescent="0.2">
      <c r="A132" s="30"/>
      <c r="B132" s="31"/>
      <c r="C132" s="23" t="s">
        <v>18</v>
      </c>
      <c r="D132" s="30"/>
      <c r="E132" s="30"/>
      <c r="F132" s="21" t="str">
        <f>F16</f>
        <v>k.ú.Strekov,okres Nové Zámky</v>
      </c>
      <c r="G132" s="30"/>
      <c r="H132" s="30"/>
      <c r="I132" s="23" t="s">
        <v>20</v>
      </c>
      <c r="J132" s="56">
        <f>IF(J16="","",J16)</f>
        <v>44665</v>
      </c>
      <c r="K132" s="30"/>
      <c r="L132" s="43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65" s="2" customFormat="1" ht="7.05" customHeight="1" x14ac:dyDescent="0.2">
      <c r="A133" s="30"/>
      <c r="B133" s="31"/>
      <c r="C133" s="30"/>
      <c r="D133" s="30"/>
      <c r="E133" s="30"/>
      <c r="F133" s="30"/>
      <c r="G133" s="30"/>
      <c r="H133" s="30"/>
      <c r="I133" s="30"/>
      <c r="J133" s="30"/>
      <c r="K133" s="30"/>
      <c r="L133" s="43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1:65" s="2" customFormat="1" ht="25.8" customHeight="1" x14ac:dyDescent="0.2">
      <c r="A134" s="30"/>
      <c r="B134" s="31"/>
      <c r="C134" s="23" t="s">
        <v>21</v>
      </c>
      <c r="D134" s="30"/>
      <c r="E134" s="30"/>
      <c r="F134" s="21" t="str">
        <f>E19</f>
        <v xml:space="preserve"> STON a.s. , Uhrova 18, 831 01 Bratislava</v>
      </c>
      <c r="G134" s="30"/>
      <c r="H134" s="30"/>
      <c r="I134" s="23" t="s">
        <v>26</v>
      </c>
      <c r="J134" s="26" t="str">
        <f>E25</f>
        <v xml:space="preserve"> Ing. arch. Tomáš Krištek</v>
      </c>
      <c r="K134" s="30"/>
      <c r="L134" s="43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</row>
    <row r="135" spans="1:65" s="2" customFormat="1" ht="15.3" customHeight="1" x14ac:dyDescent="0.2">
      <c r="A135" s="30"/>
      <c r="B135" s="31"/>
      <c r="C135" s="23" t="s">
        <v>24</v>
      </c>
      <c r="D135" s="30"/>
      <c r="E135" s="30"/>
      <c r="F135" s="21" t="str">
        <f>IF(E22="","",E22)</f>
        <v>Vyplň údaj</v>
      </c>
      <c r="G135" s="30"/>
      <c r="H135" s="30"/>
      <c r="I135" s="23" t="s">
        <v>28</v>
      </c>
      <c r="J135" s="26" t="str">
        <f>E28</f>
        <v>Rosoft,s.r.o.</v>
      </c>
      <c r="K135" s="30"/>
      <c r="L135" s="43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  <row r="136" spans="1:65" s="2" customFormat="1" ht="10.199999999999999" customHeight="1" x14ac:dyDescent="0.2">
      <c r="A136" s="30"/>
      <c r="B136" s="31"/>
      <c r="C136" s="30"/>
      <c r="D136" s="30"/>
      <c r="E136" s="30"/>
      <c r="F136" s="30"/>
      <c r="G136" s="30"/>
      <c r="H136" s="30"/>
      <c r="I136" s="30"/>
      <c r="J136" s="30"/>
      <c r="K136" s="30"/>
      <c r="L136" s="43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</row>
    <row r="137" spans="1:65" s="10" customFormat="1" ht="29.25" customHeight="1" x14ac:dyDescent="0.2">
      <c r="A137" s="136"/>
      <c r="B137" s="137"/>
      <c r="C137" s="138" t="s">
        <v>206</v>
      </c>
      <c r="D137" s="139" t="s">
        <v>57</v>
      </c>
      <c r="E137" s="139" t="s">
        <v>53</v>
      </c>
      <c r="F137" s="139" t="s">
        <v>54</v>
      </c>
      <c r="G137" s="139" t="s">
        <v>207</v>
      </c>
      <c r="H137" s="139" t="s">
        <v>208</v>
      </c>
      <c r="I137" s="139" t="s">
        <v>209</v>
      </c>
      <c r="J137" s="140" t="s">
        <v>190</v>
      </c>
      <c r="K137" s="141" t="s">
        <v>210</v>
      </c>
      <c r="L137" s="142"/>
      <c r="M137" s="63" t="s">
        <v>1</v>
      </c>
      <c r="N137" s="64" t="s">
        <v>36</v>
      </c>
      <c r="O137" s="64" t="s">
        <v>211</v>
      </c>
      <c r="P137" s="64" t="s">
        <v>212</v>
      </c>
      <c r="Q137" s="64" t="s">
        <v>213</v>
      </c>
      <c r="R137" s="64" t="s">
        <v>214</v>
      </c>
      <c r="S137" s="64" t="s">
        <v>215</v>
      </c>
      <c r="T137" s="65" t="s">
        <v>216</v>
      </c>
      <c r="U137" s="136"/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</row>
    <row r="138" spans="1:65" s="2" customFormat="1" ht="22.8" customHeight="1" x14ac:dyDescent="0.3">
      <c r="A138" s="30"/>
      <c r="B138" s="31"/>
      <c r="C138" s="70" t="s">
        <v>187</v>
      </c>
      <c r="D138" s="30"/>
      <c r="E138" s="30"/>
      <c r="F138" s="30"/>
      <c r="G138" s="30"/>
      <c r="H138" s="30"/>
      <c r="I138" s="30"/>
      <c r="J138" s="143">
        <f>BK138</f>
        <v>0</v>
      </c>
      <c r="K138" s="30"/>
      <c r="L138" s="31"/>
      <c r="M138" s="66"/>
      <c r="N138" s="57"/>
      <c r="O138" s="67"/>
      <c r="P138" s="144">
        <f>P139</f>
        <v>0</v>
      </c>
      <c r="Q138" s="67"/>
      <c r="R138" s="144">
        <f>R139</f>
        <v>0</v>
      </c>
      <c r="S138" s="67"/>
      <c r="T138" s="145">
        <f>T139</f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T138" s="13" t="s">
        <v>71</v>
      </c>
      <c r="AU138" s="13" t="s">
        <v>192</v>
      </c>
      <c r="BK138" s="146">
        <f>BK139</f>
        <v>0</v>
      </c>
    </row>
    <row r="139" spans="1:65" s="11" customFormat="1" ht="25.95" customHeight="1" x14ac:dyDescent="0.25">
      <c r="B139" s="147"/>
      <c r="D139" s="148" t="s">
        <v>71</v>
      </c>
      <c r="E139" s="149" t="s">
        <v>1119</v>
      </c>
      <c r="F139" s="149" t="s">
        <v>1120</v>
      </c>
      <c r="I139" s="150"/>
      <c r="J139" s="151">
        <f>BK139</f>
        <v>0</v>
      </c>
      <c r="L139" s="147"/>
      <c r="M139" s="152"/>
      <c r="N139" s="153"/>
      <c r="O139" s="153"/>
      <c r="P139" s="154">
        <f>P140+P143+P144</f>
        <v>0</v>
      </c>
      <c r="Q139" s="153"/>
      <c r="R139" s="154">
        <f>R140+R143+R144</f>
        <v>0</v>
      </c>
      <c r="S139" s="153"/>
      <c r="T139" s="155">
        <f>T140+T143+T144</f>
        <v>0</v>
      </c>
      <c r="AR139" s="148" t="s">
        <v>84</v>
      </c>
      <c r="AT139" s="156" t="s">
        <v>71</v>
      </c>
      <c r="AU139" s="156" t="s">
        <v>72</v>
      </c>
      <c r="AY139" s="148" t="s">
        <v>219</v>
      </c>
      <c r="BK139" s="157">
        <f>BK140+BK143+BK144</f>
        <v>0</v>
      </c>
    </row>
    <row r="140" spans="1:65" s="11" customFormat="1" ht="22.8" customHeight="1" x14ac:dyDescent="0.25">
      <c r="B140" s="147"/>
      <c r="D140" s="148" t="s">
        <v>71</v>
      </c>
      <c r="E140" s="158" t="s">
        <v>1121</v>
      </c>
      <c r="F140" s="158" t="s">
        <v>1122</v>
      </c>
      <c r="I140" s="150"/>
      <c r="J140" s="159">
        <f>BK140</f>
        <v>0</v>
      </c>
      <c r="L140" s="147"/>
      <c r="M140" s="152"/>
      <c r="N140" s="153"/>
      <c r="O140" s="153"/>
      <c r="P140" s="154">
        <f>SUM(P141:P142)</f>
        <v>0</v>
      </c>
      <c r="Q140" s="153"/>
      <c r="R140" s="154">
        <f>SUM(R141:R142)</f>
        <v>0</v>
      </c>
      <c r="S140" s="153"/>
      <c r="T140" s="155">
        <f>SUM(T141:T142)</f>
        <v>0</v>
      </c>
      <c r="AR140" s="148" t="s">
        <v>84</v>
      </c>
      <c r="AT140" s="156" t="s">
        <v>71</v>
      </c>
      <c r="AU140" s="156" t="s">
        <v>78</v>
      </c>
      <c r="AY140" s="148" t="s">
        <v>219</v>
      </c>
      <c r="BK140" s="157">
        <f>SUM(BK141:BK142)</f>
        <v>0</v>
      </c>
    </row>
    <row r="141" spans="1:65" s="2" customFormat="1" ht="24.3" customHeight="1" x14ac:dyDescent="0.2">
      <c r="A141" s="30"/>
      <c r="B141" s="128"/>
      <c r="C141" s="160" t="s">
        <v>78</v>
      </c>
      <c r="D141" s="160" t="s">
        <v>221</v>
      </c>
      <c r="E141" s="161" t="s">
        <v>1123</v>
      </c>
      <c r="F141" s="162" t="s">
        <v>1946</v>
      </c>
      <c r="G141" s="163" t="s">
        <v>926</v>
      </c>
      <c r="H141" s="164">
        <v>1</v>
      </c>
      <c r="I141" s="165"/>
      <c r="J141" s="166">
        <f>ROUND(I141*H141,2)</f>
        <v>0</v>
      </c>
      <c r="K141" s="167"/>
      <c r="L141" s="31"/>
      <c r="M141" s="168" t="s">
        <v>1</v>
      </c>
      <c r="N141" s="169" t="s">
        <v>38</v>
      </c>
      <c r="O141" s="59"/>
      <c r="P141" s="170">
        <f>O141*H141</f>
        <v>0</v>
      </c>
      <c r="Q141" s="170">
        <v>0</v>
      </c>
      <c r="R141" s="170">
        <f>Q141*H141</f>
        <v>0</v>
      </c>
      <c r="S141" s="170">
        <v>0</v>
      </c>
      <c r="T141" s="171">
        <f>S141*H141</f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72" t="s">
        <v>247</v>
      </c>
      <c r="AT141" s="172" t="s">
        <v>221</v>
      </c>
      <c r="AU141" s="172" t="s">
        <v>84</v>
      </c>
      <c r="AY141" s="13" t="s">
        <v>219</v>
      </c>
      <c r="BE141" s="91">
        <f>IF(N141="základná",J141,0)</f>
        <v>0</v>
      </c>
      <c r="BF141" s="91">
        <f>IF(N141="znížená",J141,0)</f>
        <v>0</v>
      </c>
      <c r="BG141" s="91">
        <f>IF(N141="zákl. prenesená",J141,0)</f>
        <v>0</v>
      </c>
      <c r="BH141" s="91">
        <f>IF(N141="zníž. prenesená",J141,0)</f>
        <v>0</v>
      </c>
      <c r="BI141" s="91">
        <f>IF(N141="nulová",J141,0)</f>
        <v>0</v>
      </c>
      <c r="BJ141" s="13" t="s">
        <v>84</v>
      </c>
      <c r="BK141" s="91">
        <f>ROUND(I141*H141,2)</f>
        <v>0</v>
      </c>
      <c r="BL141" s="13" t="s">
        <v>247</v>
      </c>
      <c r="BM141" s="172" t="s">
        <v>84</v>
      </c>
    </row>
    <row r="142" spans="1:65" s="2" customFormat="1" ht="24.3" customHeight="1" x14ac:dyDescent="0.2">
      <c r="A142" s="30"/>
      <c r="B142" s="128"/>
      <c r="C142" s="178" t="s">
        <v>84</v>
      </c>
      <c r="D142" s="178" t="s">
        <v>680</v>
      </c>
      <c r="E142" s="179" t="s">
        <v>1125</v>
      </c>
      <c r="F142" s="180" t="s">
        <v>1126</v>
      </c>
      <c r="G142" s="181" t="s">
        <v>926</v>
      </c>
      <c r="H142" s="182">
        <v>1</v>
      </c>
      <c r="I142" s="183"/>
      <c r="J142" s="184">
        <f>ROUND(I142*H142,2)</f>
        <v>0</v>
      </c>
      <c r="K142" s="185"/>
      <c r="L142" s="186"/>
      <c r="M142" s="187" t="s">
        <v>1</v>
      </c>
      <c r="N142" s="188" t="s">
        <v>38</v>
      </c>
      <c r="O142" s="59"/>
      <c r="P142" s="170">
        <f>O142*H142</f>
        <v>0</v>
      </c>
      <c r="Q142" s="170">
        <v>0</v>
      </c>
      <c r="R142" s="170">
        <f>Q142*H142</f>
        <v>0</v>
      </c>
      <c r="S142" s="170">
        <v>0</v>
      </c>
      <c r="T142" s="171">
        <f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72" t="s">
        <v>275</v>
      </c>
      <c r="AT142" s="172" t="s">
        <v>680</v>
      </c>
      <c r="AU142" s="172" t="s">
        <v>84</v>
      </c>
      <c r="AY142" s="13" t="s">
        <v>219</v>
      </c>
      <c r="BE142" s="91">
        <f>IF(N142="základná",J142,0)</f>
        <v>0</v>
      </c>
      <c r="BF142" s="91">
        <f>IF(N142="znížená",J142,0)</f>
        <v>0</v>
      </c>
      <c r="BG142" s="91">
        <f>IF(N142="zákl. prenesená",J142,0)</f>
        <v>0</v>
      </c>
      <c r="BH142" s="91">
        <f>IF(N142="zníž. prenesená",J142,0)</f>
        <v>0</v>
      </c>
      <c r="BI142" s="91">
        <f>IF(N142="nulová",J142,0)</f>
        <v>0</v>
      </c>
      <c r="BJ142" s="13" t="s">
        <v>84</v>
      </c>
      <c r="BK142" s="91">
        <f>ROUND(I142*H142,2)</f>
        <v>0</v>
      </c>
      <c r="BL142" s="13" t="s">
        <v>247</v>
      </c>
      <c r="BM142" s="172" t="s">
        <v>225</v>
      </c>
    </row>
    <row r="143" spans="1:65" s="11" customFormat="1" ht="22.8" customHeight="1" x14ac:dyDescent="0.25">
      <c r="B143" s="147"/>
      <c r="D143" s="148" t="s">
        <v>71</v>
      </c>
      <c r="E143" s="158" t="s">
        <v>1947</v>
      </c>
      <c r="F143" s="158" t="s">
        <v>1948</v>
      </c>
      <c r="I143" s="150"/>
      <c r="J143" s="159">
        <f>BK143</f>
        <v>0</v>
      </c>
      <c r="L143" s="147"/>
      <c r="M143" s="152"/>
      <c r="N143" s="153"/>
      <c r="O143" s="153"/>
      <c r="P143" s="154">
        <v>0</v>
      </c>
      <c r="Q143" s="153"/>
      <c r="R143" s="154">
        <v>0</v>
      </c>
      <c r="S143" s="153"/>
      <c r="T143" s="155">
        <v>0</v>
      </c>
      <c r="AR143" s="148" t="s">
        <v>84</v>
      </c>
      <c r="AT143" s="156" t="s">
        <v>71</v>
      </c>
      <c r="AU143" s="156" t="s">
        <v>78</v>
      </c>
      <c r="AY143" s="148" t="s">
        <v>219</v>
      </c>
      <c r="BK143" s="157">
        <v>0</v>
      </c>
    </row>
    <row r="144" spans="1:65" s="11" customFormat="1" ht="22.8" customHeight="1" x14ac:dyDescent="0.25">
      <c r="B144" s="147"/>
      <c r="D144" s="148" t="s">
        <v>71</v>
      </c>
      <c r="E144" s="158" t="s">
        <v>1127</v>
      </c>
      <c r="F144" s="158" t="s">
        <v>1128</v>
      </c>
      <c r="I144" s="150"/>
      <c r="J144" s="159">
        <f>BK144</f>
        <v>0</v>
      </c>
      <c r="L144" s="147"/>
      <c r="M144" s="152"/>
      <c r="N144" s="153"/>
      <c r="O144" s="153"/>
      <c r="P144" s="154">
        <f>SUM(P145:P153)</f>
        <v>0</v>
      </c>
      <c r="Q144" s="153"/>
      <c r="R144" s="154">
        <f>SUM(R145:R153)</f>
        <v>0</v>
      </c>
      <c r="S144" s="153"/>
      <c r="T144" s="155">
        <f>SUM(T145:T153)</f>
        <v>0</v>
      </c>
      <c r="AR144" s="148" t="s">
        <v>84</v>
      </c>
      <c r="AT144" s="156" t="s">
        <v>71</v>
      </c>
      <c r="AU144" s="156" t="s">
        <v>78</v>
      </c>
      <c r="AY144" s="148" t="s">
        <v>219</v>
      </c>
      <c r="BK144" s="157">
        <f>SUM(BK145:BK153)</f>
        <v>0</v>
      </c>
    </row>
    <row r="145" spans="1:65" s="2" customFormat="1" ht="24.3" customHeight="1" x14ac:dyDescent="0.2">
      <c r="A145" s="30"/>
      <c r="B145" s="128"/>
      <c r="C145" s="160" t="s">
        <v>91</v>
      </c>
      <c r="D145" s="160" t="s">
        <v>221</v>
      </c>
      <c r="E145" s="161" t="s">
        <v>1135</v>
      </c>
      <c r="F145" s="162" t="s">
        <v>1136</v>
      </c>
      <c r="G145" s="163" t="s">
        <v>321</v>
      </c>
      <c r="H145" s="164">
        <v>4</v>
      </c>
      <c r="I145" s="165"/>
      <c r="J145" s="166">
        <f t="shared" ref="J145:J153" si="5">ROUND(I145*H145,2)</f>
        <v>0</v>
      </c>
      <c r="K145" s="167"/>
      <c r="L145" s="31"/>
      <c r="M145" s="168" t="s">
        <v>1</v>
      </c>
      <c r="N145" s="169" t="s">
        <v>38</v>
      </c>
      <c r="O145" s="59"/>
      <c r="P145" s="170">
        <f t="shared" ref="P145:P153" si="6">O145*H145</f>
        <v>0</v>
      </c>
      <c r="Q145" s="170">
        <v>0</v>
      </c>
      <c r="R145" s="170">
        <f t="shared" ref="R145:R153" si="7">Q145*H145</f>
        <v>0</v>
      </c>
      <c r="S145" s="170">
        <v>0</v>
      </c>
      <c r="T145" s="171">
        <f t="shared" ref="T145:T153" si="8">S145*H145</f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72" t="s">
        <v>247</v>
      </c>
      <c r="AT145" s="172" t="s">
        <v>221</v>
      </c>
      <c r="AU145" s="172" t="s">
        <v>84</v>
      </c>
      <c r="AY145" s="13" t="s">
        <v>219</v>
      </c>
      <c r="BE145" s="91">
        <f t="shared" ref="BE145:BE153" si="9">IF(N145="základná",J145,0)</f>
        <v>0</v>
      </c>
      <c r="BF145" s="91">
        <f t="shared" ref="BF145:BF153" si="10">IF(N145="znížená",J145,0)</f>
        <v>0</v>
      </c>
      <c r="BG145" s="91">
        <f t="shared" ref="BG145:BG153" si="11">IF(N145="zákl. prenesená",J145,0)</f>
        <v>0</v>
      </c>
      <c r="BH145" s="91">
        <f t="shared" ref="BH145:BH153" si="12">IF(N145="zníž. prenesená",J145,0)</f>
        <v>0</v>
      </c>
      <c r="BI145" s="91">
        <f t="shared" ref="BI145:BI153" si="13">IF(N145="nulová",J145,0)</f>
        <v>0</v>
      </c>
      <c r="BJ145" s="13" t="s">
        <v>84</v>
      </c>
      <c r="BK145" s="91">
        <f t="shared" ref="BK145:BK153" si="14">ROUND(I145*H145,2)</f>
        <v>0</v>
      </c>
      <c r="BL145" s="13" t="s">
        <v>247</v>
      </c>
      <c r="BM145" s="172" t="s">
        <v>230</v>
      </c>
    </row>
    <row r="146" spans="1:65" s="2" customFormat="1" ht="16.5" customHeight="1" x14ac:dyDescent="0.2">
      <c r="A146" s="30"/>
      <c r="B146" s="128"/>
      <c r="C146" s="178" t="s">
        <v>225</v>
      </c>
      <c r="D146" s="178" t="s">
        <v>680</v>
      </c>
      <c r="E146" s="179" t="s">
        <v>1949</v>
      </c>
      <c r="F146" s="180" t="s">
        <v>1950</v>
      </c>
      <c r="G146" s="181" t="s">
        <v>926</v>
      </c>
      <c r="H146" s="182">
        <v>1</v>
      </c>
      <c r="I146" s="183"/>
      <c r="J146" s="184">
        <f t="shared" si="5"/>
        <v>0</v>
      </c>
      <c r="K146" s="185"/>
      <c r="L146" s="186"/>
      <c r="M146" s="187" t="s">
        <v>1</v>
      </c>
      <c r="N146" s="188" t="s">
        <v>38</v>
      </c>
      <c r="O146" s="59"/>
      <c r="P146" s="170">
        <f t="shared" si="6"/>
        <v>0</v>
      </c>
      <c r="Q146" s="170">
        <v>0</v>
      </c>
      <c r="R146" s="170">
        <f t="shared" si="7"/>
        <v>0</v>
      </c>
      <c r="S146" s="170">
        <v>0</v>
      </c>
      <c r="T146" s="171">
        <f t="shared" si="8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72" t="s">
        <v>275</v>
      </c>
      <c r="AT146" s="172" t="s">
        <v>680</v>
      </c>
      <c r="AU146" s="172" t="s">
        <v>84</v>
      </c>
      <c r="AY146" s="13" t="s">
        <v>219</v>
      </c>
      <c r="BE146" s="91">
        <f t="shared" si="9"/>
        <v>0</v>
      </c>
      <c r="BF146" s="91">
        <f t="shared" si="10"/>
        <v>0</v>
      </c>
      <c r="BG146" s="91">
        <f t="shared" si="11"/>
        <v>0</v>
      </c>
      <c r="BH146" s="91">
        <f t="shared" si="12"/>
        <v>0</v>
      </c>
      <c r="BI146" s="91">
        <f t="shared" si="13"/>
        <v>0</v>
      </c>
      <c r="BJ146" s="13" t="s">
        <v>84</v>
      </c>
      <c r="BK146" s="91">
        <f t="shared" si="14"/>
        <v>0</v>
      </c>
      <c r="BL146" s="13" t="s">
        <v>247</v>
      </c>
      <c r="BM146" s="172" t="s">
        <v>233</v>
      </c>
    </row>
    <row r="147" spans="1:65" s="2" customFormat="1" ht="16.5" customHeight="1" x14ac:dyDescent="0.2">
      <c r="A147" s="30"/>
      <c r="B147" s="128"/>
      <c r="C147" s="178" t="s">
        <v>234</v>
      </c>
      <c r="D147" s="178" t="s">
        <v>680</v>
      </c>
      <c r="E147" s="179" t="s">
        <v>1131</v>
      </c>
      <c r="F147" s="180" t="s">
        <v>1132</v>
      </c>
      <c r="G147" s="181" t="s">
        <v>926</v>
      </c>
      <c r="H147" s="182">
        <v>2</v>
      </c>
      <c r="I147" s="183"/>
      <c r="J147" s="184">
        <f t="shared" si="5"/>
        <v>0</v>
      </c>
      <c r="K147" s="185"/>
      <c r="L147" s="186"/>
      <c r="M147" s="187" t="s">
        <v>1</v>
      </c>
      <c r="N147" s="188" t="s">
        <v>38</v>
      </c>
      <c r="O147" s="59"/>
      <c r="P147" s="170">
        <f t="shared" si="6"/>
        <v>0</v>
      </c>
      <c r="Q147" s="170">
        <v>0</v>
      </c>
      <c r="R147" s="170">
        <f t="shared" si="7"/>
        <v>0</v>
      </c>
      <c r="S147" s="170">
        <v>0</v>
      </c>
      <c r="T147" s="171">
        <f t="shared" si="8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72" t="s">
        <v>275</v>
      </c>
      <c r="AT147" s="172" t="s">
        <v>680</v>
      </c>
      <c r="AU147" s="172" t="s">
        <v>84</v>
      </c>
      <c r="AY147" s="13" t="s">
        <v>219</v>
      </c>
      <c r="BE147" s="91">
        <f t="shared" si="9"/>
        <v>0</v>
      </c>
      <c r="BF147" s="91">
        <f t="shared" si="10"/>
        <v>0</v>
      </c>
      <c r="BG147" s="91">
        <f t="shared" si="11"/>
        <v>0</v>
      </c>
      <c r="BH147" s="91">
        <f t="shared" si="12"/>
        <v>0</v>
      </c>
      <c r="BI147" s="91">
        <f t="shared" si="13"/>
        <v>0</v>
      </c>
      <c r="BJ147" s="13" t="s">
        <v>84</v>
      </c>
      <c r="BK147" s="91">
        <f t="shared" si="14"/>
        <v>0</v>
      </c>
      <c r="BL147" s="13" t="s">
        <v>247</v>
      </c>
      <c r="BM147" s="172" t="s">
        <v>237</v>
      </c>
    </row>
    <row r="148" spans="1:65" s="2" customFormat="1" ht="16.5" customHeight="1" x14ac:dyDescent="0.2">
      <c r="A148" s="30"/>
      <c r="B148" s="128"/>
      <c r="C148" s="178" t="s">
        <v>230</v>
      </c>
      <c r="D148" s="178" t="s">
        <v>680</v>
      </c>
      <c r="E148" s="179" t="s">
        <v>1103</v>
      </c>
      <c r="F148" s="180" t="s">
        <v>1104</v>
      </c>
      <c r="G148" s="181" t="s">
        <v>926</v>
      </c>
      <c r="H148" s="182">
        <v>1</v>
      </c>
      <c r="I148" s="183"/>
      <c r="J148" s="184">
        <f t="shared" si="5"/>
        <v>0</v>
      </c>
      <c r="K148" s="185"/>
      <c r="L148" s="186"/>
      <c r="M148" s="187" t="s">
        <v>1</v>
      </c>
      <c r="N148" s="188" t="s">
        <v>38</v>
      </c>
      <c r="O148" s="59"/>
      <c r="P148" s="170">
        <f t="shared" si="6"/>
        <v>0</v>
      </c>
      <c r="Q148" s="170">
        <v>0</v>
      </c>
      <c r="R148" s="170">
        <f t="shared" si="7"/>
        <v>0</v>
      </c>
      <c r="S148" s="170">
        <v>0</v>
      </c>
      <c r="T148" s="171">
        <f t="shared" si="8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72" t="s">
        <v>275</v>
      </c>
      <c r="AT148" s="172" t="s">
        <v>680</v>
      </c>
      <c r="AU148" s="172" t="s">
        <v>84</v>
      </c>
      <c r="AY148" s="13" t="s">
        <v>219</v>
      </c>
      <c r="BE148" s="91">
        <f t="shared" si="9"/>
        <v>0</v>
      </c>
      <c r="BF148" s="91">
        <f t="shared" si="10"/>
        <v>0</v>
      </c>
      <c r="BG148" s="91">
        <f t="shared" si="11"/>
        <v>0</v>
      </c>
      <c r="BH148" s="91">
        <f t="shared" si="12"/>
        <v>0</v>
      </c>
      <c r="BI148" s="91">
        <f t="shared" si="13"/>
        <v>0</v>
      </c>
      <c r="BJ148" s="13" t="s">
        <v>84</v>
      </c>
      <c r="BK148" s="91">
        <f t="shared" si="14"/>
        <v>0</v>
      </c>
      <c r="BL148" s="13" t="s">
        <v>247</v>
      </c>
      <c r="BM148" s="172" t="s">
        <v>261</v>
      </c>
    </row>
    <row r="149" spans="1:65" s="2" customFormat="1" ht="16.5" customHeight="1" x14ac:dyDescent="0.2">
      <c r="A149" s="30"/>
      <c r="B149" s="128"/>
      <c r="C149" s="160" t="s">
        <v>243</v>
      </c>
      <c r="D149" s="160" t="s">
        <v>221</v>
      </c>
      <c r="E149" s="161" t="s">
        <v>1951</v>
      </c>
      <c r="F149" s="162" t="s">
        <v>1952</v>
      </c>
      <c r="G149" s="163" t="s">
        <v>926</v>
      </c>
      <c r="H149" s="164">
        <v>6</v>
      </c>
      <c r="I149" s="165"/>
      <c r="J149" s="166">
        <f t="shared" si="5"/>
        <v>0</v>
      </c>
      <c r="K149" s="167"/>
      <c r="L149" s="31"/>
      <c r="M149" s="168" t="s">
        <v>1</v>
      </c>
      <c r="N149" s="169" t="s">
        <v>38</v>
      </c>
      <c r="O149" s="59"/>
      <c r="P149" s="170">
        <f t="shared" si="6"/>
        <v>0</v>
      </c>
      <c r="Q149" s="170">
        <v>0</v>
      </c>
      <c r="R149" s="170">
        <f t="shared" si="7"/>
        <v>0</v>
      </c>
      <c r="S149" s="170">
        <v>0</v>
      </c>
      <c r="T149" s="171">
        <f t="shared" si="8"/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72" t="s">
        <v>247</v>
      </c>
      <c r="AT149" s="172" t="s">
        <v>221</v>
      </c>
      <c r="AU149" s="172" t="s">
        <v>84</v>
      </c>
      <c r="AY149" s="13" t="s">
        <v>219</v>
      </c>
      <c r="BE149" s="91">
        <f t="shared" si="9"/>
        <v>0</v>
      </c>
      <c r="BF149" s="91">
        <f t="shared" si="10"/>
        <v>0</v>
      </c>
      <c r="BG149" s="91">
        <f t="shared" si="11"/>
        <v>0</v>
      </c>
      <c r="BH149" s="91">
        <f t="shared" si="12"/>
        <v>0</v>
      </c>
      <c r="BI149" s="91">
        <f t="shared" si="13"/>
        <v>0</v>
      </c>
      <c r="BJ149" s="13" t="s">
        <v>84</v>
      </c>
      <c r="BK149" s="91">
        <f t="shared" si="14"/>
        <v>0</v>
      </c>
      <c r="BL149" s="13" t="s">
        <v>247</v>
      </c>
      <c r="BM149" s="172" t="s">
        <v>242</v>
      </c>
    </row>
    <row r="150" spans="1:65" s="2" customFormat="1" ht="33" customHeight="1" x14ac:dyDescent="0.2">
      <c r="A150" s="30"/>
      <c r="B150" s="128"/>
      <c r="C150" s="178" t="s">
        <v>233</v>
      </c>
      <c r="D150" s="178" t="s">
        <v>680</v>
      </c>
      <c r="E150" s="179" t="s">
        <v>1953</v>
      </c>
      <c r="F150" s="180" t="s">
        <v>1954</v>
      </c>
      <c r="G150" s="181" t="s">
        <v>926</v>
      </c>
      <c r="H150" s="182">
        <v>1</v>
      </c>
      <c r="I150" s="183"/>
      <c r="J150" s="184">
        <f t="shared" si="5"/>
        <v>0</v>
      </c>
      <c r="K150" s="185"/>
      <c r="L150" s="186"/>
      <c r="M150" s="187" t="s">
        <v>1</v>
      </c>
      <c r="N150" s="188" t="s">
        <v>38</v>
      </c>
      <c r="O150" s="59"/>
      <c r="P150" s="170">
        <f t="shared" si="6"/>
        <v>0</v>
      </c>
      <c r="Q150" s="170">
        <v>0</v>
      </c>
      <c r="R150" s="170">
        <f t="shared" si="7"/>
        <v>0</v>
      </c>
      <c r="S150" s="170">
        <v>0</v>
      </c>
      <c r="T150" s="171">
        <f t="shared" si="8"/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72" t="s">
        <v>275</v>
      </c>
      <c r="AT150" s="172" t="s">
        <v>680</v>
      </c>
      <c r="AU150" s="172" t="s">
        <v>84</v>
      </c>
      <c r="AY150" s="13" t="s">
        <v>219</v>
      </c>
      <c r="BE150" s="91">
        <f t="shared" si="9"/>
        <v>0</v>
      </c>
      <c r="BF150" s="91">
        <f t="shared" si="10"/>
        <v>0</v>
      </c>
      <c r="BG150" s="91">
        <f t="shared" si="11"/>
        <v>0</v>
      </c>
      <c r="BH150" s="91">
        <f t="shared" si="12"/>
        <v>0</v>
      </c>
      <c r="BI150" s="91">
        <f t="shared" si="13"/>
        <v>0</v>
      </c>
      <c r="BJ150" s="13" t="s">
        <v>84</v>
      </c>
      <c r="BK150" s="91">
        <f t="shared" si="14"/>
        <v>0</v>
      </c>
      <c r="BL150" s="13" t="s">
        <v>247</v>
      </c>
      <c r="BM150" s="172" t="s">
        <v>247</v>
      </c>
    </row>
    <row r="151" spans="1:65" s="2" customFormat="1" ht="16.5" customHeight="1" x14ac:dyDescent="0.2">
      <c r="A151" s="30"/>
      <c r="B151" s="128"/>
      <c r="C151" s="178" t="s">
        <v>238</v>
      </c>
      <c r="D151" s="178" t="s">
        <v>680</v>
      </c>
      <c r="E151" s="179" t="s">
        <v>1955</v>
      </c>
      <c r="F151" s="180" t="s">
        <v>1956</v>
      </c>
      <c r="G151" s="181" t="s">
        <v>926</v>
      </c>
      <c r="H151" s="182">
        <v>2</v>
      </c>
      <c r="I151" s="183"/>
      <c r="J151" s="184">
        <f t="shared" si="5"/>
        <v>0</v>
      </c>
      <c r="K151" s="185"/>
      <c r="L151" s="186"/>
      <c r="M151" s="187" t="s">
        <v>1</v>
      </c>
      <c r="N151" s="188" t="s">
        <v>38</v>
      </c>
      <c r="O151" s="59"/>
      <c r="P151" s="170">
        <f t="shared" si="6"/>
        <v>0</v>
      </c>
      <c r="Q151" s="170">
        <v>0</v>
      </c>
      <c r="R151" s="170">
        <f t="shared" si="7"/>
        <v>0</v>
      </c>
      <c r="S151" s="170">
        <v>0</v>
      </c>
      <c r="T151" s="171">
        <f t="shared" si="8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72" t="s">
        <v>275</v>
      </c>
      <c r="AT151" s="172" t="s">
        <v>680</v>
      </c>
      <c r="AU151" s="172" t="s">
        <v>84</v>
      </c>
      <c r="AY151" s="13" t="s">
        <v>219</v>
      </c>
      <c r="BE151" s="91">
        <f t="shared" si="9"/>
        <v>0</v>
      </c>
      <c r="BF151" s="91">
        <f t="shared" si="10"/>
        <v>0</v>
      </c>
      <c r="BG151" s="91">
        <f t="shared" si="11"/>
        <v>0</v>
      </c>
      <c r="BH151" s="91">
        <f t="shared" si="12"/>
        <v>0</v>
      </c>
      <c r="BI151" s="91">
        <f t="shared" si="13"/>
        <v>0</v>
      </c>
      <c r="BJ151" s="13" t="s">
        <v>84</v>
      </c>
      <c r="BK151" s="91">
        <f t="shared" si="14"/>
        <v>0</v>
      </c>
      <c r="BL151" s="13" t="s">
        <v>247</v>
      </c>
      <c r="BM151" s="172" t="s">
        <v>251</v>
      </c>
    </row>
    <row r="152" spans="1:65" s="2" customFormat="1" ht="16.5" customHeight="1" x14ac:dyDescent="0.2">
      <c r="A152" s="30"/>
      <c r="B152" s="128"/>
      <c r="C152" s="178" t="s">
        <v>237</v>
      </c>
      <c r="D152" s="178" t="s">
        <v>680</v>
      </c>
      <c r="E152" s="179" t="s">
        <v>1957</v>
      </c>
      <c r="F152" s="180" t="s">
        <v>1958</v>
      </c>
      <c r="G152" s="181" t="s">
        <v>926</v>
      </c>
      <c r="H152" s="182">
        <v>3</v>
      </c>
      <c r="I152" s="183"/>
      <c r="J152" s="184">
        <f t="shared" si="5"/>
        <v>0</v>
      </c>
      <c r="K152" s="185"/>
      <c r="L152" s="186"/>
      <c r="M152" s="187" t="s">
        <v>1</v>
      </c>
      <c r="N152" s="188" t="s">
        <v>38</v>
      </c>
      <c r="O152" s="59"/>
      <c r="P152" s="170">
        <f t="shared" si="6"/>
        <v>0</v>
      </c>
      <c r="Q152" s="170">
        <v>0</v>
      </c>
      <c r="R152" s="170">
        <f t="shared" si="7"/>
        <v>0</v>
      </c>
      <c r="S152" s="170">
        <v>0</v>
      </c>
      <c r="T152" s="171">
        <f t="shared" si="8"/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72" t="s">
        <v>275</v>
      </c>
      <c r="AT152" s="172" t="s">
        <v>680</v>
      </c>
      <c r="AU152" s="172" t="s">
        <v>84</v>
      </c>
      <c r="AY152" s="13" t="s">
        <v>219</v>
      </c>
      <c r="BE152" s="91">
        <f t="shared" si="9"/>
        <v>0</v>
      </c>
      <c r="BF152" s="91">
        <f t="shared" si="10"/>
        <v>0</v>
      </c>
      <c r="BG152" s="91">
        <f t="shared" si="11"/>
        <v>0</v>
      </c>
      <c r="BH152" s="91">
        <f t="shared" si="12"/>
        <v>0</v>
      </c>
      <c r="BI152" s="91">
        <f t="shared" si="13"/>
        <v>0</v>
      </c>
      <c r="BJ152" s="13" t="s">
        <v>84</v>
      </c>
      <c r="BK152" s="91">
        <f t="shared" si="14"/>
        <v>0</v>
      </c>
      <c r="BL152" s="13" t="s">
        <v>247</v>
      </c>
      <c r="BM152" s="172" t="s">
        <v>7</v>
      </c>
    </row>
    <row r="153" spans="1:65" s="2" customFormat="1" ht="24.3" customHeight="1" x14ac:dyDescent="0.2">
      <c r="A153" s="30"/>
      <c r="B153" s="128"/>
      <c r="C153" s="160" t="s">
        <v>257</v>
      </c>
      <c r="D153" s="160" t="s">
        <v>221</v>
      </c>
      <c r="E153" s="161" t="s">
        <v>1137</v>
      </c>
      <c r="F153" s="162" t="s">
        <v>1138</v>
      </c>
      <c r="G153" s="163" t="s">
        <v>250</v>
      </c>
      <c r="H153" s="164">
        <v>0.04</v>
      </c>
      <c r="I153" s="165"/>
      <c r="J153" s="166">
        <f t="shared" si="5"/>
        <v>0</v>
      </c>
      <c r="K153" s="167"/>
      <c r="L153" s="31"/>
      <c r="M153" s="173" t="s">
        <v>1</v>
      </c>
      <c r="N153" s="174" t="s">
        <v>38</v>
      </c>
      <c r="O153" s="175"/>
      <c r="P153" s="176">
        <f t="shared" si="6"/>
        <v>0</v>
      </c>
      <c r="Q153" s="176">
        <v>0</v>
      </c>
      <c r="R153" s="176">
        <f t="shared" si="7"/>
        <v>0</v>
      </c>
      <c r="S153" s="176">
        <v>0</v>
      </c>
      <c r="T153" s="177">
        <f t="shared" si="8"/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72" t="s">
        <v>247</v>
      </c>
      <c r="AT153" s="172" t="s">
        <v>221</v>
      </c>
      <c r="AU153" s="172" t="s">
        <v>84</v>
      </c>
      <c r="AY153" s="13" t="s">
        <v>219</v>
      </c>
      <c r="BE153" s="91">
        <f t="shared" si="9"/>
        <v>0</v>
      </c>
      <c r="BF153" s="91">
        <f t="shared" si="10"/>
        <v>0</v>
      </c>
      <c r="BG153" s="91">
        <f t="shared" si="11"/>
        <v>0</v>
      </c>
      <c r="BH153" s="91">
        <f t="shared" si="12"/>
        <v>0</v>
      </c>
      <c r="BI153" s="91">
        <f t="shared" si="13"/>
        <v>0</v>
      </c>
      <c r="BJ153" s="13" t="s">
        <v>84</v>
      </c>
      <c r="BK153" s="91">
        <f t="shared" si="14"/>
        <v>0</v>
      </c>
      <c r="BL153" s="13" t="s">
        <v>247</v>
      </c>
      <c r="BM153" s="172" t="s">
        <v>256</v>
      </c>
    </row>
    <row r="154" spans="1:65" s="2" customFormat="1" ht="24.3" customHeight="1" x14ac:dyDescent="0.2">
      <c r="A154" s="30"/>
      <c r="B154" s="128"/>
      <c r="C154" s="427" t="s">
        <v>2852</v>
      </c>
      <c r="D154" s="427"/>
      <c r="E154" s="7"/>
      <c r="F154" s="7"/>
      <c r="G154" s="7"/>
      <c r="H154" s="7"/>
      <c r="I154" s="7"/>
      <c r="J154" s="192"/>
      <c r="K154" s="193"/>
      <c r="L154" s="31"/>
      <c r="M154" s="194"/>
      <c r="N154" s="169"/>
      <c r="O154" s="59"/>
      <c r="P154" s="170"/>
      <c r="Q154" s="170"/>
      <c r="R154" s="170"/>
      <c r="S154" s="170"/>
      <c r="T154" s="17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72"/>
      <c r="AT154" s="172"/>
      <c r="AU154" s="172"/>
      <c r="AY154" s="13"/>
      <c r="BE154" s="91"/>
      <c r="BF154" s="91"/>
      <c r="BG154" s="91"/>
      <c r="BH154" s="91"/>
      <c r="BI154" s="91"/>
      <c r="BJ154" s="13"/>
      <c r="BK154" s="91"/>
      <c r="BL154" s="13"/>
      <c r="BM154" s="172"/>
    </row>
    <row r="155" spans="1:65" s="2" customFormat="1" ht="28.8" customHeight="1" x14ac:dyDescent="0.2">
      <c r="A155" s="30"/>
      <c r="B155" s="128"/>
      <c r="C155" s="427" t="s">
        <v>2853</v>
      </c>
      <c r="D155" s="427"/>
      <c r="E155" s="427"/>
      <c r="F155" s="427"/>
      <c r="G155" s="427"/>
      <c r="H155" s="427"/>
      <c r="I155" s="427"/>
      <c r="J155" s="192"/>
      <c r="K155" s="193"/>
      <c r="L155" s="31"/>
      <c r="M155" s="194"/>
      <c r="N155" s="169"/>
      <c r="O155" s="59"/>
      <c r="P155" s="170"/>
      <c r="Q155" s="170"/>
      <c r="R155" s="170"/>
      <c r="S155" s="170"/>
      <c r="T155" s="17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72"/>
      <c r="AT155" s="172"/>
      <c r="AU155" s="172"/>
      <c r="AY155" s="13"/>
      <c r="BE155" s="91"/>
      <c r="BF155" s="91"/>
      <c r="BG155" s="91"/>
      <c r="BH155" s="91"/>
      <c r="BI155" s="91"/>
      <c r="BJ155" s="13"/>
      <c r="BK155" s="91"/>
      <c r="BL155" s="13"/>
      <c r="BM155" s="172"/>
    </row>
    <row r="156" spans="1:65" s="2" customFormat="1" ht="33.450000000000003" customHeight="1" x14ac:dyDescent="0.2">
      <c r="A156" s="30"/>
      <c r="B156" s="128"/>
      <c r="C156" s="427" t="s">
        <v>2854</v>
      </c>
      <c r="D156" s="427"/>
      <c r="E156" s="427"/>
      <c r="F156" s="427"/>
      <c r="G156" s="427"/>
      <c r="H156" s="427"/>
      <c r="I156" s="427"/>
      <c r="J156" s="192"/>
      <c r="K156" s="193"/>
      <c r="L156" s="31"/>
      <c r="M156" s="194"/>
      <c r="N156" s="169"/>
      <c r="O156" s="59"/>
      <c r="P156" s="170"/>
      <c r="Q156" s="170"/>
      <c r="R156" s="170"/>
      <c r="S156" s="170"/>
      <c r="T156" s="17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72"/>
      <c r="AT156" s="172"/>
      <c r="AU156" s="172"/>
      <c r="AY156" s="13"/>
      <c r="BE156" s="91"/>
      <c r="BF156" s="91"/>
      <c r="BG156" s="91"/>
      <c r="BH156" s="91"/>
      <c r="BI156" s="91"/>
      <c r="BJ156" s="13"/>
      <c r="BK156" s="91"/>
      <c r="BL156" s="13"/>
      <c r="BM156" s="172"/>
    </row>
    <row r="157" spans="1:65" s="2" customFormat="1" ht="33.450000000000003" customHeight="1" x14ac:dyDescent="0.2">
      <c r="A157" s="30"/>
      <c r="B157" s="128"/>
      <c r="C157" s="427" t="s">
        <v>2855</v>
      </c>
      <c r="D157" s="427"/>
      <c r="E157" s="427"/>
      <c r="F157" s="427"/>
      <c r="G157" s="427"/>
      <c r="H157" s="427"/>
      <c r="I157" s="427"/>
      <c r="J157" s="192"/>
      <c r="K157" s="193"/>
      <c r="L157" s="31"/>
      <c r="M157" s="194"/>
      <c r="N157" s="169"/>
      <c r="O157" s="59"/>
      <c r="P157" s="170"/>
      <c r="Q157" s="170"/>
      <c r="R157" s="170"/>
      <c r="S157" s="170"/>
      <c r="T157" s="17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72"/>
      <c r="AT157" s="172"/>
      <c r="AU157" s="172"/>
      <c r="AY157" s="13"/>
      <c r="BE157" s="91"/>
      <c r="BF157" s="91"/>
      <c r="BG157" s="91"/>
      <c r="BH157" s="91"/>
      <c r="BI157" s="91"/>
      <c r="BJ157" s="13"/>
      <c r="BK157" s="91"/>
      <c r="BL157" s="13"/>
      <c r="BM157" s="172"/>
    </row>
    <row r="158" spans="1:65" s="2" customFormat="1" ht="39" customHeight="1" x14ac:dyDescent="0.2">
      <c r="A158" s="30"/>
      <c r="B158" s="128"/>
      <c r="C158" s="427" t="s">
        <v>2856</v>
      </c>
      <c r="D158" s="427"/>
      <c r="E158" s="427"/>
      <c r="F158" s="427"/>
      <c r="G158" s="427"/>
      <c r="H158" s="427"/>
      <c r="I158" s="427"/>
      <c r="J158" s="192"/>
      <c r="K158" s="193"/>
      <c r="L158" s="31"/>
      <c r="M158" s="194"/>
      <c r="N158" s="169"/>
      <c r="O158" s="59"/>
      <c r="P158" s="170"/>
      <c r="Q158" s="170"/>
      <c r="R158" s="170"/>
      <c r="S158" s="170"/>
      <c r="T158" s="17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72"/>
      <c r="AT158" s="172"/>
      <c r="AU158" s="172"/>
      <c r="AY158" s="13"/>
      <c r="BE158" s="91"/>
      <c r="BF158" s="91"/>
      <c r="BG158" s="91"/>
      <c r="BH158" s="91"/>
      <c r="BI158" s="91"/>
      <c r="BJ158" s="13"/>
      <c r="BK158" s="91"/>
      <c r="BL158" s="13"/>
      <c r="BM158" s="172"/>
    </row>
    <row r="159" spans="1:65" s="2" customFormat="1" ht="40.799999999999997" customHeight="1" x14ac:dyDescent="0.2">
      <c r="A159" s="30"/>
      <c r="B159" s="128"/>
      <c r="C159" s="427" t="s">
        <v>2857</v>
      </c>
      <c r="D159" s="427"/>
      <c r="E159" s="427"/>
      <c r="F159" s="427"/>
      <c r="G159" s="427"/>
      <c r="H159" s="427"/>
      <c r="I159" s="427"/>
      <c r="J159" s="192"/>
      <c r="K159" s="193"/>
      <c r="L159" s="31"/>
      <c r="M159" s="194"/>
      <c r="N159" s="169"/>
      <c r="O159" s="59"/>
      <c r="P159" s="170"/>
      <c r="Q159" s="170"/>
      <c r="R159" s="170"/>
      <c r="S159" s="170"/>
      <c r="T159" s="17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72"/>
      <c r="AT159" s="172"/>
      <c r="AU159" s="172"/>
      <c r="AY159" s="13"/>
      <c r="BE159" s="91"/>
      <c r="BF159" s="91"/>
      <c r="BG159" s="91"/>
      <c r="BH159" s="91"/>
      <c r="BI159" s="91"/>
      <c r="BJ159" s="13"/>
      <c r="BK159" s="91"/>
      <c r="BL159" s="13"/>
      <c r="BM159" s="172"/>
    </row>
    <row r="160" spans="1:65" s="2" customFormat="1" ht="46.2" customHeight="1" x14ac:dyDescent="0.2">
      <c r="A160" s="30"/>
      <c r="B160" s="128"/>
      <c r="C160" s="427" t="s">
        <v>2858</v>
      </c>
      <c r="D160" s="427"/>
      <c r="E160" s="427"/>
      <c r="F160" s="427"/>
      <c r="G160" s="427"/>
      <c r="H160" s="427"/>
      <c r="I160" s="427"/>
      <c r="J160" s="192"/>
      <c r="K160" s="193"/>
      <c r="L160" s="31"/>
      <c r="M160" s="194"/>
      <c r="N160" s="169"/>
      <c r="O160" s="59"/>
      <c r="P160" s="170"/>
      <c r="Q160" s="170"/>
      <c r="R160" s="170"/>
      <c r="S160" s="170"/>
      <c r="T160" s="17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72"/>
      <c r="AT160" s="172"/>
      <c r="AU160" s="172"/>
      <c r="AY160" s="13"/>
      <c r="BE160" s="91"/>
      <c r="BF160" s="91"/>
      <c r="BG160" s="91"/>
      <c r="BH160" s="91"/>
      <c r="BI160" s="91"/>
      <c r="BJ160" s="13"/>
      <c r="BK160" s="91"/>
      <c r="BL160" s="13"/>
      <c r="BM160" s="172"/>
    </row>
    <row r="161" spans="1:31" s="2" customFormat="1" ht="7.05" customHeight="1" x14ac:dyDescent="0.2">
      <c r="A161" s="30"/>
      <c r="B161" s="48"/>
      <c r="C161" s="49"/>
      <c r="D161" s="49"/>
      <c r="E161" s="49"/>
      <c r="F161" s="49"/>
      <c r="G161" s="49"/>
      <c r="H161" s="49"/>
      <c r="I161" s="49"/>
      <c r="J161" s="49"/>
      <c r="K161" s="49"/>
      <c r="L161" s="31"/>
      <c r="M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</row>
  </sheetData>
  <autoFilter ref="C137:K153"/>
  <mergeCells count="27">
    <mergeCell ref="C159:I159"/>
    <mergeCell ref="C160:I160"/>
    <mergeCell ref="C154:D154"/>
    <mergeCell ref="C155:I155"/>
    <mergeCell ref="C156:I156"/>
    <mergeCell ref="C157:I157"/>
    <mergeCell ref="C158:I158"/>
    <mergeCell ref="L2:V2"/>
    <mergeCell ref="D108:F108"/>
    <mergeCell ref="D109:F109"/>
    <mergeCell ref="D110:F110"/>
    <mergeCell ref="D111:F111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  <mergeCell ref="E124:H124"/>
    <mergeCell ref="E128:H128"/>
    <mergeCell ref="E126:H126"/>
    <mergeCell ref="E130:H130"/>
    <mergeCell ref="D112:F112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6"/>
  <sheetViews>
    <sheetView showGridLines="0" topLeftCell="A206" workbookViewId="0">
      <selection activeCell="J43" sqref="J43"/>
    </sheetView>
  </sheetViews>
  <sheetFormatPr defaultColWidth="8.7109375" defaultRowHeight="10.199999999999999" x14ac:dyDescent="0.2"/>
  <cols>
    <col min="1" max="1" width="8.28515625" style="1" customWidth="1"/>
    <col min="2" max="2" width="1.28515625" style="1" customWidth="1"/>
    <col min="3" max="4" width="4.28515625" style="1" customWidth="1"/>
    <col min="5" max="5" width="17.28515625" style="1" customWidth="1"/>
    <col min="6" max="6" width="50.7109375" style="1" customWidth="1"/>
    <col min="7" max="7" width="7.42578125" style="1" customWidth="1"/>
    <col min="8" max="8" width="14" style="1" customWidth="1"/>
    <col min="9" max="9" width="15.71093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7109375" style="1" hidden="1" customWidth="1"/>
    <col min="14" max="14" width="9.28515625" style="1" hidden="1"/>
    <col min="15" max="20" width="14.28515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7.049999999999997" customHeight="1" x14ac:dyDescent="0.2">
      <c r="L2" s="373" t="s">
        <v>5</v>
      </c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13" t="s">
        <v>119</v>
      </c>
    </row>
    <row r="3" spans="1:46" s="1" customFormat="1" ht="7.0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1:46" s="1" customFormat="1" ht="25.05" customHeight="1" x14ac:dyDescent="0.2">
      <c r="B4" s="16"/>
      <c r="D4" s="17" t="s">
        <v>180</v>
      </c>
      <c r="L4" s="16"/>
      <c r="M4" s="97" t="s">
        <v>9</v>
      </c>
      <c r="AT4" s="13" t="s">
        <v>3</v>
      </c>
    </row>
    <row r="5" spans="1:46" s="1" customFormat="1" ht="7.05" customHeight="1" x14ac:dyDescent="0.2">
      <c r="B5" s="16"/>
      <c r="L5" s="16"/>
    </row>
    <row r="6" spans="1:46" s="1" customFormat="1" ht="12" customHeight="1" x14ac:dyDescent="0.2">
      <c r="B6" s="16"/>
      <c r="D6" s="23" t="s">
        <v>15</v>
      </c>
      <c r="L6" s="16"/>
    </row>
    <row r="7" spans="1:46" s="1" customFormat="1" ht="16.5" customHeight="1" x14ac:dyDescent="0.2">
      <c r="B7" s="16"/>
      <c r="E7" s="428" t="str">
        <f>'Rekapitulácia stavby'!K6</f>
        <v>Vinárstvo S</v>
      </c>
      <c r="F7" s="429"/>
      <c r="G7" s="429"/>
      <c r="H7" s="429"/>
      <c r="L7" s="16"/>
    </row>
    <row r="8" spans="1:46" ht="13.2" x14ac:dyDescent="0.2">
      <c r="B8" s="16"/>
      <c r="D8" s="23" t="s">
        <v>181</v>
      </c>
      <c r="L8" s="16"/>
    </row>
    <row r="9" spans="1:46" s="1" customFormat="1" ht="16.5" customHeight="1" x14ac:dyDescent="0.2">
      <c r="B9" s="16"/>
      <c r="E9" s="428" t="s">
        <v>106</v>
      </c>
      <c r="F9" s="374"/>
      <c r="G9" s="374"/>
      <c r="H9" s="374"/>
      <c r="L9" s="16"/>
    </row>
    <row r="10" spans="1:46" s="1" customFormat="1" ht="12" customHeight="1" x14ac:dyDescent="0.2">
      <c r="B10" s="16"/>
      <c r="D10" s="23" t="s">
        <v>182</v>
      </c>
      <c r="L10" s="16"/>
    </row>
    <row r="11" spans="1:46" s="2" customFormat="1" ht="16.5" customHeight="1" x14ac:dyDescent="0.2">
      <c r="A11" s="30"/>
      <c r="B11" s="31"/>
      <c r="C11" s="30"/>
      <c r="D11" s="30"/>
      <c r="E11" s="431" t="s">
        <v>2849</v>
      </c>
      <c r="F11" s="425"/>
      <c r="G11" s="425"/>
      <c r="H11" s="425"/>
      <c r="I11" s="30"/>
      <c r="J11" s="30"/>
      <c r="K11" s="30"/>
      <c r="L11" s="4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 x14ac:dyDescent="0.2">
      <c r="A12" s="30"/>
      <c r="B12" s="31"/>
      <c r="C12" s="30"/>
      <c r="D12" s="23"/>
      <c r="E12" s="30"/>
      <c r="F12" s="30"/>
      <c r="G12" s="30"/>
      <c r="H12" s="30"/>
      <c r="I12" s="30"/>
      <c r="J12" s="30"/>
      <c r="K12" s="30"/>
      <c r="L12" s="4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6.5" customHeight="1" x14ac:dyDescent="0.2">
      <c r="A13" s="30"/>
      <c r="B13" s="31"/>
      <c r="C13" s="30"/>
      <c r="D13" s="30"/>
      <c r="E13" s="404"/>
      <c r="F13" s="425"/>
      <c r="G13" s="425"/>
      <c r="H13" s="425"/>
      <c r="I13" s="30"/>
      <c r="J13" s="30"/>
      <c r="K13" s="30"/>
      <c r="L13" s="4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x14ac:dyDescent="0.2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4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2" customHeight="1" x14ac:dyDescent="0.2">
      <c r="A15" s="30"/>
      <c r="B15" s="31"/>
      <c r="C15" s="30"/>
      <c r="D15" s="23" t="s">
        <v>16</v>
      </c>
      <c r="E15" s="30"/>
      <c r="F15" s="21" t="s">
        <v>1</v>
      </c>
      <c r="G15" s="30"/>
      <c r="H15" s="30"/>
      <c r="I15" s="23" t="s">
        <v>17</v>
      </c>
      <c r="J15" s="21" t="s">
        <v>1</v>
      </c>
      <c r="K15" s="30"/>
      <c r="L15" s="4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12" customHeight="1" x14ac:dyDescent="0.2">
      <c r="A16" s="30"/>
      <c r="B16" s="31"/>
      <c r="C16" s="30"/>
      <c r="D16" s="23" t="s">
        <v>18</v>
      </c>
      <c r="E16" s="30"/>
      <c r="F16" s="21" t="s">
        <v>183</v>
      </c>
      <c r="G16" s="30"/>
      <c r="H16" s="30"/>
      <c r="I16" s="23" t="s">
        <v>20</v>
      </c>
      <c r="J16" s="56">
        <f>'Rekapitulácia stavby'!AN8</f>
        <v>44665</v>
      </c>
      <c r="K16" s="30"/>
      <c r="L16" s="43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0.8" customHeight="1" x14ac:dyDescent="0.2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43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2" customHeight="1" x14ac:dyDescent="0.2">
      <c r="A18" s="30"/>
      <c r="B18" s="31"/>
      <c r="C18" s="30"/>
      <c r="D18" s="23" t="s">
        <v>21</v>
      </c>
      <c r="E18" s="30"/>
      <c r="F18" s="30"/>
      <c r="G18" s="30"/>
      <c r="H18" s="30"/>
      <c r="I18" s="23" t="s">
        <v>22</v>
      </c>
      <c r="J18" s="21" t="s">
        <v>1</v>
      </c>
      <c r="K18" s="30"/>
      <c r="L18" s="4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8" customHeight="1" x14ac:dyDescent="0.2">
      <c r="A19" s="30"/>
      <c r="B19" s="31"/>
      <c r="C19" s="30"/>
      <c r="D19" s="30"/>
      <c r="E19" s="21" t="s">
        <v>184</v>
      </c>
      <c r="F19" s="30"/>
      <c r="G19" s="30"/>
      <c r="H19" s="30"/>
      <c r="I19" s="23" t="s">
        <v>23</v>
      </c>
      <c r="J19" s="21" t="s">
        <v>1</v>
      </c>
      <c r="K19" s="30"/>
      <c r="L19" s="43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7.05" customHeight="1" x14ac:dyDescent="0.2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43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2" customHeight="1" x14ac:dyDescent="0.2">
      <c r="A21" s="30"/>
      <c r="B21" s="31"/>
      <c r="C21" s="30"/>
      <c r="D21" s="23" t="s">
        <v>24</v>
      </c>
      <c r="E21" s="30"/>
      <c r="F21" s="30"/>
      <c r="G21" s="30"/>
      <c r="H21" s="30"/>
      <c r="I21" s="23" t="s">
        <v>22</v>
      </c>
      <c r="J21" s="24" t="str">
        <f>'Rekapitulácia stavby'!AN13</f>
        <v>Vyplň údaj</v>
      </c>
      <c r="K21" s="30"/>
      <c r="L21" s="43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8" customHeight="1" x14ac:dyDescent="0.2">
      <c r="A22" s="30"/>
      <c r="B22" s="31"/>
      <c r="C22" s="30"/>
      <c r="D22" s="30"/>
      <c r="E22" s="426" t="str">
        <f>'Rekapitulácia stavby'!E14</f>
        <v>Vyplň údaj</v>
      </c>
      <c r="F22" s="378"/>
      <c r="G22" s="378"/>
      <c r="H22" s="378"/>
      <c r="I22" s="23" t="s">
        <v>23</v>
      </c>
      <c r="J22" s="24" t="str">
        <f>'Rekapitulácia stavby'!AN14</f>
        <v>Vyplň údaj</v>
      </c>
      <c r="K22" s="30"/>
      <c r="L22" s="4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7.05" customHeight="1" x14ac:dyDescent="0.2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4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2" customHeight="1" x14ac:dyDescent="0.2">
      <c r="A24" s="30"/>
      <c r="B24" s="31"/>
      <c r="C24" s="30"/>
      <c r="D24" s="23" t="s">
        <v>26</v>
      </c>
      <c r="E24" s="30"/>
      <c r="F24" s="30"/>
      <c r="G24" s="30"/>
      <c r="H24" s="30"/>
      <c r="I24" s="23" t="s">
        <v>22</v>
      </c>
      <c r="J24" s="21" t="s">
        <v>1</v>
      </c>
      <c r="K24" s="30"/>
      <c r="L24" s="43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8" customHeight="1" x14ac:dyDescent="0.2">
      <c r="A25" s="30"/>
      <c r="B25" s="31"/>
      <c r="C25" s="30"/>
      <c r="D25" s="30"/>
      <c r="E25" s="21" t="s">
        <v>185</v>
      </c>
      <c r="F25" s="30"/>
      <c r="G25" s="30"/>
      <c r="H25" s="30"/>
      <c r="I25" s="23" t="s">
        <v>23</v>
      </c>
      <c r="J25" s="21" t="s">
        <v>1</v>
      </c>
      <c r="K25" s="30"/>
      <c r="L25" s="43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7.05" customHeight="1" x14ac:dyDescent="0.2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4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12" customHeight="1" x14ac:dyDescent="0.2">
      <c r="A27" s="30"/>
      <c r="B27" s="31"/>
      <c r="C27" s="30"/>
      <c r="D27" s="23" t="s">
        <v>28</v>
      </c>
      <c r="E27" s="30"/>
      <c r="F27" s="30"/>
      <c r="G27" s="30"/>
      <c r="H27" s="30"/>
      <c r="I27" s="23" t="s">
        <v>22</v>
      </c>
      <c r="J27" s="21" t="s">
        <v>1</v>
      </c>
      <c r="K27" s="30"/>
      <c r="L27" s="43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18" customHeight="1" x14ac:dyDescent="0.2">
      <c r="A28" s="30"/>
      <c r="B28" s="31"/>
      <c r="C28" s="30"/>
      <c r="D28" s="30"/>
      <c r="E28" s="21" t="s">
        <v>186</v>
      </c>
      <c r="F28" s="30"/>
      <c r="G28" s="30"/>
      <c r="H28" s="30"/>
      <c r="I28" s="23" t="s">
        <v>23</v>
      </c>
      <c r="J28" s="21" t="s">
        <v>1</v>
      </c>
      <c r="K28" s="30"/>
      <c r="L28" s="4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7.05" customHeight="1" x14ac:dyDescent="0.2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43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12" customHeight="1" x14ac:dyDescent="0.2">
      <c r="A30" s="30"/>
      <c r="B30" s="31"/>
      <c r="C30" s="30"/>
      <c r="D30" s="23" t="s">
        <v>29</v>
      </c>
      <c r="E30" s="30"/>
      <c r="F30" s="30"/>
      <c r="G30" s="30"/>
      <c r="H30" s="30"/>
      <c r="I30" s="30"/>
      <c r="J30" s="30"/>
      <c r="K30" s="30"/>
      <c r="L30" s="43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7" customFormat="1" ht="16.5" customHeight="1" x14ac:dyDescent="0.2">
      <c r="A31" s="98"/>
      <c r="B31" s="99"/>
      <c r="C31" s="98"/>
      <c r="D31" s="98"/>
      <c r="E31" s="382" t="s">
        <v>1</v>
      </c>
      <c r="F31" s="382"/>
      <c r="G31" s="382"/>
      <c r="H31" s="382"/>
      <c r="I31" s="98"/>
      <c r="J31" s="98"/>
      <c r="K31" s="98"/>
      <c r="L31" s="100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</row>
    <row r="32" spans="1:31" s="2" customFormat="1" ht="7.05" customHeight="1" x14ac:dyDescent="0.2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43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7.05" customHeight="1" x14ac:dyDescent="0.2">
      <c r="A33" s="30"/>
      <c r="B33" s="31"/>
      <c r="C33" s="30"/>
      <c r="D33" s="67"/>
      <c r="E33" s="67"/>
      <c r="F33" s="67"/>
      <c r="G33" s="67"/>
      <c r="H33" s="67"/>
      <c r="I33" s="67"/>
      <c r="J33" s="67"/>
      <c r="K33" s="67"/>
      <c r="L33" s="4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55" customHeight="1" x14ac:dyDescent="0.2">
      <c r="A34" s="30"/>
      <c r="B34" s="31"/>
      <c r="C34" s="30"/>
      <c r="D34" s="21" t="s">
        <v>187</v>
      </c>
      <c r="E34" s="30"/>
      <c r="F34" s="30"/>
      <c r="G34" s="30"/>
      <c r="H34" s="30"/>
      <c r="I34" s="30"/>
      <c r="J34" s="29">
        <f>J100</f>
        <v>0</v>
      </c>
      <c r="K34" s="30"/>
      <c r="L34" s="43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55" customHeight="1" x14ac:dyDescent="0.2">
      <c r="A35" s="30"/>
      <c r="B35" s="31"/>
      <c r="C35" s="30"/>
      <c r="D35" s="28" t="s">
        <v>174</v>
      </c>
      <c r="E35" s="30"/>
      <c r="F35" s="30"/>
      <c r="G35" s="30"/>
      <c r="H35" s="30"/>
      <c r="I35" s="30"/>
      <c r="J35" s="29">
        <f>J109</f>
        <v>0</v>
      </c>
      <c r="K35" s="30"/>
      <c r="L35" s="4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25.2" customHeight="1" x14ac:dyDescent="0.2">
      <c r="A36" s="30"/>
      <c r="B36" s="31"/>
      <c r="C36" s="30"/>
      <c r="D36" s="101" t="s">
        <v>32</v>
      </c>
      <c r="E36" s="30"/>
      <c r="F36" s="30"/>
      <c r="G36" s="30"/>
      <c r="H36" s="30"/>
      <c r="I36" s="30"/>
      <c r="J36" s="72">
        <f>ROUND(J34 + J35, 2)</f>
        <v>0</v>
      </c>
      <c r="K36" s="30"/>
      <c r="L36" s="4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7.05" customHeight="1" x14ac:dyDescent="0.2">
      <c r="A37" s="30"/>
      <c r="B37" s="31"/>
      <c r="C37" s="30"/>
      <c r="D37" s="67"/>
      <c r="E37" s="67"/>
      <c r="F37" s="67"/>
      <c r="G37" s="67"/>
      <c r="H37" s="67"/>
      <c r="I37" s="67"/>
      <c r="J37" s="67"/>
      <c r="K37" s="67"/>
      <c r="L37" s="43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55" customHeight="1" x14ac:dyDescent="0.2">
      <c r="A38" s="30"/>
      <c r="B38" s="31"/>
      <c r="C38" s="30"/>
      <c r="D38" s="30"/>
      <c r="E38" s="30"/>
      <c r="F38" s="34" t="s">
        <v>34</v>
      </c>
      <c r="G38" s="30"/>
      <c r="H38" s="30"/>
      <c r="I38" s="34" t="s">
        <v>33</v>
      </c>
      <c r="J38" s="34" t="s">
        <v>35</v>
      </c>
      <c r="K38" s="30"/>
      <c r="L38" s="43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55" customHeight="1" x14ac:dyDescent="0.2">
      <c r="A39" s="30"/>
      <c r="B39" s="31"/>
      <c r="C39" s="30"/>
      <c r="D39" s="102" t="s">
        <v>36</v>
      </c>
      <c r="E39" s="36" t="s">
        <v>37</v>
      </c>
      <c r="F39" s="103">
        <f>ROUND((SUM(BE109:BE116) + SUM(BE140:BE208)),  2)</f>
        <v>0</v>
      </c>
      <c r="G39" s="104"/>
      <c r="H39" s="104"/>
      <c r="I39" s="105">
        <v>0.2</v>
      </c>
      <c r="J39" s="103">
        <f>ROUND(((SUM(BE109:BE116) + SUM(BE140:BE208))*I39),  2)</f>
        <v>0</v>
      </c>
      <c r="K39" s="30"/>
      <c r="L39" s="43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55" customHeight="1" x14ac:dyDescent="0.2">
      <c r="A40" s="30"/>
      <c r="B40" s="31"/>
      <c r="C40" s="30"/>
      <c r="D40" s="30"/>
      <c r="E40" s="36" t="s">
        <v>38</v>
      </c>
      <c r="F40" s="103">
        <f>ROUND((SUM(BF109:BF116) + SUM(BF140:BF208)),  2)</f>
        <v>0</v>
      </c>
      <c r="G40" s="104"/>
      <c r="H40" s="104"/>
      <c r="I40" s="105">
        <v>0.2</v>
      </c>
      <c r="J40" s="103">
        <f>ROUND(((SUM(BF109:BF116) + SUM(BF140:BF208))*I40),  2)</f>
        <v>0</v>
      </c>
      <c r="K40" s="30"/>
      <c r="L40" s="43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14.55" hidden="1" customHeight="1" x14ac:dyDescent="0.2">
      <c r="A41" s="30"/>
      <c r="B41" s="31"/>
      <c r="C41" s="30"/>
      <c r="D41" s="30"/>
      <c r="E41" s="23" t="s">
        <v>39</v>
      </c>
      <c r="F41" s="106">
        <f>ROUND((SUM(BG109:BG116) + SUM(BG140:BG208)),  2)</f>
        <v>0</v>
      </c>
      <c r="G41" s="30"/>
      <c r="H41" s="30"/>
      <c r="I41" s="107">
        <v>0.2</v>
      </c>
      <c r="J41" s="106">
        <f>0</f>
        <v>0</v>
      </c>
      <c r="K41" s="30"/>
      <c r="L41" s="43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14.55" hidden="1" customHeight="1" x14ac:dyDescent="0.2">
      <c r="A42" s="30"/>
      <c r="B42" s="31"/>
      <c r="C42" s="30"/>
      <c r="D42" s="30"/>
      <c r="E42" s="23" t="s">
        <v>40</v>
      </c>
      <c r="F42" s="106">
        <f>ROUND((SUM(BH109:BH116) + SUM(BH140:BH208)),  2)</f>
        <v>0</v>
      </c>
      <c r="G42" s="30"/>
      <c r="H42" s="30"/>
      <c r="I42" s="107">
        <v>0.2</v>
      </c>
      <c r="J42" s="106">
        <f>0</f>
        <v>0</v>
      </c>
      <c r="K42" s="30"/>
      <c r="L42" s="43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" customFormat="1" ht="14.55" hidden="1" customHeight="1" x14ac:dyDescent="0.2">
      <c r="A43" s="30"/>
      <c r="B43" s="31"/>
      <c r="C43" s="30"/>
      <c r="D43" s="30"/>
      <c r="E43" s="36" t="s">
        <v>41</v>
      </c>
      <c r="F43" s="103">
        <f>ROUND((SUM(BI109:BI116) + SUM(BI140:BI208)),  2)</f>
        <v>0</v>
      </c>
      <c r="G43" s="104"/>
      <c r="H43" s="104"/>
      <c r="I43" s="105">
        <v>0</v>
      </c>
      <c r="J43" s="103">
        <f>0</f>
        <v>0</v>
      </c>
      <c r="K43" s="30"/>
      <c r="L43" s="43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2" customFormat="1" ht="7.05" customHeight="1" x14ac:dyDescent="0.2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43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s="2" customFormat="1" ht="25.2" customHeight="1" x14ac:dyDescent="0.2">
      <c r="A45" s="30"/>
      <c r="B45" s="31"/>
      <c r="C45" s="95"/>
      <c r="D45" s="108" t="s">
        <v>42</v>
      </c>
      <c r="E45" s="61"/>
      <c r="F45" s="61"/>
      <c r="G45" s="109" t="s">
        <v>43</v>
      </c>
      <c r="H45" s="110" t="s">
        <v>44</v>
      </c>
      <c r="I45" s="61"/>
      <c r="J45" s="111">
        <f>SUM(J36:J43)</f>
        <v>0</v>
      </c>
      <c r="K45" s="112"/>
      <c r="L45" s="43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  <row r="46" spans="1:31" s="2" customFormat="1" ht="14.55" customHeight="1" x14ac:dyDescent="0.2">
      <c r="A46" s="30"/>
      <c r="B46" s="31"/>
      <c r="C46" s="30"/>
      <c r="D46" s="30"/>
      <c r="E46" s="30"/>
      <c r="F46" s="30"/>
      <c r="G46" s="30"/>
      <c r="H46" s="30"/>
      <c r="I46" s="30"/>
      <c r="J46" s="30"/>
      <c r="K46" s="30"/>
      <c r="L46" s="43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:31" s="1" customFormat="1" ht="14.55" customHeight="1" x14ac:dyDescent="0.2">
      <c r="B47" s="16"/>
      <c r="L47" s="16"/>
    </row>
    <row r="48" spans="1:31" s="1" customFormat="1" ht="14.55" customHeight="1" x14ac:dyDescent="0.2">
      <c r="B48" s="16"/>
      <c r="L48" s="16"/>
    </row>
    <row r="49" spans="1:31" s="1" customFormat="1" ht="14.55" customHeight="1" x14ac:dyDescent="0.2">
      <c r="B49" s="16"/>
      <c r="L49" s="16"/>
    </row>
    <row r="50" spans="1:31" s="2" customFormat="1" ht="14.55" customHeight="1" x14ac:dyDescent="0.2">
      <c r="B50" s="43"/>
      <c r="D50" s="44" t="s">
        <v>45</v>
      </c>
      <c r="E50" s="45"/>
      <c r="F50" s="45"/>
      <c r="G50" s="44" t="s">
        <v>46</v>
      </c>
      <c r="H50" s="45"/>
      <c r="I50" s="45"/>
      <c r="J50" s="45"/>
      <c r="K50" s="45"/>
      <c r="L50" s="43"/>
    </row>
    <row r="51" spans="1:31" x14ac:dyDescent="0.2">
      <c r="B51" s="16"/>
      <c r="L51" s="16"/>
    </row>
    <row r="52" spans="1:31" x14ac:dyDescent="0.2">
      <c r="B52" s="16"/>
      <c r="L52" s="16"/>
    </row>
    <row r="53" spans="1:31" x14ac:dyDescent="0.2">
      <c r="B53" s="16"/>
      <c r="L53" s="16"/>
    </row>
    <row r="54" spans="1:31" x14ac:dyDescent="0.2">
      <c r="B54" s="16"/>
      <c r="L54" s="16"/>
    </row>
    <row r="55" spans="1:31" x14ac:dyDescent="0.2">
      <c r="B55" s="16"/>
      <c r="L55" s="16"/>
    </row>
    <row r="56" spans="1:31" x14ac:dyDescent="0.2">
      <c r="B56" s="16"/>
      <c r="L56" s="16"/>
    </row>
    <row r="57" spans="1:31" x14ac:dyDescent="0.2">
      <c r="B57" s="16"/>
      <c r="L57" s="16"/>
    </row>
    <row r="58" spans="1:31" x14ac:dyDescent="0.2">
      <c r="B58" s="16"/>
      <c r="L58" s="16"/>
    </row>
    <row r="59" spans="1:31" x14ac:dyDescent="0.2">
      <c r="B59" s="16"/>
      <c r="L59" s="16"/>
    </row>
    <row r="60" spans="1:31" x14ac:dyDescent="0.2">
      <c r="B60" s="16"/>
      <c r="L60" s="16"/>
    </row>
    <row r="61" spans="1:31" s="2" customFormat="1" ht="13.2" x14ac:dyDescent="0.2">
      <c r="A61" s="30"/>
      <c r="B61" s="31"/>
      <c r="C61" s="30"/>
      <c r="D61" s="46" t="s">
        <v>47</v>
      </c>
      <c r="E61" s="33"/>
      <c r="F61" s="113" t="s">
        <v>48</v>
      </c>
      <c r="G61" s="46" t="s">
        <v>47</v>
      </c>
      <c r="H61" s="33"/>
      <c r="I61" s="33"/>
      <c r="J61" s="114" t="s">
        <v>48</v>
      </c>
      <c r="K61" s="33"/>
      <c r="L61" s="4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x14ac:dyDescent="0.2">
      <c r="B62" s="16"/>
      <c r="L62" s="16"/>
    </row>
    <row r="63" spans="1:31" x14ac:dyDescent="0.2">
      <c r="B63" s="16"/>
      <c r="L63" s="16"/>
    </row>
    <row r="64" spans="1:31" x14ac:dyDescent="0.2">
      <c r="B64" s="16"/>
      <c r="L64" s="16"/>
    </row>
    <row r="65" spans="1:31" s="2" customFormat="1" ht="13.2" x14ac:dyDescent="0.2">
      <c r="A65" s="30"/>
      <c r="B65" s="31"/>
      <c r="C65" s="30"/>
      <c r="D65" s="44" t="s">
        <v>49</v>
      </c>
      <c r="E65" s="47"/>
      <c r="F65" s="47"/>
      <c r="G65" s="44" t="s">
        <v>50</v>
      </c>
      <c r="H65" s="47"/>
      <c r="I65" s="47"/>
      <c r="J65" s="47"/>
      <c r="K65" s="47"/>
      <c r="L65" s="4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x14ac:dyDescent="0.2">
      <c r="B66" s="16"/>
      <c r="L66" s="16"/>
    </row>
    <row r="67" spans="1:31" x14ac:dyDescent="0.2">
      <c r="B67" s="16"/>
      <c r="L67" s="16"/>
    </row>
    <row r="68" spans="1:31" x14ac:dyDescent="0.2">
      <c r="B68" s="16"/>
      <c r="L68" s="16"/>
    </row>
    <row r="69" spans="1:31" x14ac:dyDescent="0.2">
      <c r="B69" s="16"/>
      <c r="L69" s="16"/>
    </row>
    <row r="70" spans="1:31" x14ac:dyDescent="0.2">
      <c r="B70" s="16"/>
      <c r="L70" s="16"/>
    </row>
    <row r="71" spans="1:31" x14ac:dyDescent="0.2">
      <c r="B71" s="16"/>
      <c r="L71" s="16"/>
    </row>
    <row r="72" spans="1:31" x14ac:dyDescent="0.2">
      <c r="B72" s="16"/>
      <c r="L72" s="16"/>
    </row>
    <row r="73" spans="1:31" x14ac:dyDescent="0.2">
      <c r="B73" s="16"/>
      <c r="L73" s="16"/>
    </row>
    <row r="74" spans="1:31" x14ac:dyDescent="0.2">
      <c r="B74" s="16"/>
      <c r="L74" s="16"/>
    </row>
    <row r="75" spans="1:31" x14ac:dyDescent="0.2">
      <c r="B75" s="16"/>
      <c r="L75" s="16"/>
    </row>
    <row r="76" spans="1:31" s="2" customFormat="1" ht="13.2" x14ac:dyDescent="0.2">
      <c r="A76" s="30"/>
      <c r="B76" s="31"/>
      <c r="C76" s="30"/>
      <c r="D76" s="46" t="s">
        <v>47</v>
      </c>
      <c r="E76" s="33"/>
      <c r="F76" s="113" t="s">
        <v>48</v>
      </c>
      <c r="G76" s="46" t="s">
        <v>47</v>
      </c>
      <c r="H76" s="33"/>
      <c r="I76" s="33"/>
      <c r="J76" s="114" t="s">
        <v>48</v>
      </c>
      <c r="K76" s="33"/>
      <c r="L76" s="4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55" customHeight="1" x14ac:dyDescent="0.2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7.05" customHeight="1" x14ac:dyDescent="0.2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5.05" customHeight="1" x14ac:dyDescent="0.2">
      <c r="A82" s="30"/>
      <c r="B82" s="31"/>
      <c r="C82" s="17" t="s">
        <v>188</v>
      </c>
      <c r="D82" s="30"/>
      <c r="E82" s="30"/>
      <c r="F82" s="30"/>
      <c r="G82" s="30"/>
      <c r="H82" s="30"/>
      <c r="I82" s="30"/>
      <c r="J82" s="30"/>
      <c r="K82" s="30"/>
      <c r="L82" s="4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7.05" customHeight="1" x14ac:dyDescent="0.2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 x14ac:dyDescent="0.2">
      <c r="A84" s="30"/>
      <c r="B84" s="31"/>
      <c r="C84" s="23" t="s">
        <v>15</v>
      </c>
      <c r="D84" s="30"/>
      <c r="E84" s="30"/>
      <c r="F84" s="30"/>
      <c r="G84" s="30"/>
      <c r="H84" s="30"/>
      <c r="I84" s="30"/>
      <c r="J84" s="30"/>
      <c r="K84" s="30"/>
      <c r="L84" s="4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 x14ac:dyDescent="0.2">
      <c r="A85" s="30"/>
      <c r="B85" s="31"/>
      <c r="C85" s="30"/>
      <c r="D85" s="30"/>
      <c r="E85" s="428" t="str">
        <f>E7</f>
        <v>Vinárstvo S</v>
      </c>
      <c r="F85" s="429"/>
      <c r="G85" s="429"/>
      <c r="H85" s="429"/>
      <c r="I85" s="30"/>
      <c r="J85" s="30"/>
      <c r="K85" s="30"/>
      <c r="L85" s="4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1" customFormat="1" ht="12" customHeight="1" x14ac:dyDescent="0.2">
      <c r="B86" s="16"/>
      <c r="C86" s="23" t="s">
        <v>181</v>
      </c>
      <c r="L86" s="16"/>
    </row>
    <row r="87" spans="1:31" s="1" customFormat="1" ht="16.5" customHeight="1" x14ac:dyDescent="0.2">
      <c r="B87" s="16"/>
      <c r="E87" s="428" t="s">
        <v>106</v>
      </c>
      <c r="F87" s="374"/>
      <c r="G87" s="374"/>
      <c r="H87" s="374"/>
      <c r="L87" s="16"/>
    </row>
    <row r="88" spans="1:31" s="1" customFormat="1" ht="12" customHeight="1" x14ac:dyDescent="0.2">
      <c r="B88" s="16"/>
      <c r="C88" s="23" t="s">
        <v>182</v>
      </c>
      <c r="L88" s="16"/>
    </row>
    <row r="89" spans="1:31" s="2" customFormat="1" ht="16.5" customHeight="1" x14ac:dyDescent="0.2">
      <c r="A89" s="30"/>
      <c r="B89" s="31"/>
      <c r="C89" s="30"/>
      <c r="D89" s="30"/>
      <c r="E89" s="431" t="s">
        <v>2849</v>
      </c>
      <c r="F89" s="425"/>
      <c r="G89" s="425"/>
      <c r="H89" s="425"/>
      <c r="I89" s="30"/>
      <c r="J89" s="30"/>
      <c r="K89" s="30"/>
      <c r="L89" s="4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12" customHeight="1" x14ac:dyDescent="0.2">
      <c r="A90" s="30"/>
      <c r="B90" s="31"/>
      <c r="C90" s="23"/>
      <c r="D90" s="30"/>
      <c r="E90" s="30"/>
      <c r="F90" s="30"/>
      <c r="G90" s="30"/>
      <c r="H90" s="30"/>
      <c r="I90" s="30"/>
      <c r="J90" s="30"/>
      <c r="K90" s="30"/>
      <c r="L90" s="43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6.5" customHeight="1" x14ac:dyDescent="0.2">
      <c r="A91" s="30"/>
      <c r="B91" s="31"/>
      <c r="C91" s="30"/>
      <c r="D91" s="30"/>
      <c r="E91" s="404"/>
      <c r="F91" s="425"/>
      <c r="G91" s="425"/>
      <c r="H91" s="425"/>
      <c r="I91" s="30"/>
      <c r="J91" s="30"/>
      <c r="K91" s="30"/>
      <c r="L91" s="43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7.05" customHeight="1" x14ac:dyDescent="0.2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3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2" customHeight="1" x14ac:dyDescent="0.2">
      <c r="A93" s="30"/>
      <c r="B93" s="31"/>
      <c r="C93" s="23" t="s">
        <v>18</v>
      </c>
      <c r="D93" s="30"/>
      <c r="E93" s="30"/>
      <c r="F93" s="21" t="str">
        <f>F16</f>
        <v>k.ú.Strekov,okres Nové Zámky</v>
      </c>
      <c r="G93" s="30"/>
      <c r="H93" s="30"/>
      <c r="I93" s="23" t="s">
        <v>20</v>
      </c>
      <c r="J93" s="56">
        <f>IF(J16="","",J16)</f>
        <v>44665</v>
      </c>
      <c r="K93" s="30"/>
      <c r="L93" s="43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7.05" customHeight="1" x14ac:dyDescent="0.2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43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25.8" customHeight="1" x14ac:dyDescent="0.2">
      <c r="A95" s="30"/>
      <c r="B95" s="31"/>
      <c r="C95" s="23" t="s">
        <v>21</v>
      </c>
      <c r="D95" s="30"/>
      <c r="E95" s="30"/>
      <c r="F95" s="21" t="str">
        <f>E19</f>
        <v xml:space="preserve"> STON a.s. , Uhrova 18, 831 01 Bratislava</v>
      </c>
      <c r="G95" s="30"/>
      <c r="H95" s="30"/>
      <c r="I95" s="23" t="s">
        <v>26</v>
      </c>
      <c r="J95" s="26" t="str">
        <f>E25</f>
        <v xml:space="preserve"> Ing. arch. Tomáš Krištek</v>
      </c>
      <c r="K95" s="30"/>
      <c r="L95" s="43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2" customFormat="1" ht="15.3" customHeight="1" x14ac:dyDescent="0.2">
      <c r="A96" s="30"/>
      <c r="B96" s="31"/>
      <c r="C96" s="23" t="s">
        <v>24</v>
      </c>
      <c r="D96" s="30"/>
      <c r="E96" s="30"/>
      <c r="F96" s="21" t="str">
        <f>IF(E22="","",E22)</f>
        <v>Vyplň údaj</v>
      </c>
      <c r="G96" s="30"/>
      <c r="H96" s="30"/>
      <c r="I96" s="23" t="s">
        <v>28</v>
      </c>
      <c r="J96" s="26" t="str">
        <f>E28</f>
        <v>Rosoft,s.r.o.</v>
      </c>
      <c r="K96" s="30"/>
      <c r="L96" s="43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65" s="2" customFormat="1" ht="10.199999999999999" customHeight="1" x14ac:dyDescent="0.2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3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65" s="2" customFormat="1" ht="29.25" customHeight="1" x14ac:dyDescent="0.2">
      <c r="A98" s="30"/>
      <c r="B98" s="31"/>
      <c r="C98" s="115" t="s">
        <v>189</v>
      </c>
      <c r="D98" s="95"/>
      <c r="E98" s="95"/>
      <c r="F98" s="95"/>
      <c r="G98" s="95"/>
      <c r="H98" s="95"/>
      <c r="I98" s="95"/>
      <c r="J98" s="116" t="s">
        <v>190</v>
      </c>
      <c r="K98" s="95"/>
      <c r="L98" s="43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65" s="2" customFormat="1" ht="10.199999999999999" customHeight="1" x14ac:dyDescent="0.2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3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65" s="2" customFormat="1" ht="22.8" customHeight="1" x14ac:dyDescent="0.2">
      <c r="A100" s="30"/>
      <c r="B100" s="31"/>
      <c r="C100" s="117" t="s">
        <v>191</v>
      </c>
      <c r="D100" s="30"/>
      <c r="E100" s="30"/>
      <c r="F100" s="30"/>
      <c r="G100" s="30"/>
      <c r="H100" s="30"/>
      <c r="I100" s="30"/>
      <c r="J100" s="72">
        <f>J140</f>
        <v>0</v>
      </c>
      <c r="K100" s="30"/>
      <c r="L100" s="43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U100" s="13" t="s">
        <v>192</v>
      </c>
    </row>
    <row r="101" spans="1:65" s="8" customFormat="1" ht="25.05" customHeight="1" x14ac:dyDescent="0.2">
      <c r="B101" s="118"/>
      <c r="D101" s="119" t="s">
        <v>1100</v>
      </c>
      <c r="E101" s="120"/>
      <c r="F101" s="120"/>
      <c r="G101" s="120"/>
      <c r="H101" s="120"/>
      <c r="I101" s="120"/>
      <c r="J101" s="121">
        <f>J141</f>
        <v>0</v>
      </c>
      <c r="L101" s="118"/>
    </row>
    <row r="102" spans="1:65" s="9" customFormat="1" ht="19.95" customHeight="1" x14ac:dyDescent="0.2">
      <c r="B102" s="122"/>
      <c r="D102" s="123" t="s">
        <v>287</v>
      </c>
      <c r="E102" s="124"/>
      <c r="F102" s="124"/>
      <c r="G102" s="124"/>
      <c r="H102" s="124"/>
      <c r="I102" s="124"/>
      <c r="J102" s="125">
        <f>J142</f>
        <v>0</v>
      </c>
      <c r="L102" s="122"/>
    </row>
    <row r="103" spans="1:65" s="9" customFormat="1" ht="19.95" customHeight="1" x14ac:dyDescent="0.2">
      <c r="B103" s="122"/>
      <c r="D103" s="123" t="s">
        <v>1144</v>
      </c>
      <c r="E103" s="124"/>
      <c r="F103" s="124"/>
      <c r="G103" s="124"/>
      <c r="H103" s="124"/>
      <c r="I103" s="124"/>
      <c r="J103" s="125">
        <f>J154</f>
        <v>0</v>
      </c>
      <c r="L103" s="122"/>
    </row>
    <row r="104" spans="1:65" s="9" customFormat="1" ht="19.95" customHeight="1" x14ac:dyDescent="0.2">
      <c r="B104" s="122"/>
      <c r="D104" s="123" t="s">
        <v>1145</v>
      </c>
      <c r="E104" s="124"/>
      <c r="F104" s="124"/>
      <c r="G104" s="124"/>
      <c r="H104" s="124"/>
      <c r="I104" s="124"/>
      <c r="J104" s="125">
        <f>J174</f>
        <v>0</v>
      </c>
      <c r="L104" s="122"/>
    </row>
    <row r="105" spans="1:65" s="9" customFormat="1" ht="19.95" customHeight="1" x14ac:dyDescent="0.2">
      <c r="B105" s="122"/>
      <c r="D105" s="123" t="s">
        <v>1146</v>
      </c>
      <c r="E105" s="124"/>
      <c r="F105" s="124"/>
      <c r="G105" s="124"/>
      <c r="H105" s="124"/>
      <c r="I105" s="124"/>
      <c r="J105" s="125">
        <f>J197</f>
        <v>0</v>
      </c>
      <c r="L105" s="122"/>
    </row>
    <row r="106" spans="1:65" s="9" customFormat="1" ht="19.95" customHeight="1" x14ac:dyDescent="0.2">
      <c r="B106" s="122"/>
      <c r="D106" s="123" t="s">
        <v>1959</v>
      </c>
      <c r="E106" s="124"/>
      <c r="F106" s="124"/>
      <c r="G106" s="124"/>
      <c r="H106" s="124"/>
      <c r="I106" s="124"/>
      <c r="J106" s="125">
        <f>J207</f>
        <v>0</v>
      </c>
      <c r="L106" s="122"/>
    </row>
    <row r="107" spans="1:65" s="2" customFormat="1" ht="21.75" customHeight="1" x14ac:dyDescent="0.2">
      <c r="A107" s="30"/>
      <c r="B107" s="31"/>
      <c r="C107" s="30"/>
      <c r="D107" s="30"/>
      <c r="E107" s="30"/>
      <c r="F107" s="30"/>
      <c r="G107" s="30"/>
      <c r="H107" s="30"/>
      <c r="I107" s="30"/>
      <c r="J107" s="30"/>
      <c r="K107" s="30"/>
      <c r="L107" s="43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65" s="2" customFormat="1" ht="7.05" customHeight="1" x14ac:dyDescent="0.2">
      <c r="A108" s="30"/>
      <c r="B108" s="31"/>
      <c r="C108" s="30"/>
      <c r="D108" s="30"/>
      <c r="E108" s="30"/>
      <c r="F108" s="30"/>
      <c r="G108" s="30"/>
      <c r="H108" s="30"/>
      <c r="I108" s="30"/>
      <c r="J108" s="30"/>
      <c r="K108" s="30"/>
      <c r="L108" s="43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65" s="2" customFormat="1" ht="29.25" customHeight="1" x14ac:dyDescent="0.2">
      <c r="A109" s="30"/>
      <c r="B109" s="31"/>
      <c r="C109" s="117" t="s">
        <v>196</v>
      </c>
      <c r="D109" s="30"/>
      <c r="E109" s="30"/>
      <c r="F109" s="30"/>
      <c r="G109" s="30"/>
      <c r="H109" s="30"/>
      <c r="I109" s="30"/>
      <c r="J109" s="126">
        <f>ROUND(J110 + J111 + J112 + J113 + J114 + J115,2)</f>
        <v>0</v>
      </c>
      <c r="K109" s="30"/>
      <c r="L109" s="43"/>
      <c r="N109" s="127" t="s">
        <v>36</v>
      </c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65" s="2" customFormat="1" ht="18" customHeight="1" x14ac:dyDescent="0.2">
      <c r="A110" s="30"/>
      <c r="B110" s="128"/>
      <c r="C110" s="129"/>
      <c r="D110" s="424" t="s">
        <v>197</v>
      </c>
      <c r="E110" s="430"/>
      <c r="F110" s="430"/>
      <c r="G110" s="129"/>
      <c r="H110" s="129"/>
      <c r="I110" s="129"/>
      <c r="J110" s="88">
        <v>0</v>
      </c>
      <c r="K110" s="129"/>
      <c r="L110" s="131"/>
      <c r="M110" s="132"/>
      <c r="N110" s="133" t="s">
        <v>38</v>
      </c>
      <c r="O110" s="132"/>
      <c r="P110" s="132"/>
      <c r="Q110" s="132"/>
      <c r="R110" s="132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198</v>
      </c>
      <c r="AZ110" s="132"/>
      <c r="BA110" s="132"/>
      <c r="BB110" s="132"/>
      <c r="BC110" s="132"/>
      <c r="BD110" s="132"/>
      <c r="BE110" s="135">
        <f t="shared" ref="BE110:BE115" si="0">IF(N110="základná",J110,0)</f>
        <v>0</v>
      </c>
      <c r="BF110" s="135">
        <f t="shared" ref="BF110:BF115" si="1">IF(N110="znížená",J110,0)</f>
        <v>0</v>
      </c>
      <c r="BG110" s="135">
        <f t="shared" ref="BG110:BG115" si="2">IF(N110="zákl. prenesená",J110,0)</f>
        <v>0</v>
      </c>
      <c r="BH110" s="135">
        <f t="shared" ref="BH110:BH115" si="3">IF(N110="zníž. prenesená",J110,0)</f>
        <v>0</v>
      </c>
      <c r="BI110" s="135">
        <f t="shared" ref="BI110:BI115" si="4">IF(N110="nulová",J110,0)</f>
        <v>0</v>
      </c>
      <c r="BJ110" s="134" t="s">
        <v>84</v>
      </c>
      <c r="BK110" s="132"/>
      <c r="BL110" s="132"/>
      <c r="BM110" s="132"/>
    </row>
    <row r="111" spans="1:65" s="2" customFormat="1" ht="18" customHeight="1" x14ac:dyDescent="0.2">
      <c r="A111" s="30"/>
      <c r="B111" s="128"/>
      <c r="C111" s="129"/>
      <c r="D111" s="424" t="s">
        <v>199</v>
      </c>
      <c r="E111" s="430"/>
      <c r="F111" s="430"/>
      <c r="G111" s="129"/>
      <c r="H111" s="129"/>
      <c r="I111" s="129"/>
      <c r="J111" s="88">
        <v>0</v>
      </c>
      <c r="K111" s="129"/>
      <c r="L111" s="131"/>
      <c r="M111" s="132"/>
      <c r="N111" s="133" t="s">
        <v>38</v>
      </c>
      <c r="O111" s="132"/>
      <c r="P111" s="132"/>
      <c r="Q111" s="132"/>
      <c r="R111" s="132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4" t="s">
        <v>198</v>
      </c>
      <c r="AZ111" s="132"/>
      <c r="BA111" s="132"/>
      <c r="BB111" s="132"/>
      <c r="BC111" s="132"/>
      <c r="BD111" s="132"/>
      <c r="BE111" s="135">
        <f t="shared" si="0"/>
        <v>0</v>
      </c>
      <c r="BF111" s="135">
        <f t="shared" si="1"/>
        <v>0</v>
      </c>
      <c r="BG111" s="135">
        <f t="shared" si="2"/>
        <v>0</v>
      </c>
      <c r="BH111" s="135">
        <f t="shared" si="3"/>
        <v>0</v>
      </c>
      <c r="BI111" s="135">
        <f t="shared" si="4"/>
        <v>0</v>
      </c>
      <c r="BJ111" s="134" t="s">
        <v>84</v>
      </c>
      <c r="BK111" s="132"/>
      <c r="BL111" s="132"/>
      <c r="BM111" s="132"/>
    </row>
    <row r="112" spans="1:65" s="2" customFormat="1" ht="18" customHeight="1" x14ac:dyDescent="0.2">
      <c r="A112" s="30"/>
      <c r="B112" s="128"/>
      <c r="C112" s="129"/>
      <c r="D112" s="424" t="s">
        <v>200</v>
      </c>
      <c r="E112" s="430"/>
      <c r="F112" s="430"/>
      <c r="G112" s="129"/>
      <c r="H112" s="129"/>
      <c r="I112" s="129"/>
      <c r="J112" s="88">
        <v>0</v>
      </c>
      <c r="K112" s="129"/>
      <c r="L112" s="131"/>
      <c r="M112" s="132"/>
      <c r="N112" s="133" t="s">
        <v>38</v>
      </c>
      <c r="O112" s="132"/>
      <c r="P112" s="132"/>
      <c r="Q112" s="132"/>
      <c r="R112" s="132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4" t="s">
        <v>198</v>
      </c>
      <c r="AZ112" s="132"/>
      <c r="BA112" s="132"/>
      <c r="BB112" s="132"/>
      <c r="BC112" s="132"/>
      <c r="BD112" s="132"/>
      <c r="BE112" s="135">
        <f t="shared" si="0"/>
        <v>0</v>
      </c>
      <c r="BF112" s="135">
        <f t="shared" si="1"/>
        <v>0</v>
      </c>
      <c r="BG112" s="135">
        <f t="shared" si="2"/>
        <v>0</v>
      </c>
      <c r="BH112" s="135">
        <f t="shared" si="3"/>
        <v>0</v>
      </c>
      <c r="BI112" s="135">
        <f t="shared" si="4"/>
        <v>0</v>
      </c>
      <c r="BJ112" s="134" t="s">
        <v>84</v>
      </c>
      <c r="BK112" s="132"/>
      <c r="BL112" s="132"/>
      <c r="BM112" s="132"/>
    </row>
    <row r="113" spans="1:65" s="2" customFormat="1" ht="18" customHeight="1" x14ac:dyDescent="0.2">
      <c r="A113" s="30"/>
      <c r="B113" s="128"/>
      <c r="C113" s="129"/>
      <c r="D113" s="424" t="s">
        <v>201</v>
      </c>
      <c r="E113" s="430"/>
      <c r="F113" s="430"/>
      <c r="G113" s="129"/>
      <c r="H113" s="129"/>
      <c r="I113" s="129"/>
      <c r="J113" s="88">
        <v>0</v>
      </c>
      <c r="K113" s="129"/>
      <c r="L113" s="131"/>
      <c r="M113" s="132"/>
      <c r="N113" s="133" t="s">
        <v>38</v>
      </c>
      <c r="O113" s="132"/>
      <c r="P113" s="132"/>
      <c r="Q113" s="132"/>
      <c r="R113" s="132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4" t="s">
        <v>198</v>
      </c>
      <c r="AZ113" s="132"/>
      <c r="BA113" s="132"/>
      <c r="BB113" s="132"/>
      <c r="BC113" s="132"/>
      <c r="BD113" s="132"/>
      <c r="BE113" s="135">
        <f t="shared" si="0"/>
        <v>0</v>
      </c>
      <c r="BF113" s="135">
        <f t="shared" si="1"/>
        <v>0</v>
      </c>
      <c r="BG113" s="135">
        <f t="shared" si="2"/>
        <v>0</v>
      </c>
      <c r="BH113" s="135">
        <f t="shared" si="3"/>
        <v>0</v>
      </c>
      <c r="BI113" s="135">
        <f t="shared" si="4"/>
        <v>0</v>
      </c>
      <c r="BJ113" s="134" t="s">
        <v>84</v>
      </c>
      <c r="BK113" s="132"/>
      <c r="BL113" s="132"/>
      <c r="BM113" s="132"/>
    </row>
    <row r="114" spans="1:65" s="2" customFormat="1" ht="18" customHeight="1" x14ac:dyDescent="0.2">
      <c r="A114" s="30"/>
      <c r="B114" s="128"/>
      <c r="C114" s="129"/>
      <c r="D114" s="424" t="s">
        <v>202</v>
      </c>
      <c r="E114" s="430"/>
      <c r="F114" s="430"/>
      <c r="G114" s="129"/>
      <c r="H114" s="129"/>
      <c r="I114" s="129"/>
      <c r="J114" s="88">
        <v>0</v>
      </c>
      <c r="K114" s="129"/>
      <c r="L114" s="131"/>
      <c r="M114" s="132"/>
      <c r="N114" s="133" t="s">
        <v>38</v>
      </c>
      <c r="O114" s="132"/>
      <c r="P114" s="132"/>
      <c r="Q114" s="132"/>
      <c r="R114" s="132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4" t="s">
        <v>198</v>
      </c>
      <c r="AZ114" s="132"/>
      <c r="BA114" s="132"/>
      <c r="BB114" s="132"/>
      <c r="BC114" s="132"/>
      <c r="BD114" s="132"/>
      <c r="BE114" s="135">
        <f t="shared" si="0"/>
        <v>0</v>
      </c>
      <c r="BF114" s="135">
        <f t="shared" si="1"/>
        <v>0</v>
      </c>
      <c r="BG114" s="135">
        <f t="shared" si="2"/>
        <v>0</v>
      </c>
      <c r="BH114" s="135">
        <f t="shared" si="3"/>
        <v>0</v>
      </c>
      <c r="BI114" s="135">
        <f t="shared" si="4"/>
        <v>0</v>
      </c>
      <c r="BJ114" s="134" t="s">
        <v>84</v>
      </c>
      <c r="BK114" s="132"/>
      <c r="BL114" s="132"/>
      <c r="BM114" s="132"/>
    </row>
    <row r="115" spans="1:65" s="2" customFormat="1" ht="18" customHeight="1" x14ac:dyDescent="0.2">
      <c r="A115" s="30"/>
      <c r="B115" s="128"/>
      <c r="C115" s="129"/>
      <c r="D115" s="130" t="s">
        <v>203</v>
      </c>
      <c r="E115" s="129"/>
      <c r="F115" s="129"/>
      <c r="G115" s="129"/>
      <c r="H115" s="129"/>
      <c r="I115" s="129"/>
      <c r="J115" s="88">
        <f>ROUND(J34*T115,2)</f>
        <v>0</v>
      </c>
      <c r="K115" s="129"/>
      <c r="L115" s="131"/>
      <c r="M115" s="132"/>
      <c r="N115" s="133" t="s">
        <v>38</v>
      </c>
      <c r="O115" s="132"/>
      <c r="P115" s="132"/>
      <c r="Q115" s="132"/>
      <c r="R115" s="132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4" t="s">
        <v>204</v>
      </c>
      <c r="AZ115" s="132"/>
      <c r="BA115" s="132"/>
      <c r="BB115" s="132"/>
      <c r="BC115" s="132"/>
      <c r="BD115" s="132"/>
      <c r="BE115" s="135">
        <f t="shared" si="0"/>
        <v>0</v>
      </c>
      <c r="BF115" s="135">
        <f t="shared" si="1"/>
        <v>0</v>
      </c>
      <c r="BG115" s="135">
        <f t="shared" si="2"/>
        <v>0</v>
      </c>
      <c r="BH115" s="135">
        <f t="shared" si="3"/>
        <v>0</v>
      </c>
      <c r="BI115" s="135">
        <f t="shared" si="4"/>
        <v>0</v>
      </c>
      <c r="BJ115" s="134" t="s">
        <v>84</v>
      </c>
      <c r="BK115" s="132"/>
      <c r="BL115" s="132"/>
      <c r="BM115" s="132"/>
    </row>
    <row r="116" spans="1:65" s="2" customFormat="1" x14ac:dyDescent="0.2">
      <c r="A116" s="30"/>
      <c r="B116" s="31"/>
      <c r="C116" s="30"/>
      <c r="D116" s="30"/>
      <c r="E116" s="30"/>
      <c r="F116" s="30"/>
      <c r="G116" s="30"/>
      <c r="H116" s="30"/>
      <c r="I116" s="30"/>
      <c r="J116" s="30"/>
      <c r="K116" s="30"/>
      <c r="L116" s="43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29.25" customHeight="1" x14ac:dyDescent="0.2">
      <c r="A117" s="30"/>
      <c r="B117" s="31"/>
      <c r="C117" s="94" t="s">
        <v>179</v>
      </c>
      <c r="D117" s="95"/>
      <c r="E117" s="95"/>
      <c r="F117" s="95"/>
      <c r="G117" s="95"/>
      <c r="H117" s="95"/>
      <c r="I117" s="95"/>
      <c r="J117" s="96">
        <f>ROUND(J100+J109,2)</f>
        <v>0</v>
      </c>
      <c r="K117" s="95"/>
      <c r="L117" s="43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2" customFormat="1" ht="7.05" customHeight="1" x14ac:dyDescent="0.2">
      <c r="A118" s="30"/>
      <c r="B118" s="48"/>
      <c r="C118" s="49"/>
      <c r="D118" s="49"/>
      <c r="E118" s="49"/>
      <c r="F118" s="49"/>
      <c r="G118" s="49"/>
      <c r="H118" s="49"/>
      <c r="I118" s="49"/>
      <c r="J118" s="49"/>
      <c r="K118" s="49"/>
      <c r="L118" s="43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22" spans="1:65" s="2" customFormat="1" ht="7.05" customHeight="1" x14ac:dyDescent="0.2">
      <c r="A122" s="30"/>
      <c r="B122" s="50"/>
      <c r="C122" s="51"/>
      <c r="D122" s="51"/>
      <c r="E122" s="51"/>
      <c r="F122" s="51"/>
      <c r="G122" s="51"/>
      <c r="H122" s="51"/>
      <c r="I122" s="51"/>
      <c r="J122" s="51"/>
      <c r="K122" s="51"/>
      <c r="L122" s="43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65" s="2" customFormat="1" ht="25.05" customHeight="1" x14ac:dyDescent="0.2">
      <c r="A123" s="30"/>
      <c r="B123" s="31"/>
      <c r="C123" s="17" t="s">
        <v>205</v>
      </c>
      <c r="D123" s="30"/>
      <c r="E123" s="30"/>
      <c r="F123" s="30"/>
      <c r="G123" s="30"/>
      <c r="H123" s="30"/>
      <c r="I123" s="30"/>
      <c r="J123" s="30"/>
      <c r="K123" s="30"/>
      <c r="L123" s="43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65" s="2" customFormat="1" ht="7.05" customHeight="1" x14ac:dyDescent="0.2">
      <c r="A124" s="30"/>
      <c r="B124" s="31"/>
      <c r="C124" s="30"/>
      <c r="D124" s="30"/>
      <c r="E124" s="30"/>
      <c r="F124" s="30"/>
      <c r="G124" s="30"/>
      <c r="H124" s="30"/>
      <c r="I124" s="30"/>
      <c r="J124" s="30"/>
      <c r="K124" s="30"/>
      <c r="L124" s="43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65" s="2" customFormat="1" ht="12" customHeight="1" x14ac:dyDescent="0.2">
      <c r="A125" s="30"/>
      <c r="B125" s="31"/>
      <c r="C125" s="23" t="s">
        <v>15</v>
      </c>
      <c r="D125" s="30"/>
      <c r="E125" s="30"/>
      <c r="F125" s="30"/>
      <c r="G125" s="30"/>
      <c r="H125" s="30"/>
      <c r="I125" s="30"/>
      <c r="J125" s="30"/>
      <c r="K125" s="30"/>
      <c r="L125" s="43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65" s="2" customFormat="1" ht="16.5" customHeight="1" x14ac:dyDescent="0.2">
      <c r="A126" s="30"/>
      <c r="B126" s="31"/>
      <c r="C126" s="30"/>
      <c r="D126" s="30"/>
      <c r="E126" s="428" t="str">
        <f>E7</f>
        <v>Vinárstvo S</v>
      </c>
      <c r="F126" s="429"/>
      <c r="G126" s="429"/>
      <c r="H126" s="429"/>
      <c r="I126" s="30"/>
      <c r="J126" s="30"/>
      <c r="K126" s="30"/>
      <c r="L126" s="43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65" s="1" customFormat="1" ht="12" customHeight="1" x14ac:dyDescent="0.2">
      <c r="B127" s="16"/>
      <c r="C127" s="23" t="s">
        <v>181</v>
      </c>
      <c r="L127" s="16"/>
    </row>
    <row r="128" spans="1:65" s="1" customFormat="1" ht="16.5" customHeight="1" x14ac:dyDescent="0.2">
      <c r="B128" s="16"/>
      <c r="E128" s="428" t="s">
        <v>106</v>
      </c>
      <c r="F128" s="374"/>
      <c r="G128" s="374"/>
      <c r="H128" s="374"/>
      <c r="L128" s="16"/>
    </row>
    <row r="129" spans="1:65" s="1" customFormat="1" ht="12" customHeight="1" x14ac:dyDescent="0.2">
      <c r="B129" s="16"/>
      <c r="C129" s="23" t="s">
        <v>182</v>
      </c>
      <c r="L129" s="16"/>
    </row>
    <row r="130" spans="1:65" s="2" customFormat="1" ht="16.5" customHeight="1" x14ac:dyDescent="0.2">
      <c r="A130" s="30"/>
      <c r="B130" s="31"/>
      <c r="C130" s="30"/>
      <c r="D130" s="30"/>
      <c r="E130" s="431" t="s">
        <v>2849</v>
      </c>
      <c r="F130" s="425"/>
      <c r="G130" s="425"/>
      <c r="H130" s="425"/>
      <c r="I130" s="30"/>
      <c r="J130" s="30"/>
      <c r="K130" s="30"/>
      <c r="L130" s="43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65" s="2" customFormat="1" ht="12" customHeight="1" x14ac:dyDescent="0.2">
      <c r="A131" s="30"/>
      <c r="B131" s="31"/>
      <c r="C131" s="23"/>
      <c r="D131" s="30"/>
      <c r="E131" s="30"/>
      <c r="F131" s="30"/>
      <c r="G131" s="30"/>
      <c r="H131" s="30"/>
      <c r="I131" s="30"/>
      <c r="J131" s="30"/>
      <c r="K131" s="30"/>
      <c r="L131" s="43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65" s="2" customFormat="1" ht="16.5" customHeight="1" x14ac:dyDescent="0.2">
      <c r="A132" s="30"/>
      <c r="B132" s="31"/>
      <c r="C132" s="30"/>
      <c r="D132" s="30"/>
      <c r="E132" s="404"/>
      <c r="F132" s="425"/>
      <c r="G132" s="425"/>
      <c r="H132" s="425"/>
      <c r="I132" s="30"/>
      <c r="J132" s="30"/>
      <c r="K132" s="30"/>
      <c r="L132" s="43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65" s="2" customFormat="1" ht="7.05" customHeight="1" x14ac:dyDescent="0.2">
      <c r="A133" s="30"/>
      <c r="B133" s="31"/>
      <c r="C133" s="30"/>
      <c r="D133" s="30"/>
      <c r="E133" s="30"/>
      <c r="F133" s="30"/>
      <c r="G133" s="30"/>
      <c r="H133" s="30"/>
      <c r="I133" s="30"/>
      <c r="J133" s="30"/>
      <c r="K133" s="30"/>
      <c r="L133" s="43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1:65" s="2" customFormat="1" ht="12" customHeight="1" x14ac:dyDescent="0.2">
      <c r="A134" s="30"/>
      <c r="B134" s="31"/>
      <c r="C134" s="23" t="s">
        <v>18</v>
      </c>
      <c r="D134" s="30"/>
      <c r="E134" s="30"/>
      <c r="F134" s="21" t="str">
        <f>F16</f>
        <v>k.ú.Strekov,okres Nové Zámky</v>
      </c>
      <c r="G134" s="30"/>
      <c r="H134" s="30"/>
      <c r="I134" s="23" t="s">
        <v>20</v>
      </c>
      <c r="J134" s="56">
        <f>IF(J16="","",J16)</f>
        <v>44665</v>
      </c>
      <c r="K134" s="30"/>
      <c r="L134" s="43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</row>
    <row r="135" spans="1:65" s="2" customFormat="1" ht="7.05" customHeight="1" x14ac:dyDescent="0.2">
      <c r="A135" s="30"/>
      <c r="B135" s="31"/>
      <c r="C135" s="30"/>
      <c r="D135" s="30"/>
      <c r="E135" s="30"/>
      <c r="F135" s="30"/>
      <c r="G135" s="30"/>
      <c r="H135" s="30"/>
      <c r="I135" s="30"/>
      <c r="J135" s="30"/>
      <c r="K135" s="30"/>
      <c r="L135" s="43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  <row r="136" spans="1:65" s="2" customFormat="1" ht="25.8" customHeight="1" x14ac:dyDescent="0.2">
      <c r="A136" s="30"/>
      <c r="B136" s="31"/>
      <c r="C136" s="23" t="s">
        <v>21</v>
      </c>
      <c r="D136" s="30"/>
      <c r="E136" s="30"/>
      <c r="F136" s="21" t="str">
        <f>E19</f>
        <v xml:space="preserve"> STON a.s. , Uhrova 18, 831 01 Bratislava</v>
      </c>
      <c r="G136" s="30"/>
      <c r="H136" s="30"/>
      <c r="I136" s="23" t="s">
        <v>26</v>
      </c>
      <c r="J136" s="26" t="str">
        <f>E25</f>
        <v xml:space="preserve"> Ing. arch. Tomáš Krištek</v>
      </c>
      <c r="K136" s="30"/>
      <c r="L136" s="43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</row>
    <row r="137" spans="1:65" s="2" customFormat="1" ht="15.3" customHeight="1" x14ac:dyDescent="0.2">
      <c r="A137" s="30"/>
      <c r="B137" s="31"/>
      <c r="C137" s="23" t="s">
        <v>24</v>
      </c>
      <c r="D137" s="30"/>
      <c r="E137" s="30"/>
      <c r="F137" s="21" t="str">
        <f>IF(E22="","",E22)</f>
        <v>Vyplň údaj</v>
      </c>
      <c r="G137" s="30"/>
      <c r="H137" s="30"/>
      <c r="I137" s="23" t="s">
        <v>28</v>
      </c>
      <c r="J137" s="26" t="str">
        <f>E28</f>
        <v>Rosoft,s.r.o.</v>
      </c>
      <c r="K137" s="30"/>
      <c r="L137" s="43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</row>
    <row r="138" spans="1:65" s="2" customFormat="1" ht="10.199999999999999" customHeight="1" x14ac:dyDescent="0.2">
      <c r="A138" s="30"/>
      <c r="B138" s="31"/>
      <c r="C138" s="30"/>
      <c r="D138" s="30"/>
      <c r="E138" s="30"/>
      <c r="F138" s="30"/>
      <c r="G138" s="30"/>
      <c r="H138" s="30"/>
      <c r="I138" s="30"/>
      <c r="J138" s="30"/>
      <c r="K138" s="30"/>
      <c r="L138" s="43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</row>
    <row r="139" spans="1:65" s="10" customFormat="1" ht="29.25" customHeight="1" x14ac:dyDescent="0.2">
      <c r="A139" s="136"/>
      <c r="B139" s="137"/>
      <c r="C139" s="138" t="s">
        <v>206</v>
      </c>
      <c r="D139" s="139" t="s">
        <v>57</v>
      </c>
      <c r="E139" s="139" t="s">
        <v>53</v>
      </c>
      <c r="F139" s="139" t="s">
        <v>54</v>
      </c>
      <c r="G139" s="139" t="s">
        <v>207</v>
      </c>
      <c r="H139" s="139" t="s">
        <v>208</v>
      </c>
      <c r="I139" s="139" t="s">
        <v>209</v>
      </c>
      <c r="J139" s="140" t="s">
        <v>190</v>
      </c>
      <c r="K139" s="141" t="s">
        <v>210</v>
      </c>
      <c r="L139" s="142"/>
      <c r="M139" s="63" t="s">
        <v>1</v>
      </c>
      <c r="N139" s="64" t="s">
        <v>36</v>
      </c>
      <c r="O139" s="64" t="s">
        <v>211</v>
      </c>
      <c r="P139" s="64" t="s">
        <v>212</v>
      </c>
      <c r="Q139" s="64" t="s">
        <v>213</v>
      </c>
      <c r="R139" s="64" t="s">
        <v>214</v>
      </c>
      <c r="S139" s="64" t="s">
        <v>215</v>
      </c>
      <c r="T139" s="65" t="s">
        <v>216</v>
      </c>
      <c r="U139" s="136"/>
      <c r="V139" s="136"/>
      <c r="W139" s="136"/>
      <c r="X139" s="136"/>
      <c r="Y139" s="136"/>
      <c r="Z139" s="136"/>
      <c r="AA139" s="136"/>
      <c r="AB139" s="136"/>
      <c r="AC139" s="136"/>
      <c r="AD139" s="136"/>
      <c r="AE139" s="136"/>
    </row>
    <row r="140" spans="1:65" s="2" customFormat="1" ht="22.8" customHeight="1" x14ac:dyDescent="0.3">
      <c r="A140" s="30"/>
      <c r="B140" s="31"/>
      <c r="C140" s="70" t="s">
        <v>187</v>
      </c>
      <c r="D140" s="30"/>
      <c r="E140" s="30"/>
      <c r="F140" s="30"/>
      <c r="G140" s="30"/>
      <c r="H140" s="30"/>
      <c r="I140" s="30"/>
      <c r="J140" s="143">
        <f>BK140</f>
        <v>0</v>
      </c>
      <c r="K140" s="30"/>
      <c r="L140" s="31"/>
      <c r="M140" s="66"/>
      <c r="N140" s="57"/>
      <c r="O140" s="67"/>
      <c r="P140" s="144">
        <f>P141</f>
        <v>0</v>
      </c>
      <c r="Q140" s="67"/>
      <c r="R140" s="144">
        <f>R141</f>
        <v>0</v>
      </c>
      <c r="S140" s="67"/>
      <c r="T140" s="145">
        <f>T141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T140" s="13" t="s">
        <v>71</v>
      </c>
      <c r="AU140" s="13" t="s">
        <v>192</v>
      </c>
      <c r="BK140" s="146">
        <f>BK141</f>
        <v>0</v>
      </c>
    </row>
    <row r="141" spans="1:65" s="11" customFormat="1" ht="25.95" customHeight="1" x14ac:dyDescent="0.25">
      <c r="B141" s="147"/>
      <c r="D141" s="148" t="s">
        <v>71</v>
      </c>
      <c r="E141" s="149" t="s">
        <v>1119</v>
      </c>
      <c r="F141" s="149" t="s">
        <v>1120</v>
      </c>
      <c r="I141" s="150"/>
      <c r="J141" s="151">
        <f>BK141</f>
        <v>0</v>
      </c>
      <c r="L141" s="147"/>
      <c r="M141" s="152"/>
      <c r="N141" s="153"/>
      <c r="O141" s="153"/>
      <c r="P141" s="154">
        <f>P142+P154+P174+P197+P207</f>
        <v>0</v>
      </c>
      <c r="Q141" s="153"/>
      <c r="R141" s="154">
        <f>R142+R154+R174+R197+R207</f>
        <v>0</v>
      </c>
      <c r="S141" s="153"/>
      <c r="T141" s="155">
        <f>T142+T154+T174+T197+T207</f>
        <v>0</v>
      </c>
      <c r="AR141" s="148" t="s">
        <v>84</v>
      </c>
      <c r="AT141" s="156" t="s">
        <v>71</v>
      </c>
      <c r="AU141" s="156" t="s">
        <v>72</v>
      </c>
      <c r="AY141" s="148" t="s">
        <v>219</v>
      </c>
      <c r="BK141" s="157">
        <f>BK142+BK154+BK174+BK197+BK207</f>
        <v>0</v>
      </c>
    </row>
    <row r="142" spans="1:65" s="11" customFormat="1" ht="22.8" customHeight="1" x14ac:dyDescent="0.25">
      <c r="B142" s="147"/>
      <c r="D142" s="148" t="s">
        <v>71</v>
      </c>
      <c r="E142" s="158" t="s">
        <v>725</v>
      </c>
      <c r="F142" s="158" t="s">
        <v>726</v>
      </c>
      <c r="I142" s="150"/>
      <c r="J142" s="159">
        <f>BK142</f>
        <v>0</v>
      </c>
      <c r="L142" s="147"/>
      <c r="M142" s="152"/>
      <c r="N142" s="153"/>
      <c r="O142" s="153"/>
      <c r="P142" s="154">
        <f>SUM(P143:P153)</f>
        <v>0</v>
      </c>
      <c r="Q142" s="153"/>
      <c r="R142" s="154">
        <f>SUM(R143:R153)</f>
        <v>0</v>
      </c>
      <c r="S142" s="153"/>
      <c r="T142" s="155">
        <f>SUM(T143:T153)</f>
        <v>0</v>
      </c>
      <c r="AR142" s="148" t="s">
        <v>84</v>
      </c>
      <c r="AT142" s="156" t="s">
        <v>71</v>
      </c>
      <c r="AU142" s="156" t="s">
        <v>78</v>
      </c>
      <c r="AY142" s="148" t="s">
        <v>219</v>
      </c>
      <c r="BK142" s="157">
        <f>SUM(BK143:BK153)</f>
        <v>0</v>
      </c>
    </row>
    <row r="143" spans="1:65" s="2" customFormat="1" ht="33" customHeight="1" x14ac:dyDescent="0.2">
      <c r="A143" s="30"/>
      <c r="B143" s="128"/>
      <c r="C143" s="178" t="s">
        <v>78</v>
      </c>
      <c r="D143" s="178" t="s">
        <v>680</v>
      </c>
      <c r="E143" s="179" t="s">
        <v>1187</v>
      </c>
      <c r="F143" s="180" t="s">
        <v>1188</v>
      </c>
      <c r="G143" s="181" t="s">
        <v>380</v>
      </c>
      <c r="H143" s="182">
        <v>3</v>
      </c>
      <c r="I143" s="183"/>
      <c r="J143" s="184">
        <f t="shared" ref="J143:J153" si="5">ROUND(I143*H143,2)</f>
        <v>0</v>
      </c>
      <c r="K143" s="185"/>
      <c r="L143" s="186"/>
      <c r="M143" s="187" t="s">
        <v>1</v>
      </c>
      <c r="N143" s="188" t="s">
        <v>38</v>
      </c>
      <c r="O143" s="59"/>
      <c r="P143" s="170">
        <f t="shared" ref="P143:P153" si="6">O143*H143</f>
        <v>0</v>
      </c>
      <c r="Q143" s="170">
        <v>0</v>
      </c>
      <c r="R143" s="170">
        <f t="shared" ref="R143:R153" si="7">Q143*H143</f>
        <v>0</v>
      </c>
      <c r="S143" s="170">
        <v>0</v>
      </c>
      <c r="T143" s="171">
        <f t="shared" ref="T143:T153" si="8">S143*H143</f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72" t="s">
        <v>275</v>
      </c>
      <c r="AT143" s="172" t="s">
        <v>680</v>
      </c>
      <c r="AU143" s="172" t="s">
        <v>84</v>
      </c>
      <c r="AY143" s="13" t="s">
        <v>219</v>
      </c>
      <c r="BE143" s="91">
        <f t="shared" ref="BE143:BE153" si="9">IF(N143="základná",J143,0)</f>
        <v>0</v>
      </c>
      <c r="BF143" s="91">
        <f t="shared" ref="BF143:BF153" si="10">IF(N143="znížená",J143,0)</f>
        <v>0</v>
      </c>
      <c r="BG143" s="91">
        <f t="shared" ref="BG143:BG153" si="11">IF(N143="zákl. prenesená",J143,0)</f>
        <v>0</v>
      </c>
      <c r="BH143" s="91">
        <f t="shared" ref="BH143:BH153" si="12">IF(N143="zníž. prenesená",J143,0)</f>
        <v>0</v>
      </c>
      <c r="BI143" s="91">
        <f t="shared" ref="BI143:BI153" si="13">IF(N143="nulová",J143,0)</f>
        <v>0</v>
      </c>
      <c r="BJ143" s="13" t="s">
        <v>84</v>
      </c>
      <c r="BK143" s="91">
        <f t="shared" ref="BK143:BK153" si="14">ROUND(I143*H143,2)</f>
        <v>0</v>
      </c>
      <c r="BL143" s="13" t="s">
        <v>247</v>
      </c>
      <c r="BM143" s="172" t="s">
        <v>499</v>
      </c>
    </row>
    <row r="144" spans="1:65" s="2" customFormat="1" ht="24.3" customHeight="1" x14ac:dyDescent="0.2">
      <c r="A144" s="30"/>
      <c r="B144" s="128"/>
      <c r="C144" s="160" t="s">
        <v>84</v>
      </c>
      <c r="D144" s="160" t="s">
        <v>221</v>
      </c>
      <c r="E144" s="161" t="s">
        <v>1197</v>
      </c>
      <c r="F144" s="162" t="s">
        <v>1190</v>
      </c>
      <c r="G144" s="163" t="s">
        <v>380</v>
      </c>
      <c r="H144" s="164">
        <v>3</v>
      </c>
      <c r="I144" s="165"/>
      <c r="J144" s="166">
        <f t="shared" si="5"/>
        <v>0</v>
      </c>
      <c r="K144" s="167"/>
      <c r="L144" s="31"/>
      <c r="M144" s="168" t="s">
        <v>1</v>
      </c>
      <c r="N144" s="169" t="s">
        <v>38</v>
      </c>
      <c r="O144" s="59"/>
      <c r="P144" s="170">
        <f t="shared" si="6"/>
        <v>0</v>
      </c>
      <c r="Q144" s="170">
        <v>0</v>
      </c>
      <c r="R144" s="170">
        <f t="shared" si="7"/>
        <v>0</v>
      </c>
      <c r="S144" s="170">
        <v>0</v>
      </c>
      <c r="T144" s="171">
        <f t="shared" si="8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72" t="s">
        <v>247</v>
      </c>
      <c r="AT144" s="172" t="s">
        <v>221</v>
      </c>
      <c r="AU144" s="172" t="s">
        <v>84</v>
      </c>
      <c r="AY144" s="13" t="s">
        <v>219</v>
      </c>
      <c r="BE144" s="91">
        <f t="shared" si="9"/>
        <v>0</v>
      </c>
      <c r="BF144" s="91">
        <f t="shared" si="10"/>
        <v>0</v>
      </c>
      <c r="BG144" s="91">
        <f t="shared" si="11"/>
        <v>0</v>
      </c>
      <c r="BH144" s="91">
        <f t="shared" si="12"/>
        <v>0</v>
      </c>
      <c r="BI144" s="91">
        <f t="shared" si="13"/>
        <v>0</v>
      </c>
      <c r="BJ144" s="13" t="s">
        <v>84</v>
      </c>
      <c r="BK144" s="91">
        <f t="shared" si="14"/>
        <v>0</v>
      </c>
      <c r="BL144" s="13" t="s">
        <v>247</v>
      </c>
      <c r="BM144" s="172" t="s">
        <v>502</v>
      </c>
    </row>
    <row r="145" spans="1:65" s="2" customFormat="1" ht="24.3" customHeight="1" x14ac:dyDescent="0.2">
      <c r="A145" s="30"/>
      <c r="B145" s="128"/>
      <c r="C145" s="178" t="s">
        <v>91</v>
      </c>
      <c r="D145" s="178" t="s">
        <v>680</v>
      </c>
      <c r="E145" s="179" t="s">
        <v>1193</v>
      </c>
      <c r="F145" s="180" t="s">
        <v>1196</v>
      </c>
      <c r="G145" s="181" t="s">
        <v>380</v>
      </c>
      <c r="H145" s="182">
        <v>14</v>
      </c>
      <c r="I145" s="183"/>
      <c r="J145" s="184">
        <f t="shared" si="5"/>
        <v>0</v>
      </c>
      <c r="K145" s="185"/>
      <c r="L145" s="186"/>
      <c r="M145" s="187" t="s">
        <v>1</v>
      </c>
      <c r="N145" s="188" t="s">
        <v>38</v>
      </c>
      <c r="O145" s="59"/>
      <c r="P145" s="170">
        <f t="shared" si="6"/>
        <v>0</v>
      </c>
      <c r="Q145" s="170">
        <v>0</v>
      </c>
      <c r="R145" s="170">
        <f t="shared" si="7"/>
        <v>0</v>
      </c>
      <c r="S145" s="170">
        <v>0</v>
      </c>
      <c r="T145" s="171">
        <f t="shared" si="8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72" t="s">
        <v>275</v>
      </c>
      <c r="AT145" s="172" t="s">
        <v>680</v>
      </c>
      <c r="AU145" s="172" t="s">
        <v>84</v>
      </c>
      <c r="AY145" s="13" t="s">
        <v>219</v>
      </c>
      <c r="BE145" s="91">
        <f t="shared" si="9"/>
        <v>0</v>
      </c>
      <c r="BF145" s="91">
        <f t="shared" si="10"/>
        <v>0</v>
      </c>
      <c r="BG145" s="91">
        <f t="shared" si="11"/>
        <v>0</v>
      </c>
      <c r="BH145" s="91">
        <f t="shared" si="12"/>
        <v>0</v>
      </c>
      <c r="BI145" s="91">
        <f t="shared" si="13"/>
        <v>0</v>
      </c>
      <c r="BJ145" s="13" t="s">
        <v>84</v>
      </c>
      <c r="BK145" s="91">
        <f t="shared" si="14"/>
        <v>0</v>
      </c>
      <c r="BL145" s="13" t="s">
        <v>247</v>
      </c>
      <c r="BM145" s="172" t="s">
        <v>513</v>
      </c>
    </row>
    <row r="146" spans="1:65" s="2" customFormat="1" ht="24.3" customHeight="1" x14ac:dyDescent="0.2">
      <c r="A146" s="30"/>
      <c r="B146" s="128"/>
      <c r="C146" s="160" t="s">
        <v>225</v>
      </c>
      <c r="D146" s="160" t="s">
        <v>221</v>
      </c>
      <c r="E146" s="161" t="s">
        <v>1960</v>
      </c>
      <c r="F146" s="162" t="s">
        <v>1198</v>
      </c>
      <c r="G146" s="163" t="s">
        <v>380</v>
      </c>
      <c r="H146" s="164">
        <v>14</v>
      </c>
      <c r="I146" s="165"/>
      <c r="J146" s="166">
        <f t="shared" si="5"/>
        <v>0</v>
      </c>
      <c r="K146" s="167"/>
      <c r="L146" s="31"/>
      <c r="M146" s="168" t="s">
        <v>1</v>
      </c>
      <c r="N146" s="169" t="s">
        <v>38</v>
      </c>
      <c r="O146" s="59"/>
      <c r="P146" s="170">
        <f t="shared" si="6"/>
        <v>0</v>
      </c>
      <c r="Q146" s="170">
        <v>0</v>
      </c>
      <c r="R146" s="170">
        <f t="shared" si="7"/>
        <v>0</v>
      </c>
      <c r="S146" s="170">
        <v>0</v>
      </c>
      <c r="T146" s="171">
        <f t="shared" si="8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72" t="s">
        <v>247</v>
      </c>
      <c r="AT146" s="172" t="s">
        <v>221</v>
      </c>
      <c r="AU146" s="172" t="s">
        <v>84</v>
      </c>
      <c r="AY146" s="13" t="s">
        <v>219</v>
      </c>
      <c r="BE146" s="91">
        <f t="shared" si="9"/>
        <v>0</v>
      </c>
      <c r="BF146" s="91">
        <f t="shared" si="10"/>
        <v>0</v>
      </c>
      <c r="BG146" s="91">
        <f t="shared" si="11"/>
        <v>0</v>
      </c>
      <c r="BH146" s="91">
        <f t="shared" si="12"/>
        <v>0</v>
      </c>
      <c r="BI146" s="91">
        <f t="shared" si="13"/>
        <v>0</v>
      </c>
      <c r="BJ146" s="13" t="s">
        <v>84</v>
      </c>
      <c r="BK146" s="91">
        <f t="shared" si="14"/>
        <v>0</v>
      </c>
      <c r="BL146" s="13" t="s">
        <v>247</v>
      </c>
      <c r="BM146" s="172" t="s">
        <v>517</v>
      </c>
    </row>
    <row r="147" spans="1:65" s="2" customFormat="1" ht="24.3" customHeight="1" x14ac:dyDescent="0.2">
      <c r="A147" s="30"/>
      <c r="B147" s="128"/>
      <c r="C147" s="178" t="s">
        <v>234</v>
      </c>
      <c r="D147" s="178" t="s">
        <v>680</v>
      </c>
      <c r="E147" s="179" t="s">
        <v>1195</v>
      </c>
      <c r="F147" s="180" t="s">
        <v>1200</v>
      </c>
      <c r="G147" s="181" t="s">
        <v>380</v>
      </c>
      <c r="H147" s="182">
        <v>20</v>
      </c>
      <c r="I147" s="183"/>
      <c r="J147" s="184">
        <f t="shared" si="5"/>
        <v>0</v>
      </c>
      <c r="K147" s="185"/>
      <c r="L147" s="186"/>
      <c r="M147" s="187" t="s">
        <v>1</v>
      </c>
      <c r="N147" s="188" t="s">
        <v>38</v>
      </c>
      <c r="O147" s="59"/>
      <c r="P147" s="170">
        <f t="shared" si="6"/>
        <v>0</v>
      </c>
      <c r="Q147" s="170">
        <v>0</v>
      </c>
      <c r="R147" s="170">
        <f t="shared" si="7"/>
        <v>0</v>
      </c>
      <c r="S147" s="170">
        <v>0</v>
      </c>
      <c r="T147" s="171">
        <f t="shared" si="8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72" t="s">
        <v>275</v>
      </c>
      <c r="AT147" s="172" t="s">
        <v>680</v>
      </c>
      <c r="AU147" s="172" t="s">
        <v>84</v>
      </c>
      <c r="AY147" s="13" t="s">
        <v>219</v>
      </c>
      <c r="BE147" s="91">
        <f t="shared" si="9"/>
        <v>0</v>
      </c>
      <c r="BF147" s="91">
        <f t="shared" si="10"/>
        <v>0</v>
      </c>
      <c r="BG147" s="91">
        <f t="shared" si="11"/>
        <v>0</v>
      </c>
      <c r="BH147" s="91">
        <f t="shared" si="12"/>
        <v>0</v>
      </c>
      <c r="BI147" s="91">
        <f t="shared" si="13"/>
        <v>0</v>
      </c>
      <c r="BJ147" s="13" t="s">
        <v>84</v>
      </c>
      <c r="BK147" s="91">
        <f t="shared" si="14"/>
        <v>0</v>
      </c>
      <c r="BL147" s="13" t="s">
        <v>247</v>
      </c>
      <c r="BM147" s="172" t="s">
        <v>782</v>
      </c>
    </row>
    <row r="148" spans="1:65" s="2" customFormat="1" ht="24.3" customHeight="1" x14ac:dyDescent="0.2">
      <c r="A148" s="30"/>
      <c r="B148" s="128"/>
      <c r="C148" s="160" t="s">
        <v>230</v>
      </c>
      <c r="D148" s="160" t="s">
        <v>221</v>
      </c>
      <c r="E148" s="161" t="s">
        <v>1960</v>
      </c>
      <c r="F148" s="162" t="s">
        <v>1198</v>
      </c>
      <c r="G148" s="163" t="s">
        <v>380</v>
      </c>
      <c r="H148" s="164">
        <v>20</v>
      </c>
      <c r="I148" s="165"/>
      <c r="J148" s="166">
        <f t="shared" si="5"/>
        <v>0</v>
      </c>
      <c r="K148" s="167"/>
      <c r="L148" s="31"/>
      <c r="M148" s="168" t="s">
        <v>1</v>
      </c>
      <c r="N148" s="169" t="s">
        <v>38</v>
      </c>
      <c r="O148" s="59"/>
      <c r="P148" s="170">
        <f t="shared" si="6"/>
        <v>0</v>
      </c>
      <c r="Q148" s="170">
        <v>0</v>
      </c>
      <c r="R148" s="170">
        <f t="shared" si="7"/>
        <v>0</v>
      </c>
      <c r="S148" s="170">
        <v>0</v>
      </c>
      <c r="T148" s="171">
        <f t="shared" si="8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72" t="s">
        <v>247</v>
      </c>
      <c r="AT148" s="172" t="s">
        <v>221</v>
      </c>
      <c r="AU148" s="172" t="s">
        <v>84</v>
      </c>
      <c r="AY148" s="13" t="s">
        <v>219</v>
      </c>
      <c r="BE148" s="91">
        <f t="shared" si="9"/>
        <v>0</v>
      </c>
      <c r="BF148" s="91">
        <f t="shared" si="10"/>
        <v>0</v>
      </c>
      <c r="BG148" s="91">
        <f t="shared" si="11"/>
        <v>0</v>
      </c>
      <c r="BH148" s="91">
        <f t="shared" si="12"/>
        <v>0</v>
      </c>
      <c r="BI148" s="91">
        <f t="shared" si="13"/>
        <v>0</v>
      </c>
      <c r="BJ148" s="13" t="s">
        <v>84</v>
      </c>
      <c r="BK148" s="91">
        <f t="shared" si="14"/>
        <v>0</v>
      </c>
      <c r="BL148" s="13" t="s">
        <v>247</v>
      </c>
      <c r="BM148" s="172" t="s">
        <v>535</v>
      </c>
    </row>
    <row r="149" spans="1:65" s="2" customFormat="1" ht="24.3" customHeight="1" x14ac:dyDescent="0.2">
      <c r="A149" s="30"/>
      <c r="B149" s="128"/>
      <c r="C149" s="178" t="s">
        <v>243</v>
      </c>
      <c r="D149" s="178" t="s">
        <v>680</v>
      </c>
      <c r="E149" s="179" t="s">
        <v>1199</v>
      </c>
      <c r="F149" s="180" t="s">
        <v>1961</v>
      </c>
      <c r="G149" s="181" t="s">
        <v>380</v>
      </c>
      <c r="H149" s="182">
        <v>3</v>
      </c>
      <c r="I149" s="183"/>
      <c r="J149" s="184">
        <f t="shared" si="5"/>
        <v>0</v>
      </c>
      <c r="K149" s="185"/>
      <c r="L149" s="186"/>
      <c r="M149" s="187" t="s">
        <v>1</v>
      </c>
      <c r="N149" s="188" t="s">
        <v>38</v>
      </c>
      <c r="O149" s="59"/>
      <c r="P149" s="170">
        <f t="shared" si="6"/>
        <v>0</v>
      </c>
      <c r="Q149" s="170">
        <v>0</v>
      </c>
      <c r="R149" s="170">
        <f t="shared" si="7"/>
        <v>0</v>
      </c>
      <c r="S149" s="170">
        <v>0</v>
      </c>
      <c r="T149" s="171">
        <f t="shared" si="8"/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72" t="s">
        <v>275</v>
      </c>
      <c r="AT149" s="172" t="s">
        <v>680</v>
      </c>
      <c r="AU149" s="172" t="s">
        <v>84</v>
      </c>
      <c r="AY149" s="13" t="s">
        <v>219</v>
      </c>
      <c r="BE149" s="91">
        <f t="shared" si="9"/>
        <v>0</v>
      </c>
      <c r="BF149" s="91">
        <f t="shared" si="10"/>
        <v>0</v>
      </c>
      <c r="BG149" s="91">
        <f t="shared" si="11"/>
        <v>0</v>
      </c>
      <c r="BH149" s="91">
        <f t="shared" si="12"/>
        <v>0</v>
      </c>
      <c r="BI149" s="91">
        <f t="shared" si="13"/>
        <v>0</v>
      </c>
      <c r="BJ149" s="13" t="s">
        <v>84</v>
      </c>
      <c r="BK149" s="91">
        <f t="shared" si="14"/>
        <v>0</v>
      </c>
      <c r="BL149" s="13" t="s">
        <v>247</v>
      </c>
      <c r="BM149" s="172" t="s">
        <v>538</v>
      </c>
    </row>
    <row r="150" spans="1:65" s="2" customFormat="1" ht="24.3" customHeight="1" x14ac:dyDescent="0.2">
      <c r="A150" s="30"/>
      <c r="B150" s="128"/>
      <c r="C150" s="160" t="s">
        <v>233</v>
      </c>
      <c r="D150" s="160" t="s">
        <v>221</v>
      </c>
      <c r="E150" s="161" t="s">
        <v>1960</v>
      </c>
      <c r="F150" s="162" t="s">
        <v>1198</v>
      </c>
      <c r="G150" s="163" t="s">
        <v>380</v>
      </c>
      <c r="H150" s="164">
        <v>3</v>
      </c>
      <c r="I150" s="165"/>
      <c r="J150" s="166">
        <f t="shared" si="5"/>
        <v>0</v>
      </c>
      <c r="K150" s="167"/>
      <c r="L150" s="31"/>
      <c r="M150" s="168" t="s">
        <v>1</v>
      </c>
      <c r="N150" s="169" t="s">
        <v>38</v>
      </c>
      <c r="O150" s="59"/>
      <c r="P150" s="170">
        <f t="shared" si="6"/>
        <v>0</v>
      </c>
      <c r="Q150" s="170">
        <v>0</v>
      </c>
      <c r="R150" s="170">
        <f t="shared" si="7"/>
        <v>0</v>
      </c>
      <c r="S150" s="170">
        <v>0</v>
      </c>
      <c r="T150" s="171">
        <f t="shared" si="8"/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72" t="s">
        <v>247</v>
      </c>
      <c r="AT150" s="172" t="s">
        <v>221</v>
      </c>
      <c r="AU150" s="172" t="s">
        <v>84</v>
      </c>
      <c r="AY150" s="13" t="s">
        <v>219</v>
      </c>
      <c r="BE150" s="91">
        <f t="shared" si="9"/>
        <v>0</v>
      </c>
      <c r="BF150" s="91">
        <f t="shared" si="10"/>
        <v>0</v>
      </c>
      <c r="BG150" s="91">
        <f t="shared" si="11"/>
        <v>0</v>
      </c>
      <c r="BH150" s="91">
        <f t="shared" si="12"/>
        <v>0</v>
      </c>
      <c r="BI150" s="91">
        <f t="shared" si="13"/>
        <v>0</v>
      </c>
      <c r="BJ150" s="13" t="s">
        <v>84</v>
      </c>
      <c r="BK150" s="91">
        <f t="shared" si="14"/>
        <v>0</v>
      </c>
      <c r="BL150" s="13" t="s">
        <v>247</v>
      </c>
      <c r="BM150" s="172" t="s">
        <v>804</v>
      </c>
    </row>
    <row r="151" spans="1:65" s="2" customFormat="1" ht="33" customHeight="1" x14ac:dyDescent="0.2">
      <c r="A151" s="30"/>
      <c r="B151" s="128"/>
      <c r="C151" s="178" t="s">
        <v>238</v>
      </c>
      <c r="D151" s="178" t="s">
        <v>680</v>
      </c>
      <c r="E151" s="179" t="s">
        <v>1201</v>
      </c>
      <c r="F151" s="180" t="s">
        <v>1204</v>
      </c>
      <c r="G151" s="181" t="s">
        <v>380</v>
      </c>
      <c r="H151" s="182">
        <v>13</v>
      </c>
      <c r="I151" s="183"/>
      <c r="J151" s="184">
        <f t="shared" si="5"/>
        <v>0</v>
      </c>
      <c r="K151" s="185"/>
      <c r="L151" s="186"/>
      <c r="M151" s="187" t="s">
        <v>1</v>
      </c>
      <c r="N151" s="188" t="s">
        <v>38</v>
      </c>
      <c r="O151" s="59"/>
      <c r="P151" s="170">
        <f t="shared" si="6"/>
        <v>0</v>
      </c>
      <c r="Q151" s="170">
        <v>0</v>
      </c>
      <c r="R151" s="170">
        <f t="shared" si="7"/>
        <v>0</v>
      </c>
      <c r="S151" s="170">
        <v>0</v>
      </c>
      <c r="T151" s="171">
        <f t="shared" si="8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72" t="s">
        <v>275</v>
      </c>
      <c r="AT151" s="172" t="s">
        <v>680</v>
      </c>
      <c r="AU151" s="172" t="s">
        <v>84</v>
      </c>
      <c r="AY151" s="13" t="s">
        <v>219</v>
      </c>
      <c r="BE151" s="91">
        <f t="shared" si="9"/>
        <v>0</v>
      </c>
      <c r="BF151" s="91">
        <f t="shared" si="10"/>
        <v>0</v>
      </c>
      <c r="BG151" s="91">
        <f t="shared" si="11"/>
        <v>0</v>
      </c>
      <c r="BH151" s="91">
        <f t="shared" si="12"/>
        <v>0</v>
      </c>
      <c r="BI151" s="91">
        <f t="shared" si="13"/>
        <v>0</v>
      </c>
      <c r="BJ151" s="13" t="s">
        <v>84</v>
      </c>
      <c r="BK151" s="91">
        <f t="shared" si="14"/>
        <v>0</v>
      </c>
      <c r="BL151" s="13" t="s">
        <v>247</v>
      </c>
      <c r="BM151" s="172" t="s">
        <v>812</v>
      </c>
    </row>
    <row r="152" spans="1:65" s="2" customFormat="1" ht="24.3" customHeight="1" x14ac:dyDescent="0.2">
      <c r="A152" s="30"/>
      <c r="B152" s="128"/>
      <c r="C152" s="160" t="s">
        <v>237</v>
      </c>
      <c r="D152" s="160" t="s">
        <v>221</v>
      </c>
      <c r="E152" s="161" t="s">
        <v>1197</v>
      </c>
      <c r="F152" s="162" t="s">
        <v>1190</v>
      </c>
      <c r="G152" s="163" t="s">
        <v>380</v>
      </c>
      <c r="H152" s="164">
        <v>13</v>
      </c>
      <c r="I152" s="165"/>
      <c r="J152" s="166">
        <f t="shared" si="5"/>
        <v>0</v>
      </c>
      <c r="K152" s="167"/>
      <c r="L152" s="31"/>
      <c r="M152" s="168" t="s">
        <v>1</v>
      </c>
      <c r="N152" s="169" t="s">
        <v>38</v>
      </c>
      <c r="O152" s="59"/>
      <c r="P152" s="170">
        <f t="shared" si="6"/>
        <v>0</v>
      </c>
      <c r="Q152" s="170">
        <v>0</v>
      </c>
      <c r="R152" s="170">
        <f t="shared" si="7"/>
        <v>0</v>
      </c>
      <c r="S152" s="170">
        <v>0</v>
      </c>
      <c r="T152" s="171">
        <f t="shared" si="8"/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72" t="s">
        <v>247</v>
      </c>
      <c r="AT152" s="172" t="s">
        <v>221</v>
      </c>
      <c r="AU152" s="172" t="s">
        <v>84</v>
      </c>
      <c r="AY152" s="13" t="s">
        <v>219</v>
      </c>
      <c r="BE152" s="91">
        <f t="shared" si="9"/>
        <v>0</v>
      </c>
      <c r="BF152" s="91">
        <f t="shared" si="10"/>
        <v>0</v>
      </c>
      <c r="BG152" s="91">
        <f t="shared" si="11"/>
        <v>0</v>
      </c>
      <c r="BH152" s="91">
        <f t="shared" si="12"/>
        <v>0</v>
      </c>
      <c r="BI152" s="91">
        <f t="shared" si="13"/>
        <v>0</v>
      </c>
      <c r="BJ152" s="13" t="s">
        <v>84</v>
      </c>
      <c r="BK152" s="91">
        <f t="shared" si="14"/>
        <v>0</v>
      </c>
      <c r="BL152" s="13" t="s">
        <v>247</v>
      </c>
      <c r="BM152" s="172" t="s">
        <v>820</v>
      </c>
    </row>
    <row r="153" spans="1:65" s="2" customFormat="1" ht="24.3" customHeight="1" x14ac:dyDescent="0.2">
      <c r="A153" s="30"/>
      <c r="B153" s="128"/>
      <c r="C153" s="160" t="s">
        <v>257</v>
      </c>
      <c r="D153" s="160" t="s">
        <v>221</v>
      </c>
      <c r="E153" s="161" t="s">
        <v>777</v>
      </c>
      <c r="F153" s="162" t="s">
        <v>778</v>
      </c>
      <c r="G153" s="163" t="s">
        <v>711</v>
      </c>
      <c r="H153" s="189"/>
      <c r="I153" s="165"/>
      <c r="J153" s="166">
        <f t="shared" si="5"/>
        <v>0</v>
      </c>
      <c r="K153" s="167"/>
      <c r="L153" s="31"/>
      <c r="M153" s="168" t="s">
        <v>1</v>
      </c>
      <c r="N153" s="169" t="s">
        <v>38</v>
      </c>
      <c r="O153" s="59"/>
      <c r="P153" s="170">
        <f t="shared" si="6"/>
        <v>0</v>
      </c>
      <c r="Q153" s="170">
        <v>0</v>
      </c>
      <c r="R153" s="170">
        <f t="shared" si="7"/>
        <v>0</v>
      </c>
      <c r="S153" s="170">
        <v>0</v>
      </c>
      <c r="T153" s="171">
        <f t="shared" si="8"/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72" t="s">
        <v>247</v>
      </c>
      <c r="AT153" s="172" t="s">
        <v>221</v>
      </c>
      <c r="AU153" s="172" t="s">
        <v>84</v>
      </c>
      <c r="AY153" s="13" t="s">
        <v>219</v>
      </c>
      <c r="BE153" s="91">
        <f t="shared" si="9"/>
        <v>0</v>
      </c>
      <c r="BF153" s="91">
        <f t="shared" si="10"/>
        <v>0</v>
      </c>
      <c r="BG153" s="91">
        <f t="shared" si="11"/>
        <v>0</v>
      </c>
      <c r="BH153" s="91">
        <f t="shared" si="12"/>
        <v>0</v>
      </c>
      <c r="BI153" s="91">
        <f t="shared" si="13"/>
        <v>0</v>
      </c>
      <c r="BJ153" s="13" t="s">
        <v>84</v>
      </c>
      <c r="BK153" s="91">
        <f t="shared" si="14"/>
        <v>0</v>
      </c>
      <c r="BL153" s="13" t="s">
        <v>247</v>
      </c>
      <c r="BM153" s="172" t="s">
        <v>1962</v>
      </c>
    </row>
    <row r="154" spans="1:65" s="11" customFormat="1" ht="22.8" customHeight="1" x14ac:dyDescent="0.25">
      <c r="B154" s="147"/>
      <c r="D154" s="148" t="s">
        <v>71</v>
      </c>
      <c r="E154" s="158" t="s">
        <v>1206</v>
      </c>
      <c r="F154" s="158" t="s">
        <v>1207</v>
      </c>
      <c r="I154" s="150"/>
      <c r="J154" s="159">
        <f>BK154</f>
        <v>0</v>
      </c>
      <c r="L154" s="147"/>
      <c r="M154" s="152"/>
      <c r="N154" s="153"/>
      <c r="O154" s="153"/>
      <c r="P154" s="154">
        <f>SUM(P155:P173)</f>
        <v>0</v>
      </c>
      <c r="Q154" s="153"/>
      <c r="R154" s="154">
        <f>SUM(R155:R173)</f>
        <v>0</v>
      </c>
      <c r="S154" s="153"/>
      <c r="T154" s="155">
        <f>SUM(T155:T173)</f>
        <v>0</v>
      </c>
      <c r="AR154" s="148" t="s">
        <v>84</v>
      </c>
      <c r="AT154" s="156" t="s">
        <v>71</v>
      </c>
      <c r="AU154" s="156" t="s">
        <v>78</v>
      </c>
      <c r="AY154" s="148" t="s">
        <v>219</v>
      </c>
      <c r="BK154" s="157">
        <f>SUM(BK155:BK173)</f>
        <v>0</v>
      </c>
    </row>
    <row r="155" spans="1:65" s="2" customFormat="1" ht="16.5" customHeight="1" x14ac:dyDescent="0.2">
      <c r="A155" s="30"/>
      <c r="B155" s="128"/>
      <c r="C155" s="178" t="s">
        <v>261</v>
      </c>
      <c r="D155" s="178" t="s">
        <v>680</v>
      </c>
      <c r="E155" s="179" t="s">
        <v>1265</v>
      </c>
      <c r="F155" s="180" t="s">
        <v>1209</v>
      </c>
      <c r="G155" s="181" t="s">
        <v>380</v>
      </c>
      <c r="H155" s="182">
        <v>9</v>
      </c>
      <c r="I155" s="183"/>
      <c r="J155" s="184">
        <f t="shared" ref="J155:J173" si="15">ROUND(I155*H155,2)</f>
        <v>0</v>
      </c>
      <c r="K155" s="185"/>
      <c r="L155" s="186"/>
      <c r="M155" s="187" t="s">
        <v>1</v>
      </c>
      <c r="N155" s="188" t="s">
        <v>38</v>
      </c>
      <c r="O155" s="59"/>
      <c r="P155" s="170">
        <f t="shared" ref="P155:P173" si="16">O155*H155</f>
        <v>0</v>
      </c>
      <c r="Q155" s="170">
        <v>0</v>
      </c>
      <c r="R155" s="170">
        <f t="shared" ref="R155:R173" si="17">Q155*H155</f>
        <v>0</v>
      </c>
      <c r="S155" s="170">
        <v>0</v>
      </c>
      <c r="T155" s="171">
        <f t="shared" ref="T155:T173" si="18">S155*H155</f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72" t="s">
        <v>275</v>
      </c>
      <c r="AT155" s="172" t="s">
        <v>680</v>
      </c>
      <c r="AU155" s="172" t="s">
        <v>84</v>
      </c>
      <c r="AY155" s="13" t="s">
        <v>219</v>
      </c>
      <c r="BE155" s="91">
        <f t="shared" ref="BE155:BE173" si="19">IF(N155="základná",J155,0)</f>
        <v>0</v>
      </c>
      <c r="BF155" s="91">
        <f t="shared" ref="BF155:BF173" si="20">IF(N155="znížená",J155,0)</f>
        <v>0</v>
      </c>
      <c r="BG155" s="91">
        <f t="shared" ref="BG155:BG173" si="21">IF(N155="zákl. prenesená",J155,0)</f>
        <v>0</v>
      </c>
      <c r="BH155" s="91">
        <f t="shared" ref="BH155:BH173" si="22">IF(N155="zníž. prenesená",J155,0)</f>
        <v>0</v>
      </c>
      <c r="BI155" s="91">
        <f t="shared" ref="BI155:BI173" si="23">IF(N155="nulová",J155,0)</f>
        <v>0</v>
      </c>
      <c r="BJ155" s="13" t="s">
        <v>84</v>
      </c>
      <c r="BK155" s="91">
        <f t="shared" ref="BK155:BK173" si="24">ROUND(I155*H155,2)</f>
        <v>0</v>
      </c>
      <c r="BL155" s="13" t="s">
        <v>247</v>
      </c>
      <c r="BM155" s="172" t="s">
        <v>406</v>
      </c>
    </row>
    <row r="156" spans="1:65" s="2" customFormat="1" ht="24.3" customHeight="1" x14ac:dyDescent="0.2">
      <c r="A156" s="30"/>
      <c r="B156" s="128"/>
      <c r="C156" s="160" t="s">
        <v>265</v>
      </c>
      <c r="D156" s="160" t="s">
        <v>221</v>
      </c>
      <c r="E156" s="161" t="s">
        <v>1210</v>
      </c>
      <c r="F156" s="162" t="s">
        <v>1211</v>
      </c>
      <c r="G156" s="163" t="s">
        <v>380</v>
      </c>
      <c r="H156" s="164">
        <v>9</v>
      </c>
      <c r="I156" s="165"/>
      <c r="J156" s="166">
        <f t="shared" si="15"/>
        <v>0</v>
      </c>
      <c r="K156" s="167"/>
      <c r="L156" s="31"/>
      <c r="M156" s="168" t="s">
        <v>1</v>
      </c>
      <c r="N156" s="169" t="s">
        <v>38</v>
      </c>
      <c r="O156" s="59"/>
      <c r="P156" s="170">
        <f t="shared" si="16"/>
        <v>0</v>
      </c>
      <c r="Q156" s="170">
        <v>0</v>
      </c>
      <c r="R156" s="170">
        <f t="shared" si="17"/>
        <v>0</v>
      </c>
      <c r="S156" s="170">
        <v>0</v>
      </c>
      <c r="T156" s="171">
        <f t="shared" si="18"/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72" t="s">
        <v>247</v>
      </c>
      <c r="AT156" s="172" t="s">
        <v>221</v>
      </c>
      <c r="AU156" s="172" t="s">
        <v>84</v>
      </c>
      <c r="AY156" s="13" t="s">
        <v>219</v>
      </c>
      <c r="BE156" s="91">
        <f t="shared" si="19"/>
        <v>0</v>
      </c>
      <c r="BF156" s="91">
        <f t="shared" si="20"/>
        <v>0</v>
      </c>
      <c r="BG156" s="91">
        <f t="shared" si="21"/>
        <v>0</v>
      </c>
      <c r="BH156" s="91">
        <f t="shared" si="22"/>
        <v>0</v>
      </c>
      <c r="BI156" s="91">
        <f t="shared" si="23"/>
        <v>0</v>
      </c>
      <c r="BJ156" s="13" t="s">
        <v>84</v>
      </c>
      <c r="BK156" s="91">
        <f t="shared" si="24"/>
        <v>0</v>
      </c>
      <c r="BL156" s="13" t="s">
        <v>247</v>
      </c>
      <c r="BM156" s="172" t="s">
        <v>410</v>
      </c>
    </row>
    <row r="157" spans="1:65" s="2" customFormat="1" ht="16.5" customHeight="1" x14ac:dyDescent="0.2">
      <c r="A157" s="30"/>
      <c r="B157" s="128"/>
      <c r="C157" s="178" t="s">
        <v>242</v>
      </c>
      <c r="D157" s="178" t="s">
        <v>680</v>
      </c>
      <c r="E157" s="179" t="s">
        <v>1271</v>
      </c>
      <c r="F157" s="180" t="s">
        <v>1215</v>
      </c>
      <c r="G157" s="181" t="s">
        <v>380</v>
      </c>
      <c r="H157" s="182">
        <v>2</v>
      </c>
      <c r="I157" s="183"/>
      <c r="J157" s="184">
        <f t="shared" si="15"/>
        <v>0</v>
      </c>
      <c r="K157" s="185"/>
      <c r="L157" s="186"/>
      <c r="M157" s="187" t="s">
        <v>1</v>
      </c>
      <c r="N157" s="188" t="s">
        <v>38</v>
      </c>
      <c r="O157" s="59"/>
      <c r="P157" s="170">
        <f t="shared" si="16"/>
        <v>0</v>
      </c>
      <c r="Q157" s="170">
        <v>0</v>
      </c>
      <c r="R157" s="170">
        <f t="shared" si="17"/>
        <v>0</v>
      </c>
      <c r="S157" s="170">
        <v>0</v>
      </c>
      <c r="T157" s="171">
        <f t="shared" si="18"/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72" t="s">
        <v>275</v>
      </c>
      <c r="AT157" s="172" t="s">
        <v>680</v>
      </c>
      <c r="AU157" s="172" t="s">
        <v>84</v>
      </c>
      <c r="AY157" s="13" t="s">
        <v>219</v>
      </c>
      <c r="BE157" s="91">
        <f t="shared" si="19"/>
        <v>0</v>
      </c>
      <c r="BF157" s="91">
        <f t="shared" si="20"/>
        <v>0</v>
      </c>
      <c r="BG157" s="91">
        <f t="shared" si="21"/>
        <v>0</v>
      </c>
      <c r="BH157" s="91">
        <f t="shared" si="22"/>
        <v>0</v>
      </c>
      <c r="BI157" s="91">
        <f t="shared" si="23"/>
        <v>0</v>
      </c>
      <c r="BJ157" s="13" t="s">
        <v>84</v>
      </c>
      <c r="BK157" s="91">
        <f t="shared" si="24"/>
        <v>0</v>
      </c>
      <c r="BL157" s="13" t="s">
        <v>247</v>
      </c>
      <c r="BM157" s="172" t="s">
        <v>564</v>
      </c>
    </row>
    <row r="158" spans="1:65" s="2" customFormat="1" ht="24.3" customHeight="1" x14ac:dyDescent="0.2">
      <c r="A158" s="30"/>
      <c r="B158" s="128"/>
      <c r="C158" s="160" t="s">
        <v>272</v>
      </c>
      <c r="D158" s="160" t="s">
        <v>221</v>
      </c>
      <c r="E158" s="161" t="s">
        <v>1210</v>
      </c>
      <c r="F158" s="162" t="s">
        <v>1211</v>
      </c>
      <c r="G158" s="163" t="s">
        <v>380</v>
      </c>
      <c r="H158" s="164">
        <v>2</v>
      </c>
      <c r="I158" s="165"/>
      <c r="J158" s="166">
        <f t="shared" si="15"/>
        <v>0</v>
      </c>
      <c r="K158" s="167"/>
      <c r="L158" s="31"/>
      <c r="M158" s="168" t="s">
        <v>1</v>
      </c>
      <c r="N158" s="169" t="s">
        <v>38</v>
      </c>
      <c r="O158" s="59"/>
      <c r="P158" s="170">
        <f t="shared" si="16"/>
        <v>0</v>
      </c>
      <c r="Q158" s="170">
        <v>0</v>
      </c>
      <c r="R158" s="170">
        <f t="shared" si="17"/>
        <v>0</v>
      </c>
      <c r="S158" s="170">
        <v>0</v>
      </c>
      <c r="T158" s="171">
        <f t="shared" si="18"/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72" t="s">
        <v>247</v>
      </c>
      <c r="AT158" s="172" t="s">
        <v>221</v>
      </c>
      <c r="AU158" s="172" t="s">
        <v>84</v>
      </c>
      <c r="AY158" s="13" t="s">
        <v>219</v>
      </c>
      <c r="BE158" s="91">
        <f t="shared" si="19"/>
        <v>0</v>
      </c>
      <c r="BF158" s="91">
        <f t="shared" si="20"/>
        <v>0</v>
      </c>
      <c r="BG158" s="91">
        <f t="shared" si="21"/>
        <v>0</v>
      </c>
      <c r="BH158" s="91">
        <f t="shared" si="22"/>
        <v>0</v>
      </c>
      <c r="BI158" s="91">
        <f t="shared" si="23"/>
        <v>0</v>
      </c>
      <c r="BJ158" s="13" t="s">
        <v>84</v>
      </c>
      <c r="BK158" s="91">
        <f t="shared" si="24"/>
        <v>0</v>
      </c>
      <c r="BL158" s="13" t="s">
        <v>247</v>
      </c>
      <c r="BM158" s="172" t="s">
        <v>421</v>
      </c>
    </row>
    <row r="159" spans="1:65" s="2" customFormat="1" ht="24.3" customHeight="1" x14ac:dyDescent="0.2">
      <c r="A159" s="30"/>
      <c r="B159" s="128"/>
      <c r="C159" s="178" t="s">
        <v>247</v>
      </c>
      <c r="D159" s="178" t="s">
        <v>680</v>
      </c>
      <c r="E159" s="179" t="s">
        <v>1208</v>
      </c>
      <c r="F159" s="180" t="s">
        <v>1217</v>
      </c>
      <c r="G159" s="181" t="s">
        <v>380</v>
      </c>
      <c r="H159" s="182">
        <v>15</v>
      </c>
      <c r="I159" s="183"/>
      <c r="J159" s="184">
        <f t="shared" si="15"/>
        <v>0</v>
      </c>
      <c r="K159" s="185"/>
      <c r="L159" s="186"/>
      <c r="M159" s="187" t="s">
        <v>1</v>
      </c>
      <c r="N159" s="188" t="s">
        <v>38</v>
      </c>
      <c r="O159" s="59"/>
      <c r="P159" s="170">
        <f t="shared" si="16"/>
        <v>0</v>
      </c>
      <c r="Q159" s="170">
        <v>0</v>
      </c>
      <c r="R159" s="170">
        <f t="shared" si="17"/>
        <v>0</v>
      </c>
      <c r="S159" s="170">
        <v>0</v>
      </c>
      <c r="T159" s="171">
        <f t="shared" si="18"/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72" t="s">
        <v>275</v>
      </c>
      <c r="AT159" s="172" t="s">
        <v>680</v>
      </c>
      <c r="AU159" s="172" t="s">
        <v>84</v>
      </c>
      <c r="AY159" s="13" t="s">
        <v>219</v>
      </c>
      <c r="BE159" s="91">
        <f t="shared" si="19"/>
        <v>0</v>
      </c>
      <c r="BF159" s="91">
        <f t="shared" si="20"/>
        <v>0</v>
      </c>
      <c r="BG159" s="91">
        <f t="shared" si="21"/>
        <v>0</v>
      </c>
      <c r="BH159" s="91">
        <f t="shared" si="22"/>
        <v>0</v>
      </c>
      <c r="BI159" s="91">
        <f t="shared" si="23"/>
        <v>0</v>
      </c>
      <c r="BJ159" s="13" t="s">
        <v>84</v>
      </c>
      <c r="BK159" s="91">
        <f t="shared" si="24"/>
        <v>0</v>
      </c>
      <c r="BL159" s="13" t="s">
        <v>247</v>
      </c>
      <c r="BM159" s="172" t="s">
        <v>424</v>
      </c>
    </row>
    <row r="160" spans="1:65" s="2" customFormat="1" ht="33" customHeight="1" x14ac:dyDescent="0.2">
      <c r="A160" s="30"/>
      <c r="B160" s="128"/>
      <c r="C160" s="160" t="s">
        <v>334</v>
      </c>
      <c r="D160" s="160" t="s">
        <v>221</v>
      </c>
      <c r="E160" s="161" t="s">
        <v>1218</v>
      </c>
      <c r="F160" s="162" t="s">
        <v>1219</v>
      </c>
      <c r="G160" s="163" t="s">
        <v>380</v>
      </c>
      <c r="H160" s="164">
        <v>15</v>
      </c>
      <c r="I160" s="165"/>
      <c r="J160" s="166">
        <f t="shared" si="15"/>
        <v>0</v>
      </c>
      <c r="K160" s="167"/>
      <c r="L160" s="31"/>
      <c r="M160" s="168" t="s">
        <v>1</v>
      </c>
      <c r="N160" s="169" t="s">
        <v>38</v>
      </c>
      <c r="O160" s="59"/>
      <c r="P160" s="170">
        <f t="shared" si="16"/>
        <v>0</v>
      </c>
      <c r="Q160" s="170">
        <v>0</v>
      </c>
      <c r="R160" s="170">
        <f t="shared" si="17"/>
        <v>0</v>
      </c>
      <c r="S160" s="170">
        <v>0</v>
      </c>
      <c r="T160" s="171">
        <f t="shared" si="18"/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72" t="s">
        <v>247</v>
      </c>
      <c r="AT160" s="172" t="s">
        <v>221</v>
      </c>
      <c r="AU160" s="172" t="s">
        <v>84</v>
      </c>
      <c r="AY160" s="13" t="s">
        <v>219</v>
      </c>
      <c r="BE160" s="91">
        <f t="shared" si="19"/>
        <v>0</v>
      </c>
      <c r="BF160" s="91">
        <f t="shared" si="20"/>
        <v>0</v>
      </c>
      <c r="BG160" s="91">
        <f t="shared" si="21"/>
        <v>0</v>
      </c>
      <c r="BH160" s="91">
        <f t="shared" si="22"/>
        <v>0</v>
      </c>
      <c r="BI160" s="91">
        <f t="shared" si="23"/>
        <v>0</v>
      </c>
      <c r="BJ160" s="13" t="s">
        <v>84</v>
      </c>
      <c r="BK160" s="91">
        <f t="shared" si="24"/>
        <v>0</v>
      </c>
      <c r="BL160" s="13" t="s">
        <v>247</v>
      </c>
      <c r="BM160" s="172" t="s">
        <v>428</v>
      </c>
    </row>
    <row r="161" spans="1:65" s="2" customFormat="1" ht="24.3" customHeight="1" x14ac:dyDescent="0.2">
      <c r="A161" s="30"/>
      <c r="B161" s="128"/>
      <c r="C161" s="178" t="s">
        <v>251</v>
      </c>
      <c r="D161" s="178" t="s">
        <v>680</v>
      </c>
      <c r="E161" s="179" t="s">
        <v>1212</v>
      </c>
      <c r="F161" s="180" t="s">
        <v>1221</v>
      </c>
      <c r="G161" s="181" t="s">
        <v>380</v>
      </c>
      <c r="H161" s="182">
        <v>7</v>
      </c>
      <c r="I161" s="183"/>
      <c r="J161" s="184">
        <f t="shared" si="15"/>
        <v>0</v>
      </c>
      <c r="K161" s="185"/>
      <c r="L161" s="186"/>
      <c r="M161" s="187" t="s">
        <v>1</v>
      </c>
      <c r="N161" s="188" t="s">
        <v>38</v>
      </c>
      <c r="O161" s="59"/>
      <c r="P161" s="170">
        <f t="shared" si="16"/>
        <v>0</v>
      </c>
      <c r="Q161" s="170">
        <v>0</v>
      </c>
      <c r="R161" s="170">
        <f t="shared" si="17"/>
        <v>0</v>
      </c>
      <c r="S161" s="170">
        <v>0</v>
      </c>
      <c r="T161" s="171">
        <f t="shared" si="18"/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72" t="s">
        <v>275</v>
      </c>
      <c r="AT161" s="172" t="s">
        <v>680</v>
      </c>
      <c r="AU161" s="172" t="s">
        <v>84</v>
      </c>
      <c r="AY161" s="13" t="s">
        <v>219</v>
      </c>
      <c r="BE161" s="91">
        <f t="shared" si="19"/>
        <v>0</v>
      </c>
      <c r="BF161" s="91">
        <f t="shared" si="20"/>
        <v>0</v>
      </c>
      <c r="BG161" s="91">
        <f t="shared" si="21"/>
        <v>0</v>
      </c>
      <c r="BH161" s="91">
        <f t="shared" si="22"/>
        <v>0</v>
      </c>
      <c r="BI161" s="91">
        <f t="shared" si="23"/>
        <v>0</v>
      </c>
      <c r="BJ161" s="13" t="s">
        <v>84</v>
      </c>
      <c r="BK161" s="91">
        <f t="shared" si="24"/>
        <v>0</v>
      </c>
      <c r="BL161" s="13" t="s">
        <v>247</v>
      </c>
      <c r="BM161" s="172" t="s">
        <v>431</v>
      </c>
    </row>
    <row r="162" spans="1:65" s="2" customFormat="1" ht="33" customHeight="1" x14ac:dyDescent="0.2">
      <c r="A162" s="30"/>
      <c r="B162" s="128"/>
      <c r="C162" s="160" t="s">
        <v>341</v>
      </c>
      <c r="D162" s="160" t="s">
        <v>221</v>
      </c>
      <c r="E162" s="161" t="s">
        <v>1218</v>
      </c>
      <c r="F162" s="162" t="s">
        <v>1219</v>
      </c>
      <c r="G162" s="163" t="s">
        <v>380</v>
      </c>
      <c r="H162" s="164">
        <v>7</v>
      </c>
      <c r="I162" s="165"/>
      <c r="J162" s="166">
        <f t="shared" si="15"/>
        <v>0</v>
      </c>
      <c r="K162" s="167"/>
      <c r="L162" s="31"/>
      <c r="M162" s="168" t="s">
        <v>1</v>
      </c>
      <c r="N162" s="169" t="s">
        <v>38</v>
      </c>
      <c r="O162" s="59"/>
      <c r="P162" s="170">
        <f t="shared" si="16"/>
        <v>0</v>
      </c>
      <c r="Q162" s="170">
        <v>0</v>
      </c>
      <c r="R162" s="170">
        <f t="shared" si="17"/>
        <v>0</v>
      </c>
      <c r="S162" s="170">
        <v>0</v>
      </c>
      <c r="T162" s="171">
        <f t="shared" si="18"/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72" t="s">
        <v>247</v>
      </c>
      <c r="AT162" s="172" t="s">
        <v>221</v>
      </c>
      <c r="AU162" s="172" t="s">
        <v>84</v>
      </c>
      <c r="AY162" s="13" t="s">
        <v>219</v>
      </c>
      <c r="BE162" s="91">
        <f t="shared" si="19"/>
        <v>0</v>
      </c>
      <c r="BF162" s="91">
        <f t="shared" si="20"/>
        <v>0</v>
      </c>
      <c r="BG162" s="91">
        <f t="shared" si="21"/>
        <v>0</v>
      </c>
      <c r="BH162" s="91">
        <f t="shared" si="22"/>
        <v>0</v>
      </c>
      <c r="BI162" s="91">
        <f t="shared" si="23"/>
        <v>0</v>
      </c>
      <c r="BJ162" s="13" t="s">
        <v>84</v>
      </c>
      <c r="BK162" s="91">
        <f t="shared" si="24"/>
        <v>0</v>
      </c>
      <c r="BL162" s="13" t="s">
        <v>247</v>
      </c>
      <c r="BM162" s="172" t="s">
        <v>435</v>
      </c>
    </row>
    <row r="163" spans="1:65" s="2" customFormat="1" ht="55.5" customHeight="1" x14ac:dyDescent="0.2">
      <c r="A163" s="30"/>
      <c r="B163" s="128"/>
      <c r="C163" s="178" t="s">
        <v>7</v>
      </c>
      <c r="D163" s="178" t="s">
        <v>680</v>
      </c>
      <c r="E163" s="179" t="s">
        <v>1226</v>
      </c>
      <c r="F163" s="180" t="s">
        <v>1227</v>
      </c>
      <c r="G163" s="181" t="s">
        <v>926</v>
      </c>
      <c r="H163" s="182">
        <v>1</v>
      </c>
      <c r="I163" s="183"/>
      <c r="J163" s="184">
        <f t="shared" si="15"/>
        <v>0</v>
      </c>
      <c r="K163" s="185"/>
      <c r="L163" s="186"/>
      <c r="M163" s="187" t="s">
        <v>1</v>
      </c>
      <c r="N163" s="188" t="s">
        <v>38</v>
      </c>
      <c r="O163" s="59"/>
      <c r="P163" s="170">
        <f t="shared" si="16"/>
        <v>0</v>
      </c>
      <c r="Q163" s="170">
        <v>0</v>
      </c>
      <c r="R163" s="170">
        <f t="shared" si="17"/>
        <v>0</v>
      </c>
      <c r="S163" s="170">
        <v>0</v>
      </c>
      <c r="T163" s="171">
        <f t="shared" si="18"/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72" t="s">
        <v>275</v>
      </c>
      <c r="AT163" s="172" t="s">
        <v>680</v>
      </c>
      <c r="AU163" s="172" t="s">
        <v>84</v>
      </c>
      <c r="AY163" s="13" t="s">
        <v>219</v>
      </c>
      <c r="BE163" s="91">
        <f t="shared" si="19"/>
        <v>0</v>
      </c>
      <c r="BF163" s="91">
        <f t="shared" si="20"/>
        <v>0</v>
      </c>
      <c r="BG163" s="91">
        <f t="shared" si="21"/>
        <v>0</v>
      </c>
      <c r="BH163" s="91">
        <f t="shared" si="22"/>
        <v>0</v>
      </c>
      <c r="BI163" s="91">
        <f t="shared" si="23"/>
        <v>0</v>
      </c>
      <c r="BJ163" s="13" t="s">
        <v>84</v>
      </c>
      <c r="BK163" s="91">
        <f t="shared" si="24"/>
        <v>0</v>
      </c>
      <c r="BL163" s="13" t="s">
        <v>247</v>
      </c>
      <c r="BM163" s="172" t="s">
        <v>453</v>
      </c>
    </row>
    <row r="164" spans="1:65" s="2" customFormat="1" ht="33" customHeight="1" x14ac:dyDescent="0.2">
      <c r="A164" s="30"/>
      <c r="B164" s="128"/>
      <c r="C164" s="178" t="s">
        <v>348</v>
      </c>
      <c r="D164" s="178" t="s">
        <v>680</v>
      </c>
      <c r="E164" s="179" t="s">
        <v>1963</v>
      </c>
      <c r="F164" s="180" t="s">
        <v>1964</v>
      </c>
      <c r="G164" s="181" t="s">
        <v>380</v>
      </c>
      <c r="H164" s="182">
        <v>9</v>
      </c>
      <c r="I164" s="183"/>
      <c r="J164" s="184">
        <f t="shared" si="15"/>
        <v>0</v>
      </c>
      <c r="K164" s="185"/>
      <c r="L164" s="186"/>
      <c r="M164" s="187" t="s">
        <v>1</v>
      </c>
      <c r="N164" s="188" t="s">
        <v>38</v>
      </c>
      <c r="O164" s="59"/>
      <c r="P164" s="170">
        <f t="shared" si="16"/>
        <v>0</v>
      </c>
      <c r="Q164" s="170">
        <v>0</v>
      </c>
      <c r="R164" s="170">
        <f t="shared" si="17"/>
        <v>0</v>
      </c>
      <c r="S164" s="170">
        <v>0</v>
      </c>
      <c r="T164" s="171">
        <f t="shared" si="18"/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72" t="s">
        <v>275</v>
      </c>
      <c r="AT164" s="172" t="s">
        <v>680</v>
      </c>
      <c r="AU164" s="172" t="s">
        <v>84</v>
      </c>
      <c r="AY164" s="13" t="s">
        <v>219</v>
      </c>
      <c r="BE164" s="91">
        <f t="shared" si="19"/>
        <v>0</v>
      </c>
      <c r="BF164" s="91">
        <f t="shared" si="20"/>
        <v>0</v>
      </c>
      <c r="BG164" s="91">
        <f t="shared" si="21"/>
        <v>0</v>
      </c>
      <c r="BH164" s="91">
        <f t="shared" si="22"/>
        <v>0</v>
      </c>
      <c r="BI164" s="91">
        <f t="shared" si="23"/>
        <v>0</v>
      </c>
      <c r="BJ164" s="13" t="s">
        <v>84</v>
      </c>
      <c r="BK164" s="91">
        <f t="shared" si="24"/>
        <v>0</v>
      </c>
      <c r="BL164" s="13" t="s">
        <v>247</v>
      </c>
      <c r="BM164" s="172" t="s">
        <v>642</v>
      </c>
    </row>
    <row r="165" spans="1:65" s="2" customFormat="1" ht="37.799999999999997" customHeight="1" x14ac:dyDescent="0.2">
      <c r="A165" s="30"/>
      <c r="B165" s="128"/>
      <c r="C165" s="160" t="s">
        <v>256</v>
      </c>
      <c r="D165" s="160" t="s">
        <v>221</v>
      </c>
      <c r="E165" s="161" t="s">
        <v>1965</v>
      </c>
      <c r="F165" s="162" t="s">
        <v>1966</v>
      </c>
      <c r="G165" s="163" t="s">
        <v>380</v>
      </c>
      <c r="H165" s="164">
        <v>9</v>
      </c>
      <c r="I165" s="165"/>
      <c r="J165" s="166">
        <f t="shared" si="15"/>
        <v>0</v>
      </c>
      <c r="K165" s="167"/>
      <c r="L165" s="31"/>
      <c r="M165" s="168" t="s">
        <v>1</v>
      </c>
      <c r="N165" s="169" t="s">
        <v>38</v>
      </c>
      <c r="O165" s="59"/>
      <c r="P165" s="170">
        <f t="shared" si="16"/>
        <v>0</v>
      </c>
      <c r="Q165" s="170">
        <v>0</v>
      </c>
      <c r="R165" s="170">
        <f t="shared" si="17"/>
        <v>0</v>
      </c>
      <c r="S165" s="170">
        <v>0</v>
      </c>
      <c r="T165" s="171">
        <f t="shared" si="18"/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72" t="s">
        <v>247</v>
      </c>
      <c r="AT165" s="172" t="s">
        <v>221</v>
      </c>
      <c r="AU165" s="172" t="s">
        <v>84</v>
      </c>
      <c r="AY165" s="13" t="s">
        <v>219</v>
      </c>
      <c r="BE165" s="91">
        <f t="shared" si="19"/>
        <v>0</v>
      </c>
      <c r="BF165" s="91">
        <f t="shared" si="20"/>
        <v>0</v>
      </c>
      <c r="BG165" s="91">
        <f t="shared" si="21"/>
        <v>0</v>
      </c>
      <c r="BH165" s="91">
        <f t="shared" si="22"/>
        <v>0</v>
      </c>
      <c r="BI165" s="91">
        <f t="shared" si="23"/>
        <v>0</v>
      </c>
      <c r="BJ165" s="13" t="s">
        <v>84</v>
      </c>
      <c r="BK165" s="91">
        <f t="shared" si="24"/>
        <v>0</v>
      </c>
      <c r="BL165" s="13" t="s">
        <v>247</v>
      </c>
      <c r="BM165" s="172" t="s">
        <v>650</v>
      </c>
    </row>
    <row r="166" spans="1:65" s="2" customFormat="1" ht="33" customHeight="1" x14ac:dyDescent="0.2">
      <c r="A166" s="30"/>
      <c r="B166" s="128"/>
      <c r="C166" s="178" t="s">
        <v>356</v>
      </c>
      <c r="D166" s="178" t="s">
        <v>680</v>
      </c>
      <c r="E166" s="179" t="s">
        <v>1228</v>
      </c>
      <c r="F166" s="180" t="s">
        <v>1967</v>
      </c>
      <c r="G166" s="181" t="s">
        <v>926</v>
      </c>
      <c r="H166" s="182">
        <v>1</v>
      </c>
      <c r="I166" s="183"/>
      <c r="J166" s="184">
        <f t="shared" si="15"/>
        <v>0</v>
      </c>
      <c r="K166" s="185"/>
      <c r="L166" s="186"/>
      <c r="M166" s="187" t="s">
        <v>1</v>
      </c>
      <c r="N166" s="188" t="s">
        <v>38</v>
      </c>
      <c r="O166" s="59"/>
      <c r="P166" s="170">
        <f t="shared" si="16"/>
        <v>0</v>
      </c>
      <c r="Q166" s="170">
        <v>0</v>
      </c>
      <c r="R166" s="170">
        <f t="shared" si="17"/>
        <v>0</v>
      </c>
      <c r="S166" s="170">
        <v>0</v>
      </c>
      <c r="T166" s="171">
        <f t="shared" si="18"/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72" t="s">
        <v>275</v>
      </c>
      <c r="AT166" s="172" t="s">
        <v>680</v>
      </c>
      <c r="AU166" s="172" t="s">
        <v>84</v>
      </c>
      <c r="AY166" s="13" t="s">
        <v>219</v>
      </c>
      <c r="BE166" s="91">
        <f t="shared" si="19"/>
        <v>0</v>
      </c>
      <c r="BF166" s="91">
        <f t="shared" si="20"/>
        <v>0</v>
      </c>
      <c r="BG166" s="91">
        <f t="shared" si="21"/>
        <v>0</v>
      </c>
      <c r="BH166" s="91">
        <f t="shared" si="22"/>
        <v>0</v>
      </c>
      <c r="BI166" s="91">
        <f t="shared" si="23"/>
        <v>0</v>
      </c>
      <c r="BJ166" s="13" t="s">
        <v>84</v>
      </c>
      <c r="BK166" s="91">
        <f t="shared" si="24"/>
        <v>0</v>
      </c>
      <c r="BL166" s="13" t="s">
        <v>247</v>
      </c>
      <c r="BM166" s="172" t="s">
        <v>471</v>
      </c>
    </row>
    <row r="167" spans="1:65" s="2" customFormat="1" ht="24.3" customHeight="1" x14ac:dyDescent="0.2">
      <c r="A167" s="30"/>
      <c r="B167" s="128"/>
      <c r="C167" s="160" t="s">
        <v>260</v>
      </c>
      <c r="D167" s="160" t="s">
        <v>221</v>
      </c>
      <c r="E167" s="161" t="s">
        <v>1238</v>
      </c>
      <c r="F167" s="162" t="s">
        <v>1968</v>
      </c>
      <c r="G167" s="163" t="s">
        <v>926</v>
      </c>
      <c r="H167" s="164">
        <v>1</v>
      </c>
      <c r="I167" s="165"/>
      <c r="J167" s="166">
        <f t="shared" si="15"/>
        <v>0</v>
      </c>
      <c r="K167" s="167"/>
      <c r="L167" s="31"/>
      <c r="M167" s="168" t="s">
        <v>1</v>
      </c>
      <c r="N167" s="169" t="s">
        <v>38</v>
      </c>
      <c r="O167" s="59"/>
      <c r="P167" s="170">
        <f t="shared" si="16"/>
        <v>0</v>
      </c>
      <c r="Q167" s="170">
        <v>0</v>
      </c>
      <c r="R167" s="170">
        <f t="shared" si="17"/>
        <v>0</v>
      </c>
      <c r="S167" s="170">
        <v>0</v>
      </c>
      <c r="T167" s="171">
        <f t="shared" si="18"/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72" t="s">
        <v>247</v>
      </c>
      <c r="AT167" s="172" t="s">
        <v>221</v>
      </c>
      <c r="AU167" s="172" t="s">
        <v>84</v>
      </c>
      <c r="AY167" s="13" t="s">
        <v>219</v>
      </c>
      <c r="BE167" s="91">
        <f t="shared" si="19"/>
        <v>0</v>
      </c>
      <c r="BF167" s="91">
        <f t="shared" si="20"/>
        <v>0</v>
      </c>
      <c r="BG167" s="91">
        <f t="shared" si="21"/>
        <v>0</v>
      </c>
      <c r="BH167" s="91">
        <f t="shared" si="22"/>
        <v>0</v>
      </c>
      <c r="BI167" s="91">
        <f t="shared" si="23"/>
        <v>0</v>
      </c>
      <c r="BJ167" s="13" t="s">
        <v>84</v>
      </c>
      <c r="BK167" s="91">
        <f t="shared" si="24"/>
        <v>0</v>
      </c>
      <c r="BL167" s="13" t="s">
        <v>247</v>
      </c>
      <c r="BM167" s="172" t="s">
        <v>474</v>
      </c>
    </row>
    <row r="168" spans="1:65" s="2" customFormat="1" ht="62.7" customHeight="1" x14ac:dyDescent="0.2">
      <c r="A168" s="30"/>
      <c r="B168" s="128"/>
      <c r="C168" s="178" t="s">
        <v>363</v>
      </c>
      <c r="D168" s="178" t="s">
        <v>680</v>
      </c>
      <c r="E168" s="179" t="s">
        <v>1236</v>
      </c>
      <c r="F168" s="180" t="s">
        <v>1237</v>
      </c>
      <c r="G168" s="181" t="s">
        <v>926</v>
      </c>
      <c r="H168" s="182">
        <v>4</v>
      </c>
      <c r="I168" s="183"/>
      <c r="J168" s="184">
        <f t="shared" si="15"/>
        <v>0</v>
      </c>
      <c r="K168" s="185"/>
      <c r="L168" s="186"/>
      <c r="M168" s="187" t="s">
        <v>1</v>
      </c>
      <c r="N168" s="188" t="s">
        <v>38</v>
      </c>
      <c r="O168" s="59"/>
      <c r="P168" s="170">
        <f t="shared" si="16"/>
        <v>0</v>
      </c>
      <c r="Q168" s="170">
        <v>0</v>
      </c>
      <c r="R168" s="170">
        <f t="shared" si="17"/>
        <v>0</v>
      </c>
      <c r="S168" s="170">
        <v>0</v>
      </c>
      <c r="T168" s="171">
        <f t="shared" si="18"/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72" t="s">
        <v>275</v>
      </c>
      <c r="AT168" s="172" t="s">
        <v>680</v>
      </c>
      <c r="AU168" s="172" t="s">
        <v>84</v>
      </c>
      <c r="AY168" s="13" t="s">
        <v>219</v>
      </c>
      <c r="BE168" s="91">
        <f t="shared" si="19"/>
        <v>0</v>
      </c>
      <c r="BF168" s="91">
        <f t="shared" si="20"/>
        <v>0</v>
      </c>
      <c r="BG168" s="91">
        <f t="shared" si="21"/>
        <v>0</v>
      </c>
      <c r="BH168" s="91">
        <f t="shared" si="22"/>
        <v>0</v>
      </c>
      <c r="BI168" s="91">
        <f t="shared" si="23"/>
        <v>0</v>
      </c>
      <c r="BJ168" s="13" t="s">
        <v>84</v>
      </c>
      <c r="BK168" s="91">
        <f t="shared" si="24"/>
        <v>0</v>
      </c>
      <c r="BL168" s="13" t="s">
        <v>247</v>
      </c>
      <c r="BM168" s="172" t="s">
        <v>478</v>
      </c>
    </row>
    <row r="169" spans="1:65" s="2" customFormat="1" ht="24.3" customHeight="1" x14ac:dyDescent="0.2">
      <c r="A169" s="30"/>
      <c r="B169" s="128"/>
      <c r="C169" s="160" t="s">
        <v>264</v>
      </c>
      <c r="D169" s="160" t="s">
        <v>221</v>
      </c>
      <c r="E169" s="161" t="s">
        <v>1250</v>
      </c>
      <c r="F169" s="162" t="s">
        <v>1239</v>
      </c>
      <c r="G169" s="163" t="s">
        <v>926</v>
      </c>
      <c r="H169" s="164">
        <v>4</v>
      </c>
      <c r="I169" s="165"/>
      <c r="J169" s="166">
        <f t="shared" si="15"/>
        <v>0</v>
      </c>
      <c r="K169" s="167"/>
      <c r="L169" s="31"/>
      <c r="M169" s="168" t="s">
        <v>1</v>
      </c>
      <c r="N169" s="169" t="s">
        <v>38</v>
      </c>
      <c r="O169" s="59"/>
      <c r="P169" s="170">
        <f t="shared" si="16"/>
        <v>0</v>
      </c>
      <c r="Q169" s="170">
        <v>0</v>
      </c>
      <c r="R169" s="170">
        <f t="shared" si="17"/>
        <v>0</v>
      </c>
      <c r="S169" s="170">
        <v>0</v>
      </c>
      <c r="T169" s="171">
        <f t="shared" si="18"/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72" t="s">
        <v>247</v>
      </c>
      <c r="AT169" s="172" t="s">
        <v>221</v>
      </c>
      <c r="AU169" s="172" t="s">
        <v>84</v>
      </c>
      <c r="AY169" s="13" t="s">
        <v>219</v>
      </c>
      <c r="BE169" s="91">
        <f t="shared" si="19"/>
        <v>0</v>
      </c>
      <c r="BF169" s="91">
        <f t="shared" si="20"/>
        <v>0</v>
      </c>
      <c r="BG169" s="91">
        <f t="shared" si="21"/>
        <v>0</v>
      </c>
      <c r="BH169" s="91">
        <f t="shared" si="22"/>
        <v>0</v>
      </c>
      <c r="BI169" s="91">
        <f t="shared" si="23"/>
        <v>0</v>
      </c>
      <c r="BJ169" s="13" t="s">
        <v>84</v>
      </c>
      <c r="BK169" s="91">
        <f t="shared" si="24"/>
        <v>0</v>
      </c>
      <c r="BL169" s="13" t="s">
        <v>247</v>
      </c>
      <c r="BM169" s="172" t="s">
        <v>481</v>
      </c>
    </row>
    <row r="170" spans="1:65" s="2" customFormat="1" ht="24.3" customHeight="1" x14ac:dyDescent="0.2">
      <c r="A170" s="30"/>
      <c r="B170" s="128"/>
      <c r="C170" s="178" t="s">
        <v>370</v>
      </c>
      <c r="D170" s="178" t="s">
        <v>680</v>
      </c>
      <c r="E170" s="179" t="s">
        <v>1248</v>
      </c>
      <c r="F170" s="180" t="s">
        <v>1969</v>
      </c>
      <c r="G170" s="181" t="s">
        <v>926</v>
      </c>
      <c r="H170" s="182">
        <v>1</v>
      </c>
      <c r="I170" s="183"/>
      <c r="J170" s="184">
        <f t="shared" si="15"/>
        <v>0</v>
      </c>
      <c r="K170" s="185"/>
      <c r="L170" s="186"/>
      <c r="M170" s="187" t="s">
        <v>1</v>
      </c>
      <c r="N170" s="188" t="s">
        <v>38</v>
      </c>
      <c r="O170" s="59"/>
      <c r="P170" s="170">
        <f t="shared" si="16"/>
        <v>0</v>
      </c>
      <c r="Q170" s="170">
        <v>0</v>
      </c>
      <c r="R170" s="170">
        <f t="shared" si="17"/>
        <v>0</v>
      </c>
      <c r="S170" s="170">
        <v>0</v>
      </c>
      <c r="T170" s="171">
        <f t="shared" si="18"/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72" t="s">
        <v>275</v>
      </c>
      <c r="AT170" s="172" t="s">
        <v>680</v>
      </c>
      <c r="AU170" s="172" t="s">
        <v>84</v>
      </c>
      <c r="AY170" s="13" t="s">
        <v>219</v>
      </c>
      <c r="BE170" s="91">
        <f t="shared" si="19"/>
        <v>0</v>
      </c>
      <c r="BF170" s="91">
        <f t="shared" si="20"/>
        <v>0</v>
      </c>
      <c r="BG170" s="91">
        <f t="shared" si="21"/>
        <v>0</v>
      </c>
      <c r="BH170" s="91">
        <f t="shared" si="22"/>
        <v>0</v>
      </c>
      <c r="BI170" s="91">
        <f t="shared" si="23"/>
        <v>0</v>
      </c>
      <c r="BJ170" s="13" t="s">
        <v>84</v>
      </c>
      <c r="BK170" s="91">
        <f t="shared" si="24"/>
        <v>0</v>
      </c>
      <c r="BL170" s="13" t="s">
        <v>247</v>
      </c>
      <c r="BM170" s="172" t="s">
        <v>485</v>
      </c>
    </row>
    <row r="171" spans="1:65" s="2" customFormat="1" ht="21.75" customHeight="1" x14ac:dyDescent="0.2">
      <c r="A171" s="30"/>
      <c r="B171" s="128"/>
      <c r="C171" s="160" t="s">
        <v>268</v>
      </c>
      <c r="D171" s="160" t="s">
        <v>221</v>
      </c>
      <c r="E171" s="161" t="s">
        <v>1970</v>
      </c>
      <c r="F171" s="162" t="s">
        <v>1971</v>
      </c>
      <c r="G171" s="163" t="s">
        <v>926</v>
      </c>
      <c r="H171" s="164">
        <v>1</v>
      </c>
      <c r="I171" s="165"/>
      <c r="J171" s="166">
        <f t="shared" si="15"/>
        <v>0</v>
      </c>
      <c r="K171" s="167"/>
      <c r="L171" s="31"/>
      <c r="M171" s="168" t="s">
        <v>1</v>
      </c>
      <c r="N171" s="169" t="s">
        <v>38</v>
      </c>
      <c r="O171" s="59"/>
      <c r="P171" s="170">
        <f t="shared" si="16"/>
        <v>0</v>
      </c>
      <c r="Q171" s="170">
        <v>0</v>
      </c>
      <c r="R171" s="170">
        <f t="shared" si="17"/>
        <v>0</v>
      </c>
      <c r="S171" s="170">
        <v>0</v>
      </c>
      <c r="T171" s="171">
        <f t="shared" si="18"/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72" t="s">
        <v>247</v>
      </c>
      <c r="AT171" s="172" t="s">
        <v>221</v>
      </c>
      <c r="AU171" s="172" t="s">
        <v>84</v>
      </c>
      <c r="AY171" s="13" t="s">
        <v>219</v>
      </c>
      <c r="BE171" s="91">
        <f t="shared" si="19"/>
        <v>0</v>
      </c>
      <c r="BF171" s="91">
        <f t="shared" si="20"/>
        <v>0</v>
      </c>
      <c r="BG171" s="91">
        <f t="shared" si="21"/>
        <v>0</v>
      </c>
      <c r="BH171" s="91">
        <f t="shared" si="22"/>
        <v>0</v>
      </c>
      <c r="BI171" s="91">
        <f t="shared" si="23"/>
        <v>0</v>
      </c>
      <c r="BJ171" s="13" t="s">
        <v>84</v>
      </c>
      <c r="BK171" s="91">
        <f t="shared" si="24"/>
        <v>0</v>
      </c>
      <c r="BL171" s="13" t="s">
        <v>247</v>
      </c>
      <c r="BM171" s="172" t="s">
        <v>488</v>
      </c>
    </row>
    <row r="172" spans="1:65" s="2" customFormat="1" ht="16.5" customHeight="1" x14ac:dyDescent="0.2">
      <c r="A172" s="30"/>
      <c r="B172" s="128"/>
      <c r="C172" s="160" t="s">
        <v>377</v>
      </c>
      <c r="D172" s="160" t="s">
        <v>221</v>
      </c>
      <c r="E172" s="161" t="s">
        <v>1258</v>
      </c>
      <c r="F172" s="162" t="s">
        <v>1259</v>
      </c>
      <c r="G172" s="163" t="s">
        <v>380</v>
      </c>
      <c r="H172" s="164">
        <v>58</v>
      </c>
      <c r="I172" s="165"/>
      <c r="J172" s="166">
        <f t="shared" si="15"/>
        <v>0</v>
      </c>
      <c r="K172" s="167"/>
      <c r="L172" s="31"/>
      <c r="M172" s="168" t="s">
        <v>1</v>
      </c>
      <c r="N172" s="169" t="s">
        <v>38</v>
      </c>
      <c r="O172" s="59"/>
      <c r="P172" s="170">
        <f t="shared" si="16"/>
        <v>0</v>
      </c>
      <c r="Q172" s="170">
        <v>0</v>
      </c>
      <c r="R172" s="170">
        <f t="shared" si="17"/>
        <v>0</v>
      </c>
      <c r="S172" s="170">
        <v>0</v>
      </c>
      <c r="T172" s="171">
        <f t="shared" si="18"/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72" t="s">
        <v>247</v>
      </c>
      <c r="AT172" s="172" t="s">
        <v>221</v>
      </c>
      <c r="AU172" s="172" t="s">
        <v>84</v>
      </c>
      <c r="AY172" s="13" t="s">
        <v>219</v>
      </c>
      <c r="BE172" s="91">
        <f t="shared" si="19"/>
        <v>0</v>
      </c>
      <c r="BF172" s="91">
        <f t="shared" si="20"/>
        <v>0</v>
      </c>
      <c r="BG172" s="91">
        <f t="shared" si="21"/>
        <v>0</v>
      </c>
      <c r="BH172" s="91">
        <f t="shared" si="22"/>
        <v>0</v>
      </c>
      <c r="BI172" s="91">
        <f t="shared" si="23"/>
        <v>0</v>
      </c>
      <c r="BJ172" s="13" t="s">
        <v>84</v>
      </c>
      <c r="BK172" s="91">
        <f t="shared" si="24"/>
        <v>0</v>
      </c>
      <c r="BL172" s="13" t="s">
        <v>247</v>
      </c>
      <c r="BM172" s="172" t="s">
        <v>492</v>
      </c>
    </row>
    <row r="173" spans="1:65" s="2" customFormat="1" ht="24.3" customHeight="1" x14ac:dyDescent="0.2">
      <c r="A173" s="30"/>
      <c r="B173" s="128"/>
      <c r="C173" s="160" t="s">
        <v>271</v>
      </c>
      <c r="D173" s="160" t="s">
        <v>221</v>
      </c>
      <c r="E173" s="161" t="s">
        <v>1260</v>
      </c>
      <c r="F173" s="162" t="s">
        <v>1261</v>
      </c>
      <c r="G173" s="163" t="s">
        <v>711</v>
      </c>
      <c r="H173" s="189"/>
      <c r="I173" s="165"/>
      <c r="J173" s="166">
        <f t="shared" si="15"/>
        <v>0</v>
      </c>
      <c r="K173" s="167"/>
      <c r="L173" s="31"/>
      <c r="M173" s="168" t="s">
        <v>1</v>
      </c>
      <c r="N173" s="169" t="s">
        <v>38</v>
      </c>
      <c r="O173" s="59"/>
      <c r="P173" s="170">
        <f t="shared" si="16"/>
        <v>0</v>
      </c>
      <c r="Q173" s="170">
        <v>0</v>
      </c>
      <c r="R173" s="170">
        <f t="shared" si="17"/>
        <v>0</v>
      </c>
      <c r="S173" s="170">
        <v>0</v>
      </c>
      <c r="T173" s="171">
        <f t="shared" si="18"/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72" t="s">
        <v>247</v>
      </c>
      <c r="AT173" s="172" t="s">
        <v>221</v>
      </c>
      <c r="AU173" s="172" t="s">
        <v>84</v>
      </c>
      <c r="AY173" s="13" t="s">
        <v>219</v>
      </c>
      <c r="BE173" s="91">
        <f t="shared" si="19"/>
        <v>0</v>
      </c>
      <c r="BF173" s="91">
        <f t="shared" si="20"/>
        <v>0</v>
      </c>
      <c r="BG173" s="91">
        <f t="shared" si="21"/>
        <v>0</v>
      </c>
      <c r="BH173" s="91">
        <f t="shared" si="22"/>
        <v>0</v>
      </c>
      <c r="BI173" s="91">
        <f t="shared" si="23"/>
        <v>0</v>
      </c>
      <c r="BJ173" s="13" t="s">
        <v>84</v>
      </c>
      <c r="BK173" s="91">
        <f t="shared" si="24"/>
        <v>0</v>
      </c>
      <c r="BL173" s="13" t="s">
        <v>247</v>
      </c>
      <c r="BM173" s="172" t="s">
        <v>1972</v>
      </c>
    </row>
    <row r="174" spans="1:65" s="11" customFormat="1" ht="22.8" customHeight="1" x14ac:dyDescent="0.25">
      <c r="B174" s="147"/>
      <c r="D174" s="148" t="s">
        <v>71</v>
      </c>
      <c r="E174" s="158" t="s">
        <v>1263</v>
      </c>
      <c r="F174" s="158" t="s">
        <v>1264</v>
      </c>
      <c r="I174" s="150"/>
      <c r="J174" s="159">
        <f>BK174</f>
        <v>0</v>
      </c>
      <c r="L174" s="147"/>
      <c r="M174" s="152"/>
      <c r="N174" s="153"/>
      <c r="O174" s="153"/>
      <c r="P174" s="154">
        <f>SUM(P175:P196)</f>
        <v>0</v>
      </c>
      <c r="Q174" s="153"/>
      <c r="R174" s="154">
        <f>SUM(R175:R196)</f>
        <v>0</v>
      </c>
      <c r="S174" s="153"/>
      <c r="T174" s="155">
        <f>SUM(T175:T196)</f>
        <v>0</v>
      </c>
      <c r="AR174" s="148" t="s">
        <v>84</v>
      </c>
      <c r="AT174" s="156" t="s">
        <v>71</v>
      </c>
      <c r="AU174" s="156" t="s">
        <v>78</v>
      </c>
      <c r="AY174" s="148" t="s">
        <v>219</v>
      </c>
      <c r="BK174" s="157">
        <f>SUM(BK175:BK196)</f>
        <v>0</v>
      </c>
    </row>
    <row r="175" spans="1:65" s="2" customFormat="1" ht="24.3" customHeight="1" x14ac:dyDescent="0.2">
      <c r="A175" s="30"/>
      <c r="B175" s="128"/>
      <c r="C175" s="178" t="s">
        <v>386</v>
      </c>
      <c r="D175" s="178" t="s">
        <v>680</v>
      </c>
      <c r="E175" s="179" t="s">
        <v>1175</v>
      </c>
      <c r="F175" s="180" t="s">
        <v>1266</v>
      </c>
      <c r="G175" s="181" t="s">
        <v>380</v>
      </c>
      <c r="H175" s="182">
        <v>17</v>
      </c>
      <c r="I175" s="183"/>
      <c r="J175" s="184">
        <f t="shared" ref="J175:J196" si="25">ROUND(I175*H175,2)</f>
        <v>0</v>
      </c>
      <c r="K175" s="185"/>
      <c r="L175" s="186"/>
      <c r="M175" s="187" t="s">
        <v>1</v>
      </c>
      <c r="N175" s="188" t="s">
        <v>38</v>
      </c>
      <c r="O175" s="59"/>
      <c r="P175" s="170">
        <f t="shared" ref="P175:P196" si="26">O175*H175</f>
        <v>0</v>
      </c>
      <c r="Q175" s="170">
        <v>0</v>
      </c>
      <c r="R175" s="170">
        <f t="shared" ref="R175:R196" si="27">Q175*H175</f>
        <v>0</v>
      </c>
      <c r="S175" s="170">
        <v>0</v>
      </c>
      <c r="T175" s="171">
        <f t="shared" ref="T175:T196" si="28">S175*H175</f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72" t="s">
        <v>275</v>
      </c>
      <c r="AT175" s="172" t="s">
        <v>680</v>
      </c>
      <c r="AU175" s="172" t="s">
        <v>84</v>
      </c>
      <c r="AY175" s="13" t="s">
        <v>219</v>
      </c>
      <c r="BE175" s="91">
        <f t="shared" ref="BE175:BE196" si="29">IF(N175="základná",J175,0)</f>
        <v>0</v>
      </c>
      <c r="BF175" s="91">
        <f t="shared" ref="BF175:BF196" si="30">IF(N175="znížená",J175,0)</f>
        <v>0</v>
      </c>
      <c r="BG175" s="91">
        <f t="shared" ref="BG175:BG196" si="31">IF(N175="zákl. prenesená",J175,0)</f>
        <v>0</v>
      </c>
      <c r="BH175" s="91">
        <f t="shared" ref="BH175:BH196" si="32">IF(N175="zníž. prenesená",J175,0)</f>
        <v>0</v>
      </c>
      <c r="BI175" s="91">
        <f t="shared" ref="BI175:BI196" si="33">IF(N175="nulová",J175,0)</f>
        <v>0</v>
      </c>
      <c r="BJ175" s="13" t="s">
        <v>84</v>
      </c>
      <c r="BK175" s="91">
        <f t="shared" ref="BK175:BK196" si="34">ROUND(I175*H175,2)</f>
        <v>0</v>
      </c>
      <c r="BL175" s="13" t="s">
        <v>247</v>
      </c>
      <c r="BM175" s="172" t="s">
        <v>271</v>
      </c>
    </row>
    <row r="176" spans="1:65" s="2" customFormat="1" ht="24.3" customHeight="1" x14ac:dyDescent="0.2">
      <c r="A176" s="30"/>
      <c r="B176" s="128"/>
      <c r="C176" s="160" t="s">
        <v>275</v>
      </c>
      <c r="D176" s="160" t="s">
        <v>221</v>
      </c>
      <c r="E176" s="161" t="s">
        <v>1267</v>
      </c>
      <c r="F176" s="162" t="s">
        <v>1268</v>
      </c>
      <c r="G176" s="163" t="s">
        <v>380</v>
      </c>
      <c r="H176" s="164">
        <v>17</v>
      </c>
      <c r="I176" s="165"/>
      <c r="J176" s="166">
        <f t="shared" si="25"/>
        <v>0</v>
      </c>
      <c r="K176" s="167"/>
      <c r="L176" s="31"/>
      <c r="M176" s="168" t="s">
        <v>1</v>
      </c>
      <c r="N176" s="169" t="s">
        <v>38</v>
      </c>
      <c r="O176" s="59"/>
      <c r="P176" s="170">
        <f t="shared" si="26"/>
        <v>0</v>
      </c>
      <c r="Q176" s="170">
        <v>0</v>
      </c>
      <c r="R176" s="170">
        <f t="shared" si="27"/>
        <v>0</v>
      </c>
      <c r="S176" s="170">
        <v>0</v>
      </c>
      <c r="T176" s="171">
        <f t="shared" si="28"/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72" t="s">
        <v>247</v>
      </c>
      <c r="AT176" s="172" t="s">
        <v>221</v>
      </c>
      <c r="AU176" s="172" t="s">
        <v>84</v>
      </c>
      <c r="AY176" s="13" t="s">
        <v>219</v>
      </c>
      <c r="BE176" s="91">
        <f t="shared" si="29"/>
        <v>0</v>
      </c>
      <c r="BF176" s="91">
        <f t="shared" si="30"/>
        <v>0</v>
      </c>
      <c r="BG176" s="91">
        <f t="shared" si="31"/>
        <v>0</v>
      </c>
      <c r="BH176" s="91">
        <f t="shared" si="32"/>
        <v>0</v>
      </c>
      <c r="BI176" s="91">
        <f t="shared" si="33"/>
        <v>0</v>
      </c>
      <c r="BJ176" s="13" t="s">
        <v>84</v>
      </c>
      <c r="BK176" s="91">
        <f t="shared" si="34"/>
        <v>0</v>
      </c>
      <c r="BL176" s="13" t="s">
        <v>247</v>
      </c>
      <c r="BM176" s="172" t="s">
        <v>275</v>
      </c>
    </row>
    <row r="177" spans="1:65" s="2" customFormat="1" ht="24.3" customHeight="1" x14ac:dyDescent="0.2">
      <c r="A177" s="30"/>
      <c r="B177" s="128"/>
      <c r="C177" s="178" t="s">
        <v>393</v>
      </c>
      <c r="D177" s="178" t="s">
        <v>680</v>
      </c>
      <c r="E177" s="179" t="s">
        <v>1177</v>
      </c>
      <c r="F177" s="180" t="s">
        <v>1270</v>
      </c>
      <c r="G177" s="181" t="s">
        <v>380</v>
      </c>
      <c r="H177" s="182">
        <v>6</v>
      </c>
      <c r="I177" s="183"/>
      <c r="J177" s="184">
        <f t="shared" si="25"/>
        <v>0</v>
      </c>
      <c r="K177" s="185"/>
      <c r="L177" s="186"/>
      <c r="M177" s="187" t="s">
        <v>1</v>
      </c>
      <c r="N177" s="188" t="s">
        <v>38</v>
      </c>
      <c r="O177" s="59"/>
      <c r="P177" s="170">
        <f t="shared" si="26"/>
        <v>0</v>
      </c>
      <c r="Q177" s="170">
        <v>0</v>
      </c>
      <c r="R177" s="170">
        <f t="shared" si="27"/>
        <v>0</v>
      </c>
      <c r="S177" s="170">
        <v>0</v>
      </c>
      <c r="T177" s="171">
        <f t="shared" si="28"/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72" t="s">
        <v>275</v>
      </c>
      <c r="AT177" s="172" t="s">
        <v>680</v>
      </c>
      <c r="AU177" s="172" t="s">
        <v>84</v>
      </c>
      <c r="AY177" s="13" t="s">
        <v>219</v>
      </c>
      <c r="BE177" s="91">
        <f t="shared" si="29"/>
        <v>0</v>
      </c>
      <c r="BF177" s="91">
        <f t="shared" si="30"/>
        <v>0</v>
      </c>
      <c r="BG177" s="91">
        <f t="shared" si="31"/>
        <v>0</v>
      </c>
      <c r="BH177" s="91">
        <f t="shared" si="32"/>
        <v>0</v>
      </c>
      <c r="BI177" s="91">
        <f t="shared" si="33"/>
        <v>0</v>
      </c>
      <c r="BJ177" s="13" t="s">
        <v>84</v>
      </c>
      <c r="BK177" s="91">
        <f t="shared" si="34"/>
        <v>0</v>
      </c>
      <c r="BL177" s="13" t="s">
        <v>247</v>
      </c>
      <c r="BM177" s="172" t="s">
        <v>279</v>
      </c>
    </row>
    <row r="178" spans="1:65" s="2" customFormat="1" ht="24.3" customHeight="1" x14ac:dyDescent="0.2">
      <c r="A178" s="30"/>
      <c r="B178" s="128"/>
      <c r="C178" s="160" t="s">
        <v>279</v>
      </c>
      <c r="D178" s="160" t="s">
        <v>221</v>
      </c>
      <c r="E178" s="161" t="s">
        <v>1267</v>
      </c>
      <c r="F178" s="162" t="s">
        <v>1268</v>
      </c>
      <c r="G178" s="163" t="s">
        <v>380</v>
      </c>
      <c r="H178" s="164">
        <v>6</v>
      </c>
      <c r="I178" s="165"/>
      <c r="J178" s="166">
        <f t="shared" si="25"/>
        <v>0</v>
      </c>
      <c r="K178" s="167"/>
      <c r="L178" s="31"/>
      <c r="M178" s="168" t="s">
        <v>1</v>
      </c>
      <c r="N178" s="169" t="s">
        <v>38</v>
      </c>
      <c r="O178" s="59"/>
      <c r="P178" s="170">
        <f t="shared" si="26"/>
        <v>0</v>
      </c>
      <c r="Q178" s="170">
        <v>0</v>
      </c>
      <c r="R178" s="170">
        <f t="shared" si="27"/>
        <v>0</v>
      </c>
      <c r="S178" s="170">
        <v>0</v>
      </c>
      <c r="T178" s="171">
        <f t="shared" si="28"/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72" t="s">
        <v>247</v>
      </c>
      <c r="AT178" s="172" t="s">
        <v>221</v>
      </c>
      <c r="AU178" s="172" t="s">
        <v>84</v>
      </c>
      <c r="AY178" s="13" t="s">
        <v>219</v>
      </c>
      <c r="BE178" s="91">
        <f t="shared" si="29"/>
        <v>0</v>
      </c>
      <c r="BF178" s="91">
        <f t="shared" si="30"/>
        <v>0</v>
      </c>
      <c r="BG178" s="91">
        <f t="shared" si="31"/>
        <v>0</v>
      </c>
      <c r="BH178" s="91">
        <f t="shared" si="32"/>
        <v>0</v>
      </c>
      <c r="BI178" s="91">
        <f t="shared" si="33"/>
        <v>0</v>
      </c>
      <c r="BJ178" s="13" t="s">
        <v>84</v>
      </c>
      <c r="BK178" s="91">
        <f t="shared" si="34"/>
        <v>0</v>
      </c>
      <c r="BL178" s="13" t="s">
        <v>247</v>
      </c>
      <c r="BM178" s="172" t="s">
        <v>337</v>
      </c>
    </row>
    <row r="179" spans="1:65" s="2" customFormat="1" ht="37.799999999999997" customHeight="1" x14ac:dyDescent="0.2">
      <c r="A179" s="30"/>
      <c r="B179" s="128"/>
      <c r="C179" s="178" t="s">
        <v>400</v>
      </c>
      <c r="D179" s="178" t="s">
        <v>680</v>
      </c>
      <c r="E179" s="179" t="s">
        <v>1973</v>
      </c>
      <c r="F179" s="180" t="s">
        <v>1974</v>
      </c>
      <c r="G179" s="181" t="s">
        <v>380</v>
      </c>
      <c r="H179" s="182">
        <v>49</v>
      </c>
      <c r="I179" s="183"/>
      <c r="J179" s="184">
        <f t="shared" si="25"/>
        <v>0</v>
      </c>
      <c r="K179" s="185"/>
      <c r="L179" s="186"/>
      <c r="M179" s="187" t="s">
        <v>1</v>
      </c>
      <c r="N179" s="188" t="s">
        <v>38</v>
      </c>
      <c r="O179" s="59"/>
      <c r="P179" s="170">
        <f t="shared" si="26"/>
        <v>0</v>
      </c>
      <c r="Q179" s="170">
        <v>0</v>
      </c>
      <c r="R179" s="170">
        <f t="shared" si="27"/>
        <v>0</v>
      </c>
      <c r="S179" s="170">
        <v>0</v>
      </c>
      <c r="T179" s="171">
        <f t="shared" si="28"/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72" t="s">
        <v>275</v>
      </c>
      <c r="AT179" s="172" t="s">
        <v>680</v>
      </c>
      <c r="AU179" s="172" t="s">
        <v>84</v>
      </c>
      <c r="AY179" s="13" t="s">
        <v>219</v>
      </c>
      <c r="BE179" s="91">
        <f t="shared" si="29"/>
        <v>0</v>
      </c>
      <c r="BF179" s="91">
        <f t="shared" si="30"/>
        <v>0</v>
      </c>
      <c r="BG179" s="91">
        <f t="shared" si="31"/>
        <v>0</v>
      </c>
      <c r="BH179" s="91">
        <f t="shared" si="32"/>
        <v>0</v>
      </c>
      <c r="BI179" s="91">
        <f t="shared" si="33"/>
        <v>0</v>
      </c>
      <c r="BJ179" s="13" t="s">
        <v>84</v>
      </c>
      <c r="BK179" s="91">
        <f t="shared" si="34"/>
        <v>0</v>
      </c>
      <c r="BL179" s="13" t="s">
        <v>247</v>
      </c>
      <c r="BM179" s="172" t="s">
        <v>340</v>
      </c>
    </row>
    <row r="180" spans="1:65" s="2" customFormat="1" ht="24.3" customHeight="1" x14ac:dyDescent="0.2">
      <c r="A180" s="30"/>
      <c r="B180" s="128"/>
      <c r="C180" s="160" t="s">
        <v>337</v>
      </c>
      <c r="D180" s="160" t="s">
        <v>221</v>
      </c>
      <c r="E180" s="161" t="s">
        <v>1189</v>
      </c>
      <c r="F180" s="162" t="s">
        <v>1975</v>
      </c>
      <c r="G180" s="163" t="s">
        <v>380</v>
      </c>
      <c r="H180" s="164">
        <v>49</v>
      </c>
      <c r="I180" s="165"/>
      <c r="J180" s="166">
        <f t="shared" si="25"/>
        <v>0</v>
      </c>
      <c r="K180" s="167"/>
      <c r="L180" s="31"/>
      <c r="M180" s="168" t="s">
        <v>1</v>
      </c>
      <c r="N180" s="169" t="s">
        <v>38</v>
      </c>
      <c r="O180" s="59"/>
      <c r="P180" s="170">
        <f t="shared" si="26"/>
        <v>0</v>
      </c>
      <c r="Q180" s="170">
        <v>0</v>
      </c>
      <c r="R180" s="170">
        <f t="shared" si="27"/>
        <v>0</v>
      </c>
      <c r="S180" s="170">
        <v>0</v>
      </c>
      <c r="T180" s="171">
        <f t="shared" si="28"/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72" t="s">
        <v>247</v>
      </c>
      <c r="AT180" s="172" t="s">
        <v>221</v>
      </c>
      <c r="AU180" s="172" t="s">
        <v>84</v>
      </c>
      <c r="AY180" s="13" t="s">
        <v>219</v>
      </c>
      <c r="BE180" s="91">
        <f t="shared" si="29"/>
        <v>0</v>
      </c>
      <c r="BF180" s="91">
        <f t="shared" si="30"/>
        <v>0</v>
      </c>
      <c r="BG180" s="91">
        <f t="shared" si="31"/>
        <v>0</v>
      </c>
      <c r="BH180" s="91">
        <f t="shared" si="32"/>
        <v>0</v>
      </c>
      <c r="BI180" s="91">
        <f t="shared" si="33"/>
        <v>0</v>
      </c>
      <c r="BJ180" s="13" t="s">
        <v>84</v>
      </c>
      <c r="BK180" s="91">
        <f t="shared" si="34"/>
        <v>0</v>
      </c>
      <c r="BL180" s="13" t="s">
        <v>247</v>
      </c>
      <c r="BM180" s="172" t="s">
        <v>344</v>
      </c>
    </row>
    <row r="181" spans="1:65" s="2" customFormat="1" ht="55.5" customHeight="1" x14ac:dyDescent="0.2">
      <c r="A181" s="30"/>
      <c r="B181" s="128"/>
      <c r="C181" s="178" t="s">
        <v>407</v>
      </c>
      <c r="D181" s="178" t="s">
        <v>680</v>
      </c>
      <c r="E181" s="179" t="s">
        <v>1273</v>
      </c>
      <c r="F181" s="180" t="s">
        <v>1274</v>
      </c>
      <c r="G181" s="181" t="s">
        <v>1976</v>
      </c>
      <c r="H181" s="182">
        <v>1</v>
      </c>
      <c r="I181" s="183"/>
      <c r="J181" s="184">
        <f t="shared" si="25"/>
        <v>0</v>
      </c>
      <c r="K181" s="185"/>
      <c r="L181" s="186"/>
      <c r="M181" s="187" t="s">
        <v>1</v>
      </c>
      <c r="N181" s="188" t="s">
        <v>38</v>
      </c>
      <c r="O181" s="59"/>
      <c r="P181" s="170">
        <f t="shared" si="26"/>
        <v>0</v>
      </c>
      <c r="Q181" s="170">
        <v>0</v>
      </c>
      <c r="R181" s="170">
        <f t="shared" si="27"/>
        <v>0</v>
      </c>
      <c r="S181" s="170">
        <v>0</v>
      </c>
      <c r="T181" s="171">
        <f t="shared" si="28"/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72" t="s">
        <v>275</v>
      </c>
      <c r="AT181" s="172" t="s">
        <v>680</v>
      </c>
      <c r="AU181" s="172" t="s">
        <v>84</v>
      </c>
      <c r="AY181" s="13" t="s">
        <v>219</v>
      </c>
      <c r="BE181" s="91">
        <f t="shared" si="29"/>
        <v>0</v>
      </c>
      <c r="BF181" s="91">
        <f t="shared" si="30"/>
        <v>0</v>
      </c>
      <c r="BG181" s="91">
        <f t="shared" si="31"/>
        <v>0</v>
      </c>
      <c r="BH181" s="91">
        <f t="shared" si="32"/>
        <v>0</v>
      </c>
      <c r="BI181" s="91">
        <f t="shared" si="33"/>
        <v>0</v>
      </c>
      <c r="BJ181" s="13" t="s">
        <v>84</v>
      </c>
      <c r="BK181" s="91">
        <f t="shared" si="34"/>
        <v>0</v>
      </c>
      <c r="BL181" s="13" t="s">
        <v>247</v>
      </c>
      <c r="BM181" s="172" t="s">
        <v>347</v>
      </c>
    </row>
    <row r="182" spans="1:65" s="2" customFormat="1" ht="16.5" customHeight="1" x14ac:dyDescent="0.2">
      <c r="A182" s="30"/>
      <c r="B182" s="128"/>
      <c r="C182" s="178" t="s">
        <v>340</v>
      </c>
      <c r="D182" s="178" t="s">
        <v>680</v>
      </c>
      <c r="E182" s="179" t="s">
        <v>1977</v>
      </c>
      <c r="F182" s="180" t="s">
        <v>1978</v>
      </c>
      <c r="G182" s="181" t="s">
        <v>380</v>
      </c>
      <c r="H182" s="182">
        <v>3</v>
      </c>
      <c r="I182" s="183"/>
      <c r="J182" s="184">
        <f t="shared" si="25"/>
        <v>0</v>
      </c>
      <c r="K182" s="185"/>
      <c r="L182" s="186"/>
      <c r="M182" s="187" t="s">
        <v>1</v>
      </c>
      <c r="N182" s="188" t="s">
        <v>38</v>
      </c>
      <c r="O182" s="59"/>
      <c r="P182" s="170">
        <f t="shared" si="26"/>
        <v>0</v>
      </c>
      <c r="Q182" s="170">
        <v>0</v>
      </c>
      <c r="R182" s="170">
        <f t="shared" si="27"/>
        <v>0</v>
      </c>
      <c r="S182" s="170">
        <v>0</v>
      </c>
      <c r="T182" s="171">
        <f t="shared" si="28"/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72" t="s">
        <v>275</v>
      </c>
      <c r="AT182" s="172" t="s">
        <v>680</v>
      </c>
      <c r="AU182" s="172" t="s">
        <v>84</v>
      </c>
      <c r="AY182" s="13" t="s">
        <v>219</v>
      </c>
      <c r="BE182" s="91">
        <f t="shared" si="29"/>
        <v>0</v>
      </c>
      <c r="BF182" s="91">
        <f t="shared" si="30"/>
        <v>0</v>
      </c>
      <c r="BG182" s="91">
        <f t="shared" si="31"/>
        <v>0</v>
      </c>
      <c r="BH182" s="91">
        <f t="shared" si="32"/>
        <v>0</v>
      </c>
      <c r="BI182" s="91">
        <f t="shared" si="33"/>
        <v>0</v>
      </c>
      <c r="BJ182" s="13" t="s">
        <v>84</v>
      </c>
      <c r="BK182" s="91">
        <f t="shared" si="34"/>
        <v>0</v>
      </c>
      <c r="BL182" s="13" t="s">
        <v>247</v>
      </c>
      <c r="BM182" s="172" t="s">
        <v>351</v>
      </c>
    </row>
    <row r="183" spans="1:65" s="2" customFormat="1" ht="21.75" customHeight="1" x14ac:dyDescent="0.2">
      <c r="A183" s="30"/>
      <c r="B183" s="128"/>
      <c r="C183" s="160" t="s">
        <v>414</v>
      </c>
      <c r="D183" s="160" t="s">
        <v>221</v>
      </c>
      <c r="E183" s="161" t="s">
        <v>1979</v>
      </c>
      <c r="F183" s="162" t="s">
        <v>1980</v>
      </c>
      <c r="G183" s="163" t="s">
        <v>380</v>
      </c>
      <c r="H183" s="164">
        <v>3</v>
      </c>
      <c r="I183" s="165"/>
      <c r="J183" s="166">
        <f t="shared" si="25"/>
        <v>0</v>
      </c>
      <c r="K183" s="167"/>
      <c r="L183" s="31"/>
      <c r="M183" s="168" t="s">
        <v>1</v>
      </c>
      <c r="N183" s="169" t="s">
        <v>38</v>
      </c>
      <c r="O183" s="59"/>
      <c r="P183" s="170">
        <f t="shared" si="26"/>
        <v>0</v>
      </c>
      <c r="Q183" s="170">
        <v>0</v>
      </c>
      <c r="R183" s="170">
        <f t="shared" si="27"/>
        <v>0</v>
      </c>
      <c r="S183" s="170">
        <v>0</v>
      </c>
      <c r="T183" s="171">
        <f t="shared" si="28"/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72" t="s">
        <v>247</v>
      </c>
      <c r="AT183" s="172" t="s">
        <v>221</v>
      </c>
      <c r="AU183" s="172" t="s">
        <v>84</v>
      </c>
      <c r="AY183" s="13" t="s">
        <v>219</v>
      </c>
      <c r="BE183" s="91">
        <f t="shared" si="29"/>
        <v>0</v>
      </c>
      <c r="BF183" s="91">
        <f t="shared" si="30"/>
        <v>0</v>
      </c>
      <c r="BG183" s="91">
        <f t="shared" si="31"/>
        <v>0</v>
      </c>
      <c r="BH183" s="91">
        <f t="shared" si="32"/>
        <v>0</v>
      </c>
      <c r="BI183" s="91">
        <f t="shared" si="33"/>
        <v>0</v>
      </c>
      <c r="BJ183" s="13" t="s">
        <v>84</v>
      </c>
      <c r="BK183" s="91">
        <f t="shared" si="34"/>
        <v>0</v>
      </c>
      <c r="BL183" s="13" t="s">
        <v>247</v>
      </c>
      <c r="BM183" s="172" t="s">
        <v>354</v>
      </c>
    </row>
    <row r="184" spans="1:65" s="2" customFormat="1" ht="62.7" customHeight="1" x14ac:dyDescent="0.2">
      <c r="A184" s="30"/>
      <c r="B184" s="128"/>
      <c r="C184" s="178" t="s">
        <v>344</v>
      </c>
      <c r="D184" s="178" t="s">
        <v>680</v>
      </c>
      <c r="E184" s="179" t="s">
        <v>1981</v>
      </c>
      <c r="F184" s="180" t="s">
        <v>1982</v>
      </c>
      <c r="G184" s="181" t="s">
        <v>926</v>
      </c>
      <c r="H184" s="182">
        <v>1</v>
      </c>
      <c r="I184" s="183"/>
      <c r="J184" s="184">
        <f t="shared" si="25"/>
        <v>0</v>
      </c>
      <c r="K184" s="185"/>
      <c r="L184" s="186"/>
      <c r="M184" s="187" t="s">
        <v>1</v>
      </c>
      <c r="N184" s="188" t="s">
        <v>38</v>
      </c>
      <c r="O184" s="59"/>
      <c r="P184" s="170">
        <f t="shared" si="26"/>
        <v>0</v>
      </c>
      <c r="Q184" s="170">
        <v>0</v>
      </c>
      <c r="R184" s="170">
        <f t="shared" si="27"/>
        <v>0</v>
      </c>
      <c r="S184" s="170">
        <v>0</v>
      </c>
      <c r="T184" s="171">
        <f t="shared" si="28"/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72" t="s">
        <v>275</v>
      </c>
      <c r="AT184" s="172" t="s">
        <v>680</v>
      </c>
      <c r="AU184" s="172" t="s">
        <v>84</v>
      </c>
      <c r="AY184" s="13" t="s">
        <v>219</v>
      </c>
      <c r="BE184" s="91">
        <f t="shared" si="29"/>
        <v>0</v>
      </c>
      <c r="BF184" s="91">
        <f t="shared" si="30"/>
        <v>0</v>
      </c>
      <c r="BG184" s="91">
        <f t="shared" si="31"/>
        <v>0</v>
      </c>
      <c r="BH184" s="91">
        <f t="shared" si="32"/>
        <v>0</v>
      </c>
      <c r="BI184" s="91">
        <f t="shared" si="33"/>
        <v>0</v>
      </c>
      <c r="BJ184" s="13" t="s">
        <v>84</v>
      </c>
      <c r="BK184" s="91">
        <f t="shared" si="34"/>
        <v>0</v>
      </c>
      <c r="BL184" s="13" t="s">
        <v>247</v>
      </c>
      <c r="BM184" s="172" t="s">
        <v>359</v>
      </c>
    </row>
    <row r="185" spans="1:65" s="2" customFormat="1" ht="21.75" customHeight="1" x14ac:dyDescent="0.2">
      <c r="A185" s="30"/>
      <c r="B185" s="128"/>
      <c r="C185" s="178" t="s">
        <v>418</v>
      </c>
      <c r="D185" s="178" t="s">
        <v>680</v>
      </c>
      <c r="E185" s="179" t="s">
        <v>1275</v>
      </c>
      <c r="F185" s="180" t="s">
        <v>1276</v>
      </c>
      <c r="G185" s="181" t="s">
        <v>926</v>
      </c>
      <c r="H185" s="182">
        <v>4</v>
      </c>
      <c r="I185" s="183"/>
      <c r="J185" s="184">
        <f t="shared" si="25"/>
        <v>0</v>
      </c>
      <c r="K185" s="185"/>
      <c r="L185" s="186"/>
      <c r="M185" s="187" t="s">
        <v>1</v>
      </c>
      <c r="N185" s="188" t="s">
        <v>38</v>
      </c>
      <c r="O185" s="59"/>
      <c r="P185" s="170">
        <f t="shared" si="26"/>
        <v>0</v>
      </c>
      <c r="Q185" s="170">
        <v>0</v>
      </c>
      <c r="R185" s="170">
        <f t="shared" si="27"/>
        <v>0</v>
      </c>
      <c r="S185" s="170">
        <v>0</v>
      </c>
      <c r="T185" s="171">
        <f t="shared" si="28"/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72" t="s">
        <v>275</v>
      </c>
      <c r="AT185" s="172" t="s">
        <v>680</v>
      </c>
      <c r="AU185" s="172" t="s">
        <v>84</v>
      </c>
      <c r="AY185" s="13" t="s">
        <v>219</v>
      </c>
      <c r="BE185" s="91">
        <f t="shared" si="29"/>
        <v>0</v>
      </c>
      <c r="BF185" s="91">
        <f t="shared" si="30"/>
        <v>0</v>
      </c>
      <c r="BG185" s="91">
        <f t="shared" si="31"/>
        <v>0</v>
      </c>
      <c r="BH185" s="91">
        <f t="shared" si="32"/>
        <v>0</v>
      </c>
      <c r="BI185" s="91">
        <f t="shared" si="33"/>
        <v>0</v>
      </c>
      <c r="BJ185" s="13" t="s">
        <v>84</v>
      </c>
      <c r="BK185" s="91">
        <f t="shared" si="34"/>
        <v>0</v>
      </c>
      <c r="BL185" s="13" t="s">
        <v>247</v>
      </c>
      <c r="BM185" s="172" t="s">
        <v>362</v>
      </c>
    </row>
    <row r="186" spans="1:65" s="2" customFormat="1" ht="21.75" customHeight="1" x14ac:dyDescent="0.2">
      <c r="A186" s="30"/>
      <c r="B186" s="128"/>
      <c r="C186" s="178" t="s">
        <v>347</v>
      </c>
      <c r="D186" s="178" t="s">
        <v>680</v>
      </c>
      <c r="E186" s="179" t="s">
        <v>1277</v>
      </c>
      <c r="F186" s="180" t="s">
        <v>1983</v>
      </c>
      <c r="G186" s="181" t="s">
        <v>926</v>
      </c>
      <c r="H186" s="182">
        <v>1</v>
      </c>
      <c r="I186" s="183"/>
      <c r="J186" s="184">
        <f t="shared" si="25"/>
        <v>0</v>
      </c>
      <c r="K186" s="185"/>
      <c r="L186" s="186"/>
      <c r="M186" s="187" t="s">
        <v>1</v>
      </c>
      <c r="N186" s="188" t="s">
        <v>38</v>
      </c>
      <c r="O186" s="59"/>
      <c r="P186" s="170">
        <f t="shared" si="26"/>
        <v>0</v>
      </c>
      <c r="Q186" s="170">
        <v>0</v>
      </c>
      <c r="R186" s="170">
        <f t="shared" si="27"/>
        <v>0</v>
      </c>
      <c r="S186" s="170">
        <v>0</v>
      </c>
      <c r="T186" s="171">
        <f t="shared" si="28"/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72" t="s">
        <v>275</v>
      </c>
      <c r="AT186" s="172" t="s">
        <v>680</v>
      </c>
      <c r="AU186" s="172" t="s">
        <v>84</v>
      </c>
      <c r="AY186" s="13" t="s">
        <v>219</v>
      </c>
      <c r="BE186" s="91">
        <f t="shared" si="29"/>
        <v>0</v>
      </c>
      <c r="BF186" s="91">
        <f t="shared" si="30"/>
        <v>0</v>
      </c>
      <c r="BG186" s="91">
        <f t="shared" si="31"/>
        <v>0</v>
      </c>
      <c r="BH186" s="91">
        <f t="shared" si="32"/>
        <v>0</v>
      </c>
      <c r="BI186" s="91">
        <f t="shared" si="33"/>
        <v>0</v>
      </c>
      <c r="BJ186" s="13" t="s">
        <v>84</v>
      </c>
      <c r="BK186" s="91">
        <f t="shared" si="34"/>
        <v>0</v>
      </c>
      <c r="BL186" s="13" t="s">
        <v>247</v>
      </c>
      <c r="BM186" s="172" t="s">
        <v>366</v>
      </c>
    </row>
    <row r="187" spans="1:65" s="2" customFormat="1" ht="21.75" customHeight="1" x14ac:dyDescent="0.2">
      <c r="A187" s="30"/>
      <c r="B187" s="128"/>
      <c r="C187" s="178" t="s">
        <v>425</v>
      </c>
      <c r="D187" s="178" t="s">
        <v>680</v>
      </c>
      <c r="E187" s="179" t="s">
        <v>1279</v>
      </c>
      <c r="F187" s="180" t="s">
        <v>1984</v>
      </c>
      <c r="G187" s="181" t="s">
        <v>926</v>
      </c>
      <c r="H187" s="182">
        <v>1</v>
      </c>
      <c r="I187" s="183"/>
      <c r="J187" s="184">
        <f t="shared" si="25"/>
        <v>0</v>
      </c>
      <c r="K187" s="185"/>
      <c r="L187" s="186"/>
      <c r="M187" s="187" t="s">
        <v>1</v>
      </c>
      <c r="N187" s="188" t="s">
        <v>38</v>
      </c>
      <c r="O187" s="59"/>
      <c r="P187" s="170">
        <f t="shared" si="26"/>
        <v>0</v>
      </c>
      <c r="Q187" s="170">
        <v>0</v>
      </c>
      <c r="R187" s="170">
        <f t="shared" si="27"/>
        <v>0</v>
      </c>
      <c r="S187" s="170">
        <v>0</v>
      </c>
      <c r="T187" s="171">
        <f t="shared" si="28"/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72" t="s">
        <v>275</v>
      </c>
      <c r="AT187" s="172" t="s">
        <v>680</v>
      </c>
      <c r="AU187" s="172" t="s">
        <v>84</v>
      </c>
      <c r="AY187" s="13" t="s">
        <v>219</v>
      </c>
      <c r="BE187" s="91">
        <f t="shared" si="29"/>
        <v>0</v>
      </c>
      <c r="BF187" s="91">
        <f t="shared" si="30"/>
        <v>0</v>
      </c>
      <c r="BG187" s="91">
        <f t="shared" si="31"/>
        <v>0</v>
      </c>
      <c r="BH187" s="91">
        <f t="shared" si="32"/>
        <v>0</v>
      </c>
      <c r="BI187" s="91">
        <f t="shared" si="33"/>
        <v>0</v>
      </c>
      <c r="BJ187" s="13" t="s">
        <v>84</v>
      </c>
      <c r="BK187" s="91">
        <f t="shared" si="34"/>
        <v>0</v>
      </c>
      <c r="BL187" s="13" t="s">
        <v>247</v>
      </c>
      <c r="BM187" s="172" t="s">
        <v>369</v>
      </c>
    </row>
    <row r="188" spans="1:65" s="2" customFormat="1" ht="21.75" customHeight="1" x14ac:dyDescent="0.2">
      <c r="A188" s="30"/>
      <c r="B188" s="128"/>
      <c r="C188" s="178" t="s">
        <v>351</v>
      </c>
      <c r="D188" s="178" t="s">
        <v>680</v>
      </c>
      <c r="E188" s="179" t="s">
        <v>1281</v>
      </c>
      <c r="F188" s="180" t="s">
        <v>1985</v>
      </c>
      <c r="G188" s="181" t="s">
        <v>926</v>
      </c>
      <c r="H188" s="182">
        <v>1</v>
      </c>
      <c r="I188" s="183"/>
      <c r="J188" s="184">
        <f t="shared" si="25"/>
        <v>0</v>
      </c>
      <c r="K188" s="185"/>
      <c r="L188" s="186"/>
      <c r="M188" s="187" t="s">
        <v>1</v>
      </c>
      <c r="N188" s="188" t="s">
        <v>38</v>
      </c>
      <c r="O188" s="59"/>
      <c r="P188" s="170">
        <f t="shared" si="26"/>
        <v>0</v>
      </c>
      <c r="Q188" s="170">
        <v>0</v>
      </c>
      <c r="R188" s="170">
        <f t="shared" si="27"/>
        <v>0</v>
      </c>
      <c r="S188" s="170">
        <v>0</v>
      </c>
      <c r="T188" s="171">
        <f t="shared" si="28"/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72" t="s">
        <v>275</v>
      </c>
      <c r="AT188" s="172" t="s">
        <v>680</v>
      </c>
      <c r="AU188" s="172" t="s">
        <v>84</v>
      </c>
      <c r="AY188" s="13" t="s">
        <v>219</v>
      </c>
      <c r="BE188" s="91">
        <f t="shared" si="29"/>
        <v>0</v>
      </c>
      <c r="BF188" s="91">
        <f t="shared" si="30"/>
        <v>0</v>
      </c>
      <c r="BG188" s="91">
        <f t="shared" si="31"/>
        <v>0</v>
      </c>
      <c r="BH188" s="91">
        <f t="shared" si="32"/>
        <v>0</v>
      </c>
      <c r="BI188" s="91">
        <f t="shared" si="33"/>
        <v>0</v>
      </c>
      <c r="BJ188" s="13" t="s">
        <v>84</v>
      </c>
      <c r="BK188" s="91">
        <f t="shared" si="34"/>
        <v>0</v>
      </c>
      <c r="BL188" s="13" t="s">
        <v>247</v>
      </c>
      <c r="BM188" s="172" t="s">
        <v>373</v>
      </c>
    </row>
    <row r="189" spans="1:65" s="2" customFormat="1" ht="16.5" customHeight="1" x14ac:dyDescent="0.2">
      <c r="A189" s="30"/>
      <c r="B189" s="128"/>
      <c r="C189" s="178" t="s">
        <v>432</v>
      </c>
      <c r="D189" s="178" t="s">
        <v>680</v>
      </c>
      <c r="E189" s="179" t="s">
        <v>1289</v>
      </c>
      <c r="F189" s="180" t="s">
        <v>1290</v>
      </c>
      <c r="G189" s="181" t="s">
        <v>926</v>
      </c>
      <c r="H189" s="182">
        <v>2</v>
      </c>
      <c r="I189" s="183"/>
      <c r="J189" s="184">
        <f t="shared" si="25"/>
        <v>0</v>
      </c>
      <c r="K189" s="185"/>
      <c r="L189" s="186"/>
      <c r="M189" s="187" t="s">
        <v>1</v>
      </c>
      <c r="N189" s="188" t="s">
        <v>38</v>
      </c>
      <c r="O189" s="59"/>
      <c r="P189" s="170">
        <f t="shared" si="26"/>
        <v>0</v>
      </c>
      <c r="Q189" s="170">
        <v>0</v>
      </c>
      <c r="R189" s="170">
        <f t="shared" si="27"/>
        <v>0</v>
      </c>
      <c r="S189" s="170">
        <v>0</v>
      </c>
      <c r="T189" s="171">
        <f t="shared" si="28"/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72" t="s">
        <v>275</v>
      </c>
      <c r="AT189" s="172" t="s">
        <v>680</v>
      </c>
      <c r="AU189" s="172" t="s">
        <v>84</v>
      </c>
      <c r="AY189" s="13" t="s">
        <v>219</v>
      </c>
      <c r="BE189" s="91">
        <f t="shared" si="29"/>
        <v>0</v>
      </c>
      <c r="BF189" s="91">
        <f t="shared" si="30"/>
        <v>0</v>
      </c>
      <c r="BG189" s="91">
        <f t="shared" si="31"/>
        <v>0</v>
      </c>
      <c r="BH189" s="91">
        <f t="shared" si="32"/>
        <v>0</v>
      </c>
      <c r="BI189" s="91">
        <f t="shared" si="33"/>
        <v>0</v>
      </c>
      <c r="BJ189" s="13" t="s">
        <v>84</v>
      </c>
      <c r="BK189" s="91">
        <f t="shared" si="34"/>
        <v>0</v>
      </c>
      <c r="BL189" s="13" t="s">
        <v>247</v>
      </c>
      <c r="BM189" s="172" t="s">
        <v>376</v>
      </c>
    </row>
    <row r="190" spans="1:65" s="2" customFormat="1" ht="16.5" customHeight="1" x14ac:dyDescent="0.2">
      <c r="A190" s="30"/>
      <c r="B190" s="128"/>
      <c r="C190" s="178" t="s">
        <v>354</v>
      </c>
      <c r="D190" s="178" t="s">
        <v>680</v>
      </c>
      <c r="E190" s="179" t="s">
        <v>1283</v>
      </c>
      <c r="F190" s="180" t="s">
        <v>1284</v>
      </c>
      <c r="G190" s="181" t="s">
        <v>926</v>
      </c>
      <c r="H190" s="182">
        <v>1</v>
      </c>
      <c r="I190" s="183"/>
      <c r="J190" s="184">
        <f t="shared" si="25"/>
        <v>0</v>
      </c>
      <c r="K190" s="185"/>
      <c r="L190" s="186"/>
      <c r="M190" s="187" t="s">
        <v>1</v>
      </c>
      <c r="N190" s="188" t="s">
        <v>38</v>
      </c>
      <c r="O190" s="59"/>
      <c r="P190" s="170">
        <f t="shared" si="26"/>
        <v>0</v>
      </c>
      <c r="Q190" s="170">
        <v>0</v>
      </c>
      <c r="R190" s="170">
        <f t="shared" si="27"/>
        <v>0</v>
      </c>
      <c r="S190" s="170">
        <v>0</v>
      </c>
      <c r="T190" s="171">
        <f t="shared" si="28"/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72" t="s">
        <v>275</v>
      </c>
      <c r="AT190" s="172" t="s">
        <v>680</v>
      </c>
      <c r="AU190" s="172" t="s">
        <v>84</v>
      </c>
      <c r="AY190" s="13" t="s">
        <v>219</v>
      </c>
      <c r="BE190" s="91">
        <f t="shared" si="29"/>
        <v>0</v>
      </c>
      <c r="BF190" s="91">
        <f t="shared" si="30"/>
        <v>0</v>
      </c>
      <c r="BG190" s="91">
        <f t="shared" si="31"/>
        <v>0</v>
      </c>
      <c r="BH190" s="91">
        <f t="shared" si="32"/>
        <v>0</v>
      </c>
      <c r="BI190" s="91">
        <f t="shared" si="33"/>
        <v>0</v>
      </c>
      <c r="BJ190" s="13" t="s">
        <v>84</v>
      </c>
      <c r="BK190" s="91">
        <f t="shared" si="34"/>
        <v>0</v>
      </c>
      <c r="BL190" s="13" t="s">
        <v>247</v>
      </c>
      <c r="BM190" s="172" t="s">
        <v>381</v>
      </c>
    </row>
    <row r="191" spans="1:65" s="2" customFormat="1" ht="16.5" customHeight="1" x14ac:dyDescent="0.2">
      <c r="A191" s="30"/>
      <c r="B191" s="128"/>
      <c r="C191" s="178" t="s">
        <v>439</v>
      </c>
      <c r="D191" s="178" t="s">
        <v>680</v>
      </c>
      <c r="E191" s="179" t="s">
        <v>1291</v>
      </c>
      <c r="F191" s="180" t="s">
        <v>1986</v>
      </c>
      <c r="G191" s="181" t="s">
        <v>926</v>
      </c>
      <c r="H191" s="182">
        <v>1</v>
      </c>
      <c r="I191" s="183"/>
      <c r="J191" s="184">
        <f t="shared" si="25"/>
        <v>0</v>
      </c>
      <c r="K191" s="185"/>
      <c r="L191" s="186"/>
      <c r="M191" s="187" t="s">
        <v>1</v>
      </c>
      <c r="N191" s="188" t="s">
        <v>38</v>
      </c>
      <c r="O191" s="59"/>
      <c r="P191" s="170">
        <f t="shared" si="26"/>
        <v>0</v>
      </c>
      <c r="Q191" s="170">
        <v>0</v>
      </c>
      <c r="R191" s="170">
        <f t="shared" si="27"/>
        <v>0</v>
      </c>
      <c r="S191" s="170">
        <v>0</v>
      </c>
      <c r="T191" s="171">
        <f t="shared" si="28"/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72" t="s">
        <v>275</v>
      </c>
      <c r="AT191" s="172" t="s">
        <v>680</v>
      </c>
      <c r="AU191" s="172" t="s">
        <v>84</v>
      </c>
      <c r="AY191" s="13" t="s">
        <v>219</v>
      </c>
      <c r="BE191" s="91">
        <f t="shared" si="29"/>
        <v>0</v>
      </c>
      <c r="BF191" s="91">
        <f t="shared" si="30"/>
        <v>0</v>
      </c>
      <c r="BG191" s="91">
        <f t="shared" si="31"/>
        <v>0</v>
      </c>
      <c r="BH191" s="91">
        <f t="shared" si="32"/>
        <v>0</v>
      </c>
      <c r="BI191" s="91">
        <f t="shared" si="33"/>
        <v>0</v>
      </c>
      <c r="BJ191" s="13" t="s">
        <v>84</v>
      </c>
      <c r="BK191" s="91">
        <f t="shared" si="34"/>
        <v>0</v>
      </c>
      <c r="BL191" s="13" t="s">
        <v>247</v>
      </c>
      <c r="BM191" s="172" t="s">
        <v>385</v>
      </c>
    </row>
    <row r="192" spans="1:65" s="2" customFormat="1" ht="16.5" customHeight="1" x14ac:dyDescent="0.2">
      <c r="A192" s="30"/>
      <c r="B192" s="128"/>
      <c r="C192" s="178" t="s">
        <v>359</v>
      </c>
      <c r="D192" s="178" t="s">
        <v>680</v>
      </c>
      <c r="E192" s="179" t="s">
        <v>1287</v>
      </c>
      <c r="F192" s="180" t="s">
        <v>1987</v>
      </c>
      <c r="G192" s="181" t="s">
        <v>926</v>
      </c>
      <c r="H192" s="182">
        <v>3</v>
      </c>
      <c r="I192" s="183"/>
      <c r="J192" s="184">
        <f t="shared" si="25"/>
        <v>0</v>
      </c>
      <c r="K192" s="185"/>
      <c r="L192" s="186"/>
      <c r="M192" s="187" t="s">
        <v>1</v>
      </c>
      <c r="N192" s="188" t="s">
        <v>38</v>
      </c>
      <c r="O192" s="59"/>
      <c r="P192" s="170">
        <f t="shared" si="26"/>
        <v>0</v>
      </c>
      <c r="Q192" s="170">
        <v>0</v>
      </c>
      <c r="R192" s="170">
        <f t="shared" si="27"/>
        <v>0</v>
      </c>
      <c r="S192" s="170">
        <v>0</v>
      </c>
      <c r="T192" s="171">
        <f t="shared" si="28"/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72" t="s">
        <v>275</v>
      </c>
      <c r="AT192" s="172" t="s">
        <v>680</v>
      </c>
      <c r="AU192" s="172" t="s">
        <v>84</v>
      </c>
      <c r="AY192" s="13" t="s">
        <v>219</v>
      </c>
      <c r="BE192" s="91">
        <f t="shared" si="29"/>
        <v>0</v>
      </c>
      <c r="BF192" s="91">
        <f t="shared" si="30"/>
        <v>0</v>
      </c>
      <c r="BG192" s="91">
        <f t="shared" si="31"/>
        <v>0</v>
      </c>
      <c r="BH192" s="91">
        <f t="shared" si="32"/>
        <v>0</v>
      </c>
      <c r="BI192" s="91">
        <f t="shared" si="33"/>
        <v>0</v>
      </c>
      <c r="BJ192" s="13" t="s">
        <v>84</v>
      </c>
      <c r="BK192" s="91">
        <f t="shared" si="34"/>
        <v>0</v>
      </c>
      <c r="BL192" s="13" t="s">
        <v>247</v>
      </c>
      <c r="BM192" s="172" t="s">
        <v>389</v>
      </c>
    </row>
    <row r="193" spans="1:65" s="2" customFormat="1" ht="21.75" customHeight="1" x14ac:dyDescent="0.2">
      <c r="A193" s="30"/>
      <c r="B193" s="128"/>
      <c r="C193" s="160" t="s">
        <v>447</v>
      </c>
      <c r="D193" s="160" t="s">
        <v>221</v>
      </c>
      <c r="E193" s="161" t="s">
        <v>1293</v>
      </c>
      <c r="F193" s="162" t="s">
        <v>1294</v>
      </c>
      <c r="G193" s="163" t="s">
        <v>926</v>
      </c>
      <c r="H193" s="164">
        <v>14</v>
      </c>
      <c r="I193" s="165"/>
      <c r="J193" s="166">
        <f t="shared" si="25"/>
        <v>0</v>
      </c>
      <c r="K193" s="167"/>
      <c r="L193" s="31"/>
      <c r="M193" s="168" t="s">
        <v>1</v>
      </c>
      <c r="N193" s="169" t="s">
        <v>38</v>
      </c>
      <c r="O193" s="59"/>
      <c r="P193" s="170">
        <f t="shared" si="26"/>
        <v>0</v>
      </c>
      <c r="Q193" s="170">
        <v>0</v>
      </c>
      <c r="R193" s="170">
        <f t="shared" si="27"/>
        <v>0</v>
      </c>
      <c r="S193" s="170">
        <v>0</v>
      </c>
      <c r="T193" s="171">
        <f t="shared" si="28"/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72" t="s">
        <v>247</v>
      </c>
      <c r="AT193" s="172" t="s">
        <v>221</v>
      </c>
      <c r="AU193" s="172" t="s">
        <v>84</v>
      </c>
      <c r="AY193" s="13" t="s">
        <v>219</v>
      </c>
      <c r="BE193" s="91">
        <f t="shared" si="29"/>
        <v>0</v>
      </c>
      <c r="BF193" s="91">
        <f t="shared" si="30"/>
        <v>0</v>
      </c>
      <c r="BG193" s="91">
        <f t="shared" si="31"/>
        <v>0</v>
      </c>
      <c r="BH193" s="91">
        <f t="shared" si="32"/>
        <v>0</v>
      </c>
      <c r="BI193" s="91">
        <f t="shared" si="33"/>
        <v>0</v>
      </c>
      <c r="BJ193" s="13" t="s">
        <v>84</v>
      </c>
      <c r="BK193" s="91">
        <f t="shared" si="34"/>
        <v>0</v>
      </c>
      <c r="BL193" s="13" t="s">
        <v>247</v>
      </c>
      <c r="BM193" s="172" t="s">
        <v>392</v>
      </c>
    </row>
    <row r="194" spans="1:65" s="2" customFormat="1" ht="16.5" customHeight="1" x14ac:dyDescent="0.2">
      <c r="A194" s="30"/>
      <c r="B194" s="128"/>
      <c r="C194" s="160" t="s">
        <v>362</v>
      </c>
      <c r="D194" s="160" t="s">
        <v>221</v>
      </c>
      <c r="E194" s="161" t="s">
        <v>1307</v>
      </c>
      <c r="F194" s="162" t="s">
        <v>1308</v>
      </c>
      <c r="G194" s="163" t="s">
        <v>380</v>
      </c>
      <c r="H194" s="164">
        <v>115</v>
      </c>
      <c r="I194" s="165"/>
      <c r="J194" s="166">
        <f t="shared" si="25"/>
        <v>0</v>
      </c>
      <c r="K194" s="167"/>
      <c r="L194" s="31"/>
      <c r="M194" s="168" t="s">
        <v>1</v>
      </c>
      <c r="N194" s="169" t="s">
        <v>38</v>
      </c>
      <c r="O194" s="59"/>
      <c r="P194" s="170">
        <f t="shared" si="26"/>
        <v>0</v>
      </c>
      <c r="Q194" s="170">
        <v>0</v>
      </c>
      <c r="R194" s="170">
        <f t="shared" si="27"/>
        <v>0</v>
      </c>
      <c r="S194" s="170">
        <v>0</v>
      </c>
      <c r="T194" s="171">
        <f t="shared" si="28"/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72" t="s">
        <v>247</v>
      </c>
      <c r="AT194" s="172" t="s">
        <v>221</v>
      </c>
      <c r="AU194" s="172" t="s">
        <v>84</v>
      </c>
      <c r="AY194" s="13" t="s">
        <v>219</v>
      </c>
      <c r="BE194" s="91">
        <f t="shared" si="29"/>
        <v>0</v>
      </c>
      <c r="BF194" s="91">
        <f t="shared" si="30"/>
        <v>0</v>
      </c>
      <c r="BG194" s="91">
        <f t="shared" si="31"/>
        <v>0</v>
      </c>
      <c r="BH194" s="91">
        <f t="shared" si="32"/>
        <v>0</v>
      </c>
      <c r="BI194" s="91">
        <f t="shared" si="33"/>
        <v>0</v>
      </c>
      <c r="BJ194" s="13" t="s">
        <v>84</v>
      </c>
      <c r="BK194" s="91">
        <f t="shared" si="34"/>
        <v>0</v>
      </c>
      <c r="BL194" s="13" t="s">
        <v>247</v>
      </c>
      <c r="BM194" s="172" t="s">
        <v>396</v>
      </c>
    </row>
    <row r="195" spans="1:65" s="2" customFormat="1" ht="16.5" customHeight="1" x14ac:dyDescent="0.2">
      <c r="A195" s="30"/>
      <c r="B195" s="128"/>
      <c r="C195" s="160" t="s">
        <v>454</v>
      </c>
      <c r="D195" s="160" t="s">
        <v>221</v>
      </c>
      <c r="E195" s="161" t="s">
        <v>1309</v>
      </c>
      <c r="F195" s="162" t="s">
        <v>1310</v>
      </c>
      <c r="G195" s="163" t="s">
        <v>380</v>
      </c>
      <c r="H195" s="164">
        <v>115</v>
      </c>
      <c r="I195" s="165"/>
      <c r="J195" s="166">
        <f t="shared" si="25"/>
        <v>0</v>
      </c>
      <c r="K195" s="167"/>
      <c r="L195" s="31"/>
      <c r="M195" s="168" t="s">
        <v>1</v>
      </c>
      <c r="N195" s="169" t="s">
        <v>38</v>
      </c>
      <c r="O195" s="59"/>
      <c r="P195" s="170">
        <f t="shared" si="26"/>
        <v>0</v>
      </c>
      <c r="Q195" s="170">
        <v>0</v>
      </c>
      <c r="R195" s="170">
        <f t="shared" si="27"/>
        <v>0</v>
      </c>
      <c r="S195" s="170">
        <v>0</v>
      </c>
      <c r="T195" s="171">
        <f t="shared" si="28"/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72" t="s">
        <v>247</v>
      </c>
      <c r="AT195" s="172" t="s">
        <v>221</v>
      </c>
      <c r="AU195" s="172" t="s">
        <v>84</v>
      </c>
      <c r="AY195" s="13" t="s">
        <v>219</v>
      </c>
      <c r="BE195" s="91">
        <f t="shared" si="29"/>
        <v>0</v>
      </c>
      <c r="BF195" s="91">
        <f t="shared" si="30"/>
        <v>0</v>
      </c>
      <c r="BG195" s="91">
        <f t="shared" si="31"/>
        <v>0</v>
      </c>
      <c r="BH195" s="91">
        <f t="shared" si="32"/>
        <v>0</v>
      </c>
      <c r="BI195" s="91">
        <f t="shared" si="33"/>
        <v>0</v>
      </c>
      <c r="BJ195" s="13" t="s">
        <v>84</v>
      </c>
      <c r="BK195" s="91">
        <f t="shared" si="34"/>
        <v>0</v>
      </c>
      <c r="BL195" s="13" t="s">
        <v>247</v>
      </c>
      <c r="BM195" s="172" t="s">
        <v>399</v>
      </c>
    </row>
    <row r="196" spans="1:65" s="2" customFormat="1" ht="24.3" customHeight="1" x14ac:dyDescent="0.2">
      <c r="A196" s="30"/>
      <c r="B196" s="128"/>
      <c r="C196" s="160" t="s">
        <v>366</v>
      </c>
      <c r="D196" s="160" t="s">
        <v>221</v>
      </c>
      <c r="E196" s="161" t="s">
        <v>1311</v>
      </c>
      <c r="F196" s="162" t="s">
        <v>1312</v>
      </c>
      <c r="G196" s="163" t="s">
        <v>711</v>
      </c>
      <c r="H196" s="189"/>
      <c r="I196" s="165"/>
      <c r="J196" s="166">
        <f t="shared" si="25"/>
        <v>0</v>
      </c>
      <c r="K196" s="167"/>
      <c r="L196" s="31"/>
      <c r="M196" s="168" t="s">
        <v>1</v>
      </c>
      <c r="N196" s="169" t="s">
        <v>38</v>
      </c>
      <c r="O196" s="59"/>
      <c r="P196" s="170">
        <f t="shared" si="26"/>
        <v>0</v>
      </c>
      <c r="Q196" s="170">
        <v>0</v>
      </c>
      <c r="R196" s="170">
        <f t="shared" si="27"/>
        <v>0</v>
      </c>
      <c r="S196" s="170">
        <v>0</v>
      </c>
      <c r="T196" s="171">
        <f t="shared" si="28"/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72" t="s">
        <v>247</v>
      </c>
      <c r="AT196" s="172" t="s">
        <v>221</v>
      </c>
      <c r="AU196" s="172" t="s">
        <v>84</v>
      </c>
      <c r="AY196" s="13" t="s">
        <v>219</v>
      </c>
      <c r="BE196" s="91">
        <f t="shared" si="29"/>
        <v>0</v>
      </c>
      <c r="BF196" s="91">
        <f t="shared" si="30"/>
        <v>0</v>
      </c>
      <c r="BG196" s="91">
        <f t="shared" si="31"/>
        <v>0</v>
      </c>
      <c r="BH196" s="91">
        <f t="shared" si="32"/>
        <v>0</v>
      </c>
      <c r="BI196" s="91">
        <f t="shared" si="33"/>
        <v>0</v>
      </c>
      <c r="BJ196" s="13" t="s">
        <v>84</v>
      </c>
      <c r="BK196" s="91">
        <f t="shared" si="34"/>
        <v>0</v>
      </c>
      <c r="BL196" s="13" t="s">
        <v>247</v>
      </c>
      <c r="BM196" s="172" t="s">
        <v>1988</v>
      </c>
    </row>
    <row r="197" spans="1:65" s="11" customFormat="1" ht="22.8" customHeight="1" x14ac:dyDescent="0.25">
      <c r="B197" s="147"/>
      <c r="D197" s="148" t="s">
        <v>71</v>
      </c>
      <c r="E197" s="158" t="s">
        <v>1314</v>
      </c>
      <c r="F197" s="158" t="s">
        <v>1315</v>
      </c>
      <c r="I197" s="150"/>
      <c r="J197" s="159">
        <f>BK197</f>
        <v>0</v>
      </c>
      <c r="L197" s="147"/>
      <c r="M197" s="152"/>
      <c r="N197" s="153"/>
      <c r="O197" s="153"/>
      <c r="P197" s="154">
        <f>SUM(P198:P206)</f>
        <v>0</v>
      </c>
      <c r="Q197" s="153"/>
      <c r="R197" s="154">
        <f>SUM(R198:R206)</f>
        <v>0</v>
      </c>
      <c r="S197" s="153"/>
      <c r="T197" s="155">
        <f>SUM(T198:T206)</f>
        <v>0</v>
      </c>
      <c r="AR197" s="148" t="s">
        <v>84</v>
      </c>
      <c r="AT197" s="156" t="s">
        <v>71</v>
      </c>
      <c r="AU197" s="156" t="s">
        <v>78</v>
      </c>
      <c r="AY197" s="148" t="s">
        <v>219</v>
      </c>
      <c r="BK197" s="157">
        <f>SUM(BK198:BK206)</f>
        <v>0</v>
      </c>
    </row>
    <row r="198" spans="1:65" s="2" customFormat="1" ht="16.5" customHeight="1" x14ac:dyDescent="0.2">
      <c r="A198" s="30"/>
      <c r="B198" s="128"/>
      <c r="C198" s="178" t="s">
        <v>461</v>
      </c>
      <c r="D198" s="178" t="s">
        <v>680</v>
      </c>
      <c r="E198" s="179" t="s">
        <v>1324</v>
      </c>
      <c r="F198" s="180" t="s">
        <v>1989</v>
      </c>
      <c r="G198" s="181" t="s">
        <v>926</v>
      </c>
      <c r="H198" s="182">
        <v>1</v>
      </c>
      <c r="I198" s="183"/>
      <c r="J198" s="184">
        <f t="shared" ref="J198:J206" si="35">ROUND(I198*H198,2)</f>
        <v>0</v>
      </c>
      <c r="K198" s="185"/>
      <c r="L198" s="186"/>
      <c r="M198" s="187" t="s">
        <v>1</v>
      </c>
      <c r="N198" s="188" t="s">
        <v>38</v>
      </c>
      <c r="O198" s="59"/>
      <c r="P198" s="170">
        <f t="shared" ref="P198:P206" si="36">O198*H198</f>
        <v>0</v>
      </c>
      <c r="Q198" s="170">
        <v>0</v>
      </c>
      <c r="R198" s="170">
        <f t="shared" ref="R198:R206" si="37">Q198*H198</f>
        <v>0</v>
      </c>
      <c r="S198" s="170">
        <v>0</v>
      </c>
      <c r="T198" s="171">
        <f t="shared" ref="T198:T206" si="38">S198*H198</f>
        <v>0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172" t="s">
        <v>275</v>
      </c>
      <c r="AT198" s="172" t="s">
        <v>680</v>
      </c>
      <c r="AU198" s="172" t="s">
        <v>84</v>
      </c>
      <c r="AY198" s="13" t="s">
        <v>219</v>
      </c>
      <c r="BE198" s="91">
        <f t="shared" ref="BE198:BE206" si="39">IF(N198="základná",J198,0)</f>
        <v>0</v>
      </c>
      <c r="BF198" s="91">
        <f t="shared" ref="BF198:BF206" si="40">IF(N198="znížená",J198,0)</f>
        <v>0</v>
      </c>
      <c r="BG198" s="91">
        <f t="shared" ref="BG198:BG206" si="41">IF(N198="zákl. prenesená",J198,0)</f>
        <v>0</v>
      </c>
      <c r="BH198" s="91">
        <f t="shared" ref="BH198:BH206" si="42">IF(N198="zníž. prenesená",J198,0)</f>
        <v>0</v>
      </c>
      <c r="BI198" s="91">
        <f t="shared" ref="BI198:BI206" si="43">IF(N198="nulová",J198,0)</f>
        <v>0</v>
      </c>
      <c r="BJ198" s="13" t="s">
        <v>84</v>
      </c>
      <c r="BK198" s="91">
        <f t="shared" ref="BK198:BK206" si="44">ROUND(I198*H198,2)</f>
        <v>0</v>
      </c>
      <c r="BL198" s="13" t="s">
        <v>247</v>
      </c>
      <c r="BM198" s="172" t="s">
        <v>578</v>
      </c>
    </row>
    <row r="199" spans="1:65" s="2" customFormat="1" ht="24.3" customHeight="1" x14ac:dyDescent="0.2">
      <c r="A199" s="30"/>
      <c r="B199" s="128"/>
      <c r="C199" s="160" t="s">
        <v>369</v>
      </c>
      <c r="D199" s="160" t="s">
        <v>221</v>
      </c>
      <c r="E199" s="161" t="s">
        <v>1326</v>
      </c>
      <c r="F199" s="162" t="s">
        <v>1990</v>
      </c>
      <c r="G199" s="163" t="s">
        <v>926</v>
      </c>
      <c r="H199" s="164">
        <v>1</v>
      </c>
      <c r="I199" s="165"/>
      <c r="J199" s="166">
        <f t="shared" si="35"/>
        <v>0</v>
      </c>
      <c r="K199" s="167"/>
      <c r="L199" s="31"/>
      <c r="M199" s="168" t="s">
        <v>1</v>
      </c>
      <c r="N199" s="169" t="s">
        <v>38</v>
      </c>
      <c r="O199" s="59"/>
      <c r="P199" s="170">
        <f t="shared" si="36"/>
        <v>0</v>
      </c>
      <c r="Q199" s="170">
        <v>0</v>
      </c>
      <c r="R199" s="170">
        <f t="shared" si="37"/>
        <v>0</v>
      </c>
      <c r="S199" s="170">
        <v>0</v>
      </c>
      <c r="T199" s="171">
        <f t="shared" si="38"/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72" t="s">
        <v>247</v>
      </c>
      <c r="AT199" s="172" t="s">
        <v>221</v>
      </c>
      <c r="AU199" s="172" t="s">
        <v>84</v>
      </c>
      <c r="AY199" s="13" t="s">
        <v>219</v>
      </c>
      <c r="BE199" s="91">
        <f t="shared" si="39"/>
        <v>0</v>
      </c>
      <c r="BF199" s="91">
        <f t="shared" si="40"/>
        <v>0</v>
      </c>
      <c r="BG199" s="91">
        <f t="shared" si="41"/>
        <v>0</v>
      </c>
      <c r="BH199" s="91">
        <f t="shared" si="42"/>
        <v>0</v>
      </c>
      <c r="BI199" s="91">
        <f t="shared" si="43"/>
        <v>0</v>
      </c>
      <c r="BJ199" s="13" t="s">
        <v>84</v>
      </c>
      <c r="BK199" s="91">
        <f t="shared" si="44"/>
        <v>0</v>
      </c>
      <c r="BL199" s="13" t="s">
        <v>247</v>
      </c>
      <c r="BM199" s="172" t="s">
        <v>581</v>
      </c>
    </row>
    <row r="200" spans="1:65" s="2" customFormat="1" ht="16.5" customHeight="1" x14ac:dyDescent="0.2">
      <c r="A200" s="30"/>
      <c r="B200" s="128"/>
      <c r="C200" s="178" t="s">
        <v>468</v>
      </c>
      <c r="D200" s="178" t="s">
        <v>680</v>
      </c>
      <c r="E200" s="179" t="s">
        <v>1330</v>
      </c>
      <c r="F200" s="180" t="s">
        <v>1991</v>
      </c>
      <c r="G200" s="181" t="s">
        <v>926</v>
      </c>
      <c r="H200" s="182">
        <v>1</v>
      </c>
      <c r="I200" s="183"/>
      <c r="J200" s="184">
        <f t="shared" si="35"/>
        <v>0</v>
      </c>
      <c r="K200" s="185"/>
      <c r="L200" s="186"/>
      <c r="M200" s="187" t="s">
        <v>1</v>
      </c>
      <c r="N200" s="188" t="s">
        <v>38</v>
      </c>
      <c r="O200" s="59"/>
      <c r="P200" s="170">
        <f t="shared" si="36"/>
        <v>0</v>
      </c>
      <c r="Q200" s="170">
        <v>0</v>
      </c>
      <c r="R200" s="170">
        <f t="shared" si="37"/>
        <v>0</v>
      </c>
      <c r="S200" s="170">
        <v>0</v>
      </c>
      <c r="T200" s="171">
        <f t="shared" si="38"/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172" t="s">
        <v>275</v>
      </c>
      <c r="AT200" s="172" t="s">
        <v>680</v>
      </c>
      <c r="AU200" s="172" t="s">
        <v>84</v>
      </c>
      <c r="AY200" s="13" t="s">
        <v>219</v>
      </c>
      <c r="BE200" s="91">
        <f t="shared" si="39"/>
        <v>0</v>
      </c>
      <c r="BF200" s="91">
        <f t="shared" si="40"/>
        <v>0</v>
      </c>
      <c r="BG200" s="91">
        <f t="shared" si="41"/>
        <v>0</v>
      </c>
      <c r="BH200" s="91">
        <f t="shared" si="42"/>
        <v>0</v>
      </c>
      <c r="BI200" s="91">
        <f t="shared" si="43"/>
        <v>0</v>
      </c>
      <c r="BJ200" s="13" t="s">
        <v>84</v>
      </c>
      <c r="BK200" s="91">
        <f t="shared" si="44"/>
        <v>0</v>
      </c>
      <c r="BL200" s="13" t="s">
        <v>247</v>
      </c>
      <c r="BM200" s="172" t="s">
        <v>585</v>
      </c>
    </row>
    <row r="201" spans="1:65" s="2" customFormat="1" ht="16.5" customHeight="1" x14ac:dyDescent="0.2">
      <c r="A201" s="30"/>
      <c r="B201" s="128"/>
      <c r="C201" s="160" t="s">
        <v>373</v>
      </c>
      <c r="D201" s="160" t="s">
        <v>221</v>
      </c>
      <c r="E201" s="161" t="s">
        <v>1322</v>
      </c>
      <c r="F201" s="162" t="s">
        <v>1992</v>
      </c>
      <c r="G201" s="163" t="s">
        <v>926</v>
      </c>
      <c r="H201" s="164">
        <v>1</v>
      </c>
      <c r="I201" s="165"/>
      <c r="J201" s="166">
        <f t="shared" si="35"/>
        <v>0</v>
      </c>
      <c r="K201" s="167"/>
      <c r="L201" s="31"/>
      <c r="M201" s="168" t="s">
        <v>1</v>
      </c>
      <c r="N201" s="169" t="s">
        <v>38</v>
      </c>
      <c r="O201" s="59"/>
      <c r="P201" s="170">
        <f t="shared" si="36"/>
        <v>0</v>
      </c>
      <c r="Q201" s="170">
        <v>0</v>
      </c>
      <c r="R201" s="170">
        <f t="shared" si="37"/>
        <v>0</v>
      </c>
      <c r="S201" s="170">
        <v>0</v>
      </c>
      <c r="T201" s="171">
        <f t="shared" si="38"/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72" t="s">
        <v>247</v>
      </c>
      <c r="AT201" s="172" t="s">
        <v>221</v>
      </c>
      <c r="AU201" s="172" t="s">
        <v>84</v>
      </c>
      <c r="AY201" s="13" t="s">
        <v>219</v>
      </c>
      <c r="BE201" s="91">
        <f t="shared" si="39"/>
        <v>0</v>
      </c>
      <c r="BF201" s="91">
        <f t="shared" si="40"/>
        <v>0</v>
      </c>
      <c r="BG201" s="91">
        <f t="shared" si="41"/>
        <v>0</v>
      </c>
      <c r="BH201" s="91">
        <f t="shared" si="42"/>
        <v>0</v>
      </c>
      <c r="BI201" s="91">
        <f t="shared" si="43"/>
        <v>0</v>
      </c>
      <c r="BJ201" s="13" t="s">
        <v>84</v>
      </c>
      <c r="BK201" s="91">
        <f t="shared" si="44"/>
        <v>0</v>
      </c>
      <c r="BL201" s="13" t="s">
        <v>247</v>
      </c>
      <c r="BM201" s="172" t="s">
        <v>588</v>
      </c>
    </row>
    <row r="202" spans="1:65" s="2" customFormat="1" ht="21.75" customHeight="1" x14ac:dyDescent="0.2">
      <c r="A202" s="30"/>
      <c r="B202" s="128"/>
      <c r="C202" s="178" t="s">
        <v>475</v>
      </c>
      <c r="D202" s="178" t="s">
        <v>680</v>
      </c>
      <c r="E202" s="179" t="s">
        <v>1993</v>
      </c>
      <c r="F202" s="180" t="s">
        <v>1994</v>
      </c>
      <c r="G202" s="181" t="s">
        <v>926</v>
      </c>
      <c r="H202" s="182">
        <v>1</v>
      </c>
      <c r="I202" s="183"/>
      <c r="J202" s="184">
        <f t="shared" si="35"/>
        <v>0</v>
      </c>
      <c r="K202" s="185"/>
      <c r="L202" s="186"/>
      <c r="M202" s="187" t="s">
        <v>1</v>
      </c>
      <c r="N202" s="188" t="s">
        <v>38</v>
      </c>
      <c r="O202" s="59"/>
      <c r="P202" s="170">
        <f t="shared" si="36"/>
        <v>0</v>
      </c>
      <c r="Q202" s="170">
        <v>0</v>
      </c>
      <c r="R202" s="170">
        <f t="shared" si="37"/>
        <v>0</v>
      </c>
      <c r="S202" s="170">
        <v>0</v>
      </c>
      <c r="T202" s="171">
        <f t="shared" si="38"/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72" t="s">
        <v>275</v>
      </c>
      <c r="AT202" s="172" t="s">
        <v>680</v>
      </c>
      <c r="AU202" s="172" t="s">
        <v>84</v>
      </c>
      <c r="AY202" s="13" t="s">
        <v>219</v>
      </c>
      <c r="BE202" s="91">
        <f t="shared" si="39"/>
        <v>0</v>
      </c>
      <c r="BF202" s="91">
        <f t="shared" si="40"/>
        <v>0</v>
      </c>
      <c r="BG202" s="91">
        <f t="shared" si="41"/>
        <v>0</v>
      </c>
      <c r="BH202" s="91">
        <f t="shared" si="42"/>
        <v>0</v>
      </c>
      <c r="BI202" s="91">
        <f t="shared" si="43"/>
        <v>0</v>
      </c>
      <c r="BJ202" s="13" t="s">
        <v>84</v>
      </c>
      <c r="BK202" s="91">
        <f t="shared" si="44"/>
        <v>0</v>
      </c>
      <c r="BL202" s="13" t="s">
        <v>247</v>
      </c>
      <c r="BM202" s="172" t="s">
        <v>592</v>
      </c>
    </row>
    <row r="203" spans="1:65" s="2" customFormat="1" ht="16.5" customHeight="1" x14ac:dyDescent="0.2">
      <c r="A203" s="30"/>
      <c r="B203" s="128"/>
      <c r="C203" s="160" t="s">
        <v>376</v>
      </c>
      <c r="D203" s="160" t="s">
        <v>221</v>
      </c>
      <c r="E203" s="161" t="s">
        <v>1995</v>
      </c>
      <c r="F203" s="162" t="s">
        <v>1996</v>
      </c>
      <c r="G203" s="163" t="s">
        <v>926</v>
      </c>
      <c r="H203" s="164">
        <v>1</v>
      </c>
      <c r="I203" s="165"/>
      <c r="J203" s="166">
        <f t="shared" si="35"/>
        <v>0</v>
      </c>
      <c r="K203" s="167"/>
      <c r="L203" s="31"/>
      <c r="M203" s="168" t="s">
        <v>1</v>
      </c>
      <c r="N203" s="169" t="s">
        <v>38</v>
      </c>
      <c r="O203" s="59"/>
      <c r="P203" s="170">
        <f t="shared" si="36"/>
        <v>0</v>
      </c>
      <c r="Q203" s="170">
        <v>0</v>
      </c>
      <c r="R203" s="170">
        <f t="shared" si="37"/>
        <v>0</v>
      </c>
      <c r="S203" s="170">
        <v>0</v>
      </c>
      <c r="T203" s="171">
        <f t="shared" si="38"/>
        <v>0</v>
      </c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R203" s="172" t="s">
        <v>247</v>
      </c>
      <c r="AT203" s="172" t="s">
        <v>221</v>
      </c>
      <c r="AU203" s="172" t="s">
        <v>84</v>
      </c>
      <c r="AY203" s="13" t="s">
        <v>219</v>
      </c>
      <c r="BE203" s="91">
        <f t="shared" si="39"/>
        <v>0</v>
      </c>
      <c r="BF203" s="91">
        <f t="shared" si="40"/>
        <v>0</v>
      </c>
      <c r="BG203" s="91">
        <f t="shared" si="41"/>
        <v>0</v>
      </c>
      <c r="BH203" s="91">
        <f t="shared" si="42"/>
        <v>0</v>
      </c>
      <c r="BI203" s="91">
        <f t="shared" si="43"/>
        <v>0</v>
      </c>
      <c r="BJ203" s="13" t="s">
        <v>84</v>
      </c>
      <c r="BK203" s="91">
        <f t="shared" si="44"/>
        <v>0</v>
      </c>
      <c r="BL203" s="13" t="s">
        <v>247</v>
      </c>
      <c r="BM203" s="172" t="s">
        <v>595</v>
      </c>
    </row>
    <row r="204" spans="1:65" s="2" customFormat="1" ht="24.3" customHeight="1" x14ac:dyDescent="0.2">
      <c r="A204" s="30"/>
      <c r="B204" s="128"/>
      <c r="C204" s="160" t="s">
        <v>482</v>
      </c>
      <c r="D204" s="160" t="s">
        <v>221</v>
      </c>
      <c r="E204" s="161" t="s">
        <v>1997</v>
      </c>
      <c r="F204" s="162" t="s">
        <v>1998</v>
      </c>
      <c r="G204" s="163" t="s">
        <v>926</v>
      </c>
      <c r="H204" s="164">
        <v>1</v>
      </c>
      <c r="I204" s="165"/>
      <c r="J204" s="166">
        <f t="shared" si="35"/>
        <v>0</v>
      </c>
      <c r="K204" s="167"/>
      <c r="L204" s="31"/>
      <c r="M204" s="168" t="s">
        <v>1</v>
      </c>
      <c r="N204" s="169" t="s">
        <v>38</v>
      </c>
      <c r="O204" s="59"/>
      <c r="P204" s="170">
        <f t="shared" si="36"/>
        <v>0</v>
      </c>
      <c r="Q204" s="170">
        <v>0</v>
      </c>
      <c r="R204" s="170">
        <f t="shared" si="37"/>
        <v>0</v>
      </c>
      <c r="S204" s="170">
        <v>0</v>
      </c>
      <c r="T204" s="171">
        <f t="shared" si="38"/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72" t="s">
        <v>247</v>
      </c>
      <c r="AT204" s="172" t="s">
        <v>221</v>
      </c>
      <c r="AU204" s="172" t="s">
        <v>84</v>
      </c>
      <c r="AY204" s="13" t="s">
        <v>219</v>
      </c>
      <c r="BE204" s="91">
        <f t="shared" si="39"/>
        <v>0</v>
      </c>
      <c r="BF204" s="91">
        <f t="shared" si="40"/>
        <v>0</v>
      </c>
      <c r="BG204" s="91">
        <f t="shared" si="41"/>
        <v>0</v>
      </c>
      <c r="BH204" s="91">
        <f t="shared" si="42"/>
        <v>0</v>
      </c>
      <c r="BI204" s="91">
        <f t="shared" si="43"/>
        <v>0</v>
      </c>
      <c r="BJ204" s="13" t="s">
        <v>84</v>
      </c>
      <c r="BK204" s="91">
        <f t="shared" si="44"/>
        <v>0</v>
      </c>
      <c r="BL204" s="13" t="s">
        <v>247</v>
      </c>
      <c r="BM204" s="172" t="s">
        <v>1999</v>
      </c>
    </row>
    <row r="205" spans="1:65" s="2" customFormat="1" ht="24.3" customHeight="1" x14ac:dyDescent="0.2">
      <c r="A205" s="30"/>
      <c r="B205" s="128"/>
      <c r="C205" s="160" t="s">
        <v>381</v>
      </c>
      <c r="D205" s="160" t="s">
        <v>221</v>
      </c>
      <c r="E205" s="161" t="s">
        <v>2000</v>
      </c>
      <c r="F205" s="162" t="s">
        <v>2001</v>
      </c>
      <c r="G205" s="163" t="s">
        <v>926</v>
      </c>
      <c r="H205" s="164">
        <v>1</v>
      </c>
      <c r="I205" s="165"/>
      <c r="J205" s="166">
        <f t="shared" si="35"/>
        <v>0</v>
      </c>
      <c r="K205" s="167"/>
      <c r="L205" s="31"/>
      <c r="M205" s="168" t="s">
        <v>1</v>
      </c>
      <c r="N205" s="169" t="s">
        <v>38</v>
      </c>
      <c r="O205" s="59"/>
      <c r="P205" s="170">
        <f t="shared" si="36"/>
        <v>0</v>
      </c>
      <c r="Q205" s="170">
        <v>0</v>
      </c>
      <c r="R205" s="170">
        <f t="shared" si="37"/>
        <v>0</v>
      </c>
      <c r="S205" s="170">
        <v>0</v>
      </c>
      <c r="T205" s="171">
        <f t="shared" si="38"/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72" t="s">
        <v>247</v>
      </c>
      <c r="AT205" s="172" t="s">
        <v>221</v>
      </c>
      <c r="AU205" s="172" t="s">
        <v>84</v>
      </c>
      <c r="AY205" s="13" t="s">
        <v>219</v>
      </c>
      <c r="BE205" s="91">
        <f t="shared" si="39"/>
        <v>0</v>
      </c>
      <c r="BF205" s="91">
        <f t="shared" si="40"/>
        <v>0</v>
      </c>
      <c r="BG205" s="91">
        <f t="shared" si="41"/>
        <v>0</v>
      </c>
      <c r="BH205" s="91">
        <f t="shared" si="42"/>
        <v>0</v>
      </c>
      <c r="BI205" s="91">
        <f t="shared" si="43"/>
        <v>0</v>
      </c>
      <c r="BJ205" s="13" t="s">
        <v>84</v>
      </c>
      <c r="BK205" s="91">
        <f t="shared" si="44"/>
        <v>0</v>
      </c>
      <c r="BL205" s="13" t="s">
        <v>247</v>
      </c>
      <c r="BM205" s="172" t="s">
        <v>2002</v>
      </c>
    </row>
    <row r="206" spans="1:65" s="2" customFormat="1" ht="24.3" customHeight="1" x14ac:dyDescent="0.2">
      <c r="A206" s="30"/>
      <c r="B206" s="128"/>
      <c r="C206" s="160" t="s">
        <v>489</v>
      </c>
      <c r="D206" s="160" t="s">
        <v>221</v>
      </c>
      <c r="E206" s="161" t="s">
        <v>1358</v>
      </c>
      <c r="F206" s="162" t="s">
        <v>1359</v>
      </c>
      <c r="G206" s="163" t="s">
        <v>711</v>
      </c>
      <c r="H206" s="189"/>
      <c r="I206" s="165"/>
      <c r="J206" s="166">
        <f t="shared" si="35"/>
        <v>0</v>
      </c>
      <c r="K206" s="167"/>
      <c r="L206" s="31"/>
      <c r="M206" s="168" t="s">
        <v>1</v>
      </c>
      <c r="N206" s="169" t="s">
        <v>38</v>
      </c>
      <c r="O206" s="59"/>
      <c r="P206" s="170">
        <f t="shared" si="36"/>
        <v>0</v>
      </c>
      <c r="Q206" s="170">
        <v>0</v>
      </c>
      <c r="R206" s="170">
        <f t="shared" si="37"/>
        <v>0</v>
      </c>
      <c r="S206" s="170">
        <v>0</v>
      </c>
      <c r="T206" s="171">
        <f t="shared" si="38"/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72" t="s">
        <v>247</v>
      </c>
      <c r="AT206" s="172" t="s">
        <v>221</v>
      </c>
      <c r="AU206" s="172" t="s">
        <v>84</v>
      </c>
      <c r="AY206" s="13" t="s">
        <v>219</v>
      </c>
      <c r="BE206" s="91">
        <f t="shared" si="39"/>
        <v>0</v>
      </c>
      <c r="BF206" s="91">
        <f t="shared" si="40"/>
        <v>0</v>
      </c>
      <c r="BG206" s="91">
        <f t="shared" si="41"/>
        <v>0</v>
      </c>
      <c r="BH206" s="91">
        <f t="shared" si="42"/>
        <v>0</v>
      </c>
      <c r="BI206" s="91">
        <f t="shared" si="43"/>
        <v>0</v>
      </c>
      <c r="BJ206" s="13" t="s">
        <v>84</v>
      </c>
      <c r="BK206" s="91">
        <f t="shared" si="44"/>
        <v>0</v>
      </c>
      <c r="BL206" s="13" t="s">
        <v>247</v>
      </c>
      <c r="BM206" s="172" t="s">
        <v>2003</v>
      </c>
    </row>
    <row r="207" spans="1:65" s="11" customFormat="1" ht="22.8" customHeight="1" x14ac:dyDescent="0.25">
      <c r="B207" s="147"/>
      <c r="D207" s="148" t="s">
        <v>71</v>
      </c>
      <c r="E207" s="158" t="s">
        <v>1121</v>
      </c>
      <c r="F207" s="158" t="s">
        <v>2004</v>
      </c>
      <c r="I207" s="150"/>
      <c r="J207" s="159">
        <f>BK207</f>
        <v>0</v>
      </c>
      <c r="L207" s="147"/>
      <c r="M207" s="152"/>
      <c r="N207" s="153"/>
      <c r="O207" s="153"/>
      <c r="P207" s="154">
        <f>P208</f>
        <v>0</v>
      </c>
      <c r="Q207" s="153"/>
      <c r="R207" s="154">
        <f>R208</f>
        <v>0</v>
      </c>
      <c r="S207" s="153"/>
      <c r="T207" s="155">
        <f>T208</f>
        <v>0</v>
      </c>
      <c r="AR207" s="148" t="s">
        <v>84</v>
      </c>
      <c r="AT207" s="156" t="s">
        <v>71</v>
      </c>
      <c r="AU207" s="156" t="s">
        <v>78</v>
      </c>
      <c r="AY207" s="148" t="s">
        <v>219</v>
      </c>
      <c r="BK207" s="157">
        <f>BK208</f>
        <v>0</v>
      </c>
    </row>
    <row r="208" spans="1:65" s="2" customFormat="1" ht="21.75" customHeight="1" x14ac:dyDescent="0.2">
      <c r="A208" s="30"/>
      <c r="B208" s="128"/>
      <c r="C208" s="160" t="s">
        <v>385</v>
      </c>
      <c r="D208" s="160" t="s">
        <v>221</v>
      </c>
      <c r="E208" s="161" t="s">
        <v>2005</v>
      </c>
      <c r="F208" s="162" t="s">
        <v>2006</v>
      </c>
      <c r="G208" s="163" t="s">
        <v>926</v>
      </c>
      <c r="H208" s="164">
        <v>1</v>
      </c>
      <c r="I208" s="165"/>
      <c r="J208" s="166">
        <f>ROUND(I208*H208,2)</f>
        <v>0</v>
      </c>
      <c r="K208" s="167"/>
      <c r="L208" s="31"/>
      <c r="M208" s="173" t="s">
        <v>1</v>
      </c>
      <c r="N208" s="174" t="s">
        <v>38</v>
      </c>
      <c r="O208" s="175"/>
      <c r="P208" s="176">
        <f>O208*H208</f>
        <v>0</v>
      </c>
      <c r="Q208" s="176">
        <v>0</v>
      </c>
      <c r="R208" s="176">
        <f>Q208*H208</f>
        <v>0</v>
      </c>
      <c r="S208" s="176">
        <v>0</v>
      </c>
      <c r="T208" s="177">
        <f>S208*H208</f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72" t="s">
        <v>247</v>
      </c>
      <c r="AT208" s="172" t="s">
        <v>221</v>
      </c>
      <c r="AU208" s="172" t="s">
        <v>84</v>
      </c>
      <c r="AY208" s="13" t="s">
        <v>219</v>
      </c>
      <c r="BE208" s="91">
        <f>IF(N208="základná",J208,0)</f>
        <v>0</v>
      </c>
      <c r="BF208" s="91">
        <f>IF(N208="znížená",J208,0)</f>
        <v>0</v>
      </c>
      <c r="BG208" s="91">
        <f>IF(N208="zákl. prenesená",J208,0)</f>
        <v>0</v>
      </c>
      <c r="BH208" s="91">
        <f>IF(N208="zníž. prenesená",J208,0)</f>
        <v>0</v>
      </c>
      <c r="BI208" s="91">
        <f>IF(N208="nulová",J208,0)</f>
        <v>0</v>
      </c>
      <c r="BJ208" s="13" t="s">
        <v>84</v>
      </c>
      <c r="BK208" s="91">
        <f>ROUND(I208*H208,2)</f>
        <v>0</v>
      </c>
      <c r="BL208" s="13" t="s">
        <v>247</v>
      </c>
      <c r="BM208" s="172" t="s">
        <v>2007</v>
      </c>
    </row>
    <row r="209" spans="1:65" s="2" customFormat="1" ht="24.3" customHeight="1" x14ac:dyDescent="0.2">
      <c r="A209" s="30"/>
      <c r="B209" s="128"/>
      <c r="C209" s="427" t="s">
        <v>2852</v>
      </c>
      <c r="D209" s="427"/>
      <c r="E209" s="7"/>
      <c r="F209" s="7"/>
      <c r="G209" s="7"/>
      <c r="H209" s="7"/>
      <c r="I209" s="7"/>
      <c r="J209" s="192"/>
      <c r="K209" s="193"/>
      <c r="L209" s="31"/>
      <c r="M209" s="194"/>
      <c r="N209" s="169"/>
      <c r="O209" s="59"/>
      <c r="P209" s="170"/>
      <c r="Q209" s="170"/>
      <c r="R209" s="170"/>
      <c r="S209" s="170"/>
      <c r="T209" s="17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R209" s="172"/>
      <c r="AT209" s="172"/>
      <c r="AU209" s="172"/>
      <c r="AY209" s="13"/>
      <c r="BE209" s="91"/>
      <c r="BF209" s="91"/>
      <c r="BG209" s="91"/>
      <c r="BH209" s="91"/>
      <c r="BI209" s="91"/>
      <c r="BJ209" s="13"/>
      <c r="BK209" s="91"/>
      <c r="BL209" s="13"/>
      <c r="BM209" s="172"/>
    </row>
    <row r="210" spans="1:65" s="2" customFormat="1" ht="28.8" customHeight="1" x14ac:dyDescent="0.2">
      <c r="A210" s="30"/>
      <c r="B210" s="128"/>
      <c r="C210" s="427" t="s">
        <v>2853</v>
      </c>
      <c r="D210" s="427"/>
      <c r="E210" s="427"/>
      <c r="F210" s="427"/>
      <c r="G210" s="427"/>
      <c r="H210" s="427"/>
      <c r="I210" s="427"/>
      <c r="J210" s="192"/>
      <c r="K210" s="193"/>
      <c r="L210" s="31"/>
      <c r="M210" s="194"/>
      <c r="N210" s="169"/>
      <c r="O210" s="59"/>
      <c r="P210" s="170"/>
      <c r="Q210" s="170"/>
      <c r="R210" s="170"/>
      <c r="S210" s="170"/>
      <c r="T210" s="17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172"/>
      <c r="AT210" s="172"/>
      <c r="AU210" s="172"/>
      <c r="AY210" s="13"/>
      <c r="BE210" s="91"/>
      <c r="BF210" s="91"/>
      <c r="BG210" s="91"/>
      <c r="BH210" s="91"/>
      <c r="BI210" s="91"/>
      <c r="BJ210" s="13"/>
      <c r="BK210" s="91"/>
      <c r="BL210" s="13"/>
      <c r="BM210" s="172"/>
    </row>
    <row r="211" spans="1:65" s="2" customFormat="1" ht="33.450000000000003" customHeight="1" x14ac:dyDescent="0.2">
      <c r="A211" s="30"/>
      <c r="B211" s="128"/>
      <c r="C211" s="427" t="s">
        <v>2854</v>
      </c>
      <c r="D211" s="427"/>
      <c r="E211" s="427"/>
      <c r="F211" s="427"/>
      <c r="G211" s="427"/>
      <c r="H211" s="427"/>
      <c r="I211" s="427"/>
      <c r="J211" s="192"/>
      <c r="K211" s="193"/>
      <c r="L211" s="31"/>
      <c r="M211" s="194"/>
      <c r="N211" s="169"/>
      <c r="O211" s="59"/>
      <c r="P211" s="170"/>
      <c r="Q211" s="170"/>
      <c r="R211" s="170"/>
      <c r="S211" s="170"/>
      <c r="T211" s="17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R211" s="172"/>
      <c r="AT211" s="172"/>
      <c r="AU211" s="172"/>
      <c r="AY211" s="13"/>
      <c r="BE211" s="91"/>
      <c r="BF211" s="91"/>
      <c r="BG211" s="91"/>
      <c r="BH211" s="91"/>
      <c r="BI211" s="91"/>
      <c r="BJ211" s="13"/>
      <c r="BK211" s="91"/>
      <c r="BL211" s="13"/>
      <c r="BM211" s="172"/>
    </row>
    <row r="212" spans="1:65" s="2" customFormat="1" ht="33.450000000000003" customHeight="1" x14ac:dyDescent="0.2">
      <c r="A212" s="30"/>
      <c r="B212" s="128"/>
      <c r="C212" s="427" t="s">
        <v>2855</v>
      </c>
      <c r="D212" s="427"/>
      <c r="E212" s="427"/>
      <c r="F212" s="427"/>
      <c r="G212" s="427"/>
      <c r="H212" s="427"/>
      <c r="I212" s="427"/>
      <c r="J212" s="192"/>
      <c r="K212" s="193"/>
      <c r="L212" s="31"/>
      <c r="M212" s="194"/>
      <c r="N212" s="169"/>
      <c r="O212" s="59"/>
      <c r="P212" s="170"/>
      <c r="Q212" s="170"/>
      <c r="R212" s="170"/>
      <c r="S212" s="170"/>
      <c r="T212" s="17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R212" s="172"/>
      <c r="AT212" s="172"/>
      <c r="AU212" s="172"/>
      <c r="AY212" s="13"/>
      <c r="BE212" s="91"/>
      <c r="BF212" s="91"/>
      <c r="BG212" s="91"/>
      <c r="BH212" s="91"/>
      <c r="BI212" s="91"/>
      <c r="BJ212" s="13"/>
      <c r="BK212" s="91"/>
      <c r="BL212" s="13"/>
      <c r="BM212" s="172"/>
    </row>
    <row r="213" spans="1:65" s="2" customFormat="1" ht="39" customHeight="1" x14ac:dyDescent="0.2">
      <c r="A213" s="30"/>
      <c r="B213" s="128"/>
      <c r="C213" s="427" t="s">
        <v>2856</v>
      </c>
      <c r="D213" s="427"/>
      <c r="E213" s="427"/>
      <c r="F213" s="427"/>
      <c r="G213" s="427"/>
      <c r="H213" s="427"/>
      <c r="I213" s="427"/>
      <c r="J213" s="192"/>
      <c r="K213" s="193"/>
      <c r="L213" s="31"/>
      <c r="M213" s="194"/>
      <c r="N213" s="169"/>
      <c r="O213" s="59"/>
      <c r="P213" s="170"/>
      <c r="Q213" s="170"/>
      <c r="R213" s="170"/>
      <c r="S213" s="170"/>
      <c r="T213" s="17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R213" s="172"/>
      <c r="AT213" s="172"/>
      <c r="AU213" s="172"/>
      <c r="AY213" s="13"/>
      <c r="BE213" s="91"/>
      <c r="BF213" s="91"/>
      <c r="BG213" s="91"/>
      <c r="BH213" s="91"/>
      <c r="BI213" s="91"/>
      <c r="BJ213" s="13"/>
      <c r="BK213" s="91"/>
      <c r="BL213" s="13"/>
      <c r="BM213" s="172"/>
    </row>
    <row r="214" spans="1:65" s="2" customFormat="1" ht="40.799999999999997" customHeight="1" x14ac:dyDescent="0.2">
      <c r="A214" s="30"/>
      <c r="B214" s="128"/>
      <c r="C214" s="427" t="s">
        <v>2857</v>
      </c>
      <c r="D214" s="427"/>
      <c r="E214" s="427"/>
      <c r="F214" s="427"/>
      <c r="G214" s="427"/>
      <c r="H214" s="427"/>
      <c r="I214" s="427"/>
      <c r="J214" s="192"/>
      <c r="K214" s="193"/>
      <c r="L214" s="31"/>
      <c r="M214" s="194"/>
      <c r="N214" s="169"/>
      <c r="O214" s="59"/>
      <c r="P214" s="170"/>
      <c r="Q214" s="170"/>
      <c r="R214" s="170"/>
      <c r="S214" s="170"/>
      <c r="T214" s="17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172"/>
      <c r="AT214" s="172"/>
      <c r="AU214" s="172"/>
      <c r="AY214" s="13"/>
      <c r="BE214" s="91"/>
      <c r="BF214" s="91"/>
      <c r="BG214" s="91"/>
      <c r="BH214" s="91"/>
      <c r="BI214" s="91"/>
      <c r="BJ214" s="13"/>
      <c r="BK214" s="91"/>
      <c r="BL214" s="13"/>
      <c r="BM214" s="172"/>
    </row>
    <row r="215" spans="1:65" s="2" customFormat="1" ht="46.2" customHeight="1" x14ac:dyDescent="0.2">
      <c r="A215" s="30"/>
      <c r="B215" s="128"/>
      <c r="C215" s="427" t="s">
        <v>2858</v>
      </c>
      <c r="D215" s="427"/>
      <c r="E215" s="427"/>
      <c r="F215" s="427"/>
      <c r="G215" s="427"/>
      <c r="H215" s="427"/>
      <c r="I215" s="427"/>
      <c r="J215" s="192"/>
      <c r="K215" s="193"/>
      <c r="L215" s="31"/>
      <c r="M215" s="194"/>
      <c r="N215" s="169"/>
      <c r="O215" s="59"/>
      <c r="P215" s="170"/>
      <c r="Q215" s="170"/>
      <c r="R215" s="170"/>
      <c r="S215" s="170"/>
      <c r="T215" s="17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R215" s="172"/>
      <c r="AT215" s="172"/>
      <c r="AU215" s="172"/>
      <c r="AY215" s="13"/>
      <c r="BE215" s="91"/>
      <c r="BF215" s="91"/>
      <c r="BG215" s="91"/>
      <c r="BH215" s="91"/>
      <c r="BI215" s="91"/>
      <c r="BJ215" s="13"/>
      <c r="BK215" s="91"/>
      <c r="BL215" s="13"/>
      <c r="BM215" s="172"/>
    </row>
    <row r="216" spans="1:65" s="2" customFormat="1" ht="7.05" customHeight="1" x14ac:dyDescent="0.2">
      <c r="A216" s="30"/>
      <c r="B216" s="48"/>
      <c r="C216" s="49"/>
      <c r="D216" s="49"/>
      <c r="E216" s="49"/>
      <c r="F216" s="49"/>
      <c r="G216" s="49"/>
      <c r="H216" s="49"/>
      <c r="I216" s="49"/>
      <c r="J216" s="49"/>
      <c r="K216" s="49"/>
      <c r="L216" s="31"/>
      <c r="M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</row>
  </sheetData>
  <autoFilter ref="C139:K208"/>
  <mergeCells count="27">
    <mergeCell ref="C214:I214"/>
    <mergeCell ref="C215:I215"/>
    <mergeCell ref="C209:D209"/>
    <mergeCell ref="C210:I210"/>
    <mergeCell ref="C211:I211"/>
    <mergeCell ref="C212:I212"/>
    <mergeCell ref="C213:I213"/>
    <mergeCell ref="L2:V2"/>
    <mergeCell ref="D110:F110"/>
    <mergeCell ref="D111:F111"/>
    <mergeCell ref="D112:F112"/>
    <mergeCell ref="D113:F113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  <mergeCell ref="E126:H126"/>
    <mergeCell ref="E130:H130"/>
    <mergeCell ref="E128:H128"/>
    <mergeCell ref="E132:H132"/>
    <mergeCell ref="D114:F114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1"/>
  <sheetViews>
    <sheetView showGridLines="0" topLeftCell="A272" workbookViewId="0">
      <selection activeCell="J43" sqref="J43"/>
    </sheetView>
  </sheetViews>
  <sheetFormatPr defaultColWidth="8.7109375" defaultRowHeight="10.199999999999999" x14ac:dyDescent="0.2"/>
  <cols>
    <col min="1" max="1" width="8.28515625" style="1" customWidth="1"/>
    <col min="2" max="2" width="1.28515625" style="1" customWidth="1"/>
    <col min="3" max="4" width="4.28515625" style="1" customWidth="1"/>
    <col min="5" max="5" width="17.28515625" style="1" customWidth="1"/>
    <col min="6" max="6" width="50.7109375" style="1" customWidth="1"/>
    <col min="7" max="7" width="7.42578125" style="1" customWidth="1"/>
    <col min="8" max="8" width="14" style="1" customWidth="1"/>
    <col min="9" max="9" width="15.71093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7109375" style="1" hidden="1" customWidth="1"/>
    <col min="14" max="14" width="9.28515625" style="1" hidden="1"/>
    <col min="15" max="20" width="14.28515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7.049999999999997" customHeight="1" x14ac:dyDescent="0.2">
      <c r="L2" s="373" t="s">
        <v>5</v>
      </c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13" t="s">
        <v>122</v>
      </c>
    </row>
    <row r="3" spans="1:46" s="1" customFormat="1" ht="7.0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1:46" s="1" customFormat="1" ht="25.05" customHeight="1" x14ac:dyDescent="0.2">
      <c r="B4" s="16"/>
      <c r="D4" s="17" t="s">
        <v>180</v>
      </c>
      <c r="L4" s="16"/>
      <c r="M4" s="97" t="s">
        <v>9</v>
      </c>
      <c r="AT4" s="13" t="s">
        <v>3</v>
      </c>
    </row>
    <row r="5" spans="1:46" s="1" customFormat="1" ht="7.05" customHeight="1" x14ac:dyDescent="0.2">
      <c r="B5" s="16"/>
      <c r="L5" s="16"/>
    </row>
    <row r="6" spans="1:46" s="1" customFormat="1" ht="12" customHeight="1" x14ac:dyDescent="0.2">
      <c r="B6" s="16"/>
      <c r="D6" s="23" t="s">
        <v>15</v>
      </c>
      <c r="L6" s="16"/>
    </row>
    <row r="7" spans="1:46" s="1" customFormat="1" ht="16.5" customHeight="1" x14ac:dyDescent="0.2">
      <c r="B7" s="16"/>
      <c r="E7" s="428" t="str">
        <f>'Rekapitulácia stavby'!K6</f>
        <v>Vinárstvo S</v>
      </c>
      <c r="F7" s="429"/>
      <c r="G7" s="429"/>
      <c r="H7" s="429"/>
      <c r="L7" s="16"/>
    </row>
    <row r="8" spans="1:46" ht="13.2" x14ac:dyDescent="0.2">
      <c r="B8" s="16"/>
      <c r="D8" s="23" t="s">
        <v>181</v>
      </c>
      <c r="L8" s="16"/>
    </row>
    <row r="9" spans="1:46" s="1" customFormat="1" ht="16.5" customHeight="1" x14ac:dyDescent="0.2">
      <c r="B9" s="16"/>
      <c r="E9" s="428" t="s">
        <v>106</v>
      </c>
      <c r="F9" s="374"/>
      <c r="G9" s="374"/>
      <c r="H9" s="374"/>
      <c r="L9" s="16"/>
    </row>
    <row r="10" spans="1:46" s="1" customFormat="1" ht="12" customHeight="1" x14ac:dyDescent="0.2">
      <c r="B10" s="16"/>
      <c r="D10" s="23" t="s">
        <v>182</v>
      </c>
      <c r="L10" s="16"/>
    </row>
    <row r="11" spans="1:46" s="2" customFormat="1" ht="16.5" customHeight="1" x14ac:dyDescent="0.2">
      <c r="A11" s="30"/>
      <c r="B11" s="31"/>
      <c r="C11" s="30"/>
      <c r="D11" s="30"/>
      <c r="E11" s="431" t="s">
        <v>2848</v>
      </c>
      <c r="F11" s="425"/>
      <c r="G11" s="425"/>
      <c r="H11" s="425"/>
      <c r="I11" s="30"/>
      <c r="J11" s="30"/>
      <c r="K11" s="30"/>
      <c r="L11" s="4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 x14ac:dyDescent="0.2">
      <c r="A12" s="30"/>
      <c r="B12" s="31"/>
      <c r="C12" s="30"/>
      <c r="D12" s="23"/>
      <c r="E12" s="30"/>
      <c r="F12" s="30"/>
      <c r="G12" s="30"/>
      <c r="H12" s="30"/>
      <c r="I12" s="30"/>
      <c r="J12" s="30"/>
      <c r="K12" s="30"/>
      <c r="L12" s="4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6.5" customHeight="1" x14ac:dyDescent="0.2">
      <c r="A13" s="30"/>
      <c r="B13" s="31"/>
      <c r="C13" s="30"/>
      <c r="D13" s="30"/>
      <c r="E13" s="404"/>
      <c r="F13" s="425"/>
      <c r="G13" s="425"/>
      <c r="H13" s="425"/>
      <c r="I13" s="30"/>
      <c r="J13" s="30"/>
      <c r="K13" s="30"/>
      <c r="L13" s="4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x14ac:dyDescent="0.2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4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2" customHeight="1" x14ac:dyDescent="0.2">
      <c r="A15" s="30"/>
      <c r="B15" s="31"/>
      <c r="C15" s="30"/>
      <c r="D15" s="23" t="s">
        <v>16</v>
      </c>
      <c r="E15" s="30"/>
      <c r="F15" s="21" t="s">
        <v>1</v>
      </c>
      <c r="G15" s="30"/>
      <c r="H15" s="30"/>
      <c r="I15" s="23" t="s">
        <v>17</v>
      </c>
      <c r="J15" s="21" t="s">
        <v>1</v>
      </c>
      <c r="K15" s="30"/>
      <c r="L15" s="4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12" customHeight="1" x14ac:dyDescent="0.2">
      <c r="A16" s="30"/>
      <c r="B16" s="31"/>
      <c r="C16" s="30"/>
      <c r="D16" s="23" t="s">
        <v>18</v>
      </c>
      <c r="E16" s="30"/>
      <c r="F16" s="21" t="s">
        <v>183</v>
      </c>
      <c r="G16" s="30"/>
      <c r="H16" s="30"/>
      <c r="I16" s="23" t="s">
        <v>20</v>
      </c>
      <c r="J16" s="56">
        <f>'Rekapitulácia stavby'!AN8</f>
        <v>44665</v>
      </c>
      <c r="K16" s="30"/>
      <c r="L16" s="43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0.8" customHeight="1" x14ac:dyDescent="0.2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43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2" customHeight="1" x14ac:dyDescent="0.2">
      <c r="A18" s="30"/>
      <c r="B18" s="31"/>
      <c r="C18" s="30"/>
      <c r="D18" s="23" t="s">
        <v>21</v>
      </c>
      <c r="E18" s="30"/>
      <c r="F18" s="30"/>
      <c r="G18" s="30"/>
      <c r="H18" s="30"/>
      <c r="I18" s="23" t="s">
        <v>22</v>
      </c>
      <c r="J18" s="21" t="s">
        <v>1</v>
      </c>
      <c r="K18" s="30"/>
      <c r="L18" s="4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8" customHeight="1" x14ac:dyDescent="0.2">
      <c r="A19" s="30"/>
      <c r="B19" s="31"/>
      <c r="C19" s="30"/>
      <c r="D19" s="30"/>
      <c r="E19" s="21" t="s">
        <v>184</v>
      </c>
      <c r="F19" s="30"/>
      <c r="G19" s="30"/>
      <c r="H19" s="30"/>
      <c r="I19" s="23" t="s">
        <v>23</v>
      </c>
      <c r="J19" s="21" t="s">
        <v>1</v>
      </c>
      <c r="K19" s="30"/>
      <c r="L19" s="43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7.05" customHeight="1" x14ac:dyDescent="0.2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43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2" customHeight="1" x14ac:dyDescent="0.2">
      <c r="A21" s="30"/>
      <c r="B21" s="31"/>
      <c r="C21" s="30"/>
      <c r="D21" s="23" t="s">
        <v>24</v>
      </c>
      <c r="E21" s="30"/>
      <c r="F21" s="30"/>
      <c r="G21" s="30"/>
      <c r="H21" s="30"/>
      <c r="I21" s="23" t="s">
        <v>22</v>
      </c>
      <c r="J21" s="24" t="str">
        <f>'Rekapitulácia stavby'!AN13</f>
        <v>Vyplň údaj</v>
      </c>
      <c r="K21" s="30"/>
      <c r="L21" s="43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8" customHeight="1" x14ac:dyDescent="0.2">
      <c r="A22" s="30"/>
      <c r="B22" s="31"/>
      <c r="C22" s="30"/>
      <c r="D22" s="30"/>
      <c r="E22" s="426" t="str">
        <f>'Rekapitulácia stavby'!E14</f>
        <v>Vyplň údaj</v>
      </c>
      <c r="F22" s="378"/>
      <c r="G22" s="378"/>
      <c r="H22" s="378"/>
      <c r="I22" s="23" t="s">
        <v>23</v>
      </c>
      <c r="J22" s="24" t="str">
        <f>'Rekapitulácia stavby'!AN14</f>
        <v>Vyplň údaj</v>
      </c>
      <c r="K22" s="30"/>
      <c r="L22" s="4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7.05" customHeight="1" x14ac:dyDescent="0.2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4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2" customHeight="1" x14ac:dyDescent="0.2">
      <c r="A24" s="30"/>
      <c r="B24" s="31"/>
      <c r="C24" s="30"/>
      <c r="D24" s="23" t="s">
        <v>26</v>
      </c>
      <c r="E24" s="30"/>
      <c r="F24" s="30"/>
      <c r="G24" s="30"/>
      <c r="H24" s="30"/>
      <c r="I24" s="23" t="s">
        <v>22</v>
      </c>
      <c r="J24" s="21" t="s">
        <v>1</v>
      </c>
      <c r="K24" s="30"/>
      <c r="L24" s="43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8" customHeight="1" x14ac:dyDescent="0.2">
      <c r="A25" s="30"/>
      <c r="B25" s="31"/>
      <c r="C25" s="30"/>
      <c r="D25" s="30"/>
      <c r="E25" s="21" t="s">
        <v>185</v>
      </c>
      <c r="F25" s="30"/>
      <c r="G25" s="30"/>
      <c r="H25" s="30"/>
      <c r="I25" s="23" t="s">
        <v>23</v>
      </c>
      <c r="J25" s="21" t="s">
        <v>1</v>
      </c>
      <c r="K25" s="30"/>
      <c r="L25" s="43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7.05" customHeight="1" x14ac:dyDescent="0.2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4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12" customHeight="1" x14ac:dyDescent="0.2">
      <c r="A27" s="30"/>
      <c r="B27" s="31"/>
      <c r="C27" s="30"/>
      <c r="D27" s="23" t="s">
        <v>28</v>
      </c>
      <c r="E27" s="30"/>
      <c r="F27" s="30"/>
      <c r="G27" s="30"/>
      <c r="H27" s="30"/>
      <c r="I27" s="23" t="s">
        <v>22</v>
      </c>
      <c r="J27" s="21" t="s">
        <v>1</v>
      </c>
      <c r="K27" s="30"/>
      <c r="L27" s="43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18" customHeight="1" x14ac:dyDescent="0.2">
      <c r="A28" s="30"/>
      <c r="B28" s="31"/>
      <c r="C28" s="30"/>
      <c r="D28" s="30"/>
      <c r="E28" s="21" t="s">
        <v>186</v>
      </c>
      <c r="F28" s="30"/>
      <c r="G28" s="30"/>
      <c r="H28" s="30"/>
      <c r="I28" s="23" t="s">
        <v>23</v>
      </c>
      <c r="J28" s="21" t="s">
        <v>1</v>
      </c>
      <c r="K28" s="30"/>
      <c r="L28" s="4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7.05" customHeight="1" x14ac:dyDescent="0.2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43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12" customHeight="1" x14ac:dyDescent="0.2">
      <c r="A30" s="30"/>
      <c r="B30" s="31"/>
      <c r="C30" s="30"/>
      <c r="D30" s="23" t="s">
        <v>29</v>
      </c>
      <c r="E30" s="30"/>
      <c r="F30" s="30"/>
      <c r="G30" s="30"/>
      <c r="H30" s="30"/>
      <c r="I30" s="30"/>
      <c r="J30" s="30"/>
      <c r="K30" s="30"/>
      <c r="L30" s="43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7" customFormat="1" ht="16.5" customHeight="1" x14ac:dyDescent="0.2">
      <c r="A31" s="98"/>
      <c r="B31" s="99"/>
      <c r="C31" s="98"/>
      <c r="D31" s="98"/>
      <c r="E31" s="382" t="s">
        <v>1</v>
      </c>
      <c r="F31" s="382"/>
      <c r="G31" s="382"/>
      <c r="H31" s="382"/>
      <c r="I31" s="98"/>
      <c r="J31" s="98"/>
      <c r="K31" s="98"/>
      <c r="L31" s="100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</row>
    <row r="32" spans="1:31" s="2" customFormat="1" ht="7.05" customHeight="1" x14ac:dyDescent="0.2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43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7.05" customHeight="1" x14ac:dyDescent="0.2">
      <c r="A33" s="30"/>
      <c r="B33" s="31"/>
      <c r="C33" s="30"/>
      <c r="D33" s="67"/>
      <c r="E33" s="67"/>
      <c r="F33" s="67"/>
      <c r="G33" s="67"/>
      <c r="H33" s="67"/>
      <c r="I33" s="67"/>
      <c r="J33" s="67"/>
      <c r="K33" s="67"/>
      <c r="L33" s="4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55" customHeight="1" x14ac:dyDescent="0.2">
      <c r="A34" s="30"/>
      <c r="B34" s="31"/>
      <c r="C34" s="30"/>
      <c r="D34" s="21" t="s">
        <v>187</v>
      </c>
      <c r="E34" s="30"/>
      <c r="F34" s="30"/>
      <c r="G34" s="30"/>
      <c r="H34" s="30"/>
      <c r="I34" s="30"/>
      <c r="J34" s="29">
        <f>J100</f>
        <v>0</v>
      </c>
      <c r="K34" s="30"/>
      <c r="L34" s="43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55" customHeight="1" x14ac:dyDescent="0.2">
      <c r="A35" s="30"/>
      <c r="B35" s="31"/>
      <c r="C35" s="30"/>
      <c r="D35" s="28" t="s">
        <v>174</v>
      </c>
      <c r="E35" s="30"/>
      <c r="F35" s="30"/>
      <c r="G35" s="30"/>
      <c r="H35" s="30"/>
      <c r="I35" s="30"/>
      <c r="J35" s="29">
        <f>J109</f>
        <v>0</v>
      </c>
      <c r="K35" s="30"/>
      <c r="L35" s="4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25.2" customHeight="1" x14ac:dyDescent="0.2">
      <c r="A36" s="30"/>
      <c r="B36" s="31"/>
      <c r="C36" s="30"/>
      <c r="D36" s="101" t="s">
        <v>32</v>
      </c>
      <c r="E36" s="30"/>
      <c r="F36" s="30"/>
      <c r="G36" s="30"/>
      <c r="H36" s="30"/>
      <c r="I36" s="30"/>
      <c r="J36" s="72">
        <f>ROUND(J34 + J35, 2)</f>
        <v>0</v>
      </c>
      <c r="K36" s="30"/>
      <c r="L36" s="4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7.05" customHeight="1" x14ac:dyDescent="0.2">
      <c r="A37" s="30"/>
      <c r="B37" s="31"/>
      <c r="C37" s="30"/>
      <c r="D37" s="67"/>
      <c r="E37" s="67"/>
      <c r="F37" s="67"/>
      <c r="G37" s="67"/>
      <c r="H37" s="67"/>
      <c r="I37" s="67"/>
      <c r="J37" s="67"/>
      <c r="K37" s="67"/>
      <c r="L37" s="43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55" customHeight="1" x14ac:dyDescent="0.2">
      <c r="A38" s="30"/>
      <c r="B38" s="31"/>
      <c r="C38" s="30"/>
      <c r="D38" s="30"/>
      <c r="E38" s="30"/>
      <c r="F38" s="34" t="s">
        <v>34</v>
      </c>
      <c r="G38" s="30"/>
      <c r="H38" s="30"/>
      <c r="I38" s="34" t="s">
        <v>33</v>
      </c>
      <c r="J38" s="34" t="s">
        <v>35</v>
      </c>
      <c r="K38" s="30"/>
      <c r="L38" s="43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55" customHeight="1" x14ac:dyDescent="0.2">
      <c r="A39" s="30"/>
      <c r="B39" s="31"/>
      <c r="C39" s="30"/>
      <c r="D39" s="102" t="s">
        <v>36</v>
      </c>
      <c r="E39" s="36" t="s">
        <v>37</v>
      </c>
      <c r="F39" s="103">
        <f>ROUND((SUM(BE109:BE116) + SUM(BE140:BE273)),  2)</f>
        <v>0</v>
      </c>
      <c r="G39" s="104"/>
      <c r="H39" s="104"/>
      <c r="I39" s="105">
        <v>0.2</v>
      </c>
      <c r="J39" s="103">
        <f>ROUND(((SUM(BE109:BE116) + SUM(BE140:BE273))*I39),  2)</f>
        <v>0</v>
      </c>
      <c r="K39" s="30"/>
      <c r="L39" s="43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55" customHeight="1" x14ac:dyDescent="0.2">
      <c r="A40" s="30"/>
      <c r="B40" s="31"/>
      <c r="C40" s="30"/>
      <c r="D40" s="30"/>
      <c r="E40" s="36" t="s">
        <v>38</v>
      </c>
      <c r="F40" s="103">
        <f>ROUND((SUM(BF109:BF116) + SUM(BF140:BF273)),  2)</f>
        <v>0</v>
      </c>
      <c r="G40" s="104"/>
      <c r="H40" s="104"/>
      <c r="I40" s="105">
        <v>0.2</v>
      </c>
      <c r="J40" s="103">
        <f>ROUND(((SUM(BF109:BF116) + SUM(BF140:BF273))*I40),  2)</f>
        <v>0</v>
      </c>
      <c r="K40" s="30"/>
      <c r="L40" s="43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14.55" hidden="1" customHeight="1" x14ac:dyDescent="0.2">
      <c r="A41" s="30"/>
      <c r="B41" s="31"/>
      <c r="C41" s="30"/>
      <c r="D41" s="30"/>
      <c r="E41" s="23" t="s">
        <v>39</v>
      </c>
      <c r="F41" s="106">
        <f>ROUND((SUM(BG109:BG116) + SUM(BG140:BG273)),  2)</f>
        <v>0</v>
      </c>
      <c r="G41" s="30"/>
      <c r="H41" s="30"/>
      <c r="I41" s="107">
        <v>0.2</v>
      </c>
      <c r="J41" s="106">
        <f>0</f>
        <v>0</v>
      </c>
      <c r="K41" s="30"/>
      <c r="L41" s="43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14.55" hidden="1" customHeight="1" x14ac:dyDescent="0.2">
      <c r="A42" s="30"/>
      <c r="B42" s="31"/>
      <c r="C42" s="30"/>
      <c r="D42" s="30"/>
      <c r="E42" s="23" t="s">
        <v>40</v>
      </c>
      <c r="F42" s="106">
        <f>ROUND((SUM(BH109:BH116) + SUM(BH140:BH273)),  2)</f>
        <v>0</v>
      </c>
      <c r="G42" s="30"/>
      <c r="H42" s="30"/>
      <c r="I42" s="107">
        <v>0.2</v>
      </c>
      <c r="J42" s="106">
        <f>0</f>
        <v>0</v>
      </c>
      <c r="K42" s="30"/>
      <c r="L42" s="43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" customFormat="1" ht="14.55" hidden="1" customHeight="1" x14ac:dyDescent="0.2">
      <c r="A43" s="30"/>
      <c r="B43" s="31"/>
      <c r="C43" s="30"/>
      <c r="D43" s="30"/>
      <c r="E43" s="36" t="s">
        <v>41</v>
      </c>
      <c r="F43" s="103">
        <f>ROUND((SUM(BI109:BI116) + SUM(BI140:BI273)),  2)</f>
        <v>0</v>
      </c>
      <c r="G43" s="104"/>
      <c r="H43" s="104"/>
      <c r="I43" s="105">
        <v>0</v>
      </c>
      <c r="J43" s="103">
        <f>0</f>
        <v>0</v>
      </c>
      <c r="K43" s="30"/>
      <c r="L43" s="43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2" customFormat="1" ht="7.05" customHeight="1" x14ac:dyDescent="0.2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43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s="2" customFormat="1" ht="25.2" customHeight="1" x14ac:dyDescent="0.2">
      <c r="A45" s="30"/>
      <c r="B45" s="31"/>
      <c r="C45" s="95"/>
      <c r="D45" s="108" t="s">
        <v>42</v>
      </c>
      <c r="E45" s="61"/>
      <c r="F45" s="61"/>
      <c r="G45" s="109" t="s">
        <v>43</v>
      </c>
      <c r="H45" s="110" t="s">
        <v>44</v>
      </c>
      <c r="I45" s="61"/>
      <c r="J45" s="111">
        <f>SUM(J36:J43)</f>
        <v>0</v>
      </c>
      <c r="K45" s="112"/>
      <c r="L45" s="43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  <row r="46" spans="1:31" s="2" customFormat="1" ht="14.55" customHeight="1" x14ac:dyDescent="0.2">
      <c r="A46" s="30"/>
      <c r="B46" s="31"/>
      <c r="C46" s="30"/>
      <c r="D46" s="30"/>
      <c r="E46" s="30"/>
      <c r="F46" s="30"/>
      <c r="G46" s="30"/>
      <c r="H46" s="30"/>
      <c r="I46" s="30"/>
      <c r="J46" s="30"/>
      <c r="K46" s="30"/>
      <c r="L46" s="43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:31" s="1" customFormat="1" ht="14.55" customHeight="1" x14ac:dyDescent="0.2">
      <c r="B47" s="16"/>
      <c r="L47" s="16"/>
    </row>
    <row r="48" spans="1:31" s="1" customFormat="1" ht="14.55" customHeight="1" x14ac:dyDescent="0.2">
      <c r="B48" s="16"/>
      <c r="L48" s="16"/>
    </row>
    <row r="49" spans="1:31" s="1" customFormat="1" ht="14.55" customHeight="1" x14ac:dyDescent="0.2">
      <c r="B49" s="16"/>
      <c r="L49" s="16"/>
    </row>
    <row r="50" spans="1:31" s="2" customFormat="1" ht="14.55" customHeight="1" x14ac:dyDescent="0.2">
      <c r="B50" s="43"/>
      <c r="D50" s="44" t="s">
        <v>45</v>
      </c>
      <c r="E50" s="45"/>
      <c r="F50" s="45"/>
      <c r="G50" s="44" t="s">
        <v>46</v>
      </c>
      <c r="H50" s="45"/>
      <c r="I50" s="45"/>
      <c r="J50" s="45"/>
      <c r="K50" s="45"/>
      <c r="L50" s="43"/>
    </row>
    <row r="51" spans="1:31" x14ac:dyDescent="0.2">
      <c r="B51" s="16"/>
      <c r="L51" s="16"/>
    </row>
    <row r="52" spans="1:31" x14ac:dyDescent="0.2">
      <c r="B52" s="16"/>
      <c r="L52" s="16"/>
    </row>
    <row r="53" spans="1:31" x14ac:dyDescent="0.2">
      <c r="B53" s="16"/>
      <c r="L53" s="16"/>
    </row>
    <row r="54" spans="1:31" x14ac:dyDescent="0.2">
      <c r="B54" s="16"/>
      <c r="L54" s="16"/>
    </row>
    <row r="55" spans="1:31" x14ac:dyDescent="0.2">
      <c r="B55" s="16"/>
      <c r="L55" s="16"/>
    </row>
    <row r="56" spans="1:31" x14ac:dyDescent="0.2">
      <c r="B56" s="16"/>
      <c r="L56" s="16"/>
    </row>
    <row r="57" spans="1:31" x14ac:dyDescent="0.2">
      <c r="B57" s="16"/>
      <c r="L57" s="16"/>
    </row>
    <row r="58" spans="1:31" x14ac:dyDescent="0.2">
      <c r="B58" s="16"/>
      <c r="L58" s="16"/>
    </row>
    <row r="59" spans="1:31" x14ac:dyDescent="0.2">
      <c r="B59" s="16"/>
      <c r="L59" s="16"/>
    </row>
    <row r="60" spans="1:31" x14ac:dyDescent="0.2">
      <c r="B60" s="16"/>
      <c r="L60" s="16"/>
    </row>
    <row r="61" spans="1:31" s="2" customFormat="1" ht="13.2" x14ac:dyDescent="0.2">
      <c r="A61" s="30"/>
      <c r="B61" s="31"/>
      <c r="C61" s="30"/>
      <c r="D61" s="46" t="s">
        <v>47</v>
      </c>
      <c r="E61" s="33"/>
      <c r="F61" s="113" t="s">
        <v>48</v>
      </c>
      <c r="G61" s="46" t="s">
        <v>47</v>
      </c>
      <c r="H61" s="33"/>
      <c r="I61" s="33"/>
      <c r="J61" s="114" t="s">
        <v>48</v>
      </c>
      <c r="K61" s="33"/>
      <c r="L61" s="4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x14ac:dyDescent="0.2">
      <c r="B62" s="16"/>
      <c r="L62" s="16"/>
    </row>
    <row r="63" spans="1:31" x14ac:dyDescent="0.2">
      <c r="B63" s="16"/>
      <c r="L63" s="16"/>
    </row>
    <row r="64" spans="1:31" x14ac:dyDescent="0.2">
      <c r="B64" s="16"/>
      <c r="L64" s="16"/>
    </row>
    <row r="65" spans="1:31" s="2" customFormat="1" ht="13.2" x14ac:dyDescent="0.2">
      <c r="A65" s="30"/>
      <c r="B65" s="31"/>
      <c r="C65" s="30"/>
      <c r="D65" s="44" t="s">
        <v>49</v>
      </c>
      <c r="E65" s="47"/>
      <c r="F65" s="47"/>
      <c r="G65" s="44" t="s">
        <v>50</v>
      </c>
      <c r="H65" s="47"/>
      <c r="I65" s="47"/>
      <c r="J65" s="47"/>
      <c r="K65" s="47"/>
      <c r="L65" s="4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x14ac:dyDescent="0.2">
      <c r="B66" s="16"/>
      <c r="L66" s="16"/>
    </row>
    <row r="67" spans="1:31" x14ac:dyDescent="0.2">
      <c r="B67" s="16"/>
      <c r="L67" s="16"/>
    </row>
    <row r="68" spans="1:31" x14ac:dyDescent="0.2">
      <c r="B68" s="16"/>
      <c r="L68" s="16"/>
    </row>
    <row r="69" spans="1:31" x14ac:dyDescent="0.2">
      <c r="B69" s="16"/>
      <c r="L69" s="16"/>
    </row>
    <row r="70" spans="1:31" x14ac:dyDescent="0.2">
      <c r="B70" s="16"/>
      <c r="L70" s="16"/>
    </row>
    <row r="71" spans="1:31" x14ac:dyDescent="0.2">
      <c r="B71" s="16"/>
      <c r="L71" s="16"/>
    </row>
    <row r="72" spans="1:31" x14ac:dyDescent="0.2">
      <c r="B72" s="16"/>
      <c r="L72" s="16"/>
    </row>
    <row r="73" spans="1:31" x14ac:dyDescent="0.2">
      <c r="B73" s="16"/>
      <c r="L73" s="16"/>
    </row>
    <row r="74" spans="1:31" x14ac:dyDescent="0.2">
      <c r="B74" s="16"/>
      <c r="L74" s="16"/>
    </row>
    <row r="75" spans="1:31" x14ac:dyDescent="0.2">
      <c r="B75" s="16"/>
      <c r="L75" s="16"/>
    </row>
    <row r="76" spans="1:31" s="2" customFormat="1" ht="13.2" x14ac:dyDescent="0.2">
      <c r="A76" s="30"/>
      <c r="B76" s="31"/>
      <c r="C76" s="30"/>
      <c r="D76" s="46" t="s">
        <v>47</v>
      </c>
      <c r="E76" s="33"/>
      <c r="F76" s="113" t="s">
        <v>48</v>
      </c>
      <c r="G76" s="46" t="s">
        <v>47</v>
      </c>
      <c r="H76" s="33"/>
      <c r="I76" s="33"/>
      <c r="J76" s="114" t="s">
        <v>48</v>
      </c>
      <c r="K76" s="33"/>
      <c r="L76" s="4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55" customHeight="1" x14ac:dyDescent="0.2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7.05" customHeight="1" x14ac:dyDescent="0.2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5.05" customHeight="1" x14ac:dyDescent="0.2">
      <c r="A82" s="30"/>
      <c r="B82" s="31"/>
      <c r="C82" s="17" t="s">
        <v>188</v>
      </c>
      <c r="D82" s="30"/>
      <c r="E82" s="30"/>
      <c r="F82" s="30"/>
      <c r="G82" s="30"/>
      <c r="H82" s="30"/>
      <c r="I82" s="30"/>
      <c r="J82" s="30"/>
      <c r="K82" s="30"/>
      <c r="L82" s="4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7.05" customHeight="1" x14ac:dyDescent="0.2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 x14ac:dyDescent="0.2">
      <c r="A84" s="30"/>
      <c r="B84" s="31"/>
      <c r="C84" s="23" t="s">
        <v>15</v>
      </c>
      <c r="D84" s="30"/>
      <c r="E84" s="30"/>
      <c r="F84" s="30"/>
      <c r="G84" s="30"/>
      <c r="H84" s="30"/>
      <c r="I84" s="30"/>
      <c r="J84" s="30"/>
      <c r="K84" s="30"/>
      <c r="L84" s="4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 x14ac:dyDescent="0.2">
      <c r="A85" s="30"/>
      <c r="B85" s="31"/>
      <c r="C85" s="30"/>
      <c r="D85" s="30"/>
      <c r="E85" s="428" t="str">
        <f>E7</f>
        <v>Vinárstvo S</v>
      </c>
      <c r="F85" s="429"/>
      <c r="G85" s="429"/>
      <c r="H85" s="429"/>
      <c r="I85" s="30"/>
      <c r="J85" s="30"/>
      <c r="K85" s="30"/>
      <c r="L85" s="4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1" customFormat="1" ht="12" customHeight="1" x14ac:dyDescent="0.2">
      <c r="B86" s="16"/>
      <c r="C86" s="23" t="s">
        <v>181</v>
      </c>
      <c r="L86" s="16"/>
    </row>
    <row r="87" spans="1:31" s="1" customFormat="1" ht="16.5" customHeight="1" x14ac:dyDescent="0.2">
      <c r="B87" s="16"/>
      <c r="E87" s="428" t="s">
        <v>106</v>
      </c>
      <c r="F87" s="374"/>
      <c r="G87" s="374"/>
      <c r="H87" s="374"/>
      <c r="L87" s="16"/>
    </row>
    <row r="88" spans="1:31" s="1" customFormat="1" ht="12" customHeight="1" x14ac:dyDescent="0.2">
      <c r="B88" s="16"/>
      <c r="C88" s="23" t="s">
        <v>182</v>
      </c>
      <c r="L88" s="16"/>
    </row>
    <row r="89" spans="1:31" s="2" customFormat="1" ht="16.5" customHeight="1" x14ac:dyDescent="0.2">
      <c r="A89" s="30"/>
      <c r="B89" s="31"/>
      <c r="C89" s="30"/>
      <c r="D89" s="30"/>
      <c r="E89" s="431" t="s">
        <v>2848</v>
      </c>
      <c r="F89" s="425"/>
      <c r="G89" s="425"/>
      <c r="H89" s="425"/>
      <c r="I89" s="30"/>
      <c r="J89" s="30"/>
      <c r="K89" s="30"/>
      <c r="L89" s="4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12" customHeight="1" x14ac:dyDescent="0.2">
      <c r="A90" s="30"/>
      <c r="B90" s="31"/>
      <c r="C90" s="23"/>
      <c r="D90" s="30"/>
      <c r="E90" s="30"/>
      <c r="F90" s="30"/>
      <c r="G90" s="30"/>
      <c r="H90" s="30"/>
      <c r="I90" s="30"/>
      <c r="J90" s="30"/>
      <c r="K90" s="30"/>
      <c r="L90" s="43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6.5" customHeight="1" x14ac:dyDescent="0.2">
      <c r="A91" s="30"/>
      <c r="B91" s="31"/>
      <c r="C91" s="30"/>
      <c r="D91" s="30"/>
      <c r="E91" s="404"/>
      <c r="F91" s="425"/>
      <c r="G91" s="425"/>
      <c r="H91" s="425"/>
      <c r="I91" s="30"/>
      <c r="J91" s="30"/>
      <c r="K91" s="30"/>
      <c r="L91" s="43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7.05" customHeight="1" x14ac:dyDescent="0.2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3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2" customHeight="1" x14ac:dyDescent="0.2">
      <c r="A93" s="30"/>
      <c r="B93" s="31"/>
      <c r="C93" s="23" t="s">
        <v>18</v>
      </c>
      <c r="D93" s="30"/>
      <c r="E93" s="30"/>
      <c r="F93" s="21" t="str">
        <f>F16</f>
        <v>k.ú.Strekov,okres Nové Zámky</v>
      </c>
      <c r="G93" s="30"/>
      <c r="H93" s="30"/>
      <c r="I93" s="23" t="s">
        <v>20</v>
      </c>
      <c r="J93" s="56">
        <f>IF(J16="","",J16)</f>
        <v>44665</v>
      </c>
      <c r="K93" s="30"/>
      <c r="L93" s="43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7.05" customHeight="1" x14ac:dyDescent="0.2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43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25.8" customHeight="1" x14ac:dyDescent="0.2">
      <c r="A95" s="30"/>
      <c r="B95" s="31"/>
      <c r="C95" s="23" t="s">
        <v>21</v>
      </c>
      <c r="D95" s="30"/>
      <c r="E95" s="30"/>
      <c r="F95" s="21" t="str">
        <f>E19</f>
        <v xml:space="preserve"> STON a.s. , Uhrova 18, 831 01 Bratislava</v>
      </c>
      <c r="G95" s="30"/>
      <c r="H95" s="30"/>
      <c r="I95" s="23" t="s">
        <v>26</v>
      </c>
      <c r="J95" s="26" t="str">
        <f>E25</f>
        <v xml:space="preserve"> Ing. arch. Tomáš Krištek</v>
      </c>
      <c r="K95" s="30"/>
      <c r="L95" s="43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2" customFormat="1" ht="15.3" customHeight="1" x14ac:dyDescent="0.2">
      <c r="A96" s="30"/>
      <c r="B96" s="31"/>
      <c r="C96" s="23" t="s">
        <v>24</v>
      </c>
      <c r="D96" s="30"/>
      <c r="E96" s="30"/>
      <c r="F96" s="21" t="str">
        <f>IF(E22="","",E22)</f>
        <v>Vyplň údaj</v>
      </c>
      <c r="G96" s="30"/>
      <c r="H96" s="30"/>
      <c r="I96" s="23" t="s">
        <v>28</v>
      </c>
      <c r="J96" s="26" t="str">
        <f>E28</f>
        <v>Rosoft,s.r.o.</v>
      </c>
      <c r="K96" s="30"/>
      <c r="L96" s="43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65" s="2" customFormat="1" ht="10.199999999999999" customHeight="1" x14ac:dyDescent="0.2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3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65" s="2" customFormat="1" ht="29.25" customHeight="1" x14ac:dyDescent="0.2">
      <c r="A98" s="30"/>
      <c r="B98" s="31"/>
      <c r="C98" s="115" t="s">
        <v>189</v>
      </c>
      <c r="D98" s="95"/>
      <c r="E98" s="95"/>
      <c r="F98" s="95"/>
      <c r="G98" s="95"/>
      <c r="H98" s="95"/>
      <c r="I98" s="95"/>
      <c r="J98" s="116" t="s">
        <v>190</v>
      </c>
      <c r="K98" s="95"/>
      <c r="L98" s="43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65" s="2" customFormat="1" ht="10.199999999999999" customHeight="1" x14ac:dyDescent="0.2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3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65" s="2" customFormat="1" ht="22.8" customHeight="1" x14ac:dyDescent="0.2">
      <c r="A100" s="30"/>
      <c r="B100" s="31"/>
      <c r="C100" s="117" t="s">
        <v>191</v>
      </c>
      <c r="D100" s="30"/>
      <c r="E100" s="30"/>
      <c r="F100" s="30"/>
      <c r="G100" s="30"/>
      <c r="H100" s="30"/>
      <c r="I100" s="30"/>
      <c r="J100" s="72">
        <f>J140</f>
        <v>0</v>
      </c>
      <c r="K100" s="30"/>
      <c r="L100" s="43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U100" s="13" t="s">
        <v>192</v>
      </c>
    </row>
    <row r="101" spans="1:65" s="8" customFormat="1" ht="25.05" customHeight="1" x14ac:dyDescent="0.2">
      <c r="B101" s="118"/>
      <c r="D101" s="119" t="s">
        <v>1100</v>
      </c>
      <c r="E101" s="120"/>
      <c r="F101" s="120"/>
      <c r="G101" s="120"/>
      <c r="H101" s="120"/>
      <c r="I101" s="120"/>
      <c r="J101" s="121">
        <f>J141</f>
        <v>0</v>
      </c>
      <c r="L101" s="118"/>
    </row>
    <row r="102" spans="1:65" s="9" customFormat="1" ht="19.95" customHeight="1" x14ac:dyDescent="0.2">
      <c r="B102" s="122"/>
      <c r="D102" s="123" t="s">
        <v>287</v>
      </c>
      <c r="E102" s="124"/>
      <c r="F102" s="124"/>
      <c r="G102" s="124"/>
      <c r="H102" s="124"/>
      <c r="I102" s="124"/>
      <c r="J102" s="125">
        <f>J142</f>
        <v>0</v>
      </c>
      <c r="L102" s="122"/>
    </row>
    <row r="103" spans="1:65" s="9" customFormat="1" ht="19.95" customHeight="1" x14ac:dyDescent="0.2">
      <c r="B103" s="122"/>
      <c r="D103" s="123" t="s">
        <v>1144</v>
      </c>
      <c r="E103" s="124"/>
      <c r="F103" s="124"/>
      <c r="G103" s="124"/>
      <c r="H103" s="124"/>
      <c r="I103" s="124"/>
      <c r="J103" s="125">
        <f>J158</f>
        <v>0</v>
      </c>
      <c r="L103" s="122"/>
    </row>
    <row r="104" spans="1:65" s="9" customFormat="1" ht="19.95" customHeight="1" x14ac:dyDescent="0.2">
      <c r="B104" s="122"/>
      <c r="D104" s="123" t="s">
        <v>1145</v>
      </c>
      <c r="E104" s="124"/>
      <c r="F104" s="124"/>
      <c r="G104" s="124"/>
      <c r="H104" s="124"/>
      <c r="I104" s="124"/>
      <c r="J104" s="125">
        <f>J204</f>
        <v>0</v>
      </c>
      <c r="L104" s="122"/>
    </row>
    <row r="105" spans="1:65" s="9" customFormat="1" ht="19.95" customHeight="1" x14ac:dyDescent="0.2">
      <c r="B105" s="122"/>
      <c r="D105" s="123" t="s">
        <v>1146</v>
      </c>
      <c r="E105" s="124"/>
      <c r="F105" s="124"/>
      <c r="G105" s="124"/>
      <c r="H105" s="124"/>
      <c r="I105" s="124"/>
      <c r="J105" s="125">
        <f>J239</f>
        <v>0</v>
      </c>
      <c r="L105" s="122"/>
    </row>
    <row r="106" spans="1:65" s="9" customFormat="1" ht="19.95" customHeight="1" x14ac:dyDescent="0.2">
      <c r="B106" s="122"/>
      <c r="D106" s="123" t="s">
        <v>1959</v>
      </c>
      <c r="E106" s="124"/>
      <c r="F106" s="124"/>
      <c r="G106" s="124"/>
      <c r="H106" s="124"/>
      <c r="I106" s="124"/>
      <c r="J106" s="125">
        <f>J272</f>
        <v>0</v>
      </c>
      <c r="L106" s="122"/>
    </row>
    <row r="107" spans="1:65" s="2" customFormat="1" ht="21.75" customHeight="1" x14ac:dyDescent="0.2">
      <c r="A107" s="30"/>
      <c r="B107" s="31"/>
      <c r="C107" s="30"/>
      <c r="D107" s="30"/>
      <c r="E107" s="30"/>
      <c r="F107" s="30"/>
      <c r="G107" s="30"/>
      <c r="H107" s="30"/>
      <c r="I107" s="30"/>
      <c r="J107" s="30"/>
      <c r="K107" s="30"/>
      <c r="L107" s="43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65" s="2" customFormat="1" ht="7.05" customHeight="1" x14ac:dyDescent="0.2">
      <c r="A108" s="30"/>
      <c r="B108" s="31"/>
      <c r="C108" s="30"/>
      <c r="D108" s="30"/>
      <c r="E108" s="30"/>
      <c r="F108" s="30"/>
      <c r="G108" s="30"/>
      <c r="H108" s="30"/>
      <c r="I108" s="30"/>
      <c r="J108" s="30"/>
      <c r="K108" s="30"/>
      <c r="L108" s="43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65" s="2" customFormat="1" ht="29.25" customHeight="1" x14ac:dyDescent="0.2">
      <c r="A109" s="30"/>
      <c r="B109" s="31"/>
      <c r="C109" s="117" t="s">
        <v>196</v>
      </c>
      <c r="D109" s="30"/>
      <c r="E109" s="30"/>
      <c r="F109" s="30"/>
      <c r="G109" s="30"/>
      <c r="H109" s="30"/>
      <c r="I109" s="30"/>
      <c r="J109" s="126">
        <f>ROUND(J110 + J111 + J112 + J113 + J114 + J115,2)</f>
        <v>0</v>
      </c>
      <c r="K109" s="30"/>
      <c r="L109" s="43"/>
      <c r="N109" s="127" t="s">
        <v>36</v>
      </c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65" s="2" customFormat="1" ht="18" customHeight="1" x14ac:dyDescent="0.2">
      <c r="A110" s="30"/>
      <c r="B110" s="128"/>
      <c r="C110" s="129"/>
      <c r="D110" s="424" t="s">
        <v>197</v>
      </c>
      <c r="E110" s="430"/>
      <c r="F110" s="430"/>
      <c r="G110" s="129"/>
      <c r="H110" s="129"/>
      <c r="I110" s="129"/>
      <c r="J110" s="88">
        <v>0</v>
      </c>
      <c r="K110" s="129"/>
      <c r="L110" s="131"/>
      <c r="M110" s="132"/>
      <c r="N110" s="133" t="s">
        <v>38</v>
      </c>
      <c r="O110" s="132"/>
      <c r="P110" s="132"/>
      <c r="Q110" s="132"/>
      <c r="R110" s="132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198</v>
      </c>
      <c r="AZ110" s="132"/>
      <c r="BA110" s="132"/>
      <c r="BB110" s="132"/>
      <c r="BC110" s="132"/>
      <c r="BD110" s="132"/>
      <c r="BE110" s="135">
        <f t="shared" ref="BE110:BE115" si="0">IF(N110="základná",J110,0)</f>
        <v>0</v>
      </c>
      <c r="BF110" s="135">
        <f t="shared" ref="BF110:BF115" si="1">IF(N110="znížená",J110,0)</f>
        <v>0</v>
      </c>
      <c r="BG110" s="135">
        <f t="shared" ref="BG110:BG115" si="2">IF(N110="zákl. prenesená",J110,0)</f>
        <v>0</v>
      </c>
      <c r="BH110" s="135">
        <f t="shared" ref="BH110:BH115" si="3">IF(N110="zníž. prenesená",J110,0)</f>
        <v>0</v>
      </c>
      <c r="BI110" s="135">
        <f t="shared" ref="BI110:BI115" si="4">IF(N110="nulová",J110,0)</f>
        <v>0</v>
      </c>
      <c r="BJ110" s="134" t="s">
        <v>84</v>
      </c>
      <c r="BK110" s="132"/>
      <c r="BL110" s="132"/>
      <c r="BM110" s="132"/>
    </row>
    <row r="111" spans="1:65" s="2" customFormat="1" ht="18" customHeight="1" x14ac:dyDescent="0.2">
      <c r="A111" s="30"/>
      <c r="B111" s="128"/>
      <c r="C111" s="129"/>
      <c r="D111" s="424" t="s">
        <v>199</v>
      </c>
      <c r="E111" s="430"/>
      <c r="F111" s="430"/>
      <c r="G111" s="129"/>
      <c r="H111" s="129"/>
      <c r="I111" s="129"/>
      <c r="J111" s="88">
        <v>0</v>
      </c>
      <c r="K111" s="129"/>
      <c r="L111" s="131"/>
      <c r="M111" s="132"/>
      <c r="N111" s="133" t="s">
        <v>38</v>
      </c>
      <c r="O111" s="132"/>
      <c r="P111" s="132"/>
      <c r="Q111" s="132"/>
      <c r="R111" s="132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4" t="s">
        <v>198</v>
      </c>
      <c r="AZ111" s="132"/>
      <c r="BA111" s="132"/>
      <c r="BB111" s="132"/>
      <c r="BC111" s="132"/>
      <c r="BD111" s="132"/>
      <c r="BE111" s="135">
        <f t="shared" si="0"/>
        <v>0</v>
      </c>
      <c r="BF111" s="135">
        <f t="shared" si="1"/>
        <v>0</v>
      </c>
      <c r="BG111" s="135">
        <f t="shared" si="2"/>
        <v>0</v>
      </c>
      <c r="BH111" s="135">
        <f t="shared" si="3"/>
        <v>0</v>
      </c>
      <c r="BI111" s="135">
        <f t="shared" si="4"/>
        <v>0</v>
      </c>
      <c r="BJ111" s="134" t="s">
        <v>84</v>
      </c>
      <c r="BK111" s="132"/>
      <c r="BL111" s="132"/>
      <c r="BM111" s="132"/>
    </row>
    <row r="112" spans="1:65" s="2" customFormat="1" ht="18" customHeight="1" x14ac:dyDescent="0.2">
      <c r="A112" s="30"/>
      <c r="B112" s="128"/>
      <c r="C112" s="129"/>
      <c r="D112" s="424" t="s">
        <v>200</v>
      </c>
      <c r="E112" s="430"/>
      <c r="F112" s="430"/>
      <c r="G112" s="129"/>
      <c r="H112" s="129"/>
      <c r="I112" s="129"/>
      <c r="J112" s="88">
        <v>0</v>
      </c>
      <c r="K112" s="129"/>
      <c r="L112" s="131"/>
      <c r="M112" s="132"/>
      <c r="N112" s="133" t="s">
        <v>38</v>
      </c>
      <c r="O112" s="132"/>
      <c r="P112" s="132"/>
      <c r="Q112" s="132"/>
      <c r="R112" s="132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4" t="s">
        <v>198</v>
      </c>
      <c r="AZ112" s="132"/>
      <c r="BA112" s="132"/>
      <c r="BB112" s="132"/>
      <c r="BC112" s="132"/>
      <c r="BD112" s="132"/>
      <c r="BE112" s="135">
        <f t="shared" si="0"/>
        <v>0</v>
      </c>
      <c r="BF112" s="135">
        <f t="shared" si="1"/>
        <v>0</v>
      </c>
      <c r="BG112" s="135">
        <f t="shared" si="2"/>
        <v>0</v>
      </c>
      <c r="BH112" s="135">
        <f t="shared" si="3"/>
        <v>0</v>
      </c>
      <c r="BI112" s="135">
        <f t="shared" si="4"/>
        <v>0</v>
      </c>
      <c r="BJ112" s="134" t="s">
        <v>84</v>
      </c>
      <c r="BK112" s="132"/>
      <c r="BL112" s="132"/>
      <c r="BM112" s="132"/>
    </row>
    <row r="113" spans="1:65" s="2" customFormat="1" ht="18" customHeight="1" x14ac:dyDescent="0.2">
      <c r="A113" s="30"/>
      <c r="B113" s="128"/>
      <c r="C113" s="129"/>
      <c r="D113" s="424" t="s">
        <v>201</v>
      </c>
      <c r="E113" s="430"/>
      <c r="F113" s="430"/>
      <c r="G113" s="129"/>
      <c r="H113" s="129"/>
      <c r="I113" s="129"/>
      <c r="J113" s="88">
        <v>0</v>
      </c>
      <c r="K113" s="129"/>
      <c r="L113" s="131"/>
      <c r="M113" s="132"/>
      <c r="N113" s="133" t="s">
        <v>38</v>
      </c>
      <c r="O113" s="132"/>
      <c r="P113" s="132"/>
      <c r="Q113" s="132"/>
      <c r="R113" s="132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4" t="s">
        <v>198</v>
      </c>
      <c r="AZ113" s="132"/>
      <c r="BA113" s="132"/>
      <c r="BB113" s="132"/>
      <c r="BC113" s="132"/>
      <c r="BD113" s="132"/>
      <c r="BE113" s="135">
        <f t="shared" si="0"/>
        <v>0</v>
      </c>
      <c r="BF113" s="135">
        <f t="shared" si="1"/>
        <v>0</v>
      </c>
      <c r="BG113" s="135">
        <f t="shared" si="2"/>
        <v>0</v>
      </c>
      <c r="BH113" s="135">
        <f t="shared" si="3"/>
        <v>0</v>
      </c>
      <c r="BI113" s="135">
        <f t="shared" si="4"/>
        <v>0</v>
      </c>
      <c r="BJ113" s="134" t="s">
        <v>84</v>
      </c>
      <c r="BK113" s="132"/>
      <c r="BL113" s="132"/>
      <c r="BM113" s="132"/>
    </row>
    <row r="114" spans="1:65" s="2" customFormat="1" ht="18" customHeight="1" x14ac:dyDescent="0.2">
      <c r="A114" s="30"/>
      <c r="B114" s="128"/>
      <c r="C114" s="129"/>
      <c r="D114" s="424" t="s">
        <v>202</v>
      </c>
      <c r="E114" s="430"/>
      <c r="F114" s="430"/>
      <c r="G114" s="129"/>
      <c r="H114" s="129"/>
      <c r="I114" s="129"/>
      <c r="J114" s="88">
        <v>0</v>
      </c>
      <c r="K114" s="129"/>
      <c r="L114" s="131"/>
      <c r="M114" s="132"/>
      <c r="N114" s="133" t="s">
        <v>38</v>
      </c>
      <c r="O114" s="132"/>
      <c r="P114" s="132"/>
      <c r="Q114" s="132"/>
      <c r="R114" s="132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4" t="s">
        <v>198</v>
      </c>
      <c r="AZ114" s="132"/>
      <c r="BA114" s="132"/>
      <c r="BB114" s="132"/>
      <c r="BC114" s="132"/>
      <c r="BD114" s="132"/>
      <c r="BE114" s="135">
        <f t="shared" si="0"/>
        <v>0</v>
      </c>
      <c r="BF114" s="135">
        <f t="shared" si="1"/>
        <v>0</v>
      </c>
      <c r="BG114" s="135">
        <f t="shared" si="2"/>
        <v>0</v>
      </c>
      <c r="BH114" s="135">
        <f t="shared" si="3"/>
        <v>0</v>
      </c>
      <c r="BI114" s="135">
        <f t="shared" si="4"/>
        <v>0</v>
      </c>
      <c r="BJ114" s="134" t="s">
        <v>84</v>
      </c>
      <c r="BK114" s="132"/>
      <c r="BL114" s="132"/>
      <c r="BM114" s="132"/>
    </row>
    <row r="115" spans="1:65" s="2" customFormat="1" ht="18" customHeight="1" x14ac:dyDescent="0.2">
      <c r="A115" s="30"/>
      <c r="B115" s="128"/>
      <c r="C115" s="129"/>
      <c r="D115" s="130" t="s">
        <v>203</v>
      </c>
      <c r="E115" s="129"/>
      <c r="F115" s="129"/>
      <c r="G115" s="129"/>
      <c r="H115" s="129"/>
      <c r="I115" s="129"/>
      <c r="J115" s="88">
        <f>ROUND(J34*T115,2)</f>
        <v>0</v>
      </c>
      <c r="K115" s="129"/>
      <c r="L115" s="131"/>
      <c r="M115" s="132"/>
      <c r="N115" s="133" t="s">
        <v>38</v>
      </c>
      <c r="O115" s="132"/>
      <c r="P115" s="132"/>
      <c r="Q115" s="132"/>
      <c r="R115" s="132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4" t="s">
        <v>204</v>
      </c>
      <c r="AZ115" s="132"/>
      <c r="BA115" s="132"/>
      <c r="BB115" s="132"/>
      <c r="BC115" s="132"/>
      <c r="BD115" s="132"/>
      <c r="BE115" s="135">
        <f t="shared" si="0"/>
        <v>0</v>
      </c>
      <c r="BF115" s="135">
        <f t="shared" si="1"/>
        <v>0</v>
      </c>
      <c r="BG115" s="135">
        <f t="shared" si="2"/>
        <v>0</v>
      </c>
      <c r="BH115" s="135">
        <f t="shared" si="3"/>
        <v>0</v>
      </c>
      <c r="BI115" s="135">
        <f t="shared" si="4"/>
        <v>0</v>
      </c>
      <c r="BJ115" s="134" t="s">
        <v>84</v>
      </c>
      <c r="BK115" s="132"/>
      <c r="BL115" s="132"/>
      <c r="BM115" s="132"/>
    </row>
    <row r="116" spans="1:65" s="2" customFormat="1" x14ac:dyDescent="0.2">
      <c r="A116" s="30"/>
      <c r="B116" s="31"/>
      <c r="C116" s="30"/>
      <c r="D116" s="30"/>
      <c r="E116" s="30"/>
      <c r="F116" s="30"/>
      <c r="G116" s="30"/>
      <c r="H116" s="30"/>
      <c r="I116" s="30"/>
      <c r="J116" s="30"/>
      <c r="K116" s="30"/>
      <c r="L116" s="43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29.25" customHeight="1" x14ac:dyDescent="0.2">
      <c r="A117" s="30"/>
      <c r="B117" s="31"/>
      <c r="C117" s="94" t="s">
        <v>179</v>
      </c>
      <c r="D117" s="95"/>
      <c r="E117" s="95"/>
      <c r="F117" s="95"/>
      <c r="G117" s="95"/>
      <c r="H117" s="95"/>
      <c r="I117" s="95"/>
      <c r="J117" s="96">
        <f>ROUND(J100+J109,2)</f>
        <v>0</v>
      </c>
      <c r="K117" s="95"/>
      <c r="L117" s="43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2" customFormat="1" ht="7.05" customHeight="1" x14ac:dyDescent="0.2">
      <c r="A118" s="30"/>
      <c r="B118" s="48"/>
      <c r="C118" s="49"/>
      <c r="D118" s="49"/>
      <c r="E118" s="49"/>
      <c r="F118" s="49"/>
      <c r="G118" s="49"/>
      <c r="H118" s="49"/>
      <c r="I118" s="49"/>
      <c r="J118" s="49"/>
      <c r="K118" s="49"/>
      <c r="L118" s="43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22" spans="1:65" s="2" customFormat="1" ht="7.05" customHeight="1" x14ac:dyDescent="0.2">
      <c r="A122" s="30"/>
      <c r="B122" s="50"/>
      <c r="C122" s="51"/>
      <c r="D122" s="51"/>
      <c r="E122" s="51"/>
      <c r="F122" s="51"/>
      <c r="G122" s="51"/>
      <c r="H122" s="51"/>
      <c r="I122" s="51"/>
      <c r="J122" s="51"/>
      <c r="K122" s="51"/>
      <c r="L122" s="43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65" s="2" customFormat="1" ht="25.05" customHeight="1" x14ac:dyDescent="0.2">
      <c r="A123" s="30"/>
      <c r="B123" s="31"/>
      <c r="C123" s="17" t="s">
        <v>205</v>
      </c>
      <c r="D123" s="30"/>
      <c r="E123" s="30"/>
      <c r="F123" s="30"/>
      <c r="G123" s="30"/>
      <c r="H123" s="30"/>
      <c r="I123" s="30"/>
      <c r="J123" s="30"/>
      <c r="K123" s="30"/>
      <c r="L123" s="43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65" s="2" customFormat="1" ht="7.05" customHeight="1" x14ac:dyDescent="0.2">
      <c r="A124" s="30"/>
      <c r="B124" s="31"/>
      <c r="C124" s="30"/>
      <c r="D124" s="30"/>
      <c r="E124" s="30"/>
      <c r="F124" s="30"/>
      <c r="G124" s="30"/>
      <c r="H124" s="30"/>
      <c r="I124" s="30"/>
      <c r="J124" s="30"/>
      <c r="K124" s="30"/>
      <c r="L124" s="43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65" s="2" customFormat="1" ht="12" customHeight="1" x14ac:dyDescent="0.2">
      <c r="A125" s="30"/>
      <c r="B125" s="31"/>
      <c r="C125" s="23" t="s">
        <v>15</v>
      </c>
      <c r="D125" s="30"/>
      <c r="E125" s="30"/>
      <c r="F125" s="30"/>
      <c r="G125" s="30"/>
      <c r="H125" s="30"/>
      <c r="I125" s="30"/>
      <c r="J125" s="30"/>
      <c r="K125" s="30"/>
      <c r="L125" s="43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65" s="2" customFormat="1" ht="16.5" customHeight="1" x14ac:dyDescent="0.2">
      <c r="A126" s="30"/>
      <c r="B126" s="31"/>
      <c r="C126" s="30"/>
      <c r="D126" s="30"/>
      <c r="E126" s="428" t="str">
        <f>E7</f>
        <v>Vinárstvo S</v>
      </c>
      <c r="F126" s="429"/>
      <c r="G126" s="429"/>
      <c r="H126" s="429"/>
      <c r="I126" s="30"/>
      <c r="J126" s="30"/>
      <c r="K126" s="30"/>
      <c r="L126" s="43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65" s="1" customFormat="1" ht="12" customHeight="1" x14ac:dyDescent="0.2">
      <c r="B127" s="16"/>
      <c r="C127" s="23" t="s">
        <v>181</v>
      </c>
      <c r="L127" s="16"/>
    </row>
    <row r="128" spans="1:65" s="1" customFormat="1" ht="16.5" customHeight="1" x14ac:dyDescent="0.2">
      <c r="B128" s="16"/>
      <c r="E128" s="428" t="s">
        <v>106</v>
      </c>
      <c r="F128" s="374"/>
      <c r="G128" s="374"/>
      <c r="H128" s="374"/>
      <c r="L128" s="16"/>
    </row>
    <row r="129" spans="1:65" s="1" customFormat="1" ht="12" customHeight="1" x14ac:dyDescent="0.2">
      <c r="B129" s="16"/>
      <c r="C129" s="23" t="s">
        <v>182</v>
      </c>
      <c r="L129" s="16"/>
    </row>
    <row r="130" spans="1:65" s="2" customFormat="1" ht="16.5" customHeight="1" x14ac:dyDescent="0.2">
      <c r="A130" s="30"/>
      <c r="B130" s="31"/>
      <c r="C130" s="30"/>
      <c r="D130" s="30"/>
      <c r="E130" s="431" t="s">
        <v>2848</v>
      </c>
      <c r="F130" s="425"/>
      <c r="G130" s="425"/>
      <c r="H130" s="425"/>
      <c r="I130" s="30"/>
      <c r="J130" s="30"/>
      <c r="K130" s="30"/>
      <c r="L130" s="43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65" s="2" customFormat="1" ht="12" customHeight="1" x14ac:dyDescent="0.2">
      <c r="A131" s="30"/>
      <c r="B131" s="31"/>
      <c r="C131" s="23"/>
      <c r="D131" s="30"/>
      <c r="E131" s="30"/>
      <c r="F131" s="30"/>
      <c r="G131" s="30"/>
      <c r="H131" s="30"/>
      <c r="I131" s="30"/>
      <c r="J131" s="30"/>
      <c r="K131" s="30"/>
      <c r="L131" s="43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65" s="2" customFormat="1" ht="16.5" customHeight="1" x14ac:dyDescent="0.2">
      <c r="A132" s="30"/>
      <c r="B132" s="31"/>
      <c r="C132" s="30"/>
      <c r="D132" s="30"/>
      <c r="E132" s="404"/>
      <c r="F132" s="425"/>
      <c r="G132" s="425"/>
      <c r="H132" s="425"/>
      <c r="I132" s="30"/>
      <c r="J132" s="30"/>
      <c r="K132" s="30"/>
      <c r="L132" s="43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65" s="2" customFormat="1" ht="7.05" customHeight="1" x14ac:dyDescent="0.2">
      <c r="A133" s="30"/>
      <c r="B133" s="31"/>
      <c r="C133" s="30"/>
      <c r="D133" s="30"/>
      <c r="E133" s="30"/>
      <c r="F133" s="30"/>
      <c r="G133" s="30"/>
      <c r="H133" s="30"/>
      <c r="I133" s="30"/>
      <c r="J133" s="30"/>
      <c r="K133" s="30"/>
      <c r="L133" s="43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1:65" s="2" customFormat="1" ht="12" customHeight="1" x14ac:dyDescent="0.2">
      <c r="A134" s="30"/>
      <c r="B134" s="31"/>
      <c r="C134" s="23" t="s">
        <v>18</v>
      </c>
      <c r="D134" s="30"/>
      <c r="E134" s="30"/>
      <c r="F134" s="21" t="str">
        <f>F16</f>
        <v>k.ú.Strekov,okres Nové Zámky</v>
      </c>
      <c r="G134" s="30"/>
      <c r="H134" s="30"/>
      <c r="I134" s="23" t="s">
        <v>20</v>
      </c>
      <c r="J134" s="56">
        <f>IF(J16="","",J16)</f>
        <v>44665</v>
      </c>
      <c r="K134" s="30"/>
      <c r="L134" s="43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</row>
    <row r="135" spans="1:65" s="2" customFormat="1" ht="7.05" customHeight="1" x14ac:dyDescent="0.2">
      <c r="A135" s="30"/>
      <c r="B135" s="31"/>
      <c r="C135" s="30"/>
      <c r="D135" s="30"/>
      <c r="E135" s="30"/>
      <c r="F135" s="30"/>
      <c r="G135" s="30"/>
      <c r="H135" s="30"/>
      <c r="I135" s="30"/>
      <c r="J135" s="30"/>
      <c r="K135" s="30"/>
      <c r="L135" s="43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  <row r="136" spans="1:65" s="2" customFormat="1" ht="25.8" customHeight="1" x14ac:dyDescent="0.2">
      <c r="A136" s="30"/>
      <c r="B136" s="31"/>
      <c r="C136" s="23" t="s">
        <v>21</v>
      </c>
      <c r="D136" s="30"/>
      <c r="E136" s="30"/>
      <c r="F136" s="21" t="str">
        <f>E19</f>
        <v xml:space="preserve"> STON a.s. , Uhrova 18, 831 01 Bratislava</v>
      </c>
      <c r="G136" s="30"/>
      <c r="H136" s="30"/>
      <c r="I136" s="23" t="s">
        <v>26</v>
      </c>
      <c r="J136" s="26" t="str">
        <f>E25</f>
        <v xml:space="preserve"> Ing. arch. Tomáš Krištek</v>
      </c>
      <c r="K136" s="30"/>
      <c r="L136" s="43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</row>
    <row r="137" spans="1:65" s="2" customFormat="1" ht="15.3" customHeight="1" x14ac:dyDescent="0.2">
      <c r="A137" s="30"/>
      <c r="B137" s="31"/>
      <c r="C137" s="23" t="s">
        <v>24</v>
      </c>
      <c r="D137" s="30"/>
      <c r="E137" s="30"/>
      <c r="F137" s="21" t="str">
        <f>IF(E22="","",E22)</f>
        <v>Vyplň údaj</v>
      </c>
      <c r="G137" s="30"/>
      <c r="H137" s="30"/>
      <c r="I137" s="23" t="s">
        <v>28</v>
      </c>
      <c r="J137" s="26" t="str">
        <f>E28</f>
        <v>Rosoft,s.r.o.</v>
      </c>
      <c r="K137" s="30"/>
      <c r="L137" s="43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</row>
    <row r="138" spans="1:65" s="2" customFormat="1" ht="10.199999999999999" customHeight="1" x14ac:dyDescent="0.2">
      <c r="A138" s="30"/>
      <c r="B138" s="31"/>
      <c r="C138" s="30"/>
      <c r="D138" s="30"/>
      <c r="E138" s="30"/>
      <c r="F138" s="30"/>
      <c r="G138" s="30"/>
      <c r="H138" s="30"/>
      <c r="I138" s="30"/>
      <c r="J138" s="30"/>
      <c r="K138" s="30"/>
      <c r="L138" s="43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</row>
    <row r="139" spans="1:65" s="10" customFormat="1" ht="29.25" customHeight="1" x14ac:dyDescent="0.2">
      <c r="A139" s="136"/>
      <c r="B139" s="137"/>
      <c r="C139" s="138" t="s">
        <v>206</v>
      </c>
      <c r="D139" s="139" t="s">
        <v>57</v>
      </c>
      <c r="E139" s="139" t="s">
        <v>53</v>
      </c>
      <c r="F139" s="139" t="s">
        <v>54</v>
      </c>
      <c r="G139" s="139" t="s">
        <v>207</v>
      </c>
      <c r="H139" s="139" t="s">
        <v>208</v>
      </c>
      <c r="I139" s="139" t="s">
        <v>209</v>
      </c>
      <c r="J139" s="140" t="s">
        <v>190</v>
      </c>
      <c r="K139" s="141" t="s">
        <v>210</v>
      </c>
      <c r="L139" s="142"/>
      <c r="M139" s="63" t="s">
        <v>1</v>
      </c>
      <c r="N139" s="64" t="s">
        <v>36</v>
      </c>
      <c r="O139" s="64" t="s">
        <v>211</v>
      </c>
      <c r="P139" s="64" t="s">
        <v>212</v>
      </c>
      <c r="Q139" s="64" t="s">
        <v>213</v>
      </c>
      <c r="R139" s="64" t="s">
        <v>214</v>
      </c>
      <c r="S139" s="64" t="s">
        <v>215</v>
      </c>
      <c r="T139" s="65" t="s">
        <v>216</v>
      </c>
      <c r="U139" s="136"/>
      <c r="V139" s="136"/>
      <c r="W139" s="136"/>
      <c r="X139" s="136"/>
      <c r="Y139" s="136"/>
      <c r="Z139" s="136"/>
      <c r="AA139" s="136"/>
      <c r="AB139" s="136"/>
      <c r="AC139" s="136"/>
      <c r="AD139" s="136"/>
      <c r="AE139" s="136"/>
    </row>
    <row r="140" spans="1:65" s="2" customFormat="1" ht="22.8" customHeight="1" x14ac:dyDescent="0.3">
      <c r="A140" s="30"/>
      <c r="B140" s="31"/>
      <c r="C140" s="70" t="s">
        <v>187</v>
      </c>
      <c r="D140" s="30"/>
      <c r="E140" s="30"/>
      <c r="F140" s="30"/>
      <c r="G140" s="30"/>
      <c r="H140" s="30"/>
      <c r="I140" s="30"/>
      <c r="J140" s="143">
        <f>BK140</f>
        <v>0</v>
      </c>
      <c r="K140" s="30"/>
      <c r="L140" s="31"/>
      <c r="M140" s="66"/>
      <c r="N140" s="57"/>
      <c r="O140" s="67"/>
      <c r="P140" s="144">
        <f>P141</f>
        <v>0</v>
      </c>
      <c r="Q140" s="67"/>
      <c r="R140" s="144">
        <f>R141</f>
        <v>0</v>
      </c>
      <c r="S140" s="67"/>
      <c r="T140" s="145">
        <f>T141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T140" s="13" t="s">
        <v>71</v>
      </c>
      <c r="AU140" s="13" t="s">
        <v>192</v>
      </c>
      <c r="BK140" s="146">
        <f>BK141</f>
        <v>0</v>
      </c>
    </row>
    <row r="141" spans="1:65" s="11" customFormat="1" ht="25.95" customHeight="1" x14ac:dyDescent="0.25">
      <c r="B141" s="147"/>
      <c r="D141" s="148" t="s">
        <v>71</v>
      </c>
      <c r="E141" s="149" t="s">
        <v>1119</v>
      </c>
      <c r="F141" s="149" t="s">
        <v>1120</v>
      </c>
      <c r="I141" s="150"/>
      <c r="J141" s="151">
        <f>BK141</f>
        <v>0</v>
      </c>
      <c r="L141" s="147"/>
      <c r="M141" s="152"/>
      <c r="N141" s="153"/>
      <c r="O141" s="153"/>
      <c r="P141" s="154">
        <f>P142+P158+P204+P239+P272</f>
        <v>0</v>
      </c>
      <c r="Q141" s="153"/>
      <c r="R141" s="154">
        <f>R142+R158+R204+R239+R272</f>
        <v>0</v>
      </c>
      <c r="S141" s="153"/>
      <c r="T141" s="155">
        <f>T142+T158+T204+T239+T272</f>
        <v>0</v>
      </c>
      <c r="AR141" s="148" t="s">
        <v>84</v>
      </c>
      <c r="AT141" s="156" t="s">
        <v>71</v>
      </c>
      <c r="AU141" s="156" t="s">
        <v>72</v>
      </c>
      <c r="AY141" s="148" t="s">
        <v>219</v>
      </c>
      <c r="BK141" s="157">
        <f>BK142+BK158+BK204+BK239+BK272</f>
        <v>0</v>
      </c>
    </row>
    <row r="142" spans="1:65" s="11" customFormat="1" ht="22.8" customHeight="1" x14ac:dyDescent="0.25">
      <c r="B142" s="147"/>
      <c r="D142" s="148" t="s">
        <v>71</v>
      </c>
      <c r="E142" s="158" t="s">
        <v>725</v>
      </c>
      <c r="F142" s="158" t="s">
        <v>726</v>
      </c>
      <c r="I142" s="150"/>
      <c r="J142" s="159">
        <f>BK142</f>
        <v>0</v>
      </c>
      <c r="L142" s="147"/>
      <c r="M142" s="152"/>
      <c r="N142" s="153"/>
      <c r="O142" s="153"/>
      <c r="P142" s="154">
        <f>SUM(P143:P157)</f>
        <v>0</v>
      </c>
      <c r="Q142" s="153"/>
      <c r="R142" s="154">
        <f>SUM(R143:R157)</f>
        <v>0</v>
      </c>
      <c r="S142" s="153"/>
      <c r="T142" s="155">
        <f>SUM(T143:T157)</f>
        <v>0</v>
      </c>
      <c r="AR142" s="148" t="s">
        <v>84</v>
      </c>
      <c r="AT142" s="156" t="s">
        <v>71</v>
      </c>
      <c r="AU142" s="156" t="s">
        <v>78</v>
      </c>
      <c r="AY142" s="148" t="s">
        <v>219</v>
      </c>
      <c r="BK142" s="157">
        <f>SUM(BK143:BK157)</f>
        <v>0</v>
      </c>
    </row>
    <row r="143" spans="1:65" s="2" customFormat="1" ht="33" customHeight="1" x14ac:dyDescent="0.2">
      <c r="A143" s="30"/>
      <c r="B143" s="128"/>
      <c r="C143" s="178" t="s">
        <v>78</v>
      </c>
      <c r="D143" s="178" t="s">
        <v>680</v>
      </c>
      <c r="E143" s="179" t="s">
        <v>1187</v>
      </c>
      <c r="F143" s="180" t="s">
        <v>1188</v>
      </c>
      <c r="G143" s="181" t="s">
        <v>380</v>
      </c>
      <c r="H143" s="182">
        <v>33</v>
      </c>
      <c r="I143" s="183"/>
      <c r="J143" s="184">
        <f t="shared" ref="J143:J157" si="5">ROUND(I143*H143,2)</f>
        <v>0</v>
      </c>
      <c r="K143" s="185"/>
      <c r="L143" s="186"/>
      <c r="M143" s="187" t="s">
        <v>1</v>
      </c>
      <c r="N143" s="188" t="s">
        <v>38</v>
      </c>
      <c r="O143" s="59"/>
      <c r="P143" s="170">
        <f t="shared" ref="P143:P157" si="6">O143*H143</f>
        <v>0</v>
      </c>
      <c r="Q143" s="170">
        <v>0</v>
      </c>
      <c r="R143" s="170">
        <f t="shared" ref="R143:R157" si="7">Q143*H143</f>
        <v>0</v>
      </c>
      <c r="S143" s="170">
        <v>0</v>
      </c>
      <c r="T143" s="171">
        <f t="shared" ref="T143:T157" si="8">S143*H143</f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72" t="s">
        <v>275</v>
      </c>
      <c r="AT143" s="172" t="s">
        <v>680</v>
      </c>
      <c r="AU143" s="172" t="s">
        <v>84</v>
      </c>
      <c r="AY143" s="13" t="s">
        <v>219</v>
      </c>
      <c r="BE143" s="91">
        <f t="shared" ref="BE143:BE157" si="9">IF(N143="základná",J143,0)</f>
        <v>0</v>
      </c>
      <c r="BF143" s="91">
        <f t="shared" ref="BF143:BF157" si="10">IF(N143="znížená",J143,0)</f>
        <v>0</v>
      </c>
      <c r="BG143" s="91">
        <f t="shared" ref="BG143:BG157" si="11">IF(N143="zákl. prenesená",J143,0)</f>
        <v>0</v>
      </c>
      <c r="BH143" s="91">
        <f t="shared" ref="BH143:BH157" si="12">IF(N143="zníž. prenesená",J143,0)</f>
        <v>0</v>
      </c>
      <c r="BI143" s="91">
        <f t="shared" ref="BI143:BI157" si="13">IF(N143="nulová",J143,0)</f>
        <v>0</v>
      </c>
      <c r="BJ143" s="13" t="s">
        <v>84</v>
      </c>
      <c r="BK143" s="91">
        <f t="shared" ref="BK143:BK157" si="14">ROUND(I143*H143,2)</f>
        <v>0</v>
      </c>
      <c r="BL143" s="13" t="s">
        <v>247</v>
      </c>
      <c r="BM143" s="172" t="s">
        <v>637</v>
      </c>
    </row>
    <row r="144" spans="1:65" s="2" customFormat="1" ht="24.3" customHeight="1" x14ac:dyDescent="0.2">
      <c r="A144" s="30"/>
      <c r="B144" s="128"/>
      <c r="C144" s="160" t="s">
        <v>84</v>
      </c>
      <c r="D144" s="160" t="s">
        <v>221</v>
      </c>
      <c r="E144" s="161" t="s">
        <v>1197</v>
      </c>
      <c r="F144" s="162" t="s">
        <v>1190</v>
      </c>
      <c r="G144" s="163" t="s">
        <v>380</v>
      </c>
      <c r="H144" s="164">
        <v>33</v>
      </c>
      <c r="I144" s="165"/>
      <c r="J144" s="166">
        <f t="shared" si="5"/>
        <v>0</v>
      </c>
      <c r="K144" s="167"/>
      <c r="L144" s="31"/>
      <c r="M144" s="168" t="s">
        <v>1</v>
      </c>
      <c r="N144" s="169" t="s">
        <v>38</v>
      </c>
      <c r="O144" s="59"/>
      <c r="P144" s="170">
        <f t="shared" si="6"/>
        <v>0</v>
      </c>
      <c r="Q144" s="170">
        <v>0</v>
      </c>
      <c r="R144" s="170">
        <f t="shared" si="7"/>
        <v>0</v>
      </c>
      <c r="S144" s="170">
        <v>0</v>
      </c>
      <c r="T144" s="171">
        <f t="shared" si="8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72" t="s">
        <v>247</v>
      </c>
      <c r="AT144" s="172" t="s">
        <v>221</v>
      </c>
      <c r="AU144" s="172" t="s">
        <v>84</v>
      </c>
      <c r="AY144" s="13" t="s">
        <v>219</v>
      </c>
      <c r="BE144" s="91">
        <f t="shared" si="9"/>
        <v>0</v>
      </c>
      <c r="BF144" s="91">
        <f t="shared" si="10"/>
        <v>0</v>
      </c>
      <c r="BG144" s="91">
        <f t="shared" si="11"/>
        <v>0</v>
      </c>
      <c r="BH144" s="91">
        <f t="shared" si="12"/>
        <v>0</v>
      </c>
      <c r="BI144" s="91">
        <f t="shared" si="13"/>
        <v>0</v>
      </c>
      <c r="BJ144" s="13" t="s">
        <v>84</v>
      </c>
      <c r="BK144" s="91">
        <f t="shared" si="14"/>
        <v>0</v>
      </c>
      <c r="BL144" s="13" t="s">
        <v>247</v>
      </c>
      <c r="BM144" s="172" t="s">
        <v>641</v>
      </c>
    </row>
    <row r="145" spans="1:65" s="2" customFormat="1" ht="33" customHeight="1" x14ac:dyDescent="0.2">
      <c r="A145" s="30"/>
      <c r="B145" s="128"/>
      <c r="C145" s="178" t="s">
        <v>91</v>
      </c>
      <c r="D145" s="178" t="s">
        <v>680</v>
      </c>
      <c r="E145" s="179" t="s">
        <v>1191</v>
      </c>
      <c r="F145" s="180" t="s">
        <v>1192</v>
      </c>
      <c r="G145" s="181" t="s">
        <v>380</v>
      </c>
      <c r="H145" s="182">
        <v>29</v>
      </c>
      <c r="I145" s="183"/>
      <c r="J145" s="184">
        <f t="shared" si="5"/>
        <v>0</v>
      </c>
      <c r="K145" s="185"/>
      <c r="L145" s="186"/>
      <c r="M145" s="187" t="s">
        <v>1</v>
      </c>
      <c r="N145" s="188" t="s">
        <v>38</v>
      </c>
      <c r="O145" s="59"/>
      <c r="P145" s="170">
        <f t="shared" si="6"/>
        <v>0</v>
      </c>
      <c r="Q145" s="170">
        <v>0</v>
      </c>
      <c r="R145" s="170">
        <f t="shared" si="7"/>
        <v>0</v>
      </c>
      <c r="S145" s="170">
        <v>0</v>
      </c>
      <c r="T145" s="171">
        <f t="shared" si="8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72" t="s">
        <v>275</v>
      </c>
      <c r="AT145" s="172" t="s">
        <v>680</v>
      </c>
      <c r="AU145" s="172" t="s">
        <v>84</v>
      </c>
      <c r="AY145" s="13" t="s">
        <v>219</v>
      </c>
      <c r="BE145" s="91">
        <f t="shared" si="9"/>
        <v>0</v>
      </c>
      <c r="BF145" s="91">
        <f t="shared" si="10"/>
        <v>0</v>
      </c>
      <c r="BG145" s="91">
        <f t="shared" si="11"/>
        <v>0</v>
      </c>
      <c r="BH145" s="91">
        <f t="shared" si="12"/>
        <v>0</v>
      </c>
      <c r="BI145" s="91">
        <f t="shared" si="13"/>
        <v>0</v>
      </c>
      <c r="BJ145" s="13" t="s">
        <v>84</v>
      </c>
      <c r="BK145" s="91">
        <f t="shared" si="14"/>
        <v>0</v>
      </c>
      <c r="BL145" s="13" t="s">
        <v>247</v>
      </c>
      <c r="BM145" s="172" t="s">
        <v>645</v>
      </c>
    </row>
    <row r="146" spans="1:65" s="2" customFormat="1" ht="24.3" customHeight="1" x14ac:dyDescent="0.2">
      <c r="A146" s="30"/>
      <c r="B146" s="128"/>
      <c r="C146" s="160" t="s">
        <v>225</v>
      </c>
      <c r="D146" s="160" t="s">
        <v>221</v>
      </c>
      <c r="E146" s="161" t="s">
        <v>1197</v>
      </c>
      <c r="F146" s="162" t="s">
        <v>1190</v>
      </c>
      <c r="G146" s="163" t="s">
        <v>380</v>
      </c>
      <c r="H146" s="164">
        <v>29</v>
      </c>
      <c r="I146" s="165"/>
      <c r="J146" s="166">
        <f t="shared" si="5"/>
        <v>0</v>
      </c>
      <c r="K146" s="167"/>
      <c r="L146" s="31"/>
      <c r="M146" s="168" t="s">
        <v>1</v>
      </c>
      <c r="N146" s="169" t="s">
        <v>38</v>
      </c>
      <c r="O146" s="59"/>
      <c r="P146" s="170">
        <f t="shared" si="6"/>
        <v>0</v>
      </c>
      <c r="Q146" s="170">
        <v>0</v>
      </c>
      <c r="R146" s="170">
        <f t="shared" si="7"/>
        <v>0</v>
      </c>
      <c r="S146" s="170">
        <v>0</v>
      </c>
      <c r="T146" s="171">
        <f t="shared" si="8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72" t="s">
        <v>247</v>
      </c>
      <c r="AT146" s="172" t="s">
        <v>221</v>
      </c>
      <c r="AU146" s="172" t="s">
        <v>84</v>
      </c>
      <c r="AY146" s="13" t="s">
        <v>219</v>
      </c>
      <c r="BE146" s="91">
        <f t="shared" si="9"/>
        <v>0</v>
      </c>
      <c r="BF146" s="91">
        <f t="shared" si="10"/>
        <v>0</v>
      </c>
      <c r="BG146" s="91">
        <f t="shared" si="11"/>
        <v>0</v>
      </c>
      <c r="BH146" s="91">
        <f t="shared" si="12"/>
        <v>0</v>
      </c>
      <c r="BI146" s="91">
        <f t="shared" si="13"/>
        <v>0</v>
      </c>
      <c r="BJ146" s="13" t="s">
        <v>84</v>
      </c>
      <c r="BK146" s="91">
        <f t="shared" si="14"/>
        <v>0</v>
      </c>
      <c r="BL146" s="13" t="s">
        <v>247</v>
      </c>
      <c r="BM146" s="172" t="s">
        <v>649</v>
      </c>
    </row>
    <row r="147" spans="1:65" s="2" customFormat="1" ht="33" customHeight="1" x14ac:dyDescent="0.2">
      <c r="A147" s="30"/>
      <c r="B147" s="128"/>
      <c r="C147" s="178" t="s">
        <v>234</v>
      </c>
      <c r="D147" s="178" t="s">
        <v>680</v>
      </c>
      <c r="E147" s="179" t="s">
        <v>1193</v>
      </c>
      <c r="F147" s="180" t="s">
        <v>1194</v>
      </c>
      <c r="G147" s="181" t="s">
        <v>380</v>
      </c>
      <c r="H147" s="182">
        <v>1</v>
      </c>
      <c r="I147" s="183"/>
      <c r="J147" s="184">
        <f t="shared" si="5"/>
        <v>0</v>
      </c>
      <c r="K147" s="185"/>
      <c r="L147" s="186"/>
      <c r="M147" s="187" t="s">
        <v>1</v>
      </c>
      <c r="N147" s="188" t="s">
        <v>38</v>
      </c>
      <c r="O147" s="59"/>
      <c r="P147" s="170">
        <f t="shared" si="6"/>
        <v>0</v>
      </c>
      <c r="Q147" s="170">
        <v>0</v>
      </c>
      <c r="R147" s="170">
        <f t="shared" si="7"/>
        <v>0</v>
      </c>
      <c r="S147" s="170">
        <v>0</v>
      </c>
      <c r="T147" s="171">
        <f t="shared" si="8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72" t="s">
        <v>275</v>
      </c>
      <c r="AT147" s="172" t="s">
        <v>680</v>
      </c>
      <c r="AU147" s="172" t="s">
        <v>84</v>
      </c>
      <c r="AY147" s="13" t="s">
        <v>219</v>
      </c>
      <c r="BE147" s="91">
        <f t="shared" si="9"/>
        <v>0</v>
      </c>
      <c r="BF147" s="91">
        <f t="shared" si="10"/>
        <v>0</v>
      </c>
      <c r="BG147" s="91">
        <f t="shared" si="11"/>
        <v>0</v>
      </c>
      <c r="BH147" s="91">
        <f t="shared" si="12"/>
        <v>0</v>
      </c>
      <c r="BI147" s="91">
        <f t="shared" si="13"/>
        <v>0</v>
      </c>
      <c r="BJ147" s="13" t="s">
        <v>84</v>
      </c>
      <c r="BK147" s="91">
        <f t="shared" si="14"/>
        <v>0</v>
      </c>
      <c r="BL147" s="13" t="s">
        <v>247</v>
      </c>
      <c r="BM147" s="172" t="s">
        <v>653</v>
      </c>
    </row>
    <row r="148" spans="1:65" s="2" customFormat="1" ht="24.3" customHeight="1" x14ac:dyDescent="0.2">
      <c r="A148" s="30"/>
      <c r="B148" s="128"/>
      <c r="C148" s="160" t="s">
        <v>230</v>
      </c>
      <c r="D148" s="160" t="s">
        <v>221</v>
      </c>
      <c r="E148" s="161" t="s">
        <v>1197</v>
      </c>
      <c r="F148" s="162" t="s">
        <v>1190</v>
      </c>
      <c r="G148" s="163" t="s">
        <v>380</v>
      </c>
      <c r="H148" s="164">
        <v>1</v>
      </c>
      <c r="I148" s="165"/>
      <c r="J148" s="166">
        <f t="shared" si="5"/>
        <v>0</v>
      </c>
      <c r="K148" s="167"/>
      <c r="L148" s="31"/>
      <c r="M148" s="168" t="s">
        <v>1</v>
      </c>
      <c r="N148" s="169" t="s">
        <v>38</v>
      </c>
      <c r="O148" s="59"/>
      <c r="P148" s="170">
        <f t="shared" si="6"/>
        <v>0</v>
      </c>
      <c r="Q148" s="170">
        <v>0</v>
      </c>
      <c r="R148" s="170">
        <f t="shared" si="7"/>
        <v>0</v>
      </c>
      <c r="S148" s="170">
        <v>0</v>
      </c>
      <c r="T148" s="171">
        <f t="shared" si="8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72" t="s">
        <v>247</v>
      </c>
      <c r="AT148" s="172" t="s">
        <v>221</v>
      </c>
      <c r="AU148" s="172" t="s">
        <v>84</v>
      </c>
      <c r="AY148" s="13" t="s">
        <v>219</v>
      </c>
      <c r="BE148" s="91">
        <f t="shared" si="9"/>
        <v>0</v>
      </c>
      <c r="BF148" s="91">
        <f t="shared" si="10"/>
        <v>0</v>
      </c>
      <c r="BG148" s="91">
        <f t="shared" si="11"/>
        <v>0</v>
      </c>
      <c r="BH148" s="91">
        <f t="shared" si="12"/>
        <v>0</v>
      </c>
      <c r="BI148" s="91">
        <f t="shared" si="13"/>
        <v>0</v>
      </c>
      <c r="BJ148" s="13" t="s">
        <v>84</v>
      </c>
      <c r="BK148" s="91">
        <f t="shared" si="14"/>
        <v>0</v>
      </c>
      <c r="BL148" s="13" t="s">
        <v>247</v>
      </c>
      <c r="BM148" s="172" t="s">
        <v>657</v>
      </c>
    </row>
    <row r="149" spans="1:65" s="2" customFormat="1" ht="24.3" customHeight="1" x14ac:dyDescent="0.2">
      <c r="A149" s="30"/>
      <c r="B149" s="128"/>
      <c r="C149" s="178" t="s">
        <v>243</v>
      </c>
      <c r="D149" s="178" t="s">
        <v>680</v>
      </c>
      <c r="E149" s="179" t="s">
        <v>1195</v>
      </c>
      <c r="F149" s="180" t="s">
        <v>1196</v>
      </c>
      <c r="G149" s="181" t="s">
        <v>380</v>
      </c>
      <c r="H149" s="182">
        <v>15</v>
      </c>
      <c r="I149" s="183"/>
      <c r="J149" s="184">
        <f t="shared" si="5"/>
        <v>0</v>
      </c>
      <c r="K149" s="185"/>
      <c r="L149" s="186"/>
      <c r="M149" s="187" t="s">
        <v>1</v>
      </c>
      <c r="N149" s="188" t="s">
        <v>38</v>
      </c>
      <c r="O149" s="59"/>
      <c r="P149" s="170">
        <f t="shared" si="6"/>
        <v>0</v>
      </c>
      <c r="Q149" s="170">
        <v>0</v>
      </c>
      <c r="R149" s="170">
        <f t="shared" si="7"/>
        <v>0</v>
      </c>
      <c r="S149" s="170">
        <v>0</v>
      </c>
      <c r="T149" s="171">
        <f t="shared" si="8"/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72" t="s">
        <v>275</v>
      </c>
      <c r="AT149" s="172" t="s">
        <v>680</v>
      </c>
      <c r="AU149" s="172" t="s">
        <v>84</v>
      </c>
      <c r="AY149" s="13" t="s">
        <v>219</v>
      </c>
      <c r="BE149" s="91">
        <f t="shared" si="9"/>
        <v>0</v>
      </c>
      <c r="BF149" s="91">
        <f t="shared" si="10"/>
        <v>0</v>
      </c>
      <c r="BG149" s="91">
        <f t="shared" si="11"/>
        <v>0</v>
      </c>
      <c r="BH149" s="91">
        <f t="shared" si="12"/>
        <v>0</v>
      </c>
      <c r="BI149" s="91">
        <f t="shared" si="13"/>
        <v>0</v>
      </c>
      <c r="BJ149" s="13" t="s">
        <v>84</v>
      </c>
      <c r="BK149" s="91">
        <f t="shared" si="14"/>
        <v>0</v>
      </c>
      <c r="BL149" s="13" t="s">
        <v>247</v>
      </c>
      <c r="BM149" s="172" t="s">
        <v>660</v>
      </c>
    </row>
    <row r="150" spans="1:65" s="2" customFormat="1" ht="24.3" customHeight="1" x14ac:dyDescent="0.2">
      <c r="A150" s="30"/>
      <c r="B150" s="128"/>
      <c r="C150" s="160" t="s">
        <v>233</v>
      </c>
      <c r="D150" s="160" t="s">
        <v>221</v>
      </c>
      <c r="E150" s="161" t="s">
        <v>1960</v>
      </c>
      <c r="F150" s="162" t="s">
        <v>1198</v>
      </c>
      <c r="G150" s="163" t="s">
        <v>380</v>
      </c>
      <c r="H150" s="164">
        <v>15</v>
      </c>
      <c r="I150" s="165"/>
      <c r="J150" s="166">
        <f t="shared" si="5"/>
        <v>0</v>
      </c>
      <c r="K150" s="167"/>
      <c r="L150" s="31"/>
      <c r="M150" s="168" t="s">
        <v>1</v>
      </c>
      <c r="N150" s="169" t="s">
        <v>38</v>
      </c>
      <c r="O150" s="59"/>
      <c r="P150" s="170">
        <f t="shared" si="6"/>
        <v>0</v>
      </c>
      <c r="Q150" s="170">
        <v>0</v>
      </c>
      <c r="R150" s="170">
        <f t="shared" si="7"/>
        <v>0</v>
      </c>
      <c r="S150" s="170">
        <v>0</v>
      </c>
      <c r="T150" s="171">
        <f t="shared" si="8"/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72" t="s">
        <v>247</v>
      </c>
      <c r="AT150" s="172" t="s">
        <v>221</v>
      </c>
      <c r="AU150" s="172" t="s">
        <v>84</v>
      </c>
      <c r="AY150" s="13" t="s">
        <v>219</v>
      </c>
      <c r="BE150" s="91">
        <f t="shared" si="9"/>
        <v>0</v>
      </c>
      <c r="BF150" s="91">
        <f t="shared" si="10"/>
        <v>0</v>
      </c>
      <c r="BG150" s="91">
        <f t="shared" si="11"/>
        <v>0</v>
      </c>
      <c r="BH150" s="91">
        <f t="shared" si="12"/>
        <v>0</v>
      </c>
      <c r="BI150" s="91">
        <f t="shared" si="13"/>
        <v>0</v>
      </c>
      <c r="BJ150" s="13" t="s">
        <v>84</v>
      </c>
      <c r="BK150" s="91">
        <f t="shared" si="14"/>
        <v>0</v>
      </c>
      <c r="BL150" s="13" t="s">
        <v>247</v>
      </c>
      <c r="BM150" s="172" t="s">
        <v>664</v>
      </c>
    </row>
    <row r="151" spans="1:65" s="2" customFormat="1" ht="24.3" customHeight="1" x14ac:dyDescent="0.2">
      <c r="A151" s="30"/>
      <c r="B151" s="128"/>
      <c r="C151" s="178" t="s">
        <v>238</v>
      </c>
      <c r="D151" s="178" t="s">
        <v>680</v>
      </c>
      <c r="E151" s="179" t="s">
        <v>1199</v>
      </c>
      <c r="F151" s="180" t="s">
        <v>1200</v>
      </c>
      <c r="G151" s="181" t="s">
        <v>380</v>
      </c>
      <c r="H151" s="182">
        <v>14</v>
      </c>
      <c r="I151" s="183"/>
      <c r="J151" s="184">
        <f t="shared" si="5"/>
        <v>0</v>
      </c>
      <c r="K151" s="185"/>
      <c r="L151" s="186"/>
      <c r="M151" s="187" t="s">
        <v>1</v>
      </c>
      <c r="N151" s="188" t="s">
        <v>38</v>
      </c>
      <c r="O151" s="59"/>
      <c r="P151" s="170">
        <f t="shared" si="6"/>
        <v>0</v>
      </c>
      <c r="Q151" s="170">
        <v>0</v>
      </c>
      <c r="R151" s="170">
        <f t="shared" si="7"/>
        <v>0</v>
      </c>
      <c r="S151" s="170">
        <v>0</v>
      </c>
      <c r="T151" s="171">
        <f t="shared" si="8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72" t="s">
        <v>275</v>
      </c>
      <c r="AT151" s="172" t="s">
        <v>680</v>
      </c>
      <c r="AU151" s="172" t="s">
        <v>84</v>
      </c>
      <c r="AY151" s="13" t="s">
        <v>219</v>
      </c>
      <c r="BE151" s="91">
        <f t="shared" si="9"/>
        <v>0</v>
      </c>
      <c r="BF151" s="91">
        <f t="shared" si="10"/>
        <v>0</v>
      </c>
      <c r="BG151" s="91">
        <f t="shared" si="11"/>
        <v>0</v>
      </c>
      <c r="BH151" s="91">
        <f t="shared" si="12"/>
        <v>0</v>
      </c>
      <c r="BI151" s="91">
        <f t="shared" si="13"/>
        <v>0</v>
      </c>
      <c r="BJ151" s="13" t="s">
        <v>84</v>
      </c>
      <c r="BK151" s="91">
        <f t="shared" si="14"/>
        <v>0</v>
      </c>
      <c r="BL151" s="13" t="s">
        <v>247</v>
      </c>
      <c r="BM151" s="172" t="s">
        <v>667</v>
      </c>
    </row>
    <row r="152" spans="1:65" s="2" customFormat="1" ht="24.3" customHeight="1" x14ac:dyDescent="0.2">
      <c r="A152" s="30"/>
      <c r="B152" s="128"/>
      <c r="C152" s="160" t="s">
        <v>237</v>
      </c>
      <c r="D152" s="160" t="s">
        <v>221</v>
      </c>
      <c r="E152" s="161" t="s">
        <v>1960</v>
      </c>
      <c r="F152" s="162" t="s">
        <v>1198</v>
      </c>
      <c r="G152" s="163" t="s">
        <v>380</v>
      </c>
      <c r="H152" s="164">
        <v>14</v>
      </c>
      <c r="I152" s="165"/>
      <c r="J152" s="166">
        <f t="shared" si="5"/>
        <v>0</v>
      </c>
      <c r="K152" s="167"/>
      <c r="L152" s="31"/>
      <c r="M152" s="168" t="s">
        <v>1</v>
      </c>
      <c r="N152" s="169" t="s">
        <v>38</v>
      </c>
      <c r="O152" s="59"/>
      <c r="P152" s="170">
        <f t="shared" si="6"/>
        <v>0</v>
      </c>
      <c r="Q152" s="170">
        <v>0</v>
      </c>
      <c r="R152" s="170">
        <f t="shared" si="7"/>
        <v>0</v>
      </c>
      <c r="S152" s="170">
        <v>0</v>
      </c>
      <c r="T152" s="171">
        <f t="shared" si="8"/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72" t="s">
        <v>247</v>
      </c>
      <c r="AT152" s="172" t="s">
        <v>221</v>
      </c>
      <c r="AU152" s="172" t="s">
        <v>84</v>
      </c>
      <c r="AY152" s="13" t="s">
        <v>219</v>
      </c>
      <c r="BE152" s="91">
        <f t="shared" si="9"/>
        <v>0</v>
      </c>
      <c r="BF152" s="91">
        <f t="shared" si="10"/>
        <v>0</v>
      </c>
      <c r="BG152" s="91">
        <f t="shared" si="11"/>
        <v>0</v>
      </c>
      <c r="BH152" s="91">
        <f t="shared" si="12"/>
        <v>0</v>
      </c>
      <c r="BI152" s="91">
        <f t="shared" si="13"/>
        <v>0</v>
      </c>
      <c r="BJ152" s="13" t="s">
        <v>84</v>
      </c>
      <c r="BK152" s="91">
        <f t="shared" si="14"/>
        <v>0</v>
      </c>
      <c r="BL152" s="13" t="s">
        <v>247</v>
      </c>
      <c r="BM152" s="172" t="s">
        <v>675</v>
      </c>
    </row>
    <row r="153" spans="1:65" s="2" customFormat="1" ht="24.3" customHeight="1" x14ac:dyDescent="0.2">
      <c r="A153" s="30"/>
      <c r="B153" s="128"/>
      <c r="C153" s="178" t="s">
        <v>257</v>
      </c>
      <c r="D153" s="178" t="s">
        <v>680</v>
      </c>
      <c r="E153" s="179" t="s">
        <v>1201</v>
      </c>
      <c r="F153" s="180" t="s">
        <v>1202</v>
      </c>
      <c r="G153" s="181" t="s">
        <v>380</v>
      </c>
      <c r="H153" s="182">
        <v>19</v>
      </c>
      <c r="I153" s="183"/>
      <c r="J153" s="184">
        <f t="shared" si="5"/>
        <v>0</v>
      </c>
      <c r="K153" s="185"/>
      <c r="L153" s="186"/>
      <c r="M153" s="187" t="s">
        <v>1</v>
      </c>
      <c r="N153" s="188" t="s">
        <v>38</v>
      </c>
      <c r="O153" s="59"/>
      <c r="P153" s="170">
        <f t="shared" si="6"/>
        <v>0</v>
      </c>
      <c r="Q153" s="170">
        <v>0</v>
      </c>
      <c r="R153" s="170">
        <f t="shared" si="7"/>
        <v>0</v>
      </c>
      <c r="S153" s="170">
        <v>0</v>
      </c>
      <c r="T153" s="171">
        <f t="shared" si="8"/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72" t="s">
        <v>275</v>
      </c>
      <c r="AT153" s="172" t="s">
        <v>680</v>
      </c>
      <c r="AU153" s="172" t="s">
        <v>84</v>
      </c>
      <c r="AY153" s="13" t="s">
        <v>219</v>
      </c>
      <c r="BE153" s="91">
        <f t="shared" si="9"/>
        <v>0</v>
      </c>
      <c r="BF153" s="91">
        <f t="shared" si="10"/>
        <v>0</v>
      </c>
      <c r="BG153" s="91">
        <f t="shared" si="11"/>
        <v>0</v>
      </c>
      <c r="BH153" s="91">
        <f t="shared" si="12"/>
        <v>0</v>
      </c>
      <c r="BI153" s="91">
        <f t="shared" si="13"/>
        <v>0</v>
      </c>
      <c r="BJ153" s="13" t="s">
        <v>84</v>
      </c>
      <c r="BK153" s="91">
        <f t="shared" si="14"/>
        <v>0</v>
      </c>
      <c r="BL153" s="13" t="s">
        <v>247</v>
      </c>
      <c r="BM153" s="172" t="s">
        <v>678</v>
      </c>
    </row>
    <row r="154" spans="1:65" s="2" customFormat="1" ht="24.3" customHeight="1" x14ac:dyDescent="0.2">
      <c r="A154" s="30"/>
      <c r="B154" s="128"/>
      <c r="C154" s="160" t="s">
        <v>261</v>
      </c>
      <c r="D154" s="160" t="s">
        <v>221</v>
      </c>
      <c r="E154" s="161" t="s">
        <v>1960</v>
      </c>
      <c r="F154" s="162" t="s">
        <v>1198</v>
      </c>
      <c r="G154" s="163" t="s">
        <v>380</v>
      </c>
      <c r="H154" s="164">
        <v>19</v>
      </c>
      <c r="I154" s="165"/>
      <c r="J154" s="166">
        <f t="shared" si="5"/>
        <v>0</v>
      </c>
      <c r="K154" s="167"/>
      <c r="L154" s="31"/>
      <c r="M154" s="168" t="s">
        <v>1</v>
      </c>
      <c r="N154" s="169" t="s">
        <v>38</v>
      </c>
      <c r="O154" s="59"/>
      <c r="P154" s="170">
        <f t="shared" si="6"/>
        <v>0</v>
      </c>
      <c r="Q154" s="170">
        <v>0</v>
      </c>
      <c r="R154" s="170">
        <f t="shared" si="7"/>
        <v>0</v>
      </c>
      <c r="S154" s="170">
        <v>0</v>
      </c>
      <c r="T154" s="171">
        <f t="shared" si="8"/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72" t="s">
        <v>247</v>
      </c>
      <c r="AT154" s="172" t="s">
        <v>221</v>
      </c>
      <c r="AU154" s="172" t="s">
        <v>84</v>
      </c>
      <c r="AY154" s="13" t="s">
        <v>219</v>
      </c>
      <c r="BE154" s="91">
        <f t="shared" si="9"/>
        <v>0</v>
      </c>
      <c r="BF154" s="91">
        <f t="shared" si="10"/>
        <v>0</v>
      </c>
      <c r="BG154" s="91">
        <f t="shared" si="11"/>
        <v>0</v>
      </c>
      <c r="BH154" s="91">
        <f t="shared" si="12"/>
        <v>0</v>
      </c>
      <c r="BI154" s="91">
        <f t="shared" si="13"/>
        <v>0</v>
      </c>
      <c r="BJ154" s="13" t="s">
        <v>84</v>
      </c>
      <c r="BK154" s="91">
        <f t="shared" si="14"/>
        <v>0</v>
      </c>
      <c r="BL154" s="13" t="s">
        <v>247</v>
      </c>
      <c r="BM154" s="172" t="s">
        <v>683</v>
      </c>
    </row>
    <row r="155" spans="1:65" s="2" customFormat="1" ht="33" customHeight="1" x14ac:dyDescent="0.2">
      <c r="A155" s="30"/>
      <c r="B155" s="128"/>
      <c r="C155" s="178" t="s">
        <v>265</v>
      </c>
      <c r="D155" s="178" t="s">
        <v>680</v>
      </c>
      <c r="E155" s="179" t="s">
        <v>1203</v>
      </c>
      <c r="F155" s="180" t="s">
        <v>1204</v>
      </c>
      <c r="G155" s="181" t="s">
        <v>380</v>
      </c>
      <c r="H155" s="182">
        <v>17</v>
      </c>
      <c r="I155" s="183"/>
      <c r="J155" s="184">
        <f t="shared" si="5"/>
        <v>0</v>
      </c>
      <c r="K155" s="185"/>
      <c r="L155" s="186"/>
      <c r="M155" s="187" t="s">
        <v>1</v>
      </c>
      <c r="N155" s="188" t="s">
        <v>38</v>
      </c>
      <c r="O155" s="59"/>
      <c r="P155" s="170">
        <f t="shared" si="6"/>
        <v>0</v>
      </c>
      <c r="Q155" s="170">
        <v>0</v>
      </c>
      <c r="R155" s="170">
        <f t="shared" si="7"/>
        <v>0</v>
      </c>
      <c r="S155" s="170">
        <v>0</v>
      </c>
      <c r="T155" s="171">
        <f t="shared" si="8"/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72" t="s">
        <v>275</v>
      </c>
      <c r="AT155" s="172" t="s">
        <v>680</v>
      </c>
      <c r="AU155" s="172" t="s">
        <v>84</v>
      </c>
      <c r="AY155" s="13" t="s">
        <v>219</v>
      </c>
      <c r="BE155" s="91">
        <f t="shared" si="9"/>
        <v>0</v>
      </c>
      <c r="BF155" s="91">
        <f t="shared" si="10"/>
        <v>0</v>
      </c>
      <c r="BG155" s="91">
        <f t="shared" si="11"/>
        <v>0</v>
      </c>
      <c r="BH155" s="91">
        <f t="shared" si="12"/>
        <v>0</v>
      </c>
      <c r="BI155" s="91">
        <f t="shared" si="13"/>
        <v>0</v>
      </c>
      <c r="BJ155" s="13" t="s">
        <v>84</v>
      </c>
      <c r="BK155" s="91">
        <f t="shared" si="14"/>
        <v>0</v>
      </c>
      <c r="BL155" s="13" t="s">
        <v>247</v>
      </c>
      <c r="BM155" s="172" t="s">
        <v>686</v>
      </c>
    </row>
    <row r="156" spans="1:65" s="2" customFormat="1" ht="24.3" customHeight="1" x14ac:dyDescent="0.2">
      <c r="A156" s="30"/>
      <c r="B156" s="128"/>
      <c r="C156" s="160" t="s">
        <v>242</v>
      </c>
      <c r="D156" s="160" t="s">
        <v>221</v>
      </c>
      <c r="E156" s="161" t="s">
        <v>1197</v>
      </c>
      <c r="F156" s="162" t="s">
        <v>1190</v>
      </c>
      <c r="G156" s="163" t="s">
        <v>380</v>
      </c>
      <c r="H156" s="164">
        <v>17</v>
      </c>
      <c r="I156" s="165"/>
      <c r="J156" s="166">
        <f t="shared" si="5"/>
        <v>0</v>
      </c>
      <c r="K156" s="167"/>
      <c r="L156" s="31"/>
      <c r="M156" s="168" t="s">
        <v>1</v>
      </c>
      <c r="N156" s="169" t="s">
        <v>38</v>
      </c>
      <c r="O156" s="59"/>
      <c r="P156" s="170">
        <f t="shared" si="6"/>
        <v>0</v>
      </c>
      <c r="Q156" s="170">
        <v>0</v>
      </c>
      <c r="R156" s="170">
        <f t="shared" si="7"/>
        <v>0</v>
      </c>
      <c r="S156" s="170">
        <v>0</v>
      </c>
      <c r="T156" s="171">
        <f t="shared" si="8"/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72" t="s">
        <v>247</v>
      </c>
      <c r="AT156" s="172" t="s">
        <v>221</v>
      </c>
      <c r="AU156" s="172" t="s">
        <v>84</v>
      </c>
      <c r="AY156" s="13" t="s">
        <v>219</v>
      </c>
      <c r="BE156" s="91">
        <f t="shared" si="9"/>
        <v>0</v>
      </c>
      <c r="BF156" s="91">
        <f t="shared" si="10"/>
        <v>0</v>
      </c>
      <c r="BG156" s="91">
        <f t="shared" si="11"/>
        <v>0</v>
      </c>
      <c r="BH156" s="91">
        <f t="shared" si="12"/>
        <v>0</v>
      </c>
      <c r="BI156" s="91">
        <f t="shared" si="13"/>
        <v>0</v>
      </c>
      <c r="BJ156" s="13" t="s">
        <v>84</v>
      </c>
      <c r="BK156" s="91">
        <f t="shared" si="14"/>
        <v>0</v>
      </c>
      <c r="BL156" s="13" t="s">
        <v>247</v>
      </c>
      <c r="BM156" s="172" t="s">
        <v>690</v>
      </c>
    </row>
    <row r="157" spans="1:65" s="2" customFormat="1" ht="24.3" customHeight="1" x14ac:dyDescent="0.2">
      <c r="A157" s="30"/>
      <c r="B157" s="128"/>
      <c r="C157" s="160" t="s">
        <v>272</v>
      </c>
      <c r="D157" s="160" t="s">
        <v>221</v>
      </c>
      <c r="E157" s="161" t="s">
        <v>777</v>
      </c>
      <c r="F157" s="162" t="s">
        <v>778</v>
      </c>
      <c r="G157" s="163" t="s">
        <v>711</v>
      </c>
      <c r="H157" s="189"/>
      <c r="I157" s="165"/>
      <c r="J157" s="166">
        <f t="shared" si="5"/>
        <v>0</v>
      </c>
      <c r="K157" s="167"/>
      <c r="L157" s="31"/>
      <c r="M157" s="168" t="s">
        <v>1</v>
      </c>
      <c r="N157" s="169" t="s">
        <v>38</v>
      </c>
      <c r="O157" s="59"/>
      <c r="P157" s="170">
        <f t="shared" si="6"/>
        <v>0</v>
      </c>
      <c r="Q157" s="170">
        <v>0</v>
      </c>
      <c r="R157" s="170">
        <f t="shared" si="7"/>
        <v>0</v>
      </c>
      <c r="S157" s="170">
        <v>0</v>
      </c>
      <c r="T157" s="171">
        <f t="shared" si="8"/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72" t="s">
        <v>247</v>
      </c>
      <c r="AT157" s="172" t="s">
        <v>221</v>
      </c>
      <c r="AU157" s="172" t="s">
        <v>84</v>
      </c>
      <c r="AY157" s="13" t="s">
        <v>219</v>
      </c>
      <c r="BE157" s="91">
        <f t="shared" si="9"/>
        <v>0</v>
      </c>
      <c r="BF157" s="91">
        <f t="shared" si="10"/>
        <v>0</v>
      </c>
      <c r="BG157" s="91">
        <f t="shared" si="11"/>
        <v>0</v>
      </c>
      <c r="BH157" s="91">
        <f t="shared" si="12"/>
        <v>0</v>
      </c>
      <c r="BI157" s="91">
        <f t="shared" si="13"/>
        <v>0</v>
      </c>
      <c r="BJ157" s="13" t="s">
        <v>84</v>
      </c>
      <c r="BK157" s="91">
        <f t="shared" si="14"/>
        <v>0</v>
      </c>
      <c r="BL157" s="13" t="s">
        <v>247</v>
      </c>
      <c r="BM157" s="172" t="s">
        <v>2008</v>
      </c>
    </row>
    <row r="158" spans="1:65" s="11" customFormat="1" ht="22.8" customHeight="1" x14ac:dyDescent="0.25">
      <c r="B158" s="147"/>
      <c r="D158" s="148" t="s">
        <v>71</v>
      </c>
      <c r="E158" s="158" t="s">
        <v>1206</v>
      </c>
      <c r="F158" s="158" t="s">
        <v>1207</v>
      </c>
      <c r="I158" s="150"/>
      <c r="J158" s="159">
        <f>BK158</f>
        <v>0</v>
      </c>
      <c r="L158" s="147"/>
      <c r="M158" s="152"/>
      <c r="N158" s="153"/>
      <c r="O158" s="153"/>
      <c r="P158" s="154">
        <f>SUM(P159:P203)</f>
        <v>0</v>
      </c>
      <c r="Q158" s="153"/>
      <c r="R158" s="154">
        <f>SUM(R159:R203)</f>
        <v>0</v>
      </c>
      <c r="S158" s="153"/>
      <c r="T158" s="155">
        <f>SUM(T159:T203)</f>
        <v>0</v>
      </c>
      <c r="AR158" s="148" t="s">
        <v>84</v>
      </c>
      <c r="AT158" s="156" t="s">
        <v>71</v>
      </c>
      <c r="AU158" s="156" t="s">
        <v>78</v>
      </c>
      <c r="AY158" s="148" t="s">
        <v>219</v>
      </c>
      <c r="BK158" s="157">
        <f>SUM(BK159:BK203)</f>
        <v>0</v>
      </c>
    </row>
    <row r="159" spans="1:65" s="2" customFormat="1" ht="16.5" customHeight="1" x14ac:dyDescent="0.2">
      <c r="A159" s="30"/>
      <c r="B159" s="128"/>
      <c r="C159" s="178" t="s">
        <v>247</v>
      </c>
      <c r="D159" s="178" t="s">
        <v>680</v>
      </c>
      <c r="E159" s="179" t="s">
        <v>1271</v>
      </c>
      <c r="F159" s="180" t="s">
        <v>1209</v>
      </c>
      <c r="G159" s="181" t="s">
        <v>380</v>
      </c>
      <c r="H159" s="182">
        <v>6</v>
      </c>
      <c r="I159" s="183"/>
      <c r="J159" s="184">
        <f t="shared" ref="J159:J203" si="15">ROUND(I159*H159,2)</f>
        <v>0</v>
      </c>
      <c r="K159" s="185"/>
      <c r="L159" s="186"/>
      <c r="M159" s="187" t="s">
        <v>1</v>
      </c>
      <c r="N159" s="188" t="s">
        <v>38</v>
      </c>
      <c r="O159" s="59"/>
      <c r="P159" s="170">
        <f t="shared" ref="P159:P203" si="16">O159*H159</f>
        <v>0</v>
      </c>
      <c r="Q159" s="170">
        <v>0</v>
      </c>
      <c r="R159" s="170">
        <f t="shared" ref="R159:R203" si="17">Q159*H159</f>
        <v>0</v>
      </c>
      <c r="S159" s="170">
        <v>0</v>
      </c>
      <c r="T159" s="171">
        <f t="shared" ref="T159:T203" si="18">S159*H159</f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72" t="s">
        <v>275</v>
      </c>
      <c r="AT159" s="172" t="s">
        <v>680</v>
      </c>
      <c r="AU159" s="172" t="s">
        <v>84</v>
      </c>
      <c r="AY159" s="13" t="s">
        <v>219</v>
      </c>
      <c r="BE159" s="91">
        <f t="shared" ref="BE159:BE203" si="19">IF(N159="základná",J159,0)</f>
        <v>0</v>
      </c>
      <c r="BF159" s="91">
        <f t="shared" ref="BF159:BF203" si="20">IF(N159="znížená",J159,0)</f>
        <v>0</v>
      </c>
      <c r="BG159" s="91">
        <f t="shared" ref="BG159:BG203" si="21">IF(N159="zákl. prenesená",J159,0)</f>
        <v>0</v>
      </c>
      <c r="BH159" s="91">
        <f t="shared" ref="BH159:BH203" si="22">IF(N159="zníž. prenesená",J159,0)</f>
        <v>0</v>
      </c>
      <c r="BI159" s="91">
        <f t="shared" ref="BI159:BI203" si="23">IF(N159="nulová",J159,0)</f>
        <v>0</v>
      </c>
      <c r="BJ159" s="13" t="s">
        <v>84</v>
      </c>
      <c r="BK159" s="91">
        <f t="shared" ref="BK159:BK203" si="24">ROUND(I159*H159,2)</f>
        <v>0</v>
      </c>
      <c r="BL159" s="13" t="s">
        <v>247</v>
      </c>
      <c r="BM159" s="172" t="s">
        <v>446</v>
      </c>
    </row>
    <row r="160" spans="1:65" s="2" customFormat="1" ht="24.3" customHeight="1" x14ac:dyDescent="0.2">
      <c r="A160" s="30"/>
      <c r="B160" s="128"/>
      <c r="C160" s="160" t="s">
        <v>334</v>
      </c>
      <c r="D160" s="160" t="s">
        <v>221</v>
      </c>
      <c r="E160" s="161" t="s">
        <v>1210</v>
      </c>
      <c r="F160" s="162" t="s">
        <v>1211</v>
      </c>
      <c r="G160" s="163" t="s">
        <v>380</v>
      </c>
      <c r="H160" s="164">
        <v>6</v>
      </c>
      <c r="I160" s="165"/>
      <c r="J160" s="166">
        <f t="shared" si="15"/>
        <v>0</v>
      </c>
      <c r="K160" s="167"/>
      <c r="L160" s="31"/>
      <c r="M160" s="168" t="s">
        <v>1</v>
      </c>
      <c r="N160" s="169" t="s">
        <v>38</v>
      </c>
      <c r="O160" s="59"/>
      <c r="P160" s="170">
        <f t="shared" si="16"/>
        <v>0</v>
      </c>
      <c r="Q160" s="170">
        <v>0</v>
      </c>
      <c r="R160" s="170">
        <f t="shared" si="17"/>
        <v>0</v>
      </c>
      <c r="S160" s="170">
        <v>0</v>
      </c>
      <c r="T160" s="171">
        <f t="shared" si="18"/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72" t="s">
        <v>247</v>
      </c>
      <c r="AT160" s="172" t="s">
        <v>221</v>
      </c>
      <c r="AU160" s="172" t="s">
        <v>84</v>
      </c>
      <c r="AY160" s="13" t="s">
        <v>219</v>
      </c>
      <c r="BE160" s="91">
        <f t="shared" si="19"/>
        <v>0</v>
      </c>
      <c r="BF160" s="91">
        <f t="shared" si="20"/>
        <v>0</v>
      </c>
      <c r="BG160" s="91">
        <f t="shared" si="21"/>
        <v>0</v>
      </c>
      <c r="BH160" s="91">
        <f t="shared" si="22"/>
        <v>0</v>
      </c>
      <c r="BI160" s="91">
        <f t="shared" si="23"/>
        <v>0</v>
      </c>
      <c r="BJ160" s="13" t="s">
        <v>84</v>
      </c>
      <c r="BK160" s="91">
        <f t="shared" si="24"/>
        <v>0</v>
      </c>
      <c r="BL160" s="13" t="s">
        <v>247</v>
      </c>
      <c r="BM160" s="172" t="s">
        <v>450</v>
      </c>
    </row>
    <row r="161" spans="1:65" s="2" customFormat="1" ht="16.5" customHeight="1" x14ac:dyDescent="0.2">
      <c r="A161" s="30"/>
      <c r="B161" s="128"/>
      <c r="C161" s="178" t="s">
        <v>251</v>
      </c>
      <c r="D161" s="178" t="s">
        <v>680</v>
      </c>
      <c r="E161" s="179" t="s">
        <v>1208</v>
      </c>
      <c r="F161" s="180" t="s">
        <v>2009</v>
      </c>
      <c r="G161" s="181" t="s">
        <v>380</v>
      </c>
      <c r="H161" s="182">
        <v>1</v>
      </c>
      <c r="I161" s="183"/>
      <c r="J161" s="184">
        <f t="shared" si="15"/>
        <v>0</v>
      </c>
      <c r="K161" s="185"/>
      <c r="L161" s="186"/>
      <c r="M161" s="187" t="s">
        <v>1</v>
      </c>
      <c r="N161" s="188" t="s">
        <v>38</v>
      </c>
      <c r="O161" s="59"/>
      <c r="P161" s="170">
        <f t="shared" si="16"/>
        <v>0</v>
      </c>
      <c r="Q161" s="170">
        <v>0</v>
      </c>
      <c r="R161" s="170">
        <f t="shared" si="17"/>
        <v>0</v>
      </c>
      <c r="S161" s="170">
        <v>0</v>
      </c>
      <c r="T161" s="171">
        <f t="shared" si="18"/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72" t="s">
        <v>275</v>
      </c>
      <c r="AT161" s="172" t="s">
        <v>680</v>
      </c>
      <c r="AU161" s="172" t="s">
        <v>84</v>
      </c>
      <c r="AY161" s="13" t="s">
        <v>219</v>
      </c>
      <c r="BE161" s="91">
        <f t="shared" si="19"/>
        <v>0</v>
      </c>
      <c r="BF161" s="91">
        <f t="shared" si="20"/>
        <v>0</v>
      </c>
      <c r="BG161" s="91">
        <f t="shared" si="21"/>
        <v>0</v>
      </c>
      <c r="BH161" s="91">
        <f t="shared" si="22"/>
        <v>0</v>
      </c>
      <c r="BI161" s="91">
        <f t="shared" si="23"/>
        <v>0</v>
      </c>
      <c r="BJ161" s="13" t="s">
        <v>84</v>
      </c>
      <c r="BK161" s="91">
        <f t="shared" si="24"/>
        <v>0</v>
      </c>
      <c r="BL161" s="13" t="s">
        <v>247</v>
      </c>
      <c r="BM161" s="172" t="s">
        <v>453</v>
      </c>
    </row>
    <row r="162" spans="1:65" s="2" customFormat="1" ht="24.3" customHeight="1" x14ac:dyDescent="0.2">
      <c r="A162" s="30"/>
      <c r="B162" s="128"/>
      <c r="C162" s="160" t="s">
        <v>341</v>
      </c>
      <c r="D162" s="160" t="s">
        <v>221</v>
      </c>
      <c r="E162" s="161" t="s">
        <v>1210</v>
      </c>
      <c r="F162" s="162" t="s">
        <v>1211</v>
      </c>
      <c r="G162" s="163" t="s">
        <v>380</v>
      </c>
      <c r="H162" s="164">
        <v>1</v>
      </c>
      <c r="I162" s="165"/>
      <c r="J162" s="166">
        <f t="shared" si="15"/>
        <v>0</v>
      </c>
      <c r="K162" s="167"/>
      <c r="L162" s="31"/>
      <c r="M162" s="168" t="s">
        <v>1</v>
      </c>
      <c r="N162" s="169" t="s">
        <v>38</v>
      </c>
      <c r="O162" s="59"/>
      <c r="P162" s="170">
        <f t="shared" si="16"/>
        <v>0</v>
      </c>
      <c r="Q162" s="170">
        <v>0</v>
      </c>
      <c r="R162" s="170">
        <f t="shared" si="17"/>
        <v>0</v>
      </c>
      <c r="S162" s="170">
        <v>0</v>
      </c>
      <c r="T162" s="171">
        <f t="shared" si="18"/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72" t="s">
        <v>247</v>
      </c>
      <c r="AT162" s="172" t="s">
        <v>221</v>
      </c>
      <c r="AU162" s="172" t="s">
        <v>84</v>
      </c>
      <c r="AY162" s="13" t="s">
        <v>219</v>
      </c>
      <c r="BE162" s="91">
        <f t="shared" si="19"/>
        <v>0</v>
      </c>
      <c r="BF162" s="91">
        <f t="shared" si="20"/>
        <v>0</v>
      </c>
      <c r="BG162" s="91">
        <f t="shared" si="21"/>
        <v>0</v>
      </c>
      <c r="BH162" s="91">
        <f t="shared" si="22"/>
        <v>0</v>
      </c>
      <c r="BI162" s="91">
        <f t="shared" si="23"/>
        <v>0</v>
      </c>
      <c r="BJ162" s="13" t="s">
        <v>84</v>
      </c>
      <c r="BK162" s="91">
        <f t="shared" si="24"/>
        <v>0</v>
      </c>
      <c r="BL162" s="13" t="s">
        <v>247</v>
      </c>
      <c r="BM162" s="172" t="s">
        <v>642</v>
      </c>
    </row>
    <row r="163" spans="1:65" s="2" customFormat="1" ht="16.5" customHeight="1" x14ac:dyDescent="0.2">
      <c r="A163" s="30"/>
      <c r="B163" s="128"/>
      <c r="C163" s="178" t="s">
        <v>7</v>
      </c>
      <c r="D163" s="178" t="s">
        <v>680</v>
      </c>
      <c r="E163" s="179" t="s">
        <v>1212</v>
      </c>
      <c r="F163" s="180" t="s">
        <v>1213</v>
      </c>
      <c r="G163" s="181" t="s">
        <v>380</v>
      </c>
      <c r="H163" s="182">
        <v>9</v>
      </c>
      <c r="I163" s="183"/>
      <c r="J163" s="184">
        <f t="shared" si="15"/>
        <v>0</v>
      </c>
      <c r="K163" s="185"/>
      <c r="L163" s="186"/>
      <c r="M163" s="187" t="s">
        <v>1</v>
      </c>
      <c r="N163" s="188" t="s">
        <v>38</v>
      </c>
      <c r="O163" s="59"/>
      <c r="P163" s="170">
        <f t="shared" si="16"/>
        <v>0</v>
      </c>
      <c r="Q163" s="170">
        <v>0</v>
      </c>
      <c r="R163" s="170">
        <f t="shared" si="17"/>
        <v>0</v>
      </c>
      <c r="S163" s="170">
        <v>0</v>
      </c>
      <c r="T163" s="171">
        <f t="shared" si="18"/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72" t="s">
        <v>275</v>
      </c>
      <c r="AT163" s="172" t="s">
        <v>680</v>
      </c>
      <c r="AU163" s="172" t="s">
        <v>84</v>
      </c>
      <c r="AY163" s="13" t="s">
        <v>219</v>
      </c>
      <c r="BE163" s="91">
        <f t="shared" si="19"/>
        <v>0</v>
      </c>
      <c r="BF163" s="91">
        <f t="shared" si="20"/>
        <v>0</v>
      </c>
      <c r="BG163" s="91">
        <f t="shared" si="21"/>
        <v>0</v>
      </c>
      <c r="BH163" s="91">
        <f t="shared" si="22"/>
        <v>0</v>
      </c>
      <c r="BI163" s="91">
        <f t="shared" si="23"/>
        <v>0</v>
      </c>
      <c r="BJ163" s="13" t="s">
        <v>84</v>
      </c>
      <c r="BK163" s="91">
        <f t="shared" si="24"/>
        <v>0</v>
      </c>
      <c r="BL163" s="13" t="s">
        <v>247</v>
      </c>
      <c r="BM163" s="172" t="s">
        <v>650</v>
      </c>
    </row>
    <row r="164" spans="1:65" s="2" customFormat="1" ht="24.3" customHeight="1" x14ac:dyDescent="0.2">
      <c r="A164" s="30"/>
      <c r="B164" s="128"/>
      <c r="C164" s="160" t="s">
        <v>348</v>
      </c>
      <c r="D164" s="160" t="s">
        <v>221</v>
      </c>
      <c r="E164" s="161" t="s">
        <v>1210</v>
      </c>
      <c r="F164" s="162" t="s">
        <v>1211</v>
      </c>
      <c r="G164" s="163" t="s">
        <v>380</v>
      </c>
      <c r="H164" s="164">
        <v>9</v>
      </c>
      <c r="I164" s="165"/>
      <c r="J164" s="166">
        <f t="shared" si="15"/>
        <v>0</v>
      </c>
      <c r="K164" s="167"/>
      <c r="L164" s="31"/>
      <c r="M164" s="168" t="s">
        <v>1</v>
      </c>
      <c r="N164" s="169" t="s">
        <v>38</v>
      </c>
      <c r="O164" s="59"/>
      <c r="P164" s="170">
        <f t="shared" si="16"/>
        <v>0</v>
      </c>
      <c r="Q164" s="170">
        <v>0</v>
      </c>
      <c r="R164" s="170">
        <f t="shared" si="17"/>
        <v>0</v>
      </c>
      <c r="S164" s="170">
        <v>0</v>
      </c>
      <c r="T164" s="171">
        <f t="shared" si="18"/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72" t="s">
        <v>247</v>
      </c>
      <c r="AT164" s="172" t="s">
        <v>221</v>
      </c>
      <c r="AU164" s="172" t="s">
        <v>84</v>
      </c>
      <c r="AY164" s="13" t="s">
        <v>219</v>
      </c>
      <c r="BE164" s="91">
        <f t="shared" si="19"/>
        <v>0</v>
      </c>
      <c r="BF164" s="91">
        <f t="shared" si="20"/>
        <v>0</v>
      </c>
      <c r="BG164" s="91">
        <f t="shared" si="21"/>
        <v>0</v>
      </c>
      <c r="BH164" s="91">
        <f t="shared" si="22"/>
        <v>0</v>
      </c>
      <c r="BI164" s="91">
        <f t="shared" si="23"/>
        <v>0</v>
      </c>
      <c r="BJ164" s="13" t="s">
        <v>84</v>
      </c>
      <c r="BK164" s="91">
        <f t="shared" si="24"/>
        <v>0</v>
      </c>
      <c r="BL164" s="13" t="s">
        <v>247</v>
      </c>
      <c r="BM164" s="172" t="s">
        <v>464</v>
      </c>
    </row>
    <row r="165" spans="1:65" s="2" customFormat="1" ht="16.5" customHeight="1" x14ac:dyDescent="0.2">
      <c r="A165" s="30"/>
      <c r="B165" s="128"/>
      <c r="C165" s="178" t="s">
        <v>256</v>
      </c>
      <c r="D165" s="178" t="s">
        <v>680</v>
      </c>
      <c r="E165" s="179" t="s">
        <v>1214</v>
      </c>
      <c r="F165" s="180" t="s">
        <v>2010</v>
      </c>
      <c r="G165" s="181" t="s">
        <v>380</v>
      </c>
      <c r="H165" s="182">
        <v>2</v>
      </c>
      <c r="I165" s="183"/>
      <c r="J165" s="184">
        <f t="shared" si="15"/>
        <v>0</v>
      </c>
      <c r="K165" s="185"/>
      <c r="L165" s="186"/>
      <c r="M165" s="187" t="s">
        <v>1</v>
      </c>
      <c r="N165" s="188" t="s">
        <v>38</v>
      </c>
      <c r="O165" s="59"/>
      <c r="P165" s="170">
        <f t="shared" si="16"/>
        <v>0</v>
      </c>
      <c r="Q165" s="170">
        <v>0</v>
      </c>
      <c r="R165" s="170">
        <f t="shared" si="17"/>
        <v>0</v>
      </c>
      <c r="S165" s="170">
        <v>0</v>
      </c>
      <c r="T165" s="171">
        <f t="shared" si="18"/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72" t="s">
        <v>275</v>
      </c>
      <c r="AT165" s="172" t="s">
        <v>680</v>
      </c>
      <c r="AU165" s="172" t="s">
        <v>84</v>
      </c>
      <c r="AY165" s="13" t="s">
        <v>219</v>
      </c>
      <c r="BE165" s="91">
        <f t="shared" si="19"/>
        <v>0</v>
      </c>
      <c r="BF165" s="91">
        <f t="shared" si="20"/>
        <v>0</v>
      </c>
      <c r="BG165" s="91">
        <f t="shared" si="21"/>
        <v>0</v>
      </c>
      <c r="BH165" s="91">
        <f t="shared" si="22"/>
        <v>0</v>
      </c>
      <c r="BI165" s="91">
        <f t="shared" si="23"/>
        <v>0</v>
      </c>
      <c r="BJ165" s="13" t="s">
        <v>84</v>
      </c>
      <c r="BK165" s="91">
        <f t="shared" si="24"/>
        <v>0</v>
      </c>
      <c r="BL165" s="13" t="s">
        <v>247</v>
      </c>
      <c r="BM165" s="172" t="s">
        <v>467</v>
      </c>
    </row>
    <row r="166" spans="1:65" s="2" customFormat="1" ht="24.3" customHeight="1" x14ac:dyDescent="0.2">
      <c r="A166" s="30"/>
      <c r="B166" s="128"/>
      <c r="C166" s="160" t="s">
        <v>356</v>
      </c>
      <c r="D166" s="160" t="s">
        <v>221</v>
      </c>
      <c r="E166" s="161" t="s">
        <v>1210</v>
      </c>
      <c r="F166" s="162" t="s">
        <v>1211</v>
      </c>
      <c r="G166" s="163" t="s">
        <v>380</v>
      </c>
      <c r="H166" s="164">
        <v>2</v>
      </c>
      <c r="I166" s="165"/>
      <c r="J166" s="166">
        <f t="shared" si="15"/>
        <v>0</v>
      </c>
      <c r="K166" s="167"/>
      <c r="L166" s="31"/>
      <c r="M166" s="168" t="s">
        <v>1</v>
      </c>
      <c r="N166" s="169" t="s">
        <v>38</v>
      </c>
      <c r="O166" s="59"/>
      <c r="P166" s="170">
        <f t="shared" si="16"/>
        <v>0</v>
      </c>
      <c r="Q166" s="170">
        <v>0</v>
      </c>
      <c r="R166" s="170">
        <f t="shared" si="17"/>
        <v>0</v>
      </c>
      <c r="S166" s="170">
        <v>0</v>
      </c>
      <c r="T166" s="171">
        <f t="shared" si="18"/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72" t="s">
        <v>247</v>
      </c>
      <c r="AT166" s="172" t="s">
        <v>221</v>
      </c>
      <c r="AU166" s="172" t="s">
        <v>84</v>
      </c>
      <c r="AY166" s="13" t="s">
        <v>219</v>
      </c>
      <c r="BE166" s="91">
        <f t="shared" si="19"/>
        <v>0</v>
      </c>
      <c r="BF166" s="91">
        <f t="shared" si="20"/>
        <v>0</v>
      </c>
      <c r="BG166" s="91">
        <f t="shared" si="21"/>
        <v>0</v>
      </c>
      <c r="BH166" s="91">
        <f t="shared" si="22"/>
        <v>0</v>
      </c>
      <c r="BI166" s="91">
        <f t="shared" si="23"/>
        <v>0</v>
      </c>
      <c r="BJ166" s="13" t="s">
        <v>84</v>
      </c>
      <c r="BK166" s="91">
        <f t="shared" si="24"/>
        <v>0</v>
      </c>
      <c r="BL166" s="13" t="s">
        <v>247</v>
      </c>
      <c r="BM166" s="172" t="s">
        <v>471</v>
      </c>
    </row>
    <row r="167" spans="1:65" s="2" customFormat="1" ht="16.5" customHeight="1" x14ac:dyDescent="0.2">
      <c r="A167" s="30"/>
      <c r="B167" s="128"/>
      <c r="C167" s="178" t="s">
        <v>260</v>
      </c>
      <c r="D167" s="178" t="s">
        <v>680</v>
      </c>
      <c r="E167" s="179" t="s">
        <v>1216</v>
      </c>
      <c r="F167" s="180" t="s">
        <v>1215</v>
      </c>
      <c r="G167" s="181" t="s">
        <v>380</v>
      </c>
      <c r="H167" s="182">
        <v>2</v>
      </c>
      <c r="I167" s="183"/>
      <c r="J167" s="184">
        <f t="shared" si="15"/>
        <v>0</v>
      </c>
      <c r="K167" s="185"/>
      <c r="L167" s="186"/>
      <c r="M167" s="187" t="s">
        <v>1</v>
      </c>
      <c r="N167" s="188" t="s">
        <v>38</v>
      </c>
      <c r="O167" s="59"/>
      <c r="P167" s="170">
        <f t="shared" si="16"/>
        <v>0</v>
      </c>
      <c r="Q167" s="170">
        <v>0</v>
      </c>
      <c r="R167" s="170">
        <f t="shared" si="17"/>
        <v>0</v>
      </c>
      <c r="S167" s="170">
        <v>0</v>
      </c>
      <c r="T167" s="171">
        <f t="shared" si="18"/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72" t="s">
        <v>275</v>
      </c>
      <c r="AT167" s="172" t="s">
        <v>680</v>
      </c>
      <c r="AU167" s="172" t="s">
        <v>84</v>
      </c>
      <c r="AY167" s="13" t="s">
        <v>219</v>
      </c>
      <c r="BE167" s="91">
        <f t="shared" si="19"/>
        <v>0</v>
      </c>
      <c r="BF167" s="91">
        <f t="shared" si="20"/>
        <v>0</v>
      </c>
      <c r="BG167" s="91">
        <f t="shared" si="21"/>
        <v>0</v>
      </c>
      <c r="BH167" s="91">
        <f t="shared" si="22"/>
        <v>0</v>
      </c>
      <c r="BI167" s="91">
        <f t="shared" si="23"/>
        <v>0</v>
      </c>
      <c r="BJ167" s="13" t="s">
        <v>84</v>
      </c>
      <c r="BK167" s="91">
        <f t="shared" si="24"/>
        <v>0</v>
      </c>
      <c r="BL167" s="13" t="s">
        <v>247</v>
      </c>
      <c r="BM167" s="172" t="s">
        <v>474</v>
      </c>
    </row>
    <row r="168" spans="1:65" s="2" customFormat="1" ht="24.3" customHeight="1" x14ac:dyDescent="0.2">
      <c r="A168" s="30"/>
      <c r="B168" s="128"/>
      <c r="C168" s="160" t="s">
        <v>363</v>
      </c>
      <c r="D168" s="160" t="s">
        <v>221</v>
      </c>
      <c r="E168" s="161" t="s">
        <v>1210</v>
      </c>
      <c r="F168" s="162" t="s">
        <v>1211</v>
      </c>
      <c r="G168" s="163" t="s">
        <v>380</v>
      </c>
      <c r="H168" s="164">
        <v>2</v>
      </c>
      <c r="I168" s="165"/>
      <c r="J168" s="166">
        <f t="shared" si="15"/>
        <v>0</v>
      </c>
      <c r="K168" s="167"/>
      <c r="L168" s="31"/>
      <c r="M168" s="168" t="s">
        <v>1</v>
      </c>
      <c r="N168" s="169" t="s">
        <v>38</v>
      </c>
      <c r="O168" s="59"/>
      <c r="P168" s="170">
        <f t="shared" si="16"/>
        <v>0</v>
      </c>
      <c r="Q168" s="170">
        <v>0</v>
      </c>
      <c r="R168" s="170">
        <f t="shared" si="17"/>
        <v>0</v>
      </c>
      <c r="S168" s="170">
        <v>0</v>
      </c>
      <c r="T168" s="171">
        <f t="shared" si="18"/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72" t="s">
        <v>247</v>
      </c>
      <c r="AT168" s="172" t="s">
        <v>221</v>
      </c>
      <c r="AU168" s="172" t="s">
        <v>84</v>
      </c>
      <c r="AY168" s="13" t="s">
        <v>219</v>
      </c>
      <c r="BE168" s="91">
        <f t="shared" si="19"/>
        <v>0</v>
      </c>
      <c r="BF168" s="91">
        <f t="shared" si="20"/>
        <v>0</v>
      </c>
      <c r="BG168" s="91">
        <f t="shared" si="21"/>
        <v>0</v>
      </c>
      <c r="BH168" s="91">
        <f t="shared" si="22"/>
        <v>0</v>
      </c>
      <c r="BI168" s="91">
        <f t="shared" si="23"/>
        <v>0</v>
      </c>
      <c r="BJ168" s="13" t="s">
        <v>84</v>
      </c>
      <c r="BK168" s="91">
        <f t="shared" si="24"/>
        <v>0</v>
      </c>
      <c r="BL168" s="13" t="s">
        <v>247</v>
      </c>
      <c r="BM168" s="172" t="s">
        <v>478</v>
      </c>
    </row>
    <row r="169" spans="1:65" s="2" customFormat="1" ht="24.3" customHeight="1" x14ac:dyDescent="0.2">
      <c r="A169" s="30"/>
      <c r="B169" s="128"/>
      <c r="C169" s="178" t="s">
        <v>264</v>
      </c>
      <c r="D169" s="178" t="s">
        <v>680</v>
      </c>
      <c r="E169" s="179" t="s">
        <v>1220</v>
      </c>
      <c r="F169" s="180" t="s">
        <v>1217</v>
      </c>
      <c r="G169" s="181" t="s">
        <v>380</v>
      </c>
      <c r="H169" s="182">
        <v>26</v>
      </c>
      <c r="I169" s="183"/>
      <c r="J169" s="184">
        <f t="shared" si="15"/>
        <v>0</v>
      </c>
      <c r="K169" s="185"/>
      <c r="L169" s="186"/>
      <c r="M169" s="187" t="s">
        <v>1</v>
      </c>
      <c r="N169" s="188" t="s">
        <v>38</v>
      </c>
      <c r="O169" s="59"/>
      <c r="P169" s="170">
        <f t="shared" si="16"/>
        <v>0</v>
      </c>
      <c r="Q169" s="170">
        <v>0</v>
      </c>
      <c r="R169" s="170">
        <f t="shared" si="17"/>
        <v>0</v>
      </c>
      <c r="S169" s="170">
        <v>0</v>
      </c>
      <c r="T169" s="171">
        <f t="shared" si="18"/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72" t="s">
        <v>275</v>
      </c>
      <c r="AT169" s="172" t="s">
        <v>680</v>
      </c>
      <c r="AU169" s="172" t="s">
        <v>84</v>
      </c>
      <c r="AY169" s="13" t="s">
        <v>219</v>
      </c>
      <c r="BE169" s="91">
        <f t="shared" si="19"/>
        <v>0</v>
      </c>
      <c r="BF169" s="91">
        <f t="shared" si="20"/>
        <v>0</v>
      </c>
      <c r="BG169" s="91">
        <f t="shared" si="21"/>
        <v>0</v>
      </c>
      <c r="BH169" s="91">
        <f t="shared" si="22"/>
        <v>0</v>
      </c>
      <c r="BI169" s="91">
        <f t="shared" si="23"/>
        <v>0</v>
      </c>
      <c r="BJ169" s="13" t="s">
        <v>84</v>
      </c>
      <c r="BK169" s="91">
        <f t="shared" si="24"/>
        <v>0</v>
      </c>
      <c r="BL169" s="13" t="s">
        <v>247</v>
      </c>
      <c r="BM169" s="172" t="s">
        <v>481</v>
      </c>
    </row>
    <row r="170" spans="1:65" s="2" customFormat="1" ht="33" customHeight="1" x14ac:dyDescent="0.2">
      <c r="A170" s="30"/>
      <c r="B170" s="128"/>
      <c r="C170" s="160" t="s">
        <v>370</v>
      </c>
      <c r="D170" s="160" t="s">
        <v>221</v>
      </c>
      <c r="E170" s="161" t="s">
        <v>1218</v>
      </c>
      <c r="F170" s="162" t="s">
        <v>1219</v>
      </c>
      <c r="G170" s="163" t="s">
        <v>380</v>
      </c>
      <c r="H170" s="164">
        <v>26</v>
      </c>
      <c r="I170" s="165"/>
      <c r="J170" s="166">
        <f t="shared" si="15"/>
        <v>0</v>
      </c>
      <c r="K170" s="167"/>
      <c r="L170" s="31"/>
      <c r="M170" s="168" t="s">
        <v>1</v>
      </c>
      <c r="N170" s="169" t="s">
        <v>38</v>
      </c>
      <c r="O170" s="59"/>
      <c r="P170" s="170">
        <f t="shared" si="16"/>
        <v>0</v>
      </c>
      <c r="Q170" s="170">
        <v>0</v>
      </c>
      <c r="R170" s="170">
        <f t="shared" si="17"/>
        <v>0</v>
      </c>
      <c r="S170" s="170">
        <v>0</v>
      </c>
      <c r="T170" s="171">
        <f t="shared" si="18"/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72" t="s">
        <v>247</v>
      </c>
      <c r="AT170" s="172" t="s">
        <v>221</v>
      </c>
      <c r="AU170" s="172" t="s">
        <v>84</v>
      </c>
      <c r="AY170" s="13" t="s">
        <v>219</v>
      </c>
      <c r="BE170" s="91">
        <f t="shared" si="19"/>
        <v>0</v>
      </c>
      <c r="BF170" s="91">
        <f t="shared" si="20"/>
        <v>0</v>
      </c>
      <c r="BG170" s="91">
        <f t="shared" si="21"/>
        <v>0</v>
      </c>
      <c r="BH170" s="91">
        <f t="shared" si="22"/>
        <v>0</v>
      </c>
      <c r="BI170" s="91">
        <f t="shared" si="23"/>
        <v>0</v>
      </c>
      <c r="BJ170" s="13" t="s">
        <v>84</v>
      </c>
      <c r="BK170" s="91">
        <f t="shared" si="24"/>
        <v>0</v>
      </c>
      <c r="BL170" s="13" t="s">
        <v>247</v>
      </c>
      <c r="BM170" s="172" t="s">
        <v>485</v>
      </c>
    </row>
    <row r="171" spans="1:65" s="2" customFormat="1" ht="24.3" customHeight="1" x14ac:dyDescent="0.2">
      <c r="A171" s="30"/>
      <c r="B171" s="128"/>
      <c r="C171" s="178" t="s">
        <v>268</v>
      </c>
      <c r="D171" s="178" t="s">
        <v>680</v>
      </c>
      <c r="E171" s="179" t="s">
        <v>2011</v>
      </c>
      <c r="F171" s="180" t="s">
        <v>1221</v>
      </c>
      <c r="G171" s="181" t="s">
        <v>380</v>
      </c>
      <c r="H171" s="182">
        <v>8</v>
      </c>
      <c r="I171" s="183"/>
      <c r="J171" s="184">
        <f t="shared" si="15"/>
        <v>0</v>
      </c>
      <c r="K171" s="185"/>
      <c r="L171" s="186"/>
      <c r="M171" s="187" t="s">
        <v>1</v>
      </c>
      <c r="N171" s="188" t="s">
        <v>38</v>
      </c>
      <c r="O171" s="59"/>
      <c r="P171" s="170">
        <f t="shared" si="16"/>
        <v>0</v>
      </c>
      <c r="Q171" s="170">
        <v>0</v>
      </c>
      <c r="R171" s="170">
        <f t="shared" si="17"/>
        <v>0</v>
      </c>
      <c r="S171" s="170">
        <v>0</v>
      </c>
      <c r="T171" s="171">
        <f t="shared" si="18"/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72" t="s">
        <v>275</v>
      </c>
      <c r="AT171" s="172" t="s">
        <v>680</v>
      </c>
      <c r="AU171" s="172" t="s">
        <v>84</v>
      </c>
      <c r="AY171" s="13" t="s">
        <v>219</v>
      </c>
      <c r="BE171" s="91">
        <f t="shared" si="19"/>
        <v>0</v>
      </c>
      <c r="BF171" s="91">
        <f t="shared" si="20"/>
        <v>0</v>
      </c>
      <c r="BG171" s="91">
        <f t="shared" si="21"/>
        <v>0</v>
      </c>
      <c r="BH171" s="91">
        <f t="shared" si="22"/>
        <v>0</v>
      </c>
      <c r="BI171" s="91">
        <f t="shared" si="23"/>
        <v>0</v>
      </c>
      <c r="BJ171" s="13" t="s">
        <v>84</v>
      </c>
      <c r="BK171" s="91">
        <f t="shared" si="24"/>
        <v>0</v>
      </c>
      <c r="BL171" s="13" t="s">
        <v>247</v>
      </c>
      <c r="BM171" s="172" t="s">
        <v>488</v>
      </c>
    </row>
    <row r="172" spans="1:65" s="2" customFormat="1" ht="33" customHeight="1" x14ac:dyDescent="0.2">
      <c r="A172" s="30"/>
      <c r="B172" s="128"/>
      <c r="C172" s="160" t="s">
        <v>377</v>
      </c>
      <c r="D172" s="160" t="s">
        <v>221</v>
      </c>
      <c r="E172" s="161" t="s">
        <v>1218</v>
      </c>
      <c r="F172" s="162" t="s">
        <v>1219</v>
      </c>
      <c r="G172" s="163" t="s">
        <v>380</v>
      </c>
      <c r="H172" s="164">
        <v>8</v>
      </c>
      <c r="I172" s="165"/>
      <c r="J172" s="166">
        <f t="shared" si="15"/>
        <v>0</v>
      </c>
      <c r="K172" s="167"/>
      <c r="L172" s="31"/>
      <c r="M172" s="168" t="s">
        <v>1</v>
      </c>
      <c r="N172" s="169" t="s">
        <v>38</v>
      </c>
      <c r="O172" s="59"/>
      <c r="P172" s="170">
        <f t="shared" si="16"/>
        <v>0</v>
      </c>
      <c r="Q172" s="170">
        <v>0</v>
      </c>
      <c r="R172" s="170">
        <f t="shared" si="17"/>
        <v>0</v>
      </c>
      <c r="S172" s="170">
        <v>0</v>
      </c>
      <c r="T172" s="171">
        <f t="shared" si="18"/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72" t="s">
        <v>247</v>
      </c>
      <c r="AT172" s="172" t="s">
        <v>221</v>
      </c>
      <c r="AU172" s="172" t="s">
        <v>84</v>
      </c>
      <c r="AY172" s="13" t="s">
        <v>219</v>
      </c>
      <c r="BE172" s="91">
        <f t="shared" si="19"/>
        <v>0</v>
      </c>
      <c r="BF172" s="91">
        <f t="shared" si="20"/>
        <v>0</v>
      </c>
      <c r="BG172" s="91">
        <f t="shared" si="21"/>
        <v>0</v>
      </c>
      <c r="BH172" s="91">
        <f t="shared" si="22"/>
        <v>0</v>
      </c>
      <c r="BI172" s="91">
        <f t="shared" si="23"/>
        <v>0</v>
      </c>
      <c r="BJ172" s="13" t="s">
        <v>84</v>
      </c>
      <c r="BK172" s="91">
        <f t="shared" si="24"/>
        <v>0</v>
      </c>
      <c r="BL172" s="13" t="s">
        <v>247</v>
      </c>
      <c r="BM172" s="172" t="s">
        <v>492</v>
      </c>
    </row>
    <row r="173" spans="1:65" s="2" customFormat="1" ht="24.3" customHeight="1" x14ac:dyDescent="0.2">
      <c r="A173" s="30"/>
      <c r="B173" s="128"/>
      <c r="C173" s="178" t="s">
        <v>271</v>
      </c>
      <c r="D173" s="178" t="s">
        <v>680</v>
      </c>
      <c r="E173" s="179" t="s">
        <v>2012</v>
      </c>
      <c r="F173" s="180" t="s">
        <v>1223</v>
      </c>
      <c r="G173" s="181" t="s">
        <v>380</v>
      </c>
      <c r="H173" s="182">
        <v>1</v>
      </c>
      <c r="I173" s="183"/>
      <c r="J173" s="184">
        <f t="shared" si="15"/>
        <v>0</v>
      </c>
      <c r="K173" s="185"/>
      <c r="L173" s="186"/>
      <c r="M173" s="187" t="s">
        <v>1</v>
      </c>
      <c r="N173" s="188" t="s">
        <v>38</v>
      </c>
      <c r="O173" s="59"/>
      <c r="P173" s="170">
        <f t="shared" si="16"/>
        <v>0</v>
      </c>
      <c r="Q173" s="170">
        <v>0</v>
      </c>
      <c r="R173" s="170">
        <f t="shared" si="17"/>
        <v>0</v>
      </c>
      <c r="S173" s="170">
        <v>0</v>
      </c>
      <c r="T173" s="171">
        <f t="shared" si="18"/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72" t="s">
        <v>275</v>
      </c>
      <c r="AT173" s="172" t="s">
        <v>680</v>
      </c>
      <c r="AU173" s="172" t="s">
        <v>84</v>
      </c>
      <c r="AY173" s="13" t="s">
        <v>219</v>
      </c>
      <c r="BE173" s="91">
        <f t="shared" si="19"/>
        <v>0</v>
      </c>
      <c r="BF173" s="91">
        <f t="shared" si="20"/>
        <v>0</v>
      </c>
      <c r="BG173" s="91">
        <f t="shared" si="21"/>
        <v>0</v>
      </c>
      <c r="BH173" s="91">
        <f t="shared" si="22"/>
        <v>0</v>
      </c>
      <c r="BI173" s="91">
        <f t="shared" si="23"/>
        <v>0</v>
      </c>
      <c r="BJ173" s="13" t="s">
        <v>84</v>
      </c>
      <c r="BK173" s="91">
        <f t="shared" si="24"/>
        <v>0</v>
      </c>
      <c r="BL173" s="13" t="s">
        <v>247</v>
      </c>
      <c r="BM173" s="172" t="s">
        <v>495</v>
      </c>
    </row>
    <row r="174" spans="1:65" s="2" customFormat="1" ht="24.3" customHeight="1" x14ac:dyDescent="0.2">
      <c r="A174" s="30"/>
      <c r="B174" s="128"/>
      <c r="C174" s="160" t="s">
        <v>386</v>
      </c>
      <c r="D174" s="160" t="s">
        <v>221</v>
      </c>
      <c r="E174" s="161" t="s">
        <v>2013</v>
      </c>
      <c r="F174" s="162" t="s">
        <v>2014</v>
      </c>
      <c r="G174" s="163" t="s">
        <v>380</v>
      </c>
      <c r="H174" s="164">
        <v>1</v>
      </c>
      <c r="I174" s="165"/>
      <c r="J174" s="166">
        <f t="shared" si="15"/>
        <v>0</v>
      </c>
      <c r="K174" s="167"/>
      <c r="L174" s="31"/>
      <c r="M174" s="168" t="s">
        <v>1</v>
      </c>
      <c r="N174" s="169" t="s">
        <v>38</v>
      </c>
      <c r="O174" s="59"/>
      <c r="P174" s="170">
        <f t="shared" si="16"/>
        <v>0</v>
      </c>
      <c r="Q174" s="170">
        <v>0</v>
      </c>
      <c r="R174" s="170">
        <f t="shared" si="17"/>
        <v>0</v>
      </c>
      <c r="S174" s="170">
        <v>0</v>
      </c>
      <c r="T174" s="171">
        <f t="shared" si="18"/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72" t="s">
        <v>247</v>
      </c>
      <c r="AT174" s="172" t="s">
        <v>221</v>
      </c>
      <c r="AU174" s="172" t="s">
        <v>84</v>
      </c>
      <c r="AY174" s="13" t="s">
        <v>219</v>
      </c>
      <c r="BE174" s="91">
        <f t="shared" si="19"/>
        <v>0</v>
      </c>
      <c r="BF174" s="91">
        <f t="shared" si="20"/>
        <v>0</v>
      </c>
      <c r="BG174" s="91">
        <f t="shared" si="21"/>
        <v>0</v>
      </c>
      <c r="BH174" s="91">
        <f t="shared" si="22"/>
        <v>0</v>
      </c>
      <c r="BI174" s="91">
        <f t="shared" si="23"/>
        <v>0</v>
      </c>
      <c r="BJ174" s="13" t="s">
        <v>84</v>
      </c>
      <c r="BK174" s="91">
        <f t="shared" si="24"/>
        <v>0</v>
      </c>
      <c r="BL174" s="13" t="s">
        <v>247</v>
      </c>
      <c r="BM174" s="172" t="s">
        <v>499</v>
      </c>
    </row>
    <row r="175" spans="1:65" s="2" customFormat="1" ht="24.3" customHeight="1" x14ac:dyDescent="0.2">
      <c r="A175" s="30"/>
      <c r="B175" s="128"/>
      <c r="C175" s="178" t="s">
        <v>275</v>
      </c>
      <c r="D175" s="178" t="s">
        <v>680</v>
      </c>
      <c r="E175" s="179" t="s">
        <v>2015</v>
      </c>
      <c r="F175" s="180" t="s">
        <v>2016</v>
      </c>
      <c r="G175" s="181" t="s">
        <v>380</v>
      </c>
      <c r="H175" s="182">
        <v>2</v>
      </c>
      <c r="I175" s="183"/>
      <c r="J175" s="184">
        <f t="shared" si="15"/>
        <v>0</v>
      </c>
      <c r="K175" s="185"/>
      <c r="L175" s="186"/>
      <c r="M175" s="187" t="s">
        <v>1</v>
      </c>
      <c r="N175" s="188" t="s">
        <v>38</v>
      </c>
      <c r="O175" s="59"/>
      <c r="P175" s="170">
        <f t="shared" si="16"/>
        <v>0</v>
      </c>
      <c r="Q175" s="170">
        <v>0</v>
      </c>
      <c r="R175" s="170">
        <f t="shared" si="17"/>
        <v>0</v>
      </c>
      <c r="S175" s="170">
        <v>0</v>
      </c>
      <c r="T175" s="171">
        <f t="shared" si="18"/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72" t="s">
        <v>275</v>
      </c>
      <c r="AT175" s="172" t="s">
        <v>680</v>
      </c>
      <c r="AU175" s="172" t="s">
        <v>84</v>
      </c>
      <c r="AY175" s="13" t="s">
        <v>219</v>
      </c>
      <c r="BE175" s="91">
        <f t="shared" si="19"/>
        <v>0</v>
      </c>
      <c r="BF175" s="91">
        <f t="shared" si="20"/>
        <v>0</v>
      </c>
      <c r="BG175" s="91">
        <f t="shared" si="21"/>
        <v>0</v>
      </c>
      <c r="BH175" s="91">
        <f t="shared" si="22"/>
        <v>0</v>
      </c>
      <c r="BI175" s="91">
        <f t="shared" si="23"/>
        <v>0</v>
      </c>
      <c r="BJ175" s="13" t="s">
        <v>84</v>
      </c>
      <c r="BK175" s="91">
        <f t="shared" si="24"/>
        <v>0</v>
      </c>
      <c r="BL175" s="13" t="s">
        <v>247</v>
      </c>
      <c r="BM175" s="172" t="s">
        <v>502</v>
      </c>
    </row>
    <row r="176" spans="1:65" s="2" customFormat="1" ht="24.3" customHeight="1" x14ac:dyDescent="0.2">
      <c r="A176" s="30"/>
      <c r="B176" s="128"/>
      <c r="C176" s="160" t="s">
        <v>393</v>
      </c>
      <c r="D176" s="160" t="s">
        <v>221</v>
      </c>
      <c r="E176" s="161" t="s">
        <v>2013</v>
      </c>
      <c r="F176" s="162" t="s">
        <v>2014</v>
      </c>
      <c r="G176" s="163" t="s">
        <v>380</v>
      </c>
      <c r="H176" s="164">
        <v>2</v>
      </c>
      <c r="I176" s="165"/>
      <c r="J176" s="166">
        <f t="shared" si="15"/>
        <v>0</v>
      </c>
      <c r="K176" s="167"/>
      <c r="L176" s="31"/>
      <c r="M176" s="168" t="s">
        <v>1</v>
      </c>
      <c r="N176" s="169" t="s">
        <v>38</v>
      </c>
      <c r="O176" s="59"/>
      <c r="P176" s="170">
        <f t="shared" si="16"/>
        <v>0</v>
      </c>
      <c r="Q176" s="170">
        <v>0</v>
      </c>
      <c r="R176" s="170">
        <f t="shared" si="17"/>
        <v>0</v>
      </c>
      <c r="S176" s="170">
        <v>0</v>
      </c>
      <c r="T176" s="171">
        <f t="shared" si="18"/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72" t="s">
        <v>247</v>
      </c>
      <c r="AT176" s="172" t="s">
        <v>221</v>
      </c>
      <c r="AU176" s="172" t="s">
        <v>84</v>
      </c>
      <c r="AY176" s="13" t="s">
        <v>219</v>
      </c>
      <c r="BE176" s="91">
        <f t="shared" si="19"/>
        <v>0</v>
      </c>
      <c r="BF176" s="91">
        <f t="shared" si="20"/>
        <v>0</v>
      </c>
      <c r="BG176" s="91">
        <f t="shared" si="21"/>
        <v>0</v>
      </c>
      <c r="BH176" s="91">
        <f t="shared" si="22"/>
        <v>0</v>
      </c>
      <c r="BI176" s="91">
        <f t="shared" si="23"/>
        <v>0</v>
      </c>
      <c r="BJ176" s="13" t="s">
        <v>84</v>
      </c>
      <c r="BK176" s="91">
        <f t="shared" si="24"/>
        <v>0</v>
      </c>
      <c r="BL176" s="13" t="s">
        <v>247</v>
      </c>
      <c r="BM176" s="172" t="s">
        <v>506</v>
      </c>
    </row>
    <row r="177" spans="1:65" s="2" customFormat="1" ht="24.3" customHeight="1" x14ac:dyDescent="0.2">
      <c r="A177" s="30"/>
      <c r="B177" s="128"/>
      <c r="C177" s="178" t="s">
        <v>279</v>
      </c>
      <c r="D177" s="178" t="s">
        <v>680</v>
      </c>
      <c r="E177" s="179" t="s">
        <v>2017</v>
      </c>
      <c r="F177" s="180" t="s">
        <v>2018</v>
      </c>
      <c r="G177" s="181" t="s">
        <v>380</v>
      </c>
      <c r="H177" s="182">
        <v>6</v>
      </c>
      <c r="I177" s="183"/>
      <c r="J177" s="184">
        <f t="shared" si="15"/>
        <v>0</v>
      </c>
      <c r="K177" s="185"/>
      <c r="L177" s="186"/>
      <c r="M177" s="187" t="s">
        <v>1</v>
      </c>
      <c r="N177" s="188" t="s">
        <v>38</v>
      </c>
      <c r="O177" s="59"/>
      <c r="P177" s="170">
        <f t="shared" si="16"/>
        <v>0</v>
      </c>
      <c r="Q177" s="170">
        <v>0</v>
      </c>
      <c r="R177" s="170">
        <f t="shared" si="17"/>
        <v>0</v>
      </c>
      <c r="S177" s="170">
        <v>0</v>
      </c>
      <c r="T177" s="171">
        <f t="shared" si="18"/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72" t="s">
        <v>275</v>
      </c>
      <c r="AT177" s="172" t="s">
        <v>680</v>
      </c>
      <c r="AU177" s="172" t="s">
        <v>84</v>
      </c>
      <c r="AY177" s="13" t="s">
        <v>219</v>
      </c>
      <c r="BE177" s="91">
        <f t="shared" si="19"/>
        <v>0</v>
      </c>
      <c r="BF177" s="91">
        <f t="shared" si="20"/>
        <v>0</v>
      </c>
      <c r="BG177" s="91">
        <f t="shared" si="21"/>
        <v>0</v>
      </c>
      <c r="BH177" s="91">
        <f t="shared" si="22"/>
        <v>0</v>
      </c>
      <c r="BI177" s="91">
        <f t="shared" si="23"/>
        <v>0</v>
      </c>
      <c r="BJ177" s="13" t="s">
        <v>84</v>
      </c>
      <c r="BK177" s="91">
        <f t="shared" si="24"/>
        <v>0</v>
      </c>
      <c r="BL177" s="13" t="s">
        <v>247</v>
      </c>
      <c r="BM177" s="172" t="s">
        <v>509</v>
      </c>
    </row>
    <row r="178" spans="1:65" s="2" customFormat="1" ht="24.3" customHeight="1" x14ac:dyDescent="0.2">
      <c r="A178" s="30"/>
      <c r="B178" s="128"/>
      <c r="C178" s="160" t="s">
        <v>400</v>
      </c>
      <c r="D178" s="160" t="s">
        <v>221</v>
      </c>
      <c r="E178" s="161" t="s">
        <v>2013</v>
      </c>
      <c r="F178" s="162" t="s">
        <v>2014</v>
      </c>
      <c r="G178" s="163" t="s">
        <v>380</v>
      </c>
      <c r="H178" s="164">
        <v>6</v>
      </c>
      <c r="I178" s="165"/>
      <c r="J178" s="166">
        <f t="shared" si="15"/>
        <v>0</v>
      </c>
      <c r="K178" s="167"/>
      <c r="L178" s="31"/>
      <c r="M178" s="168" t="s">
        <v>1</v>
      </c>
      <c r="N178" s="169" t="s">
        <v>38</v>
      </c>
      <c r="O178" s="59"/>
      <c r="P178" s="170">
        <f t="shared" si="16"/>
        <v>0</v>
      </c>
      <c r="Q178" s="170">
        <v>0</v>
      </c>
      <c r="R178" s="170">
        <f t="shared" si="17"/>
        <v>0</v>
      </c>
      <c r="S178" s="170">
        <v>0</v>
      </c>
      <c r="T178" s="171">
        <f t="shared" si="18"/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72" t="s">
        <v>247</v>
      </c>
      <c r="AT178" s="172" t="s">
        <v>221</v>
      </c>
      <c r="AU178" s="172" t="s">
        <v>84</v>
      </c>
      <c r="AY178" s="13" t="s">
        <v>219</v>
      </c>
      <c r="BE178" s="91">
        <f t="shared" si="19"/>
        <v>0</v>
      </c>
      <c r="BF178" s="91">
        <f t="shared" si="20"/>
        <v>0</v>
      </c>
      <c r="BG178" s="91">
        <f t="shared" si="21"/>
        <v>0</v>
      </c>
      <c r="BH178" s="91">
        <f t="shared" si="22"/>
        <v>0</v>
      </c>
      <c r="BI178" s="91">
        <f t="shared" si="23"/>
        <v>0</v>
      </c>
      <c r="BJ178" s="13" t="s">
        <v>84</v>
      </c>
      <c r="BK178" s="91">
        <f t="shared" si="24"/>
        <v>0</v>
      </c>
      <c r="BL178" s="13" t="s">
        <v>247</v>
      </c>
      <c r="BM178" s="172" t="s">
        <v>513</v>
      </c>
    </row>
    <row r="179" spans="1:65" s="2" customFormat="1" ht="24.3" customHeight="1" x14ac:dyDescent="0.2">
      <c r="A179" s="30"/>
      <c r="B179" s="128"/>
      <c r="C179" s="178" t="s">
        <v>337</v>
      </c>
      <c r="D179" s="178" t="s">
        <v>680</v>
      </c>
      <c r="E179" s="179" t="s">
        <v>2019</v>
      </c>
      <c r="F179" s="180" t="s">
        <v>2020</v>
      </c>
      <c r="G179" s="181" t="s">
        <v>380</v>
      </c>
      <c r="H179" s="182">
        <v>6</v>
      </c>
      <c r="I179" s="183"/>
      <c r="J179" s="184">
        <f t="shared" si="15"/>
        <v>0</v>
      </c>
      <c r="K179" s="185"/>
      <c r="L179" s="186"/>
      <c r="M179" s="187" t="s">
        <v>1</v>
      </c>
      <c r="N179" s="188" t="s">
        <v>38</v>
      </c>
      <c r="O179" s="59"/>
      <c r="P179" s="170">
        <f t="shared" si="16"/>
        <v>0</v>
      </c>
      <c r="Q179" s="170">
        <v>0</v>
      </c>
      <c r="R179" s="170">
        <f t="shared" si="17"/>
        <v>0</v>
      </c>
      <c r="S179" s="170">
        <v>0</v>
      </c>
      <c r="T179" s="171">
        <f t="shared" si="18"/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72" t="s">
        <v>275</v>
      </c>
      <c r="AT179" s="172" t="s">
        <v>680</v>
      </c>
      <c r="AU179" s="172" t="s">
        <v>84</v>
      </c>
      <c r="AY179" s="13" t="s">
        <v>219</v>
      </c>
      <c r="BE179" s="91">
        <f t="shared" si="19"/>
        <v>0</v>
      </c>
      <c r="BF179" s="91">
        <f t="shared" si="20"/>
        <v>0</v>
      </c>
      <c r="BG179" s="91">
        <f t="shared" si="21"/>
        <v>0</v>
      </c>
      <c r="BH179" s="91">
        <f t="shared" si="22"/>
        <v>0</v>
      </c>
      <c r="BI179" s="91">
        <f t="shared" si="23"/>
        <v>0</v>
      </c>
      <c r="BJ179" s="13" t="s">
        <v>84</v>
      </c>
      <c r="BK179" s="91">
        <f t="shared" si="24"/>
        <v>0</v>
      </c>
      <c r="BL179" s="13" t="s">
        <v>247</v>
      </c>
      <c r="BM179" s="172" t="s">
        <v>517</v>
      </c>
    </row>
    <row r="180" spans="1:65" s="2" customFormat="1" ht="24.3" customHeight="1" x14ac:dyDescent="0.2">
      <c r="A180" s="30"/>
      <c r="B180" s="128"/>
      <c r="C180" s="160" t="s">
        <v>407</v>
      </c>
      <c r="D180" s="160" t="s">
        <v>221</v>
      </c>
      <c r="E180" s="161" t="s">
        <v>2013</v>
      </c>
      <c r="F180" s="162" t="s">
        <v>2014</v>
      </c>
      <c r="G180" s="163" t="s">
        <v>380</v>
      </c>
      <c r="H180" s="164">
        <v>6</v>
      </c>
      <c r="I180" s="165"/>
      <c r="J180" s="166">
        <f t="shared" si="15"/>
        <v>0</v>
      </c>
      <c r="K180" s="167"/>
      <c r="L180" s="31"/>
      <c r="M180" s="168" t="s">
        <v>1</v>
      </c>
      <c r="N180" s="169" t="s">
        <v>38</v>
      </c>
      <c r="O180" s="59"/>
      <c r="P180" s="170">
        <f t="shared" si="16"/>
        <v>0</v>
      </c>
      <c r="Q180" s="170">
        <v>0</v>
      </c>
      <c r="R180" s="170">
        <f t="shared" si="17"/>
        <v>0</v>
      </c>
      <c r="S180" s="170">
        <v>0</v>
      </c>
      <c r="T180" s="171">
        <f t="shared" si="18"/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72" t="s">
        <v>247</v>
      </c>
      <c r="AT180" s="172" t="s">
        <v>221</v>
      </c>
      <c r="AU180" s="172" t="s">
        <v>84</v>
      </c>
      <c r="AY180" s="13" t="s">
        <v>219</v>
      </c>
      <c r="BE180" s="91">
        <f t="shared" si="19"/>
        <v>0</v>
      </c>
      <c r="BF180" s="91">
        <f t="shared" si="20"/>
        <v>0</v>
      </c>
      <c r="BG180" s="91">
        <f t="shared" si="21"/>
        <v>0</v>
      </c>
      <c r="BH180" s="91">
        <f t="shared" si="22"/>
        <v>0</v>
      </c>
      <c r="BI180" s="91">
        <f t="shared" si="23"/>
        <v>0</v>
      </c>
      <c r="BJ180" s="13" t="s">
        <v>84</v>
      </c>
      <c r="BK180" s="91">
        <f t="shared" si="24"/>
        <v>0</v>
      </c>
      <c r="BL180" s="13" t="s">
        <v>247</v>
      </c>
      <c r="BM180" s="172" t="s">
        <v>782</v>
      </c>
    </row>
    <row r="181" spans="1:65" s="2" customFormat="1" ht="33" customHeight="1" x14ac:dyDescent="0.2">
      <c r="A181" s="30"/>
      <c r="B181" s="128"/>
      <c r="C181" s="178" t="s">
        <v>340</v>
      </c>
      <c r="D181" s="178" t="s">
        <v>680</v>
      </c>
      <c r="E181" s="179" t="s">
        <v>1963</v>
      </c>
      <c r="F181" s="180" t="s">
        <v>1964</v>
      </c>
      <c r="G181" s="181" t="s">
        <v>380</v>
      </c>
      <c r="H181" s="182">
        <v>15</v>
      </c>
      <c r="I181" s="183"/>
      <c r="J181" s="184">
        <f t="shared" si="15"/>
        <v>0</v>
      </c>
      <c r="K181" s="185"/>
      <c r="L181" s="186"/>
      <c r="M181" s="187" t="s">
        <v>1</v>
      </c>
      <c r="N181" s="188" t="s">
        <v>38</v>
      </c>
      <c r="O181" s="59"/>
      <c r="P181" s="170">
        <f t="shared" si="16"/>
        <v>0</v>
      </c>
      <c r="Q181" s="170">
        <v>0</v>
      </c>
      <c r="R181" s="170">
        <f t="shared" si="17"/>
        <v>0</v>
      </c>
      <c r="S181" s="170">
        <v>0</v>
      </c>
      <c r="T181" s="171">
        <f t="shared" si="18"/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72" t="s">
        <v>275</v>
      </c>
      <c r="AT181" s="172" t="s">
        <v>680</v>
      </c>
      <c r="AU181" s="172" t="s">
        <v>84</v>
      </c>
      <c r="AY181" s="13" t="s">
        <v>219</v>
      </c>
      <c r="BE181" s="91">
        <f t="shared" si="19"/>
        <v>0</v>
      </c>
      <c r="BF181" s="91">
        <f t="shared" si="20"/>
        <v>0</v>
      </c>
      <c r="BG181" s="91">
        <f t="shared" si="21"/>
        <v>0</v>
      </c>
      <c r="BH181" s="91">
        <f t="shared" si="22"/>
        <v>0</v>
      </c>
      <c r="BI181" s="91">
        <f t="shared" si="23"/>
        <v>0</v>
      </c>
      <c r="BJ181" s="13" t="s">
        <v>84</v>
      </c>
      <c r="BK181" s="91">
        <f t="shared" si="24"/>
        <v>0</v>
      </c>
      <c r="BL181" s="13" t="s">
        <v>247</v>
      </c>
      <c r="BM181" s="172" t="s">
        <v>535</v>
      </c>
    </row>
    <row r="182" spans="1:65" s="2" customFormat="1" ht="37.799999999999997" customHeight="1" x14ac:dyDescent="0.2">
      <c r="A182" s="30"/>
      <c r="B182" s="128"/>
      <c r="C182" s="160" t="s">
        <v>414</v>
      </c>
      <c r="D182" s="160" t="s">
        <v>221</v>
      </c>
      <c r="E182" s="161" t="s">
        <v>1965</v>
      </c>
      <c r="F182" s="162" t="s">
        <v>1966</v>
      </c>
      <c r="G182" s="163" t="s">
        <v>380</v>
      </c>
      <c r="H182" s="164">
        <v>15</v>
      </c>
      <c r="I182" s="165"/>
      <c r="J182" s="166">
        <f t="shared" si="15"/>
        <v>0</v>
      </c>
      <c r="K182" s="167"/>
      <c r="L182" s="31"/>
      <c r="M182" s="168" t="s">
        <v>1</v>
      </c>
      <c r="N182" s="169" t="s">
        <v>38</v>
      </c>
      <c r="O182" s="59"/>
      <c r="P182" s="170">
        <f t="shared" si="16"/>
        <v>0</v>
      </c>
      <c r="Q182" s="170">
        <v>0</v>
      </c>
      <c r="R182" s="170">
        <f t="shared" si="17"/>
        <v>0</v>
      </c>
      <c r="S182" s="170">
        <v>0</v>
      </c>
      <c r="T182" s="171">
        <f t="shared" si="18"/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72" t="s">
        <v>247</v>
      </c>
      <c r="AT182" s="172" t="s">
        <v>221</v>
      </c>
      <c r="AU182" s="172" t="s">
        <v>84</v>
      </c>
      <c r="AY182" s="13" t="s">
        <v>219</v>
      </c>
      <c r="BE182" s="91">
        <f t="shared" si="19"/>
        <v>0</v>
      </c>
      <c r="BF182" s="91">
        <f t="shared" si="20"/>
        <v>0</v>
      </c>
      <c r="BG182" s="91">
        <f t="shared" si="21"/>
        <v>0</v>
      </c>
      <c r="BH182" s="91">
        <f t="shared" si="22"/>
        <v>0</v>
      </c>
      <c r="BI182" s="91">
        <f t="shared" si="23"/>
        <v>0</v>
      </c>
      <c r="BJ182" s="13" t="s">
        <v>84</v>
      </c>
      <c r="BK182" s="91">
        <f t="shared" si="24"/>
        <v>0</v>
      </c>
      <c r="BL182" s="13" t="s">
        <v>247</v>
      </c>
      <c r="BM182" s="172" t="s">
        <v>538</v>
      </c>
    </row>
    <row r="183" spans="1:65" s="2" customFormat="1" ht="55.5" customHeight="1" x14ac:dyDescent="0.2">
      <c r="A183" s="30"/>
      <c r="B183" s="128"/>
      <c r="C183" s="178" t="s">
        <v>344</v>
      </c>
      <c r="D183" s="178" t="s">
        <v>680</v>
      </c>
      <c r="E183" s="179" t="s">
        <v>1226</v>
      </c>
      <c r="F183" s="180" t="s">
        <v>1227</v>
      </c>
      <c r="G183" s="181" t="s">
        <v>926</v>
      </c>
      <c r="H183" s="182">
        <v>1</v>
      </c>
      <c r="I183" s="183"/>
      <c r="J183" s="184">
        <f t="shared" si="15"/>
        <v>0</v>
      </c>
      <c r="K183" s="185"/>
      <c r="L183" s="186"/>
      <c r="M183" s="187" t="s">
        <v>1</v>
      </c>
      <c r="N183" s="188" t="s">
        <v>38</v>
      </c>
      <c r="O183" s="59"/>
      <c r="P183" s="170">
        <f t="shared" si="16"/>
        <v>0</v>
      </c>
      <c r="Q183" s="170">
        <v>0</v>
      </c>
      <c r="R183" s="170">
        <f t="shared" si="17"/>
        <v>0</v>
      </c>
      <c r="S183" s="170">
        <v>0</v>
      </c>
      <c r="T183" s="171">
        <f t="shared" si="18"/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72" t="s">
        <v>275</v>
      </c>
      <c r="AT183" s="172" t="s">
        <v>680</v>
      </c>
      <c r="AU183" s="172" t="s">
        <v>84</v>
      </c>
      <c r="AY183" s="13" t="s">
        <v>219</v>
      </c>
      <c r="BE183" s="91">
        <f t="shared" si="19"/>
        <v>0</v>
      </c>
      <c r="BF183" s="91">
        <f t="shared" si="20"/>
        <v>0</v>
      </c>
      <c r="BG183" s="91">
        <f t="shared" si="21"/>
        <v>0</v>
      </c>
      <c r="BH183" s="91">
        <f t="shared" si="22"/>
        <v>0</v>
      </c>
      <c r="BI183" s="91">
        <f t="shared" si="23"/>
        <v>0</v>
      </c>
      <c r="BJ183" s="13" t="s">
        <v>84</v>
      </c>
      <c r="BK183" s="91">
        <f t="shared" si="24"/>
        <v>0</v>
      </c>
      <c r="BL183" s="13" t="s">
        <v>247</v>
      </c>
      <c r="BM183" s="172" t="s">
        <v>804</v>
      </c>
    </row>
    <row r="184" spans="1:65" s="2" customFormat="1" ht="24.3" customHeight="1" x14ac:dyDescent="0.2">
      <c r="A184" s="30"/>
      <c r="B184" s="128"/>
      <c r="C184" s="178" t="s">
        <v>418</v>
      </c>
      <c r="D184" s="178" t="s">
        <v>680</v>
      </c>
      <c r="E184" s="179" t="s">
        <v>1232</v>
      </c>
      <c r="F184" s="180" t="s">
        <v>1233</v>
      </c>
      <c r="G184" s="181" t="s">
        <v>926</v>
      </c>
      <c r="H184" s="182">
        <v>1</v>
      </c>
      <c r="I184" s="183"/>
      <c r="J184" s="184">
        <f t="shared" si="15"/>
        <v>0</v>
      </c>
      <c r="K184" s="185"/>
      <c r="L184" s="186"/>
      <c r="M184" s="187" t="s">
        <v>1</v>
      </c>
      <c r="N184" s="188" t="s">
        <v>38</v>
      </c>
      <c r="O184" s="59"/>
      <c r="P184" s="170">
        <f t="shared" si="16"/>
        <v>0</v>
      </c>
      <c r="Q184" s="170">
        <v>0</v>
      </c>
      <c r="R184" s="170">
        <f t="shared" si="17"/>
        <v>0</v>
      </c>
      <c r="S184" s="170">
        <v>0</v>
      </c>
      <c r="T184" s="171">
        <f t="shared" si="18"/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72" t="s">
        <v>275</v>
      </c>
      <c r="AT184" s="172" t="s">
        <v>680</v>
      </c>
      <c r="AU184" s="172" t="s">
        <v>84</v>
      </c>
      <c r="AY184" s="13" t="s">
        <v>219</v>
      </c>
      <c r="BE184" s="91">
        <f t="shared" si="19"/>
        <v>0</v>
      </c>
      <c r="BF184" s="91">
        <f t="shared" si="20"/>
        <v>0</v>
      </c>
      <c r="BG184" s="91">
        <f t="shared" si="21"/>
        <v>0</v>
      </c>
      <c r="BH184" s="91">
        <f t="shared" si="22"/>
        <v>0</v>
      </c>
      <c r="BI184" s="91">
        <f t="shared" si="23"/>
        <v>0</v>
      </c>
      <c r="BJ184" s="13" t="s">
        <v>84</v>
      </c>
      <c r="BK184" s="91">
        <f t="shared" si="24"/>
        <v>0</v>
      </c>
      <c r="BL184" s="13" t="s">
        <v>247</v>
      </c>
      <c r="BM184" s="172" t="s">
        <v>812</v>
      </c>
    </row>
    <row r="185" spans="1:65" s="2" customFormat="1" ht="21.75" customHeight="1" x14ac:dyDescent="0.2">
      <c r="A185" s="30"/>
      <c r="B185" s="128"/>
      <c r="C185" s="160" t="s">
        <v>347</v>
      </c>
      <c r="D185" s="160" t="s">
        <v>221</v>
      </c>
      <c r="E185" s="161" t="s">
        <v>1234</v>
      </c>
      <c r="F185" s="162" t="s">
        <v>1235</v>
      </c>
      <c r="G185" s="163" t="s">
        <v>926</v>
      </c>
      <c r="H185" s="164">
        <v>1</v>
      </c>
      <c r="I185" s="165"/>
      <c r="J185" s="166">
        <f t="shared" si="15"/>
        <v>0</v>
      </c>
      <c r="K185" s="167"/>
      <c r="L185" s="31"/>
      <c r="M185" s="168" t="s">
        <v>1</v>
      </c>
      <c r="N185" s="169" t="s">
        <v>38</v>
      </c>
      <c r="O185" s="59"/>
      <c r="P185" s="170">
        <f t="shared" si="16"/>
        <v>0</v>
      </c>
      <c r="Q185" s="170">
        <v>0</v>
      </c>
      <c r="R185" s="170">
        <f t="shared" si="17"/>
        <v>0</v>
      </c>
      <c r="S185" s="170">
        <v>0</v>
      </c>
      <c r="T185" s="171">
        <f t="shared" si="18"/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72" t="s">
        <v>247</v>
      </c>
      <c r="AT185" s="172" t="s">
        <v>221</v>
      </c>
      <c r="AU185" s="172" t="s">
        <v>84</v>
      </c>
      <c r="AY185" s="13" t="s">
        <v>219</v>
      </c>
      <c r="BE185" s="91">
        <f t="shared" si="19"/>
        <v>0</v>
      </c>
      <c r="BF185" s="91">
        <f t="shared" si="20"/>
        <v>0</v>
      </c>
      <c r="BG185" s="91">
        <f t="shared" si="21"/>
        <v>0</v>
      </c>
      <c r="BH185" s="91">
        <f t="shared" si="22"/>
        <v>0</v>
      </c>
      <c r="BI185" s="91">
        <f t="shared" si="23"/>
        <v>0</v>
      </c>
      <c r="BJ185" s="13" t="s">
        <v>84</v>
      </c>
      <c r="BK185" s="91">
        <f t="shared" si="24"/>
        <v>0</v>
      </c>
      <c r="BL185" s="13" t="s">
        <v>247</v>
      </c>
      <c r="BM185" s="172" t="s">
        <v>820</v>
      </c>
    </row>
    <row r="186" spans="1:65" s="2" customFormat="1" ht="62.7" customHeight="1" x14ac:dyDescent="0.2">
      <c r="A186" s="30"/>
      <c r="B186" s="128"/>
      <c r="C186" s="178" t="s">
        <v>425</v>
      </c>
      <c r="D186" s="178" t="s">
        <v>680</v>
      </c>
      <c r="E186" s="179" t="s">
        <v>1236</v>
      </c>
      <c r="F186" s="180" t="s">
        <v>1237</v>
      </c>
      <c r="G186" s="181" t="s">
        <v>926</v>
      </c>
      <c r="H186" s="182">
        <v>5</v>
      </c>
      <c r="I186" s="183"/>
      <c r="J186" s="184">
        <f t="shared" si="15"/>
        <v>0</v>
      </c>
      <c r="K186" s="185"/>
      <c r="L186" s="186"/>
      <c r="M186" s="187" t="s">
        <v>1</v>
      </c>
      <c r="N186" s="188" t="s">
        <v>38</v>
      </c>
      <c r="O186" s="59"/>
      <c r="P186" s="170">
        <f t="shared" si="16"/>
        <v>0</v>
      </c>
      <c r="Q186" s="170">
        <v>0</v>
      </c>
      <c r="R186" s="170">
        <f t="shared" si="17"/>
        <v>0</v>
      </c>
      <c r="S186" s="170">
        <v>0</v>
      </c>
      <c r="T186" s="171">
        <f t="shared" si="18"/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72" t="s">
        <v>275</v>
      </c>
      <c r="AT186" s="172" t="s">
        <v>680</v>
      </c>
      <c r="AU186" s="172" t="s">
        <v>84</v>
      </c>
      <c r="AY186" s="13" t="s">
        <v>219</v>
      </c>
      <c r="BE186" s="91">
        <f t="shared" si="19"/>
        <v>0</v>
      </c>
      <c r="BF186" s="91">
        <f t="shared" si="20"/>
        <v>0</v>
      </c>
      <c r="BG186" s="91">
        <f t="shared" si="21"/>
        <v>0</v>
      </c>
      <c r="BH186" s="91">
        <f t="shared" si="22"/>
        <v>0</v>
      </c>
      <c r="BI186" s="91">
        <f t="shared" si="23"/>
        <v>0</v>
      </c>
      <c r="BJ186" s="13" t="s">
        <v>84</v>
      </c>
      <c r="BK186" s="91">
        <f t="shared" si="24"/>
        <v>0</v>
      </c>
      <c r="BL186" s="13" t="s">
        <v>247</v>
      </c>
      <c r="BM186" s="172" t="s">
        <v>574</v>
      </c>
    </row>
    <row r="187" spans="1:65" s="2" customFormat="1" ht="24.3" customHeight="1" x14ac:dyDescent="0.2">
      <c r="A187" s="30"/>
      <c r="B187" s="128"/>
      <c r="C187" s="160" t="s">
        <v>351</v>
      </c>
      <c r="D187" s="160" t="s">
        <v>221</v>
      </c>
      <c r="E187" s="161" t="s">
        <v>1238</v>
      </c>
      <c r="F187" s="162" t="s">
        <v>1239</v>
      </c>
      <c r="G187" s="163" t="s">
        <v>926</v>
      </c>
      <c r="H187" s="164">
        <v>5</v>
      </c>
      <c r="I187" s="165"/>
      <c r="J187" s="166">
        <f t="shared" si="15"/>
        <v>0</v>
      </c>
      <c r="K187" s="167"/>
      <c r="L187" s="31"/>
      <c r="M187" s="168" t="s">
        <v>1</v>
      </c>
      <c r="N187" s="169" t="s">
        <v>38</v>
      </c>
      <c r="O187" s="59"/>
      <c r="P187" s="170">
        <f t="shared" si="16"/>
        <v>0</v>
      </c>
      <c r="Q187" s="170">
        <v>0</v>
      </c>
      <c r="R187" s="170">
        <f t="shared" si="17"/>
        <v>0</v>
      </c>
      <c r="S187" s="170">
        <v>0</v>
      </c>
      <c r="T187" s="171">
        <f t="shared" si="18"/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72" t="s">
        <v>247</v>
      </c>
      <c r="AT187" s="172" t="s">
        <v>221</v>
      </c>
      <c r="AU187" s="172" t="s">
        <v>84</v>
      </c>
      <c r="AY187" s="13" t="s">
        <v>219</v>
      </c>
      <c r="BE187" s="91">
        <f t="shared" si="19"/>
        <v>0</v>
      </c>
      <c r="BF187" s="91">
        <f t="shared" si="20"/>
        <v>0</v>
      </c>
      <c r="BG187" s="91">
        <f t="shared" si="21"/>
        <v>0</v>
      </c>
      <c r="BH187" s="91">
        <f t="shared" si="22"/>
        <v>0</v>
      </c>
      <c r="BI187" s="91">
        <f t="shared" si="23"/>
        <v>0</v>
      </c>
      <c r="BJ187" s="13" t="s">
        <v>84</v>
      </c>
      <c r="BK187" s="91">
        <f t="shared" si="24"/>
        <v>0</v>
      </c>
      <c r="BL187" s="13" t="s">
        <v>247</v>
      </c>
      <c r="BM187" s="172" t="s">
        <v>578</v>
      </c>
    </row>
    <row r="188" spans="1:65" s="2" customFormat="1" ht="16.5" customHeight="1" x14ac:dyDescent="0.2">
      <c r="A188" s="30"/>
      <c r="B188" s="128"/>
      <c r="C188" s="178" t="s">
        <v>432</v>
      </c>
      <c r="D188" s="178" t="s">
        <v>680</v>
      </c>
      <c r="E188" s="179" t="s">
        <v>1228</v>
      </c>
      <c r="F188" s="180" t="s">
        <v>1241</v>
      </c>
      <c r="G188" s="181" t="s">
        <v>926</v>
      </c>
      <c r="H188" s="182">
        <v>1</v>
      </c>
      <c r="I188" s="183"/>
      <c r="J188" s="184">
        <f t="shared" si="15"/>
        <v>0</v>
      </c>
      <c r="K188" s="185"/>
      <c r="L188" s="186"/>
      <c r="M188" s="187" t="s">
        <v>1</v>
      </c>
      <c r="N188" s="188" t="s">
        <v>38</v>
      </c>
      <c r="O188" s="59"/>
      <c r="P188" s="170">
        <f t="shared" si="16"/>
        <v>0</v>
      </c>
      <c r="Q188" s="170">
        <v>0</v>
      </c>
      <c r="R188" s="170">
        <f t="shared" si="17"/>
        <v>0</v>
      </c>
      <c r="S188" s="170">
        <v>0</v>
      </c>
      <c r="T188" s="171">
        <f t="shared" si="18"/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72" t="s">
        <v>275</v>
      </c>
      <c r="AT188" s="172" t="s">
        <v>680</v>
      </c>
      <c r="AU188" s="172" t="s">
        <v>84</v>
      </c>
      <c r="AY188" s="13" t="s">
        <v>219</v>
      </c>
      <c r="BE188" s="91">
        <f t="shared" si="19"/>
        <v>0</v>
      </c>
      <c r="BF188" s="91">
        <f t="shared" si="20"/>
        <v>0</v>
      </c>
      <c r="BG188" s="91">
        <f t="shared" si="21"/>
        <v>0</v>
      </c>
      <c r="BH188" s="91">
        <f t="shared" si="22"/>
        <v>0</v>
      </c>
      <c r="BI188" s="91">
        <f t="shared" si="23"/>
        <v>0</v>
      </c>
      <c r="BJ188" s="13" t="s">
        <v>84</v>
      </c>
      <c r="BK188" s="91">
        <f t="shared" si="24"/>
        <v>0</v>
      </c>
      <c r="BL188" s="13" t="s">
        <v>247</v>
      </c>
      <c r="BM188" s="172" t="s">
        <v>581</v>
      </c>
    </row>
    <row r="189" spans="1:65" s="2" customFormat="1" ht="16.5" customHeight="1" x14ac:dyDescent="0.2">
      <c r="A189" s="30"/>
      <c r="B189" s="128"/>
      <c r="C189" s="160" t="s">
        <v>354</v>
      </c>
      <c r="D189" s="160" t="s">
        <v>221</v>
      </c>
      <c r="E189" s="161" t="s">
        <v>1230</v>
      </c>
      <c r="F189" s="162" t="s">
        <v>1243</v>
      </c>
      <c r="G189" s="163" t="s">
        <v>926</v>
      </c>
      <c r="H189" s="164">
        <v>1</v>
      </c>
      <c r="I189" s="165"/>
      <c r="J189" s="166">
        <f t="shared" si="15"/>
        <v>0</v>
      </c>
      <c r="K189" s="167"/>
      <c r="L189" s="31"/>
      <c r="M189" s="168" t="s">
        <v>1</v>
      </c>
      <c r="N189" s="169" t="s">
        <v>38</v>
      </c>
      <c r="O189" s="59"/>
      <c r="P189" s="170">
        <f t="shared" si="16"/>
        <v>0</v>
      </c>
      <c r="Q189" s="170">
        <v>0</v>
      </c>
      <c r="R189" s="170">
        <f t="shared" si="17"/>
        <v>0</v>
      </c>
      <c r="S189" s="170">
        <v>0</v>
      </c>
      <c r="T189" s="171">
        <f t="shared" si="18"/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72" t="s">
        <v>247</v>
      </c>
      <c r="AT189" s="172" t="s">
        <v>221</v>
      </c>
      <c r="AU189" s="172" t="s">
        <v>84</v>
      </c>
      <c r="AY189" s="13" t="s">
        <v>219</v>
      </c>
      <c r="BE189" s="91">
        <f t="shared" si="19"/>
        <v>0</v>
      </c>
      <c r="BF189" s="91">
        <f t="shared" si="20"/>
        <v>0</v>
      </c>
      <c r="BG189" s="91">
        <f t="shared" si="21"/>
        <v>0</v>
      </c>
      <c r="BH189" s="91">
        <f t="shared" si="22"/>
        <v>0</v>
      </c>
      <c r="BI189" s="91">
        <f t="shared" si="23"/>
        <v>0</v>
      </c>
      <c r="BJ189" s="13" t="s">
        <v>84</v>
      </c>
      <c r="BK189" s="91">
        <f t="shared" si="24"/>
        <v>0</v>
      </c>
      <c r="BL189" s="13" t="s">
        <v>247</v>
      </c>
      <c r="BM189" s="172" t="s">
        <v>585</v>
      </c>
    </row>
    <row r="190" spans="1:65" s="2" customFormat="1" ht="16.5" customHeight="1" x14ac:dyDescent="0.2">
      <c r="A190" s="30"/>
      <c r="B190" s="128"/>
      <c r="C190" s="178" t="s">
        <v>439</v>
      </c>
      <c r="D190" s="178" t="s">
        <v>680</v>
      </c>
      <c r="E190" s="179" t="s">
        <v>1248</v>
      </c>
      <c r="F190" s="180" t="s">
        <v>1249</v>
      </c>
      <c r="G190" s="181" t="s">
        <v>926</v>
      </c>
      <c r="H190" s="182">
        <v>1</v>
      </c>
      <c r="I190" s="183"/>
      <c r="J190" s="184">
        <f t="shared" si="15"/>
        <v>0</v>
      </c>
      <c r="K190" s="185"/>
      <c r="L190" s="186"/>
      <c r="M190" s="187" t="s">
        <v>1</v>
      </c>
      <c r="N190" s="188" t="s">
        <v>38</v>
      </c>
      <c r="O190" s="59"/>
      <c r="P190" s="170">
        <f t="shared" si="16"/>
        <v>0</v>
      </c>
      <c r="Q190" s="170">
        <v>0</v>
      </c>
      <c r="R190" s="170">
        <f t="shared" si="17"/>
        <v>0</v>
      </c>
      <c r="S190" s="170">
        <v>0</v>
      </c>
      <c r="T190" s="171">
        <f t="shared" si="18"/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72" t="s">
        <v>275</v>
      </c>
      <c r="AT190" s="172" t="s">
        <v>680</v>
      </c>
      <c r="AU190" s="172" t="s">
        <v>84</v>
      </c>
      <c r="AY190" s="13" t="s">
        <v>219</v>
      </c>
      <c r="BE190" s="91">
        <f t="shared" si="19"/>
        <v>0</v>
      </c>
      <c r="BF190" s="91">
        <f t="shared" si="20"/>
        <v>0</v>
      </c>
      <c r="BG190" s="91">
        <f t="shared" si="21"/>
        <v>0</v>
      </c>
      <c r="BH190" s="91">
        <f t="shared" si="22"/>
        <v>0</v>
      </c>
      <c r="BI190" s="91">
        <f t="shared" si="23"/>
        <v>0</v>
      </c>
      <c r="BJ190" s="13" t="s">
        <v>84</v>
      </c>
      <c r="BK190" s="91">
        <f t="shared" si="24"/>
        <v>0</v>
      </c>
      <c r="BL190" s="13" t="s">
        <v>247</v>
      </c>
      <c r="BM190" s="172" t="s">
        <v>588</v>
      </c>
    </row>
    <row r="191" spans="1:65" s="2" customFormat="1" ht="21.75" customHeight="1" x14ac:dyDescent="0.2">
      <c r="A191" s="30"/>
      <c r="B191" s="128"/>
      <c r="C191" s="160" t="s">
        <v>359</v>
      </c>
      <c r="D191" s="160" t="s">
        <v>221</v>
      </c>
      <c r="E191" s="161" t="s">
        <v>1250</v>
      </c>
      <c r="F191" s="162" t="s">
        <v>1251</v>
      </c>
      <c r="G191" s="163" t="s">
        <v>926</v>
      </c>
      <c r="H191" s="164">
        <v>1</v>
      </c>
      <c r="I191" s="165"/>
      <c r="J191" s="166">
        <f t="shared" si="15"/>
        <v>0</v>
      </c>
      <c r="K191" s="167"/>
      <c r="L191" s="31"/>
      <c r="M191" s="168" t="s">
        <v>1</v>
      </c>
      <c r="N191" s="169" t="s">
        <v>38</v>
      </c>
      <c r="O191" s="59"/>
      <c r="P191" s="170">
        <f t="shared" si="16"/>
        <v>0</v>
      </c>
      <c r="Q191" s="170">
        <v>0</v>
      </c>
      <c r="R191" s="170">
        <f t="shared" si="17"/>
        <v>0</v>
      </c>
      <c r="S191" s="170">
        <v>0</v>
      </c>
      <c r="T191" s="171">
        <f t="shared" si="18"/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72" t="s">
        <v>247</v>
      </c>
      <c r="AT191" s="172" t="s">
        <v>221</v>
      </c>
      <c r="AU191" s="172" t="s">
        <v>84</v>
      </c>
      <c r="AY191" s="13" t="s">
        <v>219</v>
      </c>
      <c r="BE191" s="91">
        <f t="shared" si="19"/>
        <v>0</v>
      </c>
      <c r="BF191" s="91">
        <f t="shared" si="20"/>
        <v>0</v>
      </c>
      <c r="BG191" s="91">
        <f t="shared" si="21"/>
        <v>0</v>
      </c>
      <c r="BH191" s="91">
        <f t="shared" si="22"/>
        <v>0</v>
      </c>
      <c r="BI191" s="91">
        <f t="shared" si="23"/>
        <v>0</v>
      </c>
      <c r="BJ191" s="13" t="s">
        <v>84</v>
      </c>
      <c r="BK191" s="91">
        <f t="shared" si="24"/>
        <v>0</v>
      </c>
      <c r="BL191" s="13" t="s">
        <v>247</v>
      </c>
      <c r="BM191" s="172" t="s">
        <v>592</v>
      </c>
    </row>
    <row r="192" spans="1:65" s="2" customFormat="1" ht="16.5" customHeight="1" x14ac:dyDescent="0.2">
      <c r="A192" s="30"/>
      <c r="B192" s="128"/>
      <c r="C192" s="178" t="s">
        <v>447</v>
      </c>
      <c r="D192" s="178" t="s">
        <v>680</v>
      </c>
      <c r="E192" s="179" t="s">
        <v>1240</v>
      </c>
      <c r="F192" s="180" t="s">
        <v>2021</v>
      </c>
      <c r="G192" s="181" t="s">
        <v>926</v>
      </c>
      <c r="H192" s="182">
        <v>1</v>
      </c>
      <c r="I192" s="183"/>
      <c r="J192" s="184">
        <f t="shared" si="15"/>
        <v>0</v>
      </c>
      <c r="K192" s="185"/>
      <c r="L192" s="186"/>
      <c r="M192" s="187" t="s">
        <v>1</v>
      </c>
      <c r="N192" s="188" t="s">
        <v>38</v>
      </c>
      <c r="O192" s="59"/>
      <c r="P192" s="170">
        <f t="shared" si="16"/>
        <v>0</v>
      </c>
      <c r="Q192" s="170">
        <v>0</v>
      </c>
      <c r="R192" s="170">
        <f t="shared" si="17"/>
        <v>0</v>
      </c>
      <c r="S192" s="170">
        <v>0</v>
      </c>
      <c r="T192" s="171">
        <f t="shared" si="18"/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72" t="s">
        <v>275</v>
      </c>
      <c r="AT192" s="172" t="s">
        <v>680</v>
      </c>
      <c r="AU192" s="172" t="s">
        <v>84</v>
      </c>
      <c r="AY192" s="13" t="s">
        <v>219</v>
      </c>
      <c r="BE192" s="91">
        <f t="shared" si="19"/>
        <v>0</v>
      </c>
      <c r="BF192" s="91">
        <f t="shared" si="20"/>
        <v>0</v>
      </c>
      <c r="BG192" s="91">
        <f t="shared" si="21"/>
        <v>0</v>
      </c>
      <c r="BH192" s="91">
        <f t="shared" si="22"/>
        <v>0</v>
      </c>
      <c r="BI192" s="91">
        <f t="shared" si="23"/>
        <v>0</v>
      </c>
      <c r="BJ192" s="13" t="s">
        <v>84</v>
      </c>
      <c r="BK192" s="91">
        <f t="shared" si="24"/>
        <v>0</v>
      </c>
      <c r="BL192" s="13" t="s">
        <v>247</v>
      </c>
      <c r="BM192" s="172" t="s">
        <v>595</v>
      </c>
    </row>
    <row r="193" spans="1:65" s="2" customFormat="1" ht="21.75" customHeight="1" x14ac:dyDescent="0.2">
      <c r="A193" s="30"/>
      <c r="B193" s="128"/>
      <c r="C193" s="160" t="s">
        <v>362</v>
      </c>
      <c r="D193" s="160" t="s">
        <v>221</v>
      </c>
      <c r="E193" s="161" t="s">
        <v>1242</v>
      </c>
      <c r="F193" s="162" t="s">
        <v>2022</v>
      </c>
      <c r="G193" s="163" t="s">
        <v>926</v>
      </c>
      <c r="H193" s="164">
        <v>1</v>
      </c>
      <c r="I193" s="165"/>
      <c r="J193" s="166">
        <f t="shared" si="15"/>
        <v>0</v>
      </c>
      <c r="K193" s="167"/>
      <c r="L193" s="31"/>
      <c r="M193" s="168" t="s">
        <v>1</v>
      </c>
      <c r="N193" s="169" t="s">
        <v>38</v>
      </c>
      <c r="O193" s="59"/>
      <c r="P193" s="170">
        <f t="shared" si="16"/>
        <v>0</v>
      </c>
      <c r="Q193" s="170">
        <v>0</v>
      </c>
      <c r="R193" s="170">
        <f t="shared" si="17"/>
        <v>0</v>
      </c>
      <c r="S193" s="170">
        <v>0</v>
      </c>
      <c r="T193" s="171">
        <f t="shared" si="18"/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72" t="s">
        <v>247</v>
      </c>
      <c r="AT193" s="172" t="s">
        <v>221</v>
      </c>
      <c r="AU193" s="172" t="s">
        <v>84</v>
      </c>
      <c r="AY193" s="13" t="s">
        <v>219</v>
      </c>
      <c r="BE193" s="91">
        <f t="shared" si="19"/>
        <v>0</v>
      </c>
      <c r="BF193" s="91">
        <f t="shared" si="20"/>
        <v>0</v>
      </c>
      <c r="BG193" s="91">
        <f t="shared" si="21"/>
        <v>0</v>
      </c>
      <c r="BH193" s="91">
        <f t="shared" si="22"/>
        <v>0</v>
      </c>
      <c r="BI193" s="91">
        <f t="shared" si="23"/>
        <v>0</v>
      </c>
      <c r="BJ193" s="13" t="s">
        <v>84</v>
      </c>
      <c r="BK193" s="91">
        <f t="shared" si="24"/>
        <v>0</v>
      </c>
      <c r="BL193" s="13" t="s">
        <v>247</v>
      </c>
      <c r="BM193" s="172" t="s">
        <v>599</v>
      </c>
    </row>
    <row r="194" spans="1:65" s="2" customFormat="1" ht="33" customHeight="1" x14ac:dyDescent="0.2">
      <c r="A194" s="30"/>
      <c r="B194" s="128"/>
      <c r="C194" s="178" t="s">
        <v>454</v>
      </c>
      <c r="D194" s="178" t="s">
        <v>680</v>
      </c>
      <c r="E194" s="179" t="s">
        <v>2023</v>
      </c>
      <c r="F194" s="180" t="s">
        <v>2024</v>
      </c>
      <c r="G194" s="181" t="s">
        <v>926</v>
      </c>
      <c r="H194" s="182">
        <v>1</v>
      </c>
      <c r="I194" s="183"/>
      <c r="J194" s="184">
        <f t="shared" si="15"/>
        <v>0</v>
      </c>
      <c r="K194" s="185"/>
      <c r="L194" s="186"/>
      <c r="M194" s="187" t="s">
        <v>1</v>
      </c>
      <c r="N194" s="188" t="s">
        <v>38</v>
      </c>
      <c r="O194" s="59"/>
      <c r="P194" s="170">
        <f t="shared" si="16"/>
        <v>0</v>
      </c>
      <c r="Q194" s="170">
        <v>0</v>
      </c>
      <c r="R194" s="170">
        <f t="shared" si="17"/>
        <v>0</v>
      </c>
      <c r="S194" s="170">
        <v>0</v>
      </c>
      <c r="T194" s="171">
        <f t="shared" si="18"/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72" t="s">
        <v>275</v>
      </c>
      <c r="AT194" s="172" t="s">
        <v>680</v>
      </c>
      <c r="AU194" s="172" t="s">
        <v>84</v>
      </c>
      <c r="AY194" s="13" t="s">
        <v>219</v>
      </c>
      <c r="BE194" s="91">
        <f t="shared" si="19"/>
        <v>0</v>
      </c>
      <c r="BF194" s="91">
        <f t="shared" si="20"/>
        <v>0</v>
      </c>
      <c r="BG194" s="91">
        <f t="shared" si="21"/>
        <v>0</v>
      </c>
      <c r="BH194" s="91">
        <f t="shared" si="22"/>
        <v>0</v>
      </c>
      <c r="BI194" s="91">
        <f t="shared" si="23"/>
        <v>0</v>
      </c>
      <c r="BJ194" s="13" t="s">
        <v>84</v>
      </c>
      <c r="BK194" s="91">
        <f t="shared" si="24"/>
        <v>0</v>
      </c>
      <c r="BL194" s="13" t="s">
        <v>247</v>
      </c>
      <c r="BM194" s="172" t="s">
        <v>602</v>
      </c>
    </row>
    <row r="195" spans="1:65" s="2" customFormat="1" ht="21.75" customHeight="1" x14ac:dyDescent="0.2">
      <c r="A195" s="30"/>
      <c r="B195" s="128"/>
      <c r="C195" s="160" t="s">
        <v>366</v>
      </c>
      <c r="D195" s="160" t="s">
        <v>221</v>
      </c>
      <c r="E195" s="161" t="s">
        <v>2025</v>
      </c>
      <c r="F195" s="162" t="s">
        <v>2026</v>
      </c>
      <c r="G195" s="163" t="s">
        <v>926</v>
      </c>
      <c r="H195" s="164">
        <v>1</v>
      </c>
      <c r="I195" s="165"/>
      <c r="J195" s="166">
        <f t="shared" si="15"/>
        <v>0</v>
      </c>
      <c r="K195" s="167"/>
      <c r="L195" s="31"/>
      <c r="M195" s="168" t="s">
        <v>1</v>
      </c>
      <c r="N195" s="169" t="s">
        <v>38</v>
      </c>
      <c r="O195" s="59"/>
      <c r="P195" s="170">
        <f t="shared" si="16"/>
        <v>0</v>
      </c>
      <c r="Q195" s="170">
        <v>0</v>
      </c>
      <c r="R195" s="170">
        <f t="shared" si="17"/>
        <v>0</v>
      </c>
      <c r="S195" s="170">
        <v>0</v>
      </c>
      <c r="T195" s="171">
        <f t="shared" si="18"/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72" t="s">
        <v>247</v>
      </c>
      <c r="AT195" s="172" t="s">
        <v>221</v>
      </c>
      <c r="AU195" s="172" t="s">
        <v>84</v>
      </c>
      <c r="AY195" s="13" t="s">
        <v>219</v>
      </c>
      <c r="BE195" s="91">
        <f t="shared" si="19"/>
        <v>0</v>
      </c>
      <c r="BF195" s="91">
        <f t="shared" si="20"/>
        <v>0</v>
      </c>
      <c r="BG195" s="91">
        <f t="shared" si="21"/>
        <v>0</v>
      </c>
      <c r="BH195" s="91">
        <f t="shared" si="22"/>
        <v>0</v>
      </c>
      <c r="BI195" s="91">
        <f t="shared" si="23"/>
        <v>0</v>
      </c>
      <c r="BJ195" s="13" t="s">
        <v>84</v>
      </c>
      <c r="BK195" s="91">
        <f t="shared" si="24"/>
        <v>0</v>
      </c>
      <c r="BL195" s="13" t="s">
        <v>247</v>
      </c>
      <c r="BM195" s="172" t="s">
        <v>606</v>
      </c>
    </row>
    <row r="196" spans="1:65" s="2" customFormat="1" ht="24.3" customHeight="1" x14ac:dyDescent="0.2">
      <c r="A196" s="30"/>
      <c r="B196" s="128"/>
      <c r="C196" s="178" t="s">
        <v>461</v>
      </c>
      <c r="D196" s="178" t="s">
        <v>680</v>
      </c>
      <c r="E196" s="179" t="s">
        <v>2027</v>
      </c>
      <c r="F196" s="180" t="s">
        <v>2028</v>
      </c>
      <c r="G196" s="181" t="s">
        <v>926</v>
      </c>
      <c r="H196" s="182">
        <v>1</v>
      </c>
      <c r="I196" s="183"/>
      <c r="J196" s="184">
        <f t="shared" si="15"/>
        <v>0</v>
      </c>
      <c r="K196" s="185"/>
      <c r="L196" s="186"/>
      <c r="M196" s="187" t="s">
        <v>1</v>
      </c>
      <c r="N196" s="188" t="s">
        <v>38</v>
      </c>
      <c r="O196" s="59"/>
      <c r="P196" s="170">
        <f t="shared" si="16"/>
        <v>0</v>
      </c>
      <c r="Q196" s="170">
        <v>0</v>
      </c>
      <c r="R196" s="170">
        <f t="shared" si="17"/>
        <v>0</v>
      </c>
      <c r="S196" s="170">
        <v>0</v>
      </c>
      <c r="T196" s="171">
        <f t="shared" si="18"/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72" t="s">
        <v>275</v>
      </c>
      <c r="AT196" s="172" t="s">
        <v>680</v>
      </c>
      <c r="AU196" s="172" t="s">
        <v>84</v>
      </c>
      <c r="AY196" s="13" t="s">
        <v>219</v>
      </c>
      <c r="BE196" s="91">
        <f t="shared" si="19"/>
        <v>0</v>
      </c>
      <c r="BF196" s="91">
        <f t="shared" si="20"/>
        <v>0</v>
      </c>
      <c r="BG196" s="91">
        <f t="shared" si="21"/>
        <v>0</v>
      </c>
      <c r="BH196" s="91">
        <f t="shared" si="22"/>
        <v>0</v>
      </c>
      <c r="BI196" s="91">
        <f t="shared" si="23"/>
        <v>0</v>
      </c>
      <c r="BJ196" s="13" t="s">
        <v>84</v>
      </c>
      <c r="BK196" s="91">
        <f t="shared" si="24"/>
        <v>0</v>
      </c>
      <c r="BL196" s="13" t="s">
        <v>247</v>
      </c>
      <c r="BM196" s="172" t="s">
        <v>609</v>
      </c>
    </row>
    <row r="197" spans="1:65" s="2" customFormat="1" ht="21.75" customHeight="1" x14ac:dyDescent="0.2">
      <c r="A197" s="30"/>
      <c r="B197" s="128"/>
      <c r="C197" s="160" t="s">
        <v>369</v>
      </c>
      <c r="D197" s="160" t="s">
        <v>221</v>
      </c>
      <c r="E197" s="161" t="s">
        <v>1970</v>
      </c>
      <c r="F197" s="162" t="s">
        <v>2029</v>
      </c>
      <c r="G197" s="163" t="s">
        <v>926</v>
      </c>
      <c r="H197" s="164">
        <v>1</v>
      </c>
      <c r="I197" s="165"/>
      <c r="J197" s="166">
        <f t="shared" si="15"/>
        <v>0</v>
      </c>
      <c r="K197" s="167"/>
      <c r="L197" s="31"/>
      <c r="M197" s="168" t="s">
        <v>1</v>
      </c>
      <c r="N197" s="169" t="s">
        <v>38</v>
      </c>
      <c r="O197" s="59"/>
      <c r="P197" s="170">
        <f t="shared" si="16"/>
        <v>0</v>
      </c>
      <c r="Q197" s="170">
        <v>0</v>
      </c>
      <c r="R197" s="170">
        <f t="shared" si="17"/>
        <v>0</v>
      </c>
      <c r="S197" s="170">
        <v>0</v>
      </c>
      <c r="T197" s="171">
        <f t="shared" si="18"/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72" t="s">
        <v>247</v>
      </c>
      <c r="AT197" s="172" t="s">
        <v>221</v>
      </c>
      <c r="AU197" s="172" t="s">
        <v>84</v>
      </c>
      <c r="AY197" s="13" t="s">
        <v>219</v>
      </c>
      <c r="BE197" s="91">
        <f t="shared" si="19"/>
        <v>0</v>
      </c>
      <c r="BF197" s="91">
        <f t="shared" si="20"/>
        <v>0</v>
      </c>
      <c r="BG197" s="91">
        <f t="shared" si="21"/>
        <v>0</v>
      </c>
      <c r="BH197" s="91">
        <f t="shared" si="22"/>
        <v>0</v>
      </c>
      <c r="BI197" s="91">
        <f t="shared" si="23"/>
        <v>0</v>
      </c>
      <c r="BJ197" s="13" t="s">
        <v>84</v>
      </c>
      <c r="BK197" s="91">
        <f t="shared" si="24"/>
        <v>0</v>
      </c>
      <c r="BL197" s="13" t="s">
        <v>247</v>
      </c>
      <c r="BM197" s="172" t="s">
        <v>613</v>
      </c>
    </row>
    <row r="198" spans="1:65" s="2" customFormat="1" ht="16.5" customHeight="1" x14ac:dyDescent="0.2">
      <c r="A198" s="30"/>
      <c r="B198" s="128"/>
      <c r="C198" s="178" t="s">
        <v>468</v>
      </c>
      <c r="D198" s="178" t="s">
        <v>680</v>
      </c>
      <c r="E198" s="179" t="s">
        <v>1254</v>
      </c>
      <c r="F198" s="180" t="s">
        <v>1255</v>
      </c>
      <c r="G198" s="181" t="s">
        <v>926</v>
      </c>
      <c r="H198" s="182">
        <v>3</v>
      </c>
      <c r="I198" s="183"/>
      <c r="J198" s="184">
        <f t="shared" si="15"/>
        <v>0</v>
      </c>
      <c r="K198" s="185"/>
      <c r="L198" s="186"/>
      <c r="M198" s="187" t="s">
        <v>1</v>
      </c>
      <c r="N198" s="188" t="s">
        <v>38</v>
      </c>
      <c r="O198" s="59"/>
      <c r="P198" s="170">
        <f t="shared" si="16"/>
        <v>0</v>
      </c>
      <c r="Q198" s="170">
        <v>0</v>
      </c>
      <c r="R198" s="170">
        <f t="shared" si="17"/>
        <v>0</v>
      </c>
      <c r="S198" s="170">
        <v>0</v>
      </c>
      <c r="T198" s="171">
        <f t="shared" si="18"/>
        <v>0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172" t="s">
        <v>275</v>
      </c>
      <c r="AT198" s="172" t="s">
        <v>680</v>
      </c>
      <c r="AU198" s="172" t="s">
        <v>84</v>
      </c>
      <c r="AY198" s="13" t="s">
        <v>219</v>
      </c>
      <c r="BE198" s="91">
        <f t="shared" si="19"/>
        <v>0</v>
      </c>
      <c r="BF198" s="91">
        <f t="shared" si="20"/>
        <v>0</v>
      </c>
      <c r="BG198" s="91">
        <f t="shared" si="21"/>
        <v>0</v>
      </c>
      <c r="BH198" s="91">
        <f t="shared" si="22"/>
        <v>0</v>
      </c>
      <c r="BI198" s="91">
        <f t="shared" si="23"/>
        <v>0</v>
      </c>
      <c r="BJ198" s="13" t="s">
        <v>84</v>
      </c>
      <c r="BK198" s="91">
        <f t="shared" si="24"/>
        <v>0</v>
      </c>
      <c r="BL198" s="13" t="s">
        <v>247</v>
      </c>
      <c r="BM198" s="172" t="s">
        <v>616</v>
      </c>
    </row>
    <row r="199" spans="1:65" s="2" customFormat="1" ht="24.3" customHeight="1" x14ac:dyDescent="0.2">
      <c r="A199" s="30"/>
      <c r="B199" s="128"/>
      <c r="C199" s="160" t="s">
        <v>373</v>
      </c>
      <c r="D199" s="160" t="s">
        <v>221</v>
      </c>
      <c r="E199" s="161" t="s">
        <v>1256</v>
      </c>
      <c r="F199" s="162" t="s">
        <v>1257</v>
      </c>
      <c r="G199" s="163" t="s">
        <v>926</v>
      </c>
      <c r="H199" s="164">
        <v>3</v>
      </c>
      <c r="I199" s="165"/>
      <c r="J199" s="166">
        <f t="shared" si="15"/>
        <v>0</v>
      </c>
      <c r="K199" s="167"/>
      <c r="L199" s="31"/>
      <c r="M199" s="168" t="s">
        <v>1</v>
      </c>
      <c r="N199" s="169" t="s">
        <v>38</v>
      </c>
      <c r="O199" s="59"/>
      <c r="P199" s="170">
        <f t="shared" si="16"/>
        <v>0</v>
      </c>
      <c r="Q199" s="170">
        <v>0</v>
      </c>
      <c r="R199" s="170">
        <f t="shared" si="17"/>
        <v>0</v>
      </c>
      <c r="S199" s="170">
        <v>0</v>
      </c>
      <c r="T199" s="171">
        <f t="shared" si="18"/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72" t="s">
        <v>247</v>
      </c>
      <c r="AT199" s="172" t="s">
        <v>221</v>
      </c>
      <c r="AU199" s="172" t="s">
        <v>84</v>
      </c>
      <c r="AY199" s="13" t="s">
        <v>219</v>
      </c>
      <c r="BE199" s="91">
        <f t="shared" si="19"/>
        <v>0</v>
      </c>
      <c r="BF199" s="91">
        <f t="shared" si="20"/>
        <v>0</v>
      </c>
      <c r="BG199" s="91">
        <f t="shared" si="21"/>
        <v>0</v>
      </c>
      <c r="BH199" s="91">
        <f t="shared" si="22"/>
        <v>0</v>
      </c>
      <c r="BI199" s="91">
        <f t="shared" si="23"/>
        <v>0</v>
      </c>
      <c r="BJ199" s="13" t="s">
        <v>84</v>
      </c>
      <c r="BK199" s="91">
        <f t="shared" si="24"/>
        <v>0</v>
      </c>
      <c r="BL199" s="13" t="s">
        <v>247</v>
      </c>
      <c r="BM199" s="172" t="s">
        <v>620</v>
      </c>
    </row>
    <row r="200" spans="1:65" s="2" customFormat="1" ht="16.5" customHeight="1" x14ac:dyDescent="0.2">
      <c r="A200" s="30"/>
      <c r="B200" s="128"/>
      <c r="C200" s="178" t="s">
        <v>475</v>
      </c>
      <c r="D200" s="178" t="s">
        <v>680</v>
      </c>
      <c r="E200" s="179" t="s">
        <v>1244</v>
      </c>
      <c r="F200" s="180" t="s">
        <v>1245</v>
      </c>
      <c r="G200" s="181" t="s">
        <v>926</v>
      </c>
      <c r="H200" s="182">
        <v>3</v>
      </c>
      <c r="I200" s="183"/>
      <c r="J200" s="184">
        <f t="shared" si="15"/>
        <v>0</v>
      </c>
      <c r="K200" s="185"/>
      <c r="L200" s="186"/>
      <c r="M200" s="187" t="s">
        <v>1</v>
      </c>
      <c r="N200" s="188" t="s">
        <v>38</v>
      </c>
      <c r="O200" s="59"/>
      <c r="P200" s="170">
        <f t="shared" si="16"/>
        <v>0</v>
      </c>
      <c r="Q200" s="170">
        <v>0</v>
      </c>
      <c r="R200" s="170">
        <f t="shared" si="17"/>
        <v>0</v>
      </c>
      <c r="S200" s="170">
        <v>0</v>
      </c>
      <c r="T200" s="171">
        <f t="shared" si="18"/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172" t="s">
        <v>275</v>
      </c>
      <c r="AT200" s="172" t="s">
        <v>680</v>
      </c>
      <c r="AU200" s="172" t="s">
        <v>84</v>
      </c>
      <c r="AY200" s="13" t="s">
        <v>219</v>
      </c>
      <c r="BE200" s="91">
        <f t="shared" si="19"/>
        <v>0</v>
      </c>
      <c r="BF200" s="91">
        <f t="shared" si="20"/>
        <v>0</v>
      </c>
      <c r="BG200" s="91">
        <f t="shared" si="21"/>
        <v>0</v>
      </c>
      <c r="BH200" s="91">
        <f t="shared" si="22"/>
        <v>0</v>
      </c>
      <c r="BI200" s="91">
        <f t="shared" si="23"/>
        <v>0</v>
      </c>
      <c r="BJ200" s="13" t="s">
        <v>84</v>
      </c>
      <c r="BK200" s="91">
        <f t="shared" si="24"/>
        <v>0</v>
      </c>
      <c r="BL200" s="13" t="s">
        <v>247</v>
      </c>
      <c r="BM200" s="172" t="s">
        <v>623</v>
      </c>
    </row>
    <row r="201" spans="1:65" s="2" customFormat="1" ht="21.75" customHeight="1" x14ac:dyDescent="0.2">
      <c r="A201" s="30"/>
      <c r="B201" s="128"/>
      <c r="C201" s="160" t="s">
        <v>376</v>
      </c>
      <c r="D201" s="160" t="s">
        <v>221</v>
      </c>
      <c r="E201" s="161" t="s">
        <v>1246</v>
      </c>
      <c r="F201" s="162" t="s">
        <v>1247</v>
      </c>
      <c r="G201" s="163" t="s">
        <v>926</v>
      </c>
      <c r="H201" s="164">
        <v>3</v>
      </c>
      <c r="I201" s="165"/>
      <c r="J201" s="166">
        <f t="shared" si="15"/>
        <v>0</v>
      </c>
      <c r="K201" s="167"/>
      <c r="L201" s="31"/>
      <c r="M201" s="168" t="s">
        <v>1</v>
      </c>
      <c r="N201" s="169" t="s">
        <v>38</v>
      </c>
      <c r="O201" s="59"/>
      <c r="P201" s="170">
        <f t="shared" si="16"/>
        <v>0</v>
      </c>
      <c r="Q201" s="170">
        <v>0</v>
      </c>
      <c r="R201" s="170">
        <f t="shared" si="17"/>
        <v>0</v>
      </c>
      <c r="S201" s="170">
        <v>0</v>
      </c>
      <c r="T201" s="171">
        <f t="shared" si="18"/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72" t="s">
        <v>247</v>
      </c>
      <c r="AT201" s="172" t="s">
        <v>221</v>
      </c>
      <c r="AU201" s="172" t="s">
        <v>84</v>
      </c>
      <c r="AY201" s="13" t="s">
        <v>219</v>
      </c>
      <c r="BE201" s="91">
        <f t="shared" si="19"/>
        <v>0</v>
      </c>
      <c r="BF201" s="91">
        <f t="shared" si="20"/>
        <v>0</v>
      </c>
      <c r="BG201" s="91">
        <f t="shared" si="21"/>
        <v>0</v>
      </c>
      <c r="BH201" s="91">
        <f t="shared" si="22"/>
        <v>0</v>
      </c>
      <c r="BI201" s="91">
        <f t="shared" si="23"/>
        <v>0</v>
      </c>
      <c r="BJ201" s="13" t="s">
        <v>84</v>
      </c>
      <c r="BK201" s="91">
        <f t="shared" si="24"/>
        <v>0</v>
      </c>
      <c r="BL201" s="13" t="s">
        <v>247</v>
      </c>
      <c r="BM201" s="172" t="s">
        <v>627</v>
      </c>
    </row>
    <row r="202" spans="1:65" s="2" customFormat="1" ht="16.5" customHeight="1" x14ac:dyDescent="0.2">
      <c r="A202" s="30"/>
      <c r="B202" s="128"/>
      <c r="C202" s="160" t="s">
        <v>482</v>
      </c>
      <c r="D202" s="160" t="s">
        <v>221</v>
      </c>
      <c r="E202" s="161" t="s">
        <v>1258</v>
      </c>
      <c r="F202" s="162" t="s">
        <v>1259</v>
      </c>
      <c r="G202" s="163" t="s">
        <v>380</v>
      </c>
      <c r="H202" s="164">
        <v>69</v>
      </c>
      <c r="I202" s="165"/>
      <c r="J202" s="166">
        <f t="shared" si="15"/>
        <v>0</v>
      </c>
      <c r="K202" s="167"/>
      <c r="L202" s="31"/>
      <c r="M202" s="168" t="s">
        <v>1</v>
      </c>
      <c r="N202" s="169" t="s">
        <v>38</v>
      </c>
      <c r="O202" s="59"/>
      <c r="P202" s="170">
        <f t="shared" si="16"/>
        <v>0</v>
      </c>
      <c r="Q202" s="170">
        <v>0</v>
      </c>
      <c r="R202" s="170">
        <f t="shared" si="17"/>
        <v>0</v>
      </c>
      <c r="S202" s="170">
        <v>0</v>
      </c>
      <c r="T202" s="171">
        <f t="shared" si="18"/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72" t="s">
        <v>247</v>
      </c>
      <c r="AT202" s="172" t="s">
        <v>221</v>
      </c>
      <c r="AU202" s="172" t="s">
        <v>84</v>
      </c>
      <c r="AY202" s="13" t="s">
        <v>219</v>
      </c>
      <c r="BE202" s="91">
        <f t="shared" si="19"/>
        <v>0</v>
      </c>
      <c r="BF202" s="91">
        <f t="shared" si="20"/>
        <v>0</v>
      </c>
      <c r="BG202" s="91">
        <f t="shared" si="21"/>
        <v>0</v>
      </c>
      <c r="BH202" s="91">
        <f t="shared" si="22"/>
        <v>0</v>
      </c>
      <c r="BI202" s="91">
        <f t="shared" si="23"/>
        <v>0</v>
      </c>
      <c r="BJ202" s="13" t="s">
        <v>84</v>
      </c>
      <c r="BK202" s="91">
        <f t="shared" si="24"/>
        <v>0</v>
      </c>
      <c r="BL202" s="13" t="s">
        <v>247</v>
      </c>
      <c r="BM202" s="172" t="s">
        <v>630</v>
      </c>
    </row>
    <row r="203" spans="1:65" s="2" customFormat="1" ht="24.3" customHeight="1" x14ac:dyDescent="0.2">
      <c r="A203" s="30"/>
      <c r="B203" s="128"/>
      <c r="C203" s="160" t="s">
        <v>381</v>
      </c>
      <c r="D203" s="160" t="s">
        <v>221</v>
      </c>
      <c r="E203" s="161" t="s">
        <v>1260</v>
      </c>
      <c r="F203" s="162" t="s">
        <v>1261</v>
      </c>
      <c r="G203" s="163" t="s">
        <v>711</v>
      </c>
      <c r="H203" s="189"/>
      <c r="I203" s="165"/>
      <c r="J203" s="166">
        <f t="shared" si="15"/>
        <v>0</v>
      </c>
      <c r="K203" s="167"/>
      <c r="L203" s="31"/>
      <c r="M203" s="168" t="s">
        <v>1</v>
      </c>
      <c r="N203" s="169" t="s">
        <v>38</v>
      </c>
      <c r="O203" s="59"/>
      <c r="P203" s="170">
        <f t="shared" si="16"/>
        <v>0</v>
      </c>
      <c r="Q203" s="170">
        <v>0</v>
      </c>
      <c r="R203" s="170">
        <f t="shared" si="17"/>
        <v>0</v>
      </c>
      <c r="S203" s="170">
        <v>0</v>
      </c>
      <c r="T203" s="171">
        <f t="shared" si="18"/>
        <v>0</v>
      </c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R203" s="172" t="s">
        <v>247</v>
      </c>
      <c r="AT203" s="172" t="s">
        <v>221</v>
      </c>
      <c r="AU203" s="172" t="s">
        <v>84</v>
      </c>
      <c r="AY203" s="13" t="s">
        <v>219</v>
      </c>
      <c r="BE203" s="91">
        <f t="shared" si="19"/>
        <v>0</v>
      </c>
      <c r="BF203" s="91">
        <f t="shared" si="20"/>
        <v>0</v>
      </c>
      <c r="BG203" s="91">
        <f t="shared" si="21"/>
        <v>0</v>
      </c>
      <c r="BH203" s="91">
        <f t="shared" si="22"/>
        <v>0</v>
      </c>
      <c r="BI203" s="91">
        <f t="shared" si="23"/>
        <v>0</v>
      </c>
      <c r="BJ203" s="13" t="s">
        <v>84</v>
      </c>
      <c r="BK203" s="91">
        <f t="shared" si="24"/>
        <v>0</v>
      </c>
      <c r="BL203" s="13" t="s">
        <v>247</v>
      </c>
      <c r="BM203" s="172" t="s">
        <v>2030</v>
      </c>
    </row>
    <row r="204" spans="1:65" s="11" customFormat="1" ht="22.8" customHeight="1" x14ac:dyDescent="0.25">
      <c r="B204" s="147"/>
      <c r="D204" s="148" t="s">
        <v>71</v>
      </c>
      <c r="E204" s="158" t="s">
        <v>1263</v>
      </c>
      <c r="F204" s="158" t="s">
        <v>1264</v>
      </c>
      <c r="I204" s="150"/>
      <c r="J204" s="159">
        <f>BK204</f>
        <v>0</v>
      </c>
      <c r="L204" s="147"/>
      <c r="M204" s="152"/>
      <c r="N204" s="153"/>
      <c r="O204" s="153"/>
      <c r="P204" s="154">
        <f>SUM(P205:P238)</f>
        <v>0</v>
      </c>
      <c r="Q204" s="153"/>
      <c r="R204" s="154">
        <f>SUM(R205:R238)</f>
        <v>0</v>
      </c>
      <c r="S204" s="153"/>
      <c r="T204" s="155">
        <f>SUM(T205:T238)</f>
        <v>0</v>
      </c>
      <c r="AR204" s="148" t="s">
        <v>84</v>
      </c>
      <c r="AT204" s="156" t="s">
        <v>71</v>
      </c>
      <c r="AU204" s="156" t="s">
        <v>78</v>
      </c>
      <c r="AY204" s="148" t="s">
        <v>219</v>
      </c>
      <c r="BK204" s="157">
        <f>SUM(BK205:BK238)</f>
        <v>0</v>
      </c>
    </row>
    <row r="205" spans="1:65" s="2" customFormat="1" ht="24.3" customHeight="1" x14ac:dyDescent="0.2">
      <c r="A205" s="30"/>
      <c r="B205" s="128"/>
      <c r="C205" s="178" t="s">
        <v>489</v>
      </c>
      <c r="D205" s="178" t="s">
        <v>680</v>
      </c>
      <c r="E205" s="179" t="s">
        <v>1177</v>
      </c>
      <c r="F205" s="180" t="s">
        <v>1266</v>
      </c>
      <c r="G205" s="181" t="s">
        <v>380</v>
      </c>
      <c r="H205" s="182">
        <v>48</v>
      </c>
      <c r="I205" s="183"/>
      <c r="J205" s="184">
        <f t="shared" ref="J205:J238" si="25">ROUND(I205*H205,2)</f>
        <v>0</v>
      </c>
      <c r="K205" s="185"/>
      <c r="L205" s="186"/>
      <c r="M205" s="187" t="s">
        <v>1</v>
      </c>
      <c r="N205" s="188" t="s">
        <v>38</v>
      </c>
      <c r="O205" s="59"/>
      <c r="P205" s="170">
        <f t="shared" ref="P205:P238" si="26">O205*H205</f>
        <v>0</v>
      </c>
      <c r="Q205" s="170">
        <v>0</v>
      </c>
      <c r="R205" s="170">
        <f t="shared" ref="R205:R238" si="27">Q205*H205</f>
        <v>0</v>
      </c>
      <c r="S205" s="170">
        <v>0</v>
      </c>
      <c r="T205" s="171">
        <f t="shared" ref="T205:T238" si="28">S205*H205</f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72" t="s">
        <v>275</v>
      </c>
      <c r="AT205" s="172" t="s">
        <v>680</v>
      </c>
      <c r="AU205" s="172" t="s">
        <v>84</v>
      </c>
      <c r="AY205" s="13" t="s">
        <v>219</v>
      </c>
      <c r="BE205" s="91">
        <f t="shared" ref="BE205:BE238" si="29">IF(N205="základná",J205,0)</f>
        <v>0</v>
      </c>
      <c r="BF205" s="91">
        <f t="shared" ref="BF205:BF238" si="30">IF(N205="znížená",J205,0)</f>
        <v>0</v>
      </c>
      <c r="BG205" s="91">
        <f t="shared" ref="BG205:BG238" si="31">IF(N205="zákl. prenesená",J205,0)</f>
        <v>0</v>
      </c>
      <c r="BH205" s="91">
        <f t="shared" ref="BH205:BH238" si="32">IF(N205="zníž. prenesená",J205,0)</f>
        <v>0</v>
      </c>
      <c r="BI205" s="91">
        <f t="shared" ref="BI205:BI238" si="33">IF(N205="nulová",J205,0)</f>
        <v>0</v>
      </c>
      <c r="BJ205" s="13" t="s">
        <v>84</v>
      </c>
      <c r="BK205" s="91">
        <f t="shared" ref="BK205:BK238" si="34">ROUND(I205*H205,2)</f>
        <v>0</v>
      </c>
      <c r="BL205" s="13" t="s">
        <v>247</v>
      </c>
      <c r="BM205" s="172" t="s">
        <v>271</v>
      </c>
    </row>
    <row r="206" spans="1:65" s="2" customFormat="1" ht="24.3" customHeight="1" x14ac:dyDescent="0.2">
      <c r="A206" s="30"/>
      <c r="B206" s="128"/>
      <c r="C206" s="160" t="s">
        <v>385</v>
      </c>
      <c r="D206" s="160" t="s">
        <v>221</v>
      </c>
      <c r="E206" s="161" t="s">
        <v>1267</v>
      </c>
      <c r="F206" s="162" t="s">
        <v>1268</v>
      </c>
      <c r="G206" s="163" t="s">
        <v>380</v>
      </c>
      <c r="H206" s="164">
        <v>48</v>
      </c>
      <c r="I206" s="165"/>
      <c r="J206" s="166">
        <f t="shared" si="25"/>
        <v>0</v>
      </c>
      <c r="K206" s="167"/>
      <c r="L206" s="31"/>
      <c r="M206" s="168" t="s">
        <v>1</v>
      </c>
      <c r="N206" s="169" t="s">
        <v>38</v>
      </c>
      <c r="O206" s="59"/>
      <c r="P206" s="170">
        <f t="shared" si="26"/>
        <v>0</v>
      </c>
      <c r="Q206" s="170">
        <v>0</v>
      </c>
      <c r="R206" s="170">
        <f t="shared" si="27"/>
        <v>0</v>
      </c>
      <c r="S206" s="170">
        <v>0</v>
      </c>
      <c r="T206" s="171">
        <f t="shared" si="28"/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72" t="s">
        <v>247</v>
      </c>
      <c r="AT206" s="172" t="s">
        <v>221</v>
      </c>
      <c r="AU206" s="172" t="s">
        <v>84</v>
      </c>
      <c r="AY206" s="13" t="s">
        <v>219</v>
      </c>
      <c r="BE206" s="91">
        <f t="shared" si="29"/>
        <v>0</v>
      </c>
      <c r="BF206" s="91">
        <f t="shared" si="30"/>
        <v>0</v>
      </c>
      <c r="BG206" s="91">
        <f t="shared" si="31"/>
        <v>0</v>
      </c>
      <c r="BH206" s="91">
        <f t="shared" si="32"/>
        <v>0</v>
      </c>
      <c r="BI206" s="91">
        <f t="shared" si="33"/>
        <v>0</v>
      </c>
      <c r="BJ206" s="13" t="s">
        <v>84</v>
      </c>
      <c r="BK206" s="91">
        <f t="shared" si="34"/>
        <v>0</v>
      </c>
      <c r="BL206" s="13" t="s">
        <v>247</v>
      </c>
      <c r="BM206" s="172" t="s">
        <v>275</v>
      </c>
    </row>
    <row r="207" spans="1:65" s="2" customFormat="1" ht="24.3" customHeight="1" x14ac:dyDescent="0.2">
      <c r="A207" s="30"/>
      <c r="B207" s="128"/>
      <c r="C207" s="178" t="s">
        <v>496</v>
      </c>
      <c r="D207" s="178" t="s">
        <v>680</v>
      </c>
      <c r="E207" s="179" t="s">
        <v>1265</v>
      </c>
      <c r="F207" s="180" t="s">
        <v>1270</v>
      </c>
      <c r="G207" s="181" t="s">
        <v>380</v>
      </c>
      <c r="H207" s="182">
        <v>43</v>
      </c>
      <c r="I207" s="183"/>
      <c r="J207" s="184">
        <f t="shared" si="25"/>
        <v>0</v>
      </c>
      <c r="K207" s="185"/>
      <c r="L207" s="186"/>
      <c r="M207" s="187" t="s">
        <v>1</v>
      </c>
      <c r="N207" s="188" t="s">
        <v>38</v>
      </c>
      <c r="O207" s="59"/>
      <c r="P207" s="170">
        <f t="shared" si="26"/>
        <v>0</v>
      </c>
      <c r="Q207" s="170">
        <v>0</v>
      </c>
      <c r="R207" s="170">
        <f t="shared" si="27"/>
        <v>0</v>
      </c>
      <c r="S207" s="170">
        <v>0</v>
      </c>
      <c r="T207" s="171">
        <f t="shared" si="28"/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172" t="s">
        <v>275</v>
      </c>
      <c r="AT207" s="172" t="s">
        <v>680</v>
      </c>
      <c r="AU207" s="172" t="s">
        <v>84</v>
      </c>
      <c r="AY207" s="13" t="s">
        <v>219</v>
      </c>
      <c r="BE207" s="91">
        <f t="shared" si="29"/>
        <v>0</v>
      </c>
      <c r="BF207" s="91">
        <f t="shared" si="30"/>
        <v>0</v>
      </c>
      <c r="BG207" s="91">
        <f t="shared" si="31"/>
        <v>0</v>
      </c>
      <c r="BH207" s="91">
        <f t="shared" si="32"/>
        <v>0</v>
      </c>
      <c r="BI207" s="91">
        <f t="shared" si="33"/>
        <v>0</v>
      </c>
      <c r="BJ207" s="13" t="s">
        <v>84</v>
      </c>
      <c r="BK207" s="91">
        <f t="shared" si="34"/>
        <v>0</v>
      </c>
      <c r="BL207" s="13" t="s">
        <v>247</v>
      </c>
      <c r="BM207" s="172" t="s">
        <v>279</v>
      </c>
    </row>
    <row r="208" spans="1:65" s="2" customFormat="1" ht="24.3" customHeight="1" x14ac:dyDescent="0.2">
      <c r="A208" s="30"/>
      <c r="B208" s="128"/>
      <c r="C208" s="160" t="s">
        <v>389</v>
      </c>
      <c r="D208" s="160" t="s">
        <v>221</v>
      </c>
      <c r="E208" s="161" t="s">
        <v>1267</v>
      </c>
      <c r="F208" s="162" t="s">
        <v>1268</v>
      </c>
      <c r="G208" s="163" t="s">
        <v>380</v>
      </c>
      <c r="H208" s="164">
        <v>43</v>
      </c>
      <c r="I208" s="165"/>
      <c r="J208" s="166">
        <f t="shared" si="25"/>
        <v>0</v>
      </c>
      <c r="K208" s="167"/>
      <c r="L208" s="31"/>
      <c r="M208" s="168" t="s">
        <v>1</v>
      </c>
      <c r="N208" s="169" t="s">
        <v>38</v>
      </c>
      <c r="O208" s="59"/>
      <c r="P208" s="170">
        <f t="shared" si="26"/>
        <v>0</v>
      </c>
      <c r="Q208" s="170">
        <v>0</v>
      </c>
      <c r="R208" s="170">
        <f t="shared" si="27"/>
        <v>0</v>
      </c>
      <c r="S208" s="170">
        <v>0</v>
      </c>
      <c r="T208" s="171">
        <f t="shared" si="28"/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72" t="s">
        <v>247</v>
      </c>
      <c r="AT208" s="172" t="s">
        <v>221</v>
      </c>
      <c r="AU208" s="172" t="s">
        <v>84</v>
      </c>
      <c r="AY208" s="13" t="s">
        <v>219</v>
      </c>
      <c r="BE208" s="91">
        <f t="shared" si="29"/>
        <v>0</v>
      </c>
      <c r="BF208" s="91">
        <f t="shared" si="30"/>
        <v>0</v>
      </c>
      <c r="BG208" s="91">
        <f t="shared" si="31"/>
        <v>0</v>
      </c>
      <c r="BH208" s="91">
        <f t="shared" si="32"/>
        <v>0</v>
      </c>
      <c r="BI208" s="91">
        <f t="shared" si="33"/>
        <v>0</v>
      </c>
      <c r="BJ208" s="13" t="s">
        <v>84</v>
      </c>
      <c r="BK208" s="91">
        <f t="shared" si="34"/>
        <v>0</v>
      </c>
      <c r="BL208" s="13" t="s">
        <v>247</v>
      </c>
      <c r="BM208" s="172" t="s">
        <v>337</v>
      </c>
    </row>
    <row r="209" spans="1:65" s="2" customFormat="1" ht="24.3" customHeight="1" x14ac:dyDescent="0.2">
      <c r="A209" s="30"/>
      <c r="B209" s="128"/>
      <c r="C209" s="178" t="s">
        <v>503</v>
      </c>
      <c r="D209" s="178" t="s">
        <v>680</v>
      </c>
      <c r="E209" s="179" t="s">
        <v>1269</v>
      </c>
      <c r="F209" s="180" t="s">
        <v>1272</v>
      </c>
      <c r="G209" s="181" t="s">
        <v>380</v>
      </c>
      <c r="H209" s="182">
        <v>20</v>
      </c>
      <c r="I209" s="183"/>
      <c r="J209" s="184">
        <f t="shared" si="25"/>
        <v>0</v>
      </c>
      <c r="K209" s="185"/>
      <c r="L209" s="186"/>
      <c r="M209" s="187" t="s">
        <v>1</v>
      </c>
      <c r="N209" s="188" t="s">
        <v>38</v>
      </c>
      <c r="O209" s="59"/>
      <c r="P209" s="170">
        <f t="shared" si="26"/>
        <v>0</v>
      </c>
      <c r="Q209" s="170">
        <v>0</v>
      </c>
      <c r="R209" s="170">
        <f t="shared" si="27"/>
        <v>0</v>
      </c>
      <c r="S209" s="170">
        <v>0</v>
      </c>
      <c r="T209" s="171">
        <f t="shared" si="28"/>
        <v>0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R209" s="172" t="s">
        <v>275</v>
      </c>
      <c r="AT209" s="172" t="s">
        <v>680</v>
      </c>
      <c r="AU209" s="172" t="s">
        <v>84</v>
      </c>
      <c r="AY209" s="13" t="s">
        <v>219</v>
      </c>
      <c r="BE209" s="91">
        <f t="shared" si="29"/>
        <v>0</v>
      </c>
      <c r="BF209" s="91">
        <f t="shared" si="30"/>
        <v>0</v>
      </c>
      <c r="BG209" s="91">
        <f t="shared" si="31"/>
        <v>0</v>
      </c>
      <c r="BH209" s="91">
        <f t="shared" si="32"/>
        <v>0</v>
      </c>
      <c r="BI209" s="91">
        <f t="shared" si="33"/>
        <v>0</v>
      </c>
      <c r="BJ209" s="13" t="s">
        <v>84</v>
      </c>
      <c r="BK209" s="91">
        <f t="shared" si="34"/>
        <v>0</v>
      </c>
      <c r="BL209" s="13" t="s">
        <v>247</v>
      </c>
      <c r="BM209" s="172" t="s">
        <v>340</v>
      </c>
    </row>
    <row r="210" spans="1:65" s="2" customFormat="1" ht="24.3" customHeight="1" x14ac:dyDescent="0.2">
      <c r="A210" s="30"/>
      <c r="B210" s="128"/>
      <c r="C210" s="160" t="s">
        <v>392</v>
      </c>
      <c r="D210" s="160" t="s">
        <v>221</v>
      </c>
      <c r="E210" s="161" t="s">
        <v>1267</v>
      </c>
      <c r="F210" s="162" t="s">
        <v>1268</v>
      </c>
      <c r="G210" s="163" t="s">
        <v>380</v>
      </c>
      <c r="H210" s="164">
        <v>20</v>
      </c>
      <c r="I210" s="165"/>
      <c r="J210" s="166">
        <f t="shared" si="25"/>
        <v>0</v>
      </c>
      <c r="K210" s="167"/>
      <c r="L210" s="31"/>
      <c r="M210" s="168" t="s">
        <v>1</v>
      </c>
      <c r="N210" s="169" t="s">
        <v>38</v>
      </c>
      <c r="O210" s="59"/>
      <c r="P210" s="170">
        <f t="shared" si="26"/>
        <v>0</v>
      </c>
      <c r="Q210" s="170">
        <v>0</v>
      </c>
      <c r="R210" s="170">
        <f t="shared" si="27"/>
        <v>0</v>
      </c>
      <c r="S210" s="170">
        <v>0</v>
      </c>
      <c r="T210" s="171">
        <f t="shared" si="28"/>
        <v>0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172" t="s">
        <v>247</v>
      </c>
      <c r="AT210" s="172" t="s">
        <v>221</v>
      </c>
      <c r="AU210" s="172" t="s">
        <v>84</v>
      </c>
      <c r="AY210" s="13" t="s">
        <v>219</v>
      </c>
      <c r="BE210" s="91">
        <f t="shared" si="29"/>
        <v>0</v>
      </c>
      <c r="BF210" s="91">
        <f t="shared" si="30"/>
        <v>0</v>
      </c>
      <c r="BG210" s="91">
        <f t="shared" si="31"/>
        <v>0</v>
      </c>
      <c r="BH210" s="91">
        <f t="shared" si="32"/>
        <v>0</v>
      </c>
      <c r="BI210" s="91">
        <f t="shared" si="33"/>
        <v>0</v>
      </c>
      <c r="BJ210" s="13" t="s">
        <v>84</v>
      </c>
      <c r="BK210" s="91">
        <f t="shared" si="34"/>
        <v>0</v>
      </c>
      <c r="BL210" s="13" t="s">
        <v>247</v>
      </c>
      <c r="BM210" s="172" t="s">
        <v>344</v>
      </c>
    </row>
    <row r="211" spans="1:65" s="2" customFormat="1" ht="37.799999999999997" customHeight="1" x14ac:dyDescent="0.2">
      <c r="A211" s="30"/>
      <c r="B211" s="128"/>
      <c r="C211" s="178" t="s">
        <v>510</v>
      </c>
      <c r="D211" s="178" t="s">
        <v>680</v>
      </c>
      <c r="E211" s="179" t="s">
        <v>1973</v>
      </c>
      <c r="F211" s="180" t="s">
        <v>1974</v>
      </c>
      <c r="G211" s="181" t="s">
        <v>380</v>
      </c>
      <c r="H211" s="182">
        <v>23</v>
      </c>
      <c r="I211" s="183"/>
      <c r="J211" s="184">
        <f t="shared" si="25"/>
        <v>0</v>
      </c>
      <c r="K211" s="185"/>
      <c r="L211" s="186"/>
      <c r="M211" s="187" t="s">
        <v>1</v>
      </c>
      <c r="N211" s="188" t="s">
        <v>38</v>
      </c>
      <c r="O211" s="59"/>
      <c r="P211" s="170">
        <f t="shared" si="26"/>
        <v>0</v>
      </c>
      <c r="Q211" s="170">
        <v>0</v>
      </c>
      <c r="R211" s="170">
        <f t="shared" si="27"/>
        <v>0</v>
      </c>
      <c r="S211" s="170">
        <v>0</v>
      </c>
      <c r="T211" s="171">
        <f t="shared" si="28"/>
        <v>0</v>
      </c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R211" s="172" t="s">
        <v>275</v>
      </c>
      <c r="AT211" s="172" t="s">
        <v>680</v>
      </c>
      <c r="AU211" s="172" t="s">
        <v>84</v>
      </c>
      <c r="AY211" s="13" t="s">
        <v>219</v>
      </c>
      <c r="BE211" s="91">
        <f t="shared" si="29"/>
        <v>0</v>
      </c>
      <c r="BF211" s="91">
        <f t="shared" si="30"/>
        <v>0</v>
      </c>
      <c r="BG211" s="91">
        <f t="shared" si="31"/>
        <v>0</v>
      </c>
      <c r="BH211" s="91">
        <f t="shared" si="32"/>
        <v>0</v>
      </c>
      <c r="BI211" s="91">
        <f t="shared" si="33"/>
        <v>0</v>
      </c>
      <c r="BJ211" s="13" t="s">
        <v>84</v>
      </c>
      <c r="BK211" s="91">
        <f t="shared" si="34"/>
        <v>0</v>
      </c>
      <c r="BL211" s="13" t="s">
        <v>247</v>
      </c>
      <c r="BM211" s="172" t="s">
        <v>347</v>
      </c>
    </row>
    <row r="212" spans="1:65" s="2" customFormat="1" ht="24.3" customHeight="1" x14ac:dyDescent="0.2">
      <c r="A212" s="30"/>
      <c r="B212" s="128"/>
      <c r="C212" s="160" t="s">
        <v>396</v>
      </c>
      <c r="D212" s="160" t="s">
        <v>221</v>
      </c>
      <c r="E212" s="161" t="s">
        <v>1189</v>
      </c>
      <c r="F212" s="162" t="s">
        <v>1975</v>
      </c>
      <c r="G212" s="163" t="s">
        <v>380</v>
      </c>
      <c r="H212" s="164">
        <v>23</v>
      </c>
      <c r="I212" s="165"/>
      <c r="J212" s="166">
        <f t="shared" si="25"/>
        <v>0</v>
      </c>
      <c r="K212" s="167"/>
      <c r="L212" s="31"/>
      <c r="M212" s="168" t="s">
        <v>1</v>
      </c>
      <c r="N212" s="169" t="s">
        <v>38</v>
      </c>
      <c r="O212" s="59"/>
      <c r="P212" s="170">
        <f t="shared" si="26"/>
        <v>0</v>
      </c>
      <c r="Q212" s="170">
        <v>0</v>
      </c>
      <c r="R212" s="170">
        <f t="shared" si="27"/>
        <v>0</v>
      </c>
      <c r="S212" s="170">
        <v>0</v>
      </c>
      <c r="T212" s="171">
        <f t="shared" si="28"/>
        <v>0</v>
      </c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R212" s="172" t="s">
        <v>247</v>
      </c>
      <c r="AT212" s="172" t="s">
        <v>221</v>
      </c>
      <c r="AU212" s="172" t="s">
        <v>84</v>
      </c>
      <c r="AY212" s="13" t="s">
        <v>219</v>
      </c>
      <c r="BE212" s="91">
        <f t="shared" si="29"/>
        <v>0</v>
      </c>
      <c r="BF212" s="91">
        <f t="shared" si="30"/>
        <v>0</v>
      </c>
      <c r="BG212" s="91">
        <f t="shared" si="31"/>
        <v>0</v>
      </c>
      <c r="BH212" s="91">
        <f t="shared" si="32"/>
        <v>0</v>
      </c>
      <c r="BI212" s="91">
        <f t="shared" si="33"/>
        <v>0</v>
      </c>
      <c r="BJ212" s="13" t="s">
        <v>84</v>
      </c>
      <c r="BK212" s="91">
        <f t="shared" si="34"/>
        <v>0</v>
      </c>
      <c r="BL212" s="13" t="s">
        <v>247</v>
      </c>
      <c r="BM212" s="172" t="s">
        <v>351</v>
      </c>
    </row>
    <row r="213" spans="1:65" s="2" customFormat="1" ht="55.5" customHeight="1" x14ac:dyDescent="0.2">
      <c r="A213" s="30"/>
      <c r="B213" s="128"/>
      <c r="C213" s="178" t="s">
        <v>518</v>
      </c>
      <c r="D213" s="178" t="s">
        <v>680</v>
      </c>
      <c r="E213" s="179" t="s">
        <v>1273</v>
      </c>
      <c r="F213" s="180" t="s">
        <v>1274</v>
      </c>
      <c r="G213" s="181" t="s">
        <v>926</v>
      </c>
      <c r="H213" s="182">
        <v>1</v>
      </c>
      <c r="I213" s="183"/>
      <c r="J213" s="184">
        <f t="shared" si="25"/>
        <v>0</v>
      </c>
      <c r="K213" s="185"/>
      <c r="L213" s="186"/>
      <c r="M213" s="187" t="s">
        <v>1</v>
      </c>
      <c r="N213" s="188" t="s">
        <v>38</v>
      </c>
      <c r="O213" s="59"/>
      <c r="P213" s="170">
        <f t="shared" si="26"/>
        <v>0</v>
      </c>
      <c r="Q213" s="170">
        <v>0</v>
      </c>
      <c r="R213" s="170">
        <f t="shared" si="27"/>
        <v>0</v>
      </c>
      <c r="S213" s="170">
        <v>0</v>
      </c>
      <c r="T213" s="171">
        <f t="shared" si="28"/>
        <v>0</v>
      </c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R213" s="172" t="s">
        <v>275</v>
      </c>
      <c r="AT213" s="172" t="s">
        <v>680</v>
      </c>
      <c r="AU213" s="172" t="s">
        <v>84</v>
      </c>
      <c r="AY213" s="13" t="s">
        <v>219</v>
      </c>
      <c r="BE213" s="91">
        <f t="shared" si="29"/>
        <v>0</v>
      </c>
      <c r="BF213" s="91">
        <f t="shared" si="30"/>
        <v>0</v>
      </c>
      <c r="BG213" s="91">
        <f t="shared" si="31"/>
        <v>0</v>
      </c>
      <c r="BH213" s="91">
        <f t="shared" si="32"/>
        <v>0</v>
      </c>
      <c r="BI213" s="91">
        <f t="shared" si="33"/>
        <v>0</v>
      </c>
      <c r="BJ213" s="13" t="s">
        <v>84</v>
      </c>
      <c r="BK213" s="91">
        <f t="shared" si="34"/>
        <v>0</v>
      </c>
      <c r="BL213" s="13" t="s">
        <v>247</v>
      </c>
      <c r="BM213" s="172" t="s">
        <v>354</v>
      </c>
    </row>
    <row r="214" spans="1:65" s="2" customFormat="1" ht="16.5" customHeight="1" x14ac:dyDescent="0.2">
      <c r="A214" s="30"/>
      <c r="B214" s="128"/>
      <c r="C214" s="178" t="s">
        <v>399</v>
      </c>
      <c r="D214" s="178" t="s">
        <v>680</v>
      </c>
      <c r="E214" s="179" t="s">
        <v>1977</v>
      </c>
      <c r="F214" s="180" t="s">
        <v>1978</v>
      </c>
      <c r="G214" s="181" t="s">
        <v>380</v>
      </c>
      <c r="H214" s="182">
        <v>8</v>
      </c>
      <c r="I214" s="183"/>
      <c r="J214" s="184">
        <f t="shared" si="25"/>
        <v>0</v>
      </c>
      <c r="K214" s="185"/>
      <c r="L214" s="186"/>
      <c r="M214" s="187" t="s">
        <v>1</v>
      </c>
      <c r="N214" s="188" t="s">
        <v>38</v>
      </c>
      <c r="O214" s="59"/>
      <c r="P214" s="170">
        <f t="shared" si="26"/>
        <v>0</v>
      </c>
      <c r="Q214" s="170">
        <v>0</v>
      </c>
      <c r="R214" s="170">
        <f t="shared" si="27"/>
        <v>0</v>
      </c>
      <c r="S214" s="170">
        <v>0</v>
      </c>
      <c r="T214" s="171">
        <f t="shared" si="28"/>
        <v>0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172" t="s">
        <v>275</v>
      </c>
      <c r="AT214" s="172" t="s">
        <v>680</v>
      </c>
      <c r="AU214" s="172" t="s">
        <v>84</v>
      </c>
      <c r="AY214" s="13" t="s">
        <v>219</v>
      </c>
      <c r="BE214" s="91">
        <f t="shared" si="29"/>
        <v>0</v>
      </c>
      <c r="BF214" s="91">
        <f t="shared" si="30"/>
        <v>0</v>
      </c>
      <c r="BG214" s="91">
        <f t="shared" si="31"/>
        <v>0</v>
      </c>
      <c r="BH214" s="91">
        <f t="shared" si="32"/>
        <v>0</v>
      </c>
      <c r="BI214" s="91">
        <f t="shared" si="33"/>
        <v>0</v>
      </c>
      <c r="BJ214" s="13" t="s">
        <v>84</v>
      </c>
      <c r="BK214" s="91">
        <f t="shared" si="34"/>
        <v>0</v>
      </c>
      <c r="BL214" s="13" t="s">
        <v>247</v>
      </c>
      <c r="BM214" s="172" t="s">
        <v>359</v>
      </c>
    </row>
    <row r="215" spans="1:65" s="2" customFormat="1" ht="21.75" customHeight="1" x14ac:dyDescent="0.2">
      <c r="A215" s="30"/>
      <c r="B215" s="128"/>
      <c r="C215" s="160" t="s">
        <v>525</v>
      </c>
      <c r="D215" s="160" t="s">
        <v>221</v>
      </c>
      <c r="E215" s="161" t="s">
        <v>1979</v>
      </c>
      <c r="F215" s="162" t="s">
        <v>1980</v>
      </c>
      <c r="G215" s="163" t="s">
        <v>380</v>
      </c>
      <c r="H215" s="164">
        <v>8</v>
      </c>
      <c r="I215" s="165"/>
      <c r="J215" s="166">
        <f t="shared" si="25"/>
        <v>0</v>
      </c>
      <c r="K215" s="167"/>
      <c r="L215" s="31"/>
      <c r="M215" s="168" t="s">
        <v>1</v>
      </c>
      <c r="N215" s="169" t="s">
        <v>38</v>
      </c>
      <c r="O215" s="59"/>
      <c r="P215" s="170">
        <f t="shared" si="26"/>
        <v>0</v>
      </c>
      <c r="Q215" s="170">
        <v>0</v>
      </c>
      <c r="R215" s="170">
        <f t="shared" si="27"/>
        <v>0</v>
      </c>
      <c r="S215" s="170">
        <v>0</v>
      </c>
      <c r="T215" s="171">
        <f t="shared" si="28"/>
        <v>0</v>
      </c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R215" s="172" t="s">
        <v>247</v>
      </c>
      <c r="AT215" s="172" t="s">
        <v>221</v>
      </c>
      <c r="AU215" s="172" t="s">
        <v>84</v>
      </c>
      <c r="AY215" s="13" t="s">
        <v>219</v>
      </c>
      <c r="BE215" s="91">
        <f t="shared" si="29"/>
        <v>0</v>
      </c>
      <c r="BF215" s="91">
        <f t="shared" si="30"/>
        <v>0</v>
      </c>
      <c r="BG215" s="91">
        <f t="shared" si="31"/>
        <v>0</v>
      </c>
      <c r="BH215" s="91">
        <f t="shared" si="32"/>
        <v>0</v>
      </c>
      <c r="BI215" s="91">
        <f t="shared" si="33"/>
        <v>0</v>
      </c>
      <c r="BJ215" s="13" t="s">
        <v>84</v>
      </c>
      <c r="BK215" s="91">
        <f t="shared" si="34"/>
        <v>0</v>
      </c>
      <c r="BL215" s="13" t="s">
        <v>247</v>
      </c>
      <c r="BM215" s="172" t="s">
        <v>362</v>
      </c>
    </row>
    <row r="216" spans="1:65" s="2" customFormat="1" ht="62.7" customHeight="1" x14ac:dyDescent="0.2">
      <c r="A216" s="30"/>
      <c r="B216" s="128"/>
      <c r="C216" s="178" t="s">
        <v>403</v>
      </c>
      <c r="D216" s="178" t="s">
        <v>680</v>
      </c>
      <c r="E216" s="179" t="s">
        <v>1981</v>
      </c>
      <c r="F216" s="180" t="s">
        <v>1982</v>
      </c>
      <c r="G216" s="181" t="s">
        <v>926</v>
      </c>
      <c r="H216" s="182">
        <v>1</v>
      </c>
      <c r="I216" s="183"/>
      <c r="J216" s="184">
        <f t="shared" si="25"/>
        <v>0</v>
      </c>
      <c r="K216" s="185"/>
      <c r="L216" s="186"/>
      <c r="M216" s="187" t="s">
        <v>1</v>
      </c>
      <c r="N216" s="188" t="s">
        <v>38</v>
      </c>
      <c r="O216" s="59"/>
      <c r="P216" s="170">
        <f t="shared" si="26"/>
        <v>0</v>
      </c>
      <c r="Q216" s="170">
        <v>0</v>
      </c>
      <c r="R216" s="170">
        <f t="shared" si="27"/>
        <v>0</v>
      </c>
      <c r="S216" s="170">
        <v>0</v>
      </c>
      <c r="T216" s="171">
        <f t="shared" si="28"/>
        <v>0</v>
      </c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R216" s="172" t="s">
        <v>275</v>
      </c>
      <c r="AT216" s="172" t="s">
        <v>680</v>
      </c>
      <c r="AU216" s="172" t="s">
        <v>84</v>
      </c>
      <c r="AY216" s="13" t="s">
        <v>219</v>
      </c>
      <c r="BE216" s="91">
        <f t="shared" si="29"/>
        <v>0</v>
      </c>
      <c r="BF216" s="91">
        <f t="shared" si="30"/>
        <v>0</v>
      </c>
      <c r="BG216" s="91">
        <f t="shared" si="31"/>
        <v>0</v>
      </c>
      <c r="BH216" s="91">
        <f t="shared" si="32"/>
        <v>0</v>
      </c>
      <c r="BI216" s="91">
        <f t="shared" si="33"/>
        <v>0</v>
      </c>
      <c r="BJ216" s="13" t="s">
        <v>84</v>
      </c>
      <c r="BK216" s="91">
        <f t="shared" si="34"/>
        <v>0</v>
      </c>
      <c r="BL216" s="13" t="s">
        <v>247</v>
      </c>
      <c r="BM216" s="172" t="s">
        <v>366</v>
      </c>
    </row>
    <row r="217" spans="1:65" s="2" customFormat="1" ht="21.75" customHeight="1" x14ac:dyDescent="0.2">
      <c r="A217" s="30"/>
      <c r="B217" s="128"/>
      <c r="C217" s="178" t="s">
        <v>532</v>
      </c>
      <c r="D217" s="178" t="s">
        <v>680</v>
      </c>
      <c r="E217" s="179" t="s">
        <v>1275</v>
      </c>
      <c r="F217" s="180" t="s">
        <v>1276</v>
      </c>
      <c r="G217" s="181" t="s">
        <v>926</v>
      </c>
      <c r="H217" s="182">
        <v>4</v>
      </c>
      <c r="I217" s="183"/>
      <c r="J217" s="184">
        <f t="shared" si="25"/>
        <v>0</v>
      </c>
      <c r="K217" s="185"/>
      <c r="L217" s="186"/>
      <c r="M217" s="187" t="s">
        <v>1</v>
      </c>
      <c r="N217" s="188" t="s">
        <v>38</v>
      </c>
      <c r="O217" s="59"/>
      <c r="P217" s="170">
        <f t="shared" si="26"/>
        <v>0</v>
      </c>
      <c r="Q217" s="170">
        <v>0</v>
      </c>
      <c r="R217" s="170">
        <f t="shared" si="27"/>
        <v>0</v>
      </c>
      <c r="S217" s="170">
        <v>0</v>
      </c>
      <c r="T217" s="171">
        <f t="shared" si="28"/>
        <v>0</v>
      </c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R217" s="172" t="s">
        <v>275</v>
      </c>
      <c r="AT217" s="172" t="s">
        <v>680</v>
      </c>
      <c r="AU217" s="172" t="s">
        <v>84</v>
      </c>
      <c r="AY217" s="13" t="s">
        <v>219</v>
      </c>
      <c r="BE217" s="91">
        <f t="shared" si="29"/>
        <v>0</v>
      </c>
      <c r="BF217" s="91">
        <f t="shared" si="30"/>
        <v>0</v>
      </c>
      <c r="BG217" s="91">
        <f t="shared" si="31"/>
        <v>0</v>
      </c>
      <c r="BH217" s="91">
        <f t="shared" si="32"/>
        <v>0</v>
      </c>
      <c r="BI217" s="91">
        <f t="shared" si="33"/>
        <v>0</v>
      </c>
      <c r="BJ217" s="13" t="s">
        <v>84</v>
      </c>
      <c r="BK217" s="91">
        <f t="shared" si="34"/>
        <v>0</v>
      </c>
      <c r="BL217" s="13" t="s">
        <v>247</v>
      </c>
      <c r="BM217" s="172" t="s">
        <v>369</v>
      </c>
    </row>
    <row r="218" spans="1:65" s="2" customFormat="1" ht="24.3" customHeight="1" x14ac:dyDescent="0.2">
      <c r="A218" s="30"/>
      <c r="B218" s="128"/>
      <c r="C218" s="178" t="s">
        <v>406</v>
      </c>
      <c r="D218" s="178" t="s">
        <v>680</v>
      </c>
      <c r="E218" s="179" t="s">
        <v>1277</v>
      </c>
      <c r="F218" s="180" t="s">
        <v>1278</v>
      </c>
      <c r="G218" s="181" t="s">
        <v>926</v>
      </c>
      <c r="H218" s="182">
        <v>1</v>
      </c>
      <c r="I218" s="183"/>
      <c r="J218" s="184">
        <f t="shared" si="25"/>
        <v>0</v>
      </c>
      <c r="K218" s="185"/>
      <c r="L218" s="186"/>
      <c r="M218" s="187" t="s">
        <v>1</v>
      </c>
      <c r="N218" s="188" t="s">
        <v>38</v>
      </c>
      <c r="O218" s="59"/>
      <c r="P218" s="170">
        <f t="shared" si="26"/>
        <v>0</v>
      </c>
      <c r="Q218" s="170">
        <v>0</v>
      </c>
      <c r="R218" s="170">
        <f t="shared" si="27"/>
        <v>0</v>
      </c>
      <c r="S218" s="170">
        <v>0</v>
      </c>
      <c r="T218" s="171">
        <f t="shared" si="28"/>
        <v>0</v>
      </c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R218" s="172" t="s">
        <v>275</v>
      </c>
      <c r="AT218" s="172" t="s">
        <v>680</v>
      </c>
      <c r="AU218" s="172" t="s">
        <v>84</v>
      </c>
      <c r="AY218" s="13" t="s">
        <v>219</v>
      </c>
      <c r="BE218" s="91">
        <f t="shared" si="29"/>
        <v>0</v>
      </c>
      <c r="BF218" s="91">
        <f t="shared" si="30"/>
        <v>0</v>
      </c>
      <c r="BG218" s="91">
        <f t="shared" si="31"/>
        <v>0</v>
      </c>
      <c r="BH218" s="91">
        <f t="shared" si="32"/>
        <v>0</v>
      </c>
      <c r="BI218" s="91">
        <f t="shared" si="33"/>
        <v>0</v>
      </c>
      <c r="BJ218" s="13" t="s">
        <v>84</v>
      </c>
      <c r="BK218" s="91">
        <f t="shared" si="34"/>
        <v>0</v>
      </c>
      <c r="BL218" s="13" t="s">
        <v>247</v>
      </c>
      <c r="BM218" s="172" t="s">
        <v>373</v>
      </c>
    </row>
    <row r="219" spans="1:65" s="2" customFormat="1" ht="21.75" customHeight="1" x14ac:dyDescent="0.2">
      <c r="A219" s="30"/>
      <c r="B219" s="128"/>
      <c r="C219" s="178" t="s">
        <v>539</v>
      </c>
      <c r="D219" s="178" t="s">
        <v>680</v>
      </c>
      <c r="E219" s="179" t="s">
        <v>1279</v>
      </c>
      <c r="F219" s="180" t="s">
        <v>1983</v>
      </c>
      <c r="G219" s="181" t="s">
        <v>926</v>
      </c>
      <c r="H219" s="182">
        <v>2</v>
      </c>
      <c r="I219" s="183"/>
      <c r="J219" s="184">
        <f t="shared" si="25"/>
        <v>0</v>
      </c>
      <c r="K219" s="185"/>
      <c r="L219" s="186"/>
      <c r="M219" s="187" t="s">
        <v>1</v>
      </c>
      <c r="N219" s="188" t="s">
        <v>38</v>
      </c>
      <c r="O219" s="59"/>
      <c r="P219" s="170">
        <f t="shared" si="26"/>
        <v>0</v>
      </c>
      <c r="Q219" s="170">
        <v>0</v>
      </c>
      <c r="R219" s="170">
        <f t="shared" si="27"/>
        <v>0</v>
      </c>
      <c r="S219" s="170">
        <v>0</v>
      </c>
      <c r="T219" s="171">
        <f t="shared" si="28"/>
        <v>0</v>
      </c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R219" s="172" t="s">
        <v>275</v>
      </c>
      <c r="AT219" s="172" t="s">
        <v>680</v>
      </c>
      <c r="AU219" s="172" t="s">
        <v>84</v>
      </c>
      <c r="AY219" s="13" t="s">
        <v>219</v>
      </c>
      <c r="BE219" s="91">
        <f t="shared" si="29"/>
        <v>0</v>
      </c>
      <c r="BF219" s="91">
        <f t="shared" si="30"/>
        <v>0</v>
      </c>
      <c r="BG219" s="91">
        <f t="shared" si="31"/>
        <v>0</v>
      </c>
      <c r="BH219" s="91">
        <f t="shared" si="32"/>
        <v>0</v>
      </c>
      <c r="BI219" s="91">
        <f t="shared" si="33"/>
        <v>0</v>
      </c>
      <c r="BJ219" s="13" t="s">
        <v>84</v>
      </c>
      <c r="BK219" s="91">
        <f t="shared" si="34"/>
        <v>0</v>
      </c>
      <c r="BL219" s="13" t="s">
        <v>247</v>
      </c>
      <c r="BM219" s="172" t="s">
        <v>376</v>
      </c>
    </row>
    <row r="220" spans="1:65" s="2" customFormat="1" ht="21.75" customHeight="1" x14ac:dyDescent="0.2">
      <c r="A220" s="30"/>
      <c r="B220" s="128"/>
      <c r="C220" s="178" t="s">
        <v>410</v>
      </c>
      <c r="D220" s="178" t="s">
        <v>680</v>
      </c>
      <c r="E220" s="179" t="s">
        <v>1281</v>
      </c>
      <c r="F220" s="180" t="s">
        <v>1280</v>
      </c>
      <c r="G220" s="181" t="s">
        <v>926</v>
      </c>
      <c r="H220" s="182">
        <v>2</v>
      </c>
      <c r="I220" s="183"/>
      <c r="J220" s="184">
        <f t="shared" si="25"/>
        <v>0</v>
      </c>
      <c r="K220" s="185"/>
      <c r="L220" s="186"/>
      <c r="M220" s="187" t="s">
        <v>1</v>
      </c>
      <c r="N220" s="188" t="s">
        <v>38</v>
      </c>
      <c r="O220" s="59"/>
      <c r="P220" s="170">
        <f t="shared" si="26"/>
        <v>0</v>
      </c>
      <c r="Q220" s="170">
        <v>0</v>
      </c>
      <c r="R220" s="170">
        <f t="shared" si="27"/>
        <v>0</v>
      </c>
      <c r="S220" s="170">
        <v>0</v>
      </c>
      <c r="T220" s="171">
        <f t="shared" si="28"/>
        <v>0</v>
      </c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R220" s="172" t="s">
        <v>275</v>
      </c>
      <c r="AT220" s="172" t="s">
        <v>680</v>
      </c>
      <c r="AU220" s="172" t="s">
        <v>84</v>
      </c>
      <c r="AY220" s="13" t="s">
        <v>219</v>
      </c>
      <c r="BE220" s="91">
        <f t="shared" si="29"/>
        <v>0</v>
      </c>
      <c r="BF220" s="91">
        <f t="shared" si="30"/>
        <v>0</v>
      </c>
      <c r="BG220" s="91">
        <f t="shared" si="31"/>
        <v>0</v>
      </c>
      <c r="BH220" s="91">
        <f t="shared" si="32"/>
        <v>0</v>
      </c>
      <c r="BI220" s="91">
        <f t="shared" si="33"/>
        <v>0</v>
      </c>
      <c r="BJ220" s="13" t="s">
        <v>84</v>
      </c>
      <c r="BK220" s="91">
        <f t="shared" si="34"/>
        <v>0</v>
      </c>
      <c r="BL220" s="13" t="s">
        <v>247</v>
      </c>
      <c r="BM220" s="172" t="s">
        <v>381</v>
      </c>
    </row>
    <row r="221" spans="1:65" s="2" customFormat="1" ht="21.75" customHeight="1" x14ac:dyDescent="0.2">
      <c r="A221" s="30"/>
      <c r="B221" s="128"/>
      <c r="C221" s="178" t="s">
        <v>546</v>
      </c>
      <c r="D221" s="178" t="s">
        <v>680</v>
      </c>
      <c r="E221" s="179" t="s">
        <v>2031</v>
      </c>
      <c r="F221" s="180" t="s">
        <v>1282</v>
      </c>
      <c r="G221" s="181" t="s">
        <v>926</v>
      </c>
      <c r="H221" s="182">
        <v>1</v>
      </c>
      <c r="I221" s="183"/>
      <c r="J221" s="184">
        <f t="shared" si="25"/>
        <v>0</v>
      </c>
      <c r="K221" s="185"/>
      <c r="L221" s="186"/>
      <c r="M221" s="187" t="s">
        <v>1</v>
      </c>
      <c r="N221" s="188" t="s">
        <v>38</v>
      </c>
      <c r="O221" s="59"/>
      <c r="P221" s="170">
        <f t="shared" si="26"/>
        <v>0</v>
      </c>
      <c r="Q221" s="170">
        <v>0</v>
      </c>
      <c r="R221" s="170">
        <f t="shared" si="27"/>
        <v>0</v>
      </c>
      <c r="S221" s="170">
        <v>0</v>
      </c>
      <c r="T221" s="171">
        <f t="shared" si="28"/>
        <v>0</v>
      </c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R221" s="172" t="s">
        <v>275</v>
      </c>
      <c r="AT221" s="172" t="s">
        <v>680</v>
      </c>
      <c r="AU221" s="172" t="s">
        <v>84</v>
      </c>
      <c r="AY221" s="13" t="s">
        <v>219</v>
      </c>
      <c r="BE221" s="91">
        <f t="shared" si="29"/>
        <v>0</v>
      </c>
      <c r="BF221" s="91">
        <f t="shared" si="30"/>
        <v>0</v>
      </c>
      <c r="BG221" s="91">
        <f t="shared" si="31"/>
        <v>0</v>
      </c>
      <c r="BH221" s="91">
        <f t="shared" si="32"/>
        <v>0</v>
      </c>
      <c r="BI221" s="91">
        <f t="shared" si="33"/>
        <v>0</v>
      </c>
      <c r="BJ221" s="13" t="s">
        <v>84</v>
      </c>
      <c r="BK221" s="91">
        <f t="shared" si="34"/>
        <v>0</v>
      </c>
      <c r="BL221" s="13" t="s">
        <v>247</v>
      </c>
      <c r="BM221" s="172" t="s">
        <v>385</v>
      </c>
    </row>
    <row r="222" spans="1:65" s="2" customFormat="1" ht="21.75" customHeight="1" x14ac:dyDescent="0.2">
      <c r="A222" s="30"/>
      <c r="B222" s="128"/>
      <c r="C222" s="178" t="s">
        <v>413</v>
      </c>
      <c r="D222" s="178" t="s">
        <v>680</v>
      </c>
      <c r="E222" s="179" t="s">
        <v>2032</v>
      </c>
      <c r="F222" s="180" t="s">
        <v>1984</v>
      </c>
      <c r="G222" s="181" t="s">
        <v>926</v>
      </c>
      <c r="H222" s="182">
        <v>3</v>
      </c>
      <c r="I222" s="183"/>
      <c r="J222" s="184">
        <f t="shared" si="25"/>
        <v>0</v>
      </c>
      <c r="K222" s="185"/>
      <c r="L222" s="186"/>
      <c r="M222" s="187" t="s">
        <v>1</v>
      </c>
      <c r="N222" s="188" t="s">
        <v>38</v>
      </c>
      <c r="O222" s="59"/>
      <c r="P222" s="170">
        <f t="shared" si="26"/>
        <v>0</v>
      </c>
      <c r="Q222" s="170">
        <v>0</v>
      </c>
      <c r="R222" s="170">
        <f t="shared" si="27"/>
        <v>0</v>
      </c>
      <c r="S222" s="170">
        <v>0</v>
      </c>
      <c r="T222" s="171">
        <f t="shared" si="28"/>
        <v>0</v>
      </c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R222" s="172" t="s">
        <v>275</v>
      </c>
      <c r="AT222" s="172" t="s">
        <v>680</v>
      </c>
      <c r="AU222" s="172" t="s">
        <v>84</v>
      </c>
      <c r="AY222" s="13" t="s">
        <v>219</v>
      </c>
      <c r="BE222" s="91">
        <f t="shared" si="29"/>
        <v>0</v>
      </c>
      <c r="BF222" s="91">
        <f t="shared" si="30"/>
        <v>0</v>
      </c>
      <c r="BG222" s="91">
        <f t="shared" si="31"/>
        <v>0</v>
      </c>
      <c r="BH222" s="91">
        <f t="shared" si="32"/>
        <v>0</v>
      </c>
      <c r="BI222" s="91">
        <f t="shared" si="33"/>
        <v>0</v>
      </c>
      <c r="BJ222" s="13" t="s">
        <v>84</v>
      </c>
      <c r="BK222" s="91">
        <f t="shared" si="34"/>
        <v>0</v>
      </c>
      <c r="BL222" s="13" t="s">
        <v>247</v>
      </c>
      <c r="BM222" s="172" t="s">
        <v>389</v>
      </c>
    </row>
    <row r="223" spans="1:65" s="2" customFormat="1" ht="16.5" customHeight="1" x14ac:dyDescent="0.2">
      <c r="A223" s="30"/>
      <c r="B223" s="128"/>
      <c r="C223" s="178" t="s">
        <v>553</v>
      </c>
      <c r="D223" s="178" t="s">
        <v>680</v>
      </c>
      <c r="E223" s="179" t="s">
        <v>1289</v>
      </c>
      <c r="F223" s="180" t="s">
        <v>1292</v>
      </c>
      <c r="G223" s="181" t="s">
        <v>926</v>
      </c>
      <c r="H223" s="182">
        <v>1</v>
      </c>
      <c r="I223" s="183"/>
      <c r="J223" s="184">
        <f t="shared" si="25"/>
        <v>0</v>
      </c>
      <c r="K223" s="185"/>
      <c r="L223" s="186"/>
      <c r="M223" s="187" t="s">
        <v>1</v>
      </c>
      <c r="N223" s="188" t="s">
        <v>38</v>
      </c>
      <c r="O223" s="59"/>
      <c r="P223" s="170">
        <f t="shared" si="26"/>
        <v>0</v>
      </c>
      <c r="Q223" s="170">
        <v>0</v>
      </c>
      <c r="R223" s="170">
        <f t="shared" si="27"/>
        <v>0</v>
      </c>
      <c r="S223" s="170">
        <v>0</v>
      </c>
      <c r="T223" s="171">
        <f t="shared" si="28"/>
        <v>0</v>
      </c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R223" s="172" t="s">
        <v>275</v>
      </c>
      <c r="AT223" s="172" t="s">
        <v>680</v>
      </c>
      <c r="AU223" s="172" t="s">
        <v>84</v>
      </c>
      <c r="AY223" s="13" t="s">
        <v>219</v>
      </c>
      <c r="BE223" s="91">
        <f t="shared" si="29"/>
        <v>0</v>
      </c>
      <c r="BF223" s="91">
        <f t="shared" si="30"/>
        <v>0</v>
      </c>
      <c r="BG223" s="91">
        <f t="shared" si="31"/>
        <v>0</v>
      </c>
      <c r="BH223" s="91">
        <f t="shared" si="32"/>
        <v>0</v>
      </c>
      <c r="BI223" s="91">
        <f t="shared" si="33"/>
        <v>0</v>
      </c>
      <c r="BJ223" s="13" t="s">
        <v>84</v>
      </c>
      <c r="BK223" s="91">
        <f t="shared" si="34"/>
        <v>0</v>
      </c>
      <c r="BL223" s="13" t="s">
        <v>247</v>
      </c>
      <c r="BM223" s="172" t="s">
        <v>392</v>
      </c>
    </row>
    <row r="224" spans="1:65" s="2" customFormat="1" ht="16.5" customHeight="1" x14ac:dyDescent="0.2">
      <c r="A224" s="30"/>
      <c r="B224" s="128"/>
      <c r="C224" s="178" t="s">
        <v>417</v>
      </c>
      <c r="D224" s="178" t="s">
        <v>680</v>
      </c>
      <c r="E224" s="179" t="s">
        <v>1291</v>
      </c>
      <c r="F224" s="180" t="s">
        <v>1290</v>
      </c>
      <c r="G224" s="181" t="s">
        <v>926</v>
      </c>
      <c r="H224" s="182">
        <v>14</v>
      </c>
      <c r="I224" s="183"/>
      <c r="J224" s="184">
        <f t="shared" si="25"/>
        <v>0</v>
      </c>
      <c r="K224" s="185"/>
      <c r="L224" s="186"/>
      <c r="M224" s="187" t="s">
        <v>1</v>
      </c>
      <c r="N224" s="188" t="s">
        <v>38</v>
      </c>
      <c r="O224" s="59"/>
      <c r="P224" s="170">
        <f t="shared" si="26"/>
        <v>0</v>
      </c>
      <c r="Q224" s="170">
        <v>0</v>
      </c>
      <c r="R224" s="170">
        <f t="shared" si="27"/>
        <v>0</v>
      </c>
      <c r="S224" s="170">
        <v>0</v>
      </c>
      <c r="T224" s="171">
        <f t="shared" si="28"/>
        <v>0</v>
      </c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R224" s="172" t="s">
        <v>275</v>
      </c>
      <c r="AT224" s="172" t="s">
        <v>680</v>
      </c>
      <c r="AU224" s="172" t="s">
        <v>84</v>
      </c>
      <c r="AY224" s="13" t="s">
        <v>219</v>
      </c>
      <c r="BE224" s="91">
        <f t="shared" si="29"/>
        <v>0</v>
      </c>
      <c r="BF224" s="91">
        <f t="shared" si="30"/>
        <v>0</v>
      </c>
      <c r="BG224" s="91">
        <f t="shared" si="31"/>
        <v>0</v>
      </c>
      <c r="BH224" s="91">
        <f t="shared" si="32"/>
        <v>0</v>
      </c>
      <c r="BI224" s="91">
        <f t="shared" si="33"/>
        <v>0</v>
      </c>
      <c r="BJ224" s="13" t="s">
        <v>84</v>
      </c>
      <c r="BK224" s="91">
        <f t="shared" si="34"/>
        <v>0</v>
      </c>
      <c r="BL224" s="13" t="s">
        <v>247</v>
      </c>
      <c r="BM224" s="172" t="s">
        <v>396</v>
      </c>
    </row>
    <row r="225" spans="1:65" s="2" customFormat="1" ht="16.5" customHeight="1" x14ac:dyDescent="0.2">
      <c r="A225" s="30"/>
      <c r="B225" s="128"/>
      <c r="C225" s="178" t="s">
        <v>560</v>
      </c>
      <c r="D225" s="178" t="s">
        <v>680</v>
      </c>
      <c r="E225" s="179" t="s">
        <v>1283</v>
      </c>
      <c r="F225" s="180" t="s">
        <v>1284</v>
      </c>
      <c r="G225" s="181" t="s">
        <v>926</v>
      </c>
      <c r="H225" s="182">
        <v>5</v>
      </c>
      <c r="I225" s="183"/>
      <c r="J225" s="184">
        <f t="shared" si="25"/>
        <v>0</v>
      </c>
      <c r="K225" s="185"/>
      <c r="L225" s="186"/>
      <c r="M225" s="187" t="s">
        <v>1</v>
      </c>
      <c r="N225" s="188" t="s">
        <v>38</v>
      </c>
      <c r="O225" s="59"/>
      <c r="P225" s="170">
        <f t="shared" si="26"/>
        <v>0</v>
      </c>
      <c r="Q225" s="170">
        <v>0</v>
      </c>
      <c r="R225" s="170">
        <f t="shared" si="27"/>
        <v>0</v>
      </c>
      <c r="S225" s="170">
        <v>0</v>
      </c>
      <c r="T225" s="171">
        <f t="shared" si="28"/>
        <v>0</v>
      </c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R225" s="172" t="s">
        <v>275</v>
      </c>
      <c r="AT225" s="172" t="s">
        <v>680</v>
      </c>
      <c r="AU225" s="172" t="s">
        <v>84</v>
      </c>
      <c r="AY225" s="13" t="s">
        <v>219</v>
      </c>
      <c r="BE225" s="91">
        <f t="shared" si="29"/>
        <v>0</v>
      </c>
      <c r="BF225" s="91">
        <f t="shared" si="30"/>
        <v>0</v>
      </c>
      <c r="BG225" s="91">
        <f t="shared" si="31"/>
        <v>0</v>
      </c>
      <c r="BH225" s="91">
        <f t="shared" si="32"/>
        <v>0</v>
      </c>
      <c r="BI225" s="91">
        <f t="shared" si="33"/>
        <v>0</v>
      </c>
      <c r="BJ225" s="13" t="s">
        <v>84</v>
      </c>
      <c r="BK225" s="91">
        <f t="shared" si="34"/>
        <v>0</v>
      </c>
      <c r="BL225" s="13" t="s">
        <v>247</v>
      </c>
      <c r="BM225" s="172" t="s">
        <v>399</v>
      </c>
    </row>
    <row r="226" spans="1:65" s="2" customFormat="1" ht="16.5" customHeight="1" x14ac:dyDescent="0.2">
      <c r="A226" s="30"/>
      <c r="B226" s="128"/>
      <c r="C226" s="178" t="s">
        <v>564</v>
      </c>
      <c r="D226" s="178" t="s">
        <v>680</v>
      </c>
      <c r="E226" s="179" t="s">
        <v>1287</v>
      </c>
      <c r="F226" s="180" t="s">
        <v>1288</v>
      </c>
      <c r="G226" s="181" t="s">
        <v>926</v>
      </c>
      <c r="H226" s="182">
        <v>1</v>
      </c>
      <c r="I226" s="183"/>
      <c r="J226" s="184">
        <f t="shared" si="25"/>
        <v>0</v>
      </c>
      <c r="K226" s="185"/>
      <c r="L226" s="186"/>
      <c r="M226" s="187" t="s">
        <v>1</v>
      </c>
      <c r="N226" s="188" t="s">
        <v>38</v>
      </c>
      <c r="O226" s="59"/>
      <c r="P226" s="170">
        <f t="shared" si="26"/>
        <v>0</v>
      </c>
      <c r="Q226" s="170">
        <v>0</v>
      </c>
      <c r="R226" s="170">
        <f t="shared" si="27"/>
        <v>0</v>
      </c>
      <c r="S226" s="170">
        <v>0</v>
      </c>
      <c r="T226" s="171">
        <f t="shared" si="28"/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172" t="s">
        <v>275</v>
      </c>
      <c r="AT226" s="172" t="s">
        <v>680</v>
      </c>
      <c r="AU226" s="172" t="s">
        <v>84</v>
      </c>
      <c r="AY226" s="13" t="s">
        <v>219</v>
      </c>
      <c r="BE226" s="91">
        <f t="shared" si="29"/>
        <v>0</v>
      </c>
      <c r="BF226" s="91">
        <f t="shared" si="30"/>
        <v>0</v>
      </c>
      <c r="BG226" s="91">
        <f t="shared" si="31"/>
        <v>0</v>
      </c>
      <c r="BH226" s="91">
        <f t="shared" si="32"/>
        <v>0</v>
      </c>
      <c r="BI226" s="91">
        <f t="shared" si="33"/>
        <v>0</v>
      </c>
      <c r="BJ226" s="13" t="s">
        <v>84</v>
      </c>
      <c r="BK226" s="91">
        <f t="shared" si="34"/>
        <v>0</v>
      </c>
      <c r="BL226" s="13" t="s">
        <v>247</v>
      </c>
      <c r="BM226" s="172" t="s">
        <v>403</v>
      </c>
    </row>
    <row r="227" spans="1:65" s="2" customFormat="1" ht="16.5" customHeight="1" x14ac:dyDescent="0.2">
      <c r="A227" s="30"/>
      <c r="B227" s="128"/>
      <c r="C227" s="178" t="s">
        <v>568</v>
      </c>
      <c r="D227" s="178" t="s">
        <v>680</v>
      </c>
      <c r="E227" s="179" t="s">
        <v>1285</v>
      </c>
      <c r="F227" s="180" t="s">
        <v>1286</v>
      </c>
      <c r="G227" s="181" t="s">
        <v>926</v>
      </c>
      <c r="H227" s="182">
        <v>1</v>
      </c>
      <c r="I227" s="183"/>
      <c r="J227" s="184">
        <f t="shared" si="25"/>
        <v>0</v>
      </c>
      <c r="K227" s="185"/>
      <c r="L227" s="186"/>
      <c r="M227" s="187" t="s">
        <v>1</v>
      </c>
      <c r="N227" s="188" t="s">
        <v>38</v>
      </c>
      <c r="O227" s="59"/>
      <c r="P227" s="170">
        <f t="shared" si="26"/>
        <v>0</v>
      </c>
      <c r="Q227" s="170">
        <v>0</v>
      </c>
      <c r="R227" s="170">
        <f t="shared" si="27"/>
        <v>0</v>
      </c>
      <c r="S227" s="170">
        <v>0</v>
      </c>
      <c r="T227" s="171">
        <f t="shared" si="28"/>
        <v>0</v>
      </c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R227" s="172" t="s">
        <v>275</v>
      </c>
      <c r="AT227" s="172" t="s">
        <v>680</v>
      </c>
      <c r="AU227" s="172" t="s">
        <v>84</v>
      </c>
      <c r="AY227" s="13" t="s">
        <v>219</v>
      </c>
      <c r="BE227" s="91">
        <f t="shared" si="29"/>
        <v>0</v>
      </c>
      <c r="BF227" s="91">
        <f t="shared" si="30"/>
        <v>0</v>
      </c>
      <c r="BG227" s="91">
        <f t="shared" si="31"/>
        <v>0</v>
      </c>
      <c r="BH227" s="91">
        <f t="shared" si="32"/>
        <v>0</v>
      </c>
      <c r="BI227" s="91">
        <f t="shared" si="33"/>
        <v>0</v>
      </c>
      <c r="BJ227" s="13" t="s">
        <v>84</v>
      </c>
      <c r="BK227" s="91">
        <f t="shared" si="34"/>
        <v>0</v>
      </c>
      <c r="BL227" s="13" t="s">
        <v>247</v>
      </c>
      <c r="BM227" s="172" t="s">
        <v>406</v>
      </c>
    </row>
    <row r="228" spans="1:65" s="2" customFormat="1" ht="21.75" customHeight="1" x14ac:dyDescent="0.2">
      <c r="A228" s="30"/>
      <c r="B228" s="128"/>
      <c r="C228" s="160" t="s">
        <v>421</v>
      </c>
      <c r="D228" s="160" t="s">
        <v>221</v>
      </c>
      <c r="E228" s="161" t="s">
        <v>1293</v>
      </c>
      <c r="F228" s="162" t="s">
        <v>1294</v>
      </c>
      <c r="G228" s="163" t="s">
        <v>926</v>
      </c>
      <c r="H228" s="164">
        <v>35</v>
      </c>
      <c r="I228" s="165"/>
      <c r="J228" s="166">
        <f t="shared" si="25"/>
        <v>0</v>
      </c>
      <c r="K228" s="167"/>
      <c r="L228" s="31"/>
      <c r="M228" s="168" t="s">
        <v>1</v>
      </c>
      <c r="N228" s="169" t="s">
        <v>38</v>
      </c>
      <c r="O228" s="59"/>
      <c r="P228" s="170">
        <f t="shared" si="26"/>
        <v>0</v>
      </c>
      <c r="Q228" s="170">
        <v>0</v>
      </c>
      <c r="R228" s="170">
        <f t="shared" si="27"/>
        <v>0</v>
      </c>
      <c r="S228" s="170">
        <v>0</v>
      </c>
      <c r="T228" s="171">
        <f t="shared" si="28"/>
        <v>0</v>
      </c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R228" s="172" t="s">
        <v>247</v>
      </c>
      <c r="AT228" s="172" t="s">
        <v>221</v>
      </c>
      <c r="AU228" s="172" t="s">
        <v>84</v>
      </c>
      <c r="AY228" s="13" t="s">
        <v>219</v>
      </c>
      <c r="BE228" s="91">
        <f t="shared" si="29"/>
        <v>0</v>
      </c>
      <c r="BF228" s="91">
        <f t="shared" si="30"/>
        <v>0</v>
      </c>
      <c r="BG228" s="91">
        <f t="shared" si="31"/>
        <v>0</v>
      </c>
      <c r="BH228" s="91">
        <f t="shared" si="32"/>
        <v>0</v>
      </c>
      <c r="BI228" s="91">
        <f t="shared" si="33"/>
        <v>0</v>
      </c>
      <c r="BJ228" s="13" t="s">
        <v>84</v>
      </c>
      <c r="BK228" s="91">
        <f t="shared" si="34"/>
        <v>0</v>
      </c>
      <c r="BL228" s="13" t="s">
        <v>247</v>
      </c>
      <c r="BM228" s="172" t="s">
        <v>410</v>
      </c>
    </row>
    <row r="229" spans="1:65" s="2" customFormat="1" ht="16.5" customHeight="1" x14ac:dyDescent="0.2">
      <c r="A229" s="30"/>
      <c r="B229" s="128"/>
      <c r="C229" s="178" t="s">
        <v>575</v>
      </c>
      <c r="D229" s="178" t="s">
        <v>680</v>
      </c>
      <c r="E229" s="179" t="s">
        <v>1303</v>
      </c>
      <c r="F229" s="180" t="s">
        <v>1304</v>
      </c>
      <c r="G229" s="181" t="s">
        <v>926</v>
      </c>
      <c r="H229" s="182">
        <v>1</v>
      </c>
      <c r="I229" s="183"/>
      <c r="J229" s="184">
        <f t="shared" si="25"/>
        <v>0</v>
      </c>
      <c r="K229" s="185"/>
      <c r="L229" s="186"/>
      <c r="M229" s="187" t="s">
        <v>1</v>
      </c>
      <c r="N229" s="188" t="s">
        <v>38</v>
      </c>
      <c r="O229" s="59"/>
      <c r="P229" s="170">
        <f t="shared" si="26"/>
        <v>0</v>
      </c>
      <c r="Q229" s="170">
        <v>0</v>
      </c>
      <c r="R229" s="170">
        <f t="shared" si="27"/>
        <v>0</v>
      </c>
      <c r="S229" s="170">
        <v>0</v>
      </c>
      <c r="T229" s="171">
        <f t="shared" si="28"/>
        <v>0</v>
      </c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R229" s="172" t="s">
        <v>275</v>
      </c>
      <c r="AT229" s="172" t="s">
        <v>680</v>
      </c>
      <c r="AU229" s="172" t="s">
        <v>84</v>
      </c>
      <c r="AY229" s="13" t="s">
        <v>219</v>
      </c>
      <c r="BE229" s="91">
        <f t="shared" si="29"/>
        <v>0</v>
      </c>
      <c r="BF229" s="91">
        <f t="shared" si="30"/>
        <v>0</v>
      </c>
      <c r="BG229" s="91">
        <f t="shared" si="31"/>
        <v>0</v>
      </c>
      <c r="BH229" s="91">
        <f t="shared" si="32"/>
        <v>0</v>
      </c>
      <c r="BI229" s="91">
        <f t="shared" si="33"/>
        <v>0</v>
      </c>
      <c r="BJ229" s="13" t="s">
        <v>84</v>
      </c>
      <c r="BK229" s="91">
        <f t="shared" si="34"/>
        <v>0</v>
      </c>
      <c r="BL229" s="13" t="s">
        <v>247</v>
      </c>
      <c r="BM229" s="172" t="s">
        <v>413</v>
      </c>
    </row>
    <row r="230" spans="1:65" s="2" customFormat="1" ht="16.5" customHeight="1" x14ac:dyDescent="0.2">
      <c r="A230" s="30"/>
      <c r="B230" s="128"/>
      <c r="C230" s="178" t="s">
        <v>424</v>
      </c>
      <c r="D230" s="178" t="s">
        <v>680</v>
      </c>
      <c r="E230" s="179" t="s">
        <v>2033</v>
      </c>
      <c r="F230" s="180" t="s">
        <v>2034</v>
      </c>
      <c r="G230" s="181" t="s">
        <v>926</v>
      </c>
      <c r="H230" s="182">
        <v>1</v>
      </c>
      <c r="I230" s="183"/>
      <c r="J230" s="184">
        <f t="shared" si="25"/>
        <v>0</v>
      </c>
      <c r="K230" s="185"/>
      <c r="L230" s="186"/>
      <c r="M230" s="187" t="s">
        <v>1</v>
      </c>
      <c r="N230" s="188" t="s">
        <v>38</v>
      </c>
      <c r="O230" s="59"/>
      <c r="P230" s="170">
        <f t="shared" si="26"/>
        <v>0</v>
      </c>
      <c r="Q230" s="170">
        <v>0</v>
      </c>
      <c r="R230" s="170">
        <f t="shared" si="27"/>
        <v>0</v>
      </c>
      <c r="S230" s="170">
        <v>0</v>
      </c>
      <c r="T230" s="171">
        <f t="shared" si="28"/>
        <v>0</v>
      </c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R230" s="172" t="s">
        <v>275</v>
      </c>
      <c r="AT230" s="172" t="s">
        <v>680</v>
      </c>
      <c r="AU230" s="172" t="s">
        <v>84</v>
      </c>
      <c r="AY230" s="13" t="s">
        <v>219</v>
      </c>
      <c r="BE230" s="91">
        <f t="shared" si="29"/>
        <v>0</v>
      </c>
      <c r="BF230" s="91">
        <f t="shared" si="30"/>
        <v>0</v>
      </c>
      <c r="BG230" s="91">
        <f t="shared" si="31"/>
        <v>0</v>
      </c>
      <c r="BH230" s="91">
        <f t="shared" si="32"/>
        <v>0</v>
      </c>
      <c r="BI230" s="91">
        <f t="shared" si="33"/>
        <v>0</v>
      </c>
      <c r="BJ230" s="13" t="s">
        <v>84</v>
      </c>
      <c r="BK230" s="91">
        <f t="shared" si="34"/>
        <v>0</v>
      </c>
      <c r="BL230" s="13" t="s">
        <v>247</v>
      </c>
      <c r="BM230" s="172" t="s">
        <v>417</v>
      </c>
    </row>
    <row r="231" spans="1:65" s="2" customFormat="1" ht="16.5" customHeight="1" x14ac:dyDescent="0.2">
      <c r="A231" s="30"/>
      <c r="B231" s="128"/>
      <c r="C231" s="160" t="s">
        <v>582</v>
      </c>
      <c r="D231" s="160" t="s">
        <v>221</v>
      </c>
      <c r="E231" s="161" t="s">
        <v>1305</v>
      </c>
      <c r="F231" s="162" t="s">
        <v>1306</v>
      </c>
      <c r="G231" s="163" t="s">
        <v>926</v>
      </c>
      <c r="H231" s="164">
        <v>2</v>
      </c>
      <c r="I231" s="165"/>
      <c r="J231" s="166">
        <f t="shared" si="25"/>
        <v>0</v>
      </c>
      <c r="K231" s="167"/>
      <c r="L231" s="31"/>
      <c r="M231" s="168" t="s">
        <v>1</v>
      </c>
      <c r="N231" s="169" t="s">
        <v>38</v>
      </c>
      <c r="O231" s="59"/>
      <c r="P231" s="170">
        <f t="shared" si="26"/>
        <v>0</v>
      </c>
      <c r="Q231" s="170">
        <v>0</v>
      </c>
      <c r="R231" s="170">
        <f t="shared" si="27"/>
        <v>0</v>
      </c>
      <c r="S231" s="170">
        <v>0</v>
      </c>
      <c r="T231" s="171">
        <f t="shared" si="28"/>
        <v>0</v>
      </c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R231" s="172" t="s">
        <v>247</v>
      </c>
      <c r="AT231" s="172" t="s">
        <v>221</v>
      </c>
      <c r="AU231" s="172" t="s">
        <v>84</v>
      </c>
      <c r="AY231" s="13" t="s">
        <v>219</v>
      </c>
      <c r="BE231" s="91">
        <f t="shared" si="29"/>
        <v>0</v>
      </c>
      <c r="BF231" s="91">
        <f t="shared" si="30"/>
        <v>0</v>
      </c>
      <c r="BG231" s="91">
        <f t="shared" si="31"/>
        <v>0</v>
      </c>
      <c r="BH231" s="91">
        <f t="shared" si="32"/>
        <v>0</v>
      </c>
      <c r="BI231" s="91">
        <f t="shared" si="33"/>
        <v>0</v>
      </c>
      <c r="BJ231" s="13" t="s">
        <v>84</v>
      </c>
      <c r="BK231" s="91">
        <f t="shared" si="34"/>
        <v>0</v>
      </c>
      <c r="BL231" s="13" t="s">
        <v>247</v>
      </c>
      <c r="BM231" s="172" t="s">
        <v>564</v>
      </c>
    </row>
    <row r="232" spans="1:65" s="2" customFormat="1" ht="16.5" customHeight="1" x14ac:dyDescent="0.2">
      <c r="A232" s="30"/>
      <c r="B232" s="128"/>
      <c r="C232" s="178" t="s">
        <v>428</v>
      </c>
      <c r="D232" s="178" t="s">
        <v>680</v>
      </c>
      <c r="E232" s="179" t="s">
        <v>1295</v>
      </c>
      <c r="F232" s="180" t="s">
        <v>2035</v>
      </c>
      <c r="G232" s="181" t="s">
        <v>926</v>
      </c>
      <c r="H232" s="182">
        <v>1</v>
      </c>
      <c r="I232" s="183"/>
      <c r="J232" s="184">
        <f t="shared" si="25"/>
        <v>0</v>
      </c>
      <c r="K232" s="185"/>
      <c r="L232" s="186"/>
      <c r="M232" s="187" t="s">
        <v>1</v>
      </c>
      <c r="N232" s="188" t="s">
        <v>38</v>
      </c>
      <c r="O232" s="59"/>
      <c r="P232" s="170">
        <f t="shared" si="26"/>
        <v>0</v>
      </c>
      <c r="Q232" s="170">
        <v>0</v>
      </c>
      <c r="R232" s="170">
        <f t="shared" si="27"/>
        <v>0</v>
      </c>
      <c r="S232" s="170">
        <v>0</v>
      </c>
      <c r="T232" s="171">
        <f t="shared" si="28"/>
        <v>0</v>
      </c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R232" s="172" t="s">
        <v>275</v>
      </c>
      <c r="AT232" s="172" t="s">
        <v>680</v>
      </c>
      <c r="AU232" s="172" t="s">
        <v>84</v>
      </c>
      <c r="AY232" s="13" t="s">
        <v>219</v>
      </c>
      <c r="BE232" s="91">
        <f t="shared" si="29"/>
        <v>0</v>
      </c>
      <c r="BF232" s="91">
        <f t="shared" si="30"/>
        <v>0</v>
      </c>
      <c r="BG232" s="91">
        <f t="shared" si="31"/>
        <v>0</v>
      </c>
      <c r="BH232" s="91">
        <f t="shared" si="32"/>
        <v>0</v>
      </c>
      <c r="BI232" s="91">
        <f t="shared" si="33"/>
        <v>0</v>
      </c>
      <c r="BJ232" s="13" t="s">
        <v>84</v>
      </c>
      <c r="BK232" s="91">
        <f t="shared" si="34"/>
        <v>0</v>
      </c>
      <c r="BL232" s="13" t="s">
        <v>247</v>
      </c>
      <c r="BM232" s="172" t="s">
        <v>421</v>
      </c>
    </row>
    <row r="233" spans="1:65" s="2" customFormat="1" ht="16.5" customHeight="1" x14ac:dyDescent="0.2">
      <c r="A233" s="30"/>
      <c r="B233" s="128"/>
      <c r="C233" s="160" t="s">
        <v>589</v>
      </c>
      <c r="D233" s="160" t="s">
        <v>221</v>
      </c>
      <c r="E233" s="161" t="s">
        <v>1297</v>
      </c>
      <c r="F233" s="162" t="s">
        <v>1298</v>
      </c>
      <c r="G233" s="163" t="s">
        <v>926</v>
      </c>
      <c r="H233" s="164">
        <v>1</v>
      </c>
      <c r="I233" s="165"/>
      <c r="J233" s="166">
        <f t="shared" si="25"/>
        <v>0</v>
      </c>
      <c r="K233" s="167"/>
      <c r="L233" s="31"/>
      <c r="M233" s="168" t="s">
        <v>1</v>
      </c>
      <c r="N233" s="169" t="s">
        <v>38</v>
      </c>
      <c r="O233" s="59"/>
      <c r="P233" s="170">
        <f t="shared" si="26"/>
        <v>0</v>
      </c>
      <c r="Q233" s="170">
        <v>0</v>
      </c>
      <c r="R233" s="170">
        <f t="shared" si="27"/>
        <v>0</v>
      </c>
      <c r="S233" s="170">
        <v>0</v>
      </c>
      <c r="T233" s="171">
        <f t="shared" si="28"/>
        <v>0</v>
      </c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R233" s="172" t="s">
        <v>247</v>
      </c>
      <c r="AT233" s="172" t="s">
        <v>221</v>
      </c>
      <c r="AU233" s="172" t="s">
        <v>84</v>
      </c>
      <c r="AY233" s="13" t="s">
        <v>219</v>
      </c>
      <c r="BE233" s="91">
        <f t="shared" si="29"/>
        <v>0</v>
      </c>
      <c r="BF233" s="91">
        <f t="shared" si="30"/>
        <v>0</v>
      </c>
      <c r="BG233" s="91">
        <f t="shared" si="31"/>
        <v>0</v>
      </c>
      <c r="BH233" s="91">
        <f t="shared" si="32"/>
        <v>0</v>
      </c>
      <c r="BI233" s="91">
        <f t="shared" si="33"/>
        <v>0</v>
      </c>
      <c r="BJ233" s="13" t="s">
        <v>84</v>
      </c>
      <c r="BK233" s="91">
        <f t="shared" si="34"/>
        <v>0</v>
      </c>
      <c r="BL233" s="13" t="s">
        <v>247</v>
      </c>
      <c r="BM233" s="172" t="s">
        <v>424</v>
      </c>
    </row>
    <row r="234" spans="1:65" s="2" customFormat="1" ht="16.5" customHeight="1" x14ac:dyDescent="0.2">
      <c r="A234" s="30"/>
      <c r="B234" s="128"/>
      <c r="C234" s="178" t="s">
        <v>431</v>
      </c>
      <c r="D234" s="178" t="s">
        <v>680</v>
      </c>
      <c r="E234" s="179" t="s">
        <v>1299</v>
      </c>
      <c r="F234" s="180" t="s">
        <v>2036</v>
      </c>
      <c r="G234" s="181" t="s">
        <v>926</v>
      </c>
      <c r="H234" s="182">
        <v>1</v>
      </c>
      <c r="I234" s="183"/>
      <c r="J234" s="184">
        <f t="shared" si="25"/>
        <v>0</v>
      </c>
      <c r="K234" s="185"/>
      <c r="L234" s="186"/>
      <c r="M234" s="187" t="s">
        <v>1</v>
      </c>
      <c r="N234" s="188" t="s">
        <v>38</v>
      </c>
      <c r="O234" s="59"/>
      <c r="P234" s="170">
        <f t="shared" si="26"/>
        <v>0</v>
      </c>
      <c r="Q234" s="170">
        <v>0</v>
      </c>
      <c r="R234" s="170">
        <f t="shared" si="27"/>
        <v>0</v>
      </c>
      <c r="S234" s="170">
        <v>0</v>
      </c>
      <c r="T234" s="171">
        <f t="shared" si="28"/>
        <v>0</v>
      </c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R234" s="172" t="s">
        <v>275</v>
      </c>
      <c r="AT234" s="172" t="s">
        <v>680</v>
      </c>
      <c r="AU234" s="172" t="s">
        <v>84</v>
      </c>
      <c r="AY234" s="13" t="s">
        <v>219</v>
      </c>
      <c r="BE234" s="91">
        <f t="shared" si="29"/>
        <v>0</v>
      </c>
      <c r="BF234" s="91">
        <f t="shared" si="30"/>
        <v>0</v>
      </c>
      <c r="BG234" s="91">
        <f t="shared" si="31"/>
        <v>0</v>
      </c>
      <c r="BH234" s="91">
        <f t="shared" si="32"/>
        <v>0</v>
      </c>
      <c r="BI234" s="91">
        <f t="shared" si="33"/>
        <v>0</v>
      </c>
      <c r="BJ234" s="13" t="s">
        <v>84</v>
      </c>
      <c r="BK234" s="91">
        <f t="shared" si="34"/>
        <v>0</v>
      </c>
      <c r="BL234" s="13" t="s">
        <v>247</v>
      </c>
      <c r="BM234" s="172" t="s">
        <v>428</v>
      </c>
    </row>
    <row r="235" spans="1:65" s="2" customFormat="1" ht="24.3" customHeight="1" x14ac:dyDescent="0.2">
      <c r="A235" s="30"/>
      <c r="B235" s="128"/>
      <c r="C235" s="160" t="s">
        <v>596</v>
      </c>
      <c r="D235" s="160" t="s">
        <v>221</v>
      </c>
      <c r="E235" s="161" t="s">
        <v>1301</v>
      </c>
      <c r="F235" s="162" t="s">
        <v>1302</v>
      </c>
      <c r="G235" s="163" t="s">
        <v>926</v>
      </c>
      <c r="H235" s="164">
        <v>1</v>
      </c>
      <c r="I235" s="165"/>
      <c r="J235" s="166">
        <f t="shared" si="25"/>
        <v>0</v>
      </c>
      <c r="K235" s="167"/>
      <c r="L235" s="31"/>
      <c r="M235" s="168" t="s">
        <v>1</v>
      </c>
      <c r="N235" s="169" t="s">
        <v>38</v>
      </c>
      <c r="O235" s="59"/>
      <c r="P235" s="170">
        <f t="shared" si="26"/>
        <v>0</v>
      </c>
      <c r="Q235" s="170">
        <v>0</v>
      </c>
      <c r="R235" s="170">
        <f t="shared" si="27"/>
        <v>0</v>
      </c>
      <c r="S235" s="170">
        <v>0</v>
      </c>
      <c r="T235" s="171">
        <f t="shared" si="28"/>
        <v>0</v>
      </c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R235" s="172" t="s">
        <v>247</v>
      </c>
      <c r="AT235" s="172" t="s">
        <v>221</v>
      </c>
      <c r="AU235" s="172" t="s">
        <v>84</v>
      </c>
      <c r="AY235" s="13" t="s">
        <v>219</v>
      </c>
      <c r="BE235" s="91">
        <f t="shared" si="29"/>
        <v>0</v>
      </c>
      <c r="BF235" s="91">
        <f t="shared" si="30"/>
        <v>0</v>
      </c>
      <c r="BG235" s="91">
        <f t="shared" si="31"/>
        <v>0</v>
      </c>
      <c r="BH235" s="91">
        <f t="shared" si="32"/>
        <v>0</v>
      </c>
      <c r="BI235" s="91">
        <f t="shared" si="33"/>
        <v>0</v>
      </c>
      <c r="BJ235" s="13" t="s">
        <v>84</v>
      </c>
      <c r="BK235" s="91">
        <f t="shared" si="34"/>
        <v>0</v>
      </c>
      <c r="BL235" s="13" t="s">
        <v>247</v>
      </c>
      <c r="BM235" s="172" t="s">
        <v>431</v>
      </c>
    </row>
    <row r="236" spans="1:65" s="2" customFormat="1" ht="16.5" customHeight="1" x14ac:dyDescent="0.2">
      <c r="A236" s="30"/>
      <c r="B236" s="128"/>
      <c r="C236" s="160" t="s">
        <v>435</v>
      </c>
      <c r="D236" s="160" t="s">
        <v>221</v>
      </c>
      <c r="E236" s="161" t="s">
        <v>1307</v>
      </c>
      <c r="F236" s="162" t="s">
        <v>1308</v>
      </c>
      <c r="G236" s="163" t="s">
        <v>380</v>
      </c>
      <c r="H236" s="164">
        <v>111</v>
      </c>
      <c r="I236" s="165"/>
      <c r="J236" s="166">
        <f t="shared" si="25"/>
        <v>0</v>
      </c>
      <c r="K236" s="167"/>
      <c r="L236" s="31"/>
      <c r="M236" s="168" t="s">
        <v>1</v>
      </c>
      <c r="N236" s="169" t="s">
        <v>38</v>
      </c>
      <c r="O236" s="59"/>
      <c r="P236" s="170">
        <f t="shared" si="26"/>
        <v>0</v>
      </c>
      <c r="Q236" s="170">
        <v>0</v>
      </c>
      <c r="R236" s="170">
        <f t="shared" si="27"/>
        <v>0</v>
      </c>
      <c r="S236" s="170">
        <v>0</v>
      </c>
      <c r="T236" s="171">
        <f t="shared" si="28"/>
        <v>0</v>
      </c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R236" s="172" t="s">
        <v>247</v>
      </c>
      <c r="AT236" s="172" t="s">
        <v>221</v>
      </c>
      <c r="AU236" s="172" t="s">
        <v>84</v>
      </c>
      <c r="AY236" s="13" t="s">
        <v>219</v>
      </c>
      <c r="BE236" s="91">
        <f t="shared" si="29"/>
        <v>0</v>
      </c>
      <c r="BF236" s="91">
        <f t="shared" si="30"/>
        <v>0</v>
      </c>
      <c r="BG236" s="91">
        <f t="shared" si="31"/>
        <v>0</v>
      </c>
      <c r="BH236" s="91">
        <f t="shared" si="32"/>
        <v>0</v>
      </c>
      <c r="BI236" s="91">
        <f t="shared" si="33"/>
        <v>0</v>
      </c>
      <c r="BJ236" s="13" t="s">
        <v>84</v>
      </c>
      <c r="BK236" s="91">
        <f t="shared" si="34"/>
        <v>0</v>
      </c>
      <c r="BL236" s="13" t="s">
        <v>247</v>
      </c>
      <c r="BM236" s="172" t="s">
        <v>435</v>
      </c>
    </row>
    <row r="237" spans="1:65" s="2" customFormat="1" ht="16.5" customHeight="1" x14ac:dyDescent="0.2">
      <c r="A237" s="30"/>
      <c r="B237" s="128"/>
      <c r="C237" s="160" t="s">
        <v>603</v>
      </c>
      <c r="D237" s="160" t="s">
        <v>221</v>
      </c>
      <c r="E237" s="161" t="s">
        <v>1309</v>
      </c>
      <c r="F237" s="162" t="s">
        <v>1310</v>
      </c>
      <c r="G237" s="163" t="s">
        <v>380</v>
      </c>
      <c r="H237" s="164">
        <v>111</v>
      </c>
      <c r="I237" s="165"/>
      <c r="J237" s="166">
        <f t="shared" si="25"/>
        <v>0</v>
      </c>
      <c r="K237" s="167"/>
      <c r="L237" s="31"/>
      <c r="M237" s="168" t="s">
        <v>1</v>
      </c>
      <c r="N237" s="169" t="s">
        <v>38</v>
      </c>
      <c r="O237" s="59"/>
      <c r="P237" s="170">
        <f t="shared" si="26"/>
        <v>0</v>
      </c>
      <c r="Q237" s="170">
        <v>0</v>
      </c>
      <c r="R237" s="170">
        <f t="shared" si="27"/>
        <v>0</v>
      </c>
      <c r="S237" s="170">
        <v>0</v>
      </c>
      <c r="T237" s="171">
        <f t="shared" si="28"/>
        <v>0</v>
      </c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R237" s="172" t="s">
        <v>247</v>
      </c>
      <c r="AT237" s="172" t="s">
        <v>221</v>
      </c>
      <c r="AU237" s="172" t="s">
        <v>84</v>
      </c>
      <c r="AY237" s="13" t="s">
        <v>219</v>
      </c>
      <c r="BE237" s="91">
        <f t="shared" si="29"/>
        <v>0</v>
      </c>
      <c r="BF237" s="91">
        <f t="shared" si="30"/>
        <v>0</v>
      </c>
      <c r="BG237" s="91">
        <f t="shared" si="31"/>
        <v>0</v>
      </c>
      <c r="BH237" s="91">
        <f t="shared" si="32"/>
        <v>0</v>
      </c>
      <c r="BI237" s="91">
        <f t="shared" si="33"/>
        <v>0</v>
      </c>
      <c r="BJ237" s="13" t="s">
        <v>84</v>
      </c>
      <c r="BK237" s="91">
        <f t="shared" si="34"/>
        <v>0</v>
      </c>
      <c r="BL237" s="13" t="s">
        <v>247</v>
      </c>
      <c r="BM237" s="172" t="s">
        <v>438</v>
      </c>
    </row>
    <row r="238" spans="1:65" s="2" customFormat="1" ht="24.3" customHeight="1" x14ac:dyDescent="0.2">
      <c r="A238" s="30"/>
      <c r="B238" s="128"/>
      <c r="C238" s="160" t="s">
        <v>438</v>
      </c>
      <c r="D238" s="160" t="s">
        <v>221</v>
      </c>
      <c r="E238" s="161" t="s">
        <v>1311</v>
      </c>
      <c r="F238" s="162" t="s">
        <v>1312</v>
      </c>
      <c r="G238" s="163" t="s">
        <v>711</v>
      </c>
      <c r="H238" s="189"/>
      <c r="I238" s="165"/>
      <c r="J238" s="166">
        <f t="shared" si="25"/>
        <v>0</v>
      </c>
      <c r="K238" s="167"/>
      <c r="L238" s="31"/>
      <c r="M238" s="168" t="s">
        <v>1</v>
      </c>
      <c r="N238" s="169" t="s">
        <v>38</v>
      </c>
      <c r="O238" s="59"/>
      <c r="P238" s="170">
        <f t="shared" si="26"/>
        <v>0</v>
      </c>
      <c r="Q238" s="170">
        <v>0</v>
      </c>
      <c r="R238" s="170">
        <f t="shared" si="27"/>
        <v>0</v>
      </c>
      <c r="S238" s="170">
        <v>0</v>
      </c>
      <c r="T238" s="171">
        <f t="shared" si="28"/>
        <v>0</v>
      </c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R238" s="172" t="s">
        <v>247</v>
      </c>
      <c r="AT238" s="172" t="s">
        <v>221</v>
      </c>
      <c r="AU238" s="172" t="s">
        <v>84</v>
      </c>
      <c r="AY238" s="13" t="s">
        <v>219</v>
      </c>
      <c r="BE238" s="91">
        <f t="shared" si="29"/>
        <v>0</v>
      </c>
      <c r="BF238" s="91">
        <f t="shared" si="30"/>
        <v>0</v>
      </c>
      <c r="BG238" s="91">
        <f t="shared" si="31"/>
        <v>0</v>
      </c>
      <c r="BH238" s="91">
        <f t="shared" si="32"/>
        <v>0</v>
      </c>
      <c r="BI238" s="91">
        <f t="shared" si="33"/>
        <v>0</v>
      </c>
      <c r="BJ238" s="13" t="s">
        <v>84</v>
      </c>
      <c r="BK238" s="91">
        <f t="shared" si="34"/>
        <v>0</v>
      </c>
      <c r="BL238" s="13" t="s">
        <v>247</v>
      </c>
      <c r="BM238" s="172" t="s">
        <v>2037</v>
      </c>
    </row>
    <row r="239" spans="1:65" s="11" customFormat="1" ht="22.8" customHeight="1" x14ac:dyDescent="0.25">
      <c r="B239" s="147"/>
      <c r="D239" s="148" t="s">
        <v>71</v>
      </c>
      <c r="E239" s="158" t="s">
        <v>1314</v>
      </c>
      <c r="F239" s="158" t="s">
        <v>1315</v>
      </c>
      <c r="I239" s="150"/>
      <c r="J239" s="159">
        <f>BK239</f>
        <v>0</v>
      </c>
      <c r="L239" s="147"/>
      <c r="M239" s="152"/>
      <c r="N239" s="153"/>
      <c r="O239" s="153"/>
      <c r="P239" s="154">
        <f>SUM(P240:P271)</f>
        <v>0</v>
      </c>
      <c r="Q239" s="153"/>
      <c r="R239" s="154">
        <f>SUM(R240:R271)</f>
        <v>0</v>
      </c>
      <c r="S239" s="153"/>
      <c r="T239" s="155">
        <f>SUM(T240:T271)</f>
        <v>0</v>
      </c>
      <c r="AR239" s="148" t="s">
        <v>84</v>
      </c>
      <c r="AT239" s="156" t="s">
        <v>71</v>
      </c>
      <c r="AU239" s="156" t="s">
        <v>78</v>
      </c>
      <c r="AY239" s="148" t="s">
        <v>219</v>
      </c>
      <c r="BK239" s="157">
        <f>SUM(BK240:BK271)</f>
        <v>0</v>
      </c>
    </row>
    <row r="240" spans="1:65" s="2" customFormat="1" ht="16.5" customHeight="1" x14ac:dyDescent="0.2">
      <c r="A240" s="30"/>
      <c r="B240" s="128"/>
      <c r="C240" s="178" t="s">
        <v>610</v>
      </c>
      <c r="D240" s="178" t="s">
        <v>680</v>
      </c>
      <c r="E240" s="179" t="s">
        <v>1324</v>
      </c>
      <c r="F240" s="180" t="s">
        <v>2038</v>
      </c>
      <c r="G240" s="181" t="s">
        <v>926</v>
      </c>
      <c r="H240" s="182">
        <v>2</v>
      </c>
      <c r="I240" s="183"/>
      <c r="J240" s="184">
        <f t="shared" ref="J240:J271" si="35">ROUND(I240*H240,2)</f>
        <v>0</v>
      </c>
      <c r="K240" s="185"/>
      <c r="L240" s="186"/>
      <c r="M240" s="187" t="s">
        <v>1</v>
      </c>
      <c r="N240" s="188" t="s">
        <v>38</v>
      </c>
      <c r="O240" s="59"/>
      <c r="P240" s="170">
        <f t="shared" ref="P240:P271" si="36">O240*H240</f>
        <v>0</v>
      </c>
      <c r="Q240" s="170">
        <v>0</v>
      </c>
      <c r="R240" s="170">
        <f t="shared" ref="R240:R271" si="37">Q240*H240</f>
        <v>0</v>
      </c>
      <c r="S240" s="170">
        <v>0</v>
      </c>
      <c r="T240" s="171">
        <f t="shared" ref="T240:T271" si="38">S240*H240</f>
        <v>0</v>
      </c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R240" s="172" t="s">
        <v>275</v>
      </c>
      <c r="AT240" s="172" t="s">
        <v>680</v>
      </c>
      <c r="AU240" s="172" t="s">
        <v>84</v>
      </c>
      <c r="AY240" s="13" t="s">
        <v>219</v>
      </c>
      <c r="BE240" s="91">
        <f t="shared" ref="BE240:BE271" si="39">IF(N240="základná",J240,0)</f>
        <v>0</v>
      </c>
      <c r="BF240" s="91">
        <f t="shared" ref="BF240:BF271" si="40">IF(N240="znížená",J240,0)</f>
        <v>0</v>
      </c>
      <c r="BG240" s="91">
        <f t="shared" ref="BG240:BG271" si="41">IF(N240="zákl. prenesená",J240,0)</f>
        <v>0</v>
      </c>
      <c r="BH240" s="91">
        <f t="shared" ref="BH240:BH271" si="42">IF(N240="zníž. prenesená",J240,0)</f>
        <v>0</v>
      </c>
      <c r="BI240" s="91">
        <f t="shared" ref="BI240:BI271" si="43">IF(N240="nulová",J240,0)</f>
        <v>0</v>
      </c>
      <c r="BJ240" s="13" t="s">
        <v>84</v>
      </c>
      <c r="BK240" s="91">
        <f t="shared" ref="BK240:BK271" si="44">ROUND(I240*H240,2)</f>
        <v>0</v>
      </c>
      <c r="BL240" s="13" t="s">
        <v>247</v>
      </c>
      <c r="BM240" s="172" t="s">
        <v>697</v>
      </c>
    </row>
    <row r="241" spans="1:65" s="2" customFormat="1" ht="21.75" customHeight="1" x14ac:dyDescent="0.2">
      <c r="A241" s="30"/>
      <c r="B241" s="128"/>
      <c r="C241" s="160" t="s">
        <v>442</v>
      </c>
      <c r="D241" s="160" t="s">
        <v>221</v>
      </c>
      <c r="E241" s="161" t="s">
        <v>1322</v>
      </c>
      <c r="F241" s="162" t="s">
        <v>2039</v>
      </c>
      <c r="G241" s="163" t="s">
        <v>926</v>
      </c>
      <c r="H241" s="164">
        <v>2</v>
      </c>
      <c r="I241" s="165"/>
      <c r="J241" s="166">
        <f t="shared" si="35"/>
        <v>0</v>
      </c>
      <c r="K241" s="167"/>
      <c r="L241" s="31"/>
      <c r="M241" s="168" t="s">
        <v>1</v>
      </c>
      <c r="N241" s="169" t="s">
        <v>38</v>
      </c>
      <c r="O241" s="59"/>
      <c r="P241" s="170">
        <f t="shared" si="36"/>
        <v>0</v>
      </c>
      <c r="Q241" s="170">
        <v>0</v>
      </c>
      <c r="R241" s="170">
        <f t="shared" si="37"/>
        <v>0</v>
      </c>
      <c r="S241" s="170">
        <v>0</v>
      </c>
      <c r="T241" s="171">
        <f t="shared" si="38"/>
        <v>0</v>
      </c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R241" s="172" t="s">
        <v>247</v>
      </c>
      <c r="AT241" s="172" t="s">
        <v>221</v>
      </c>
      <c r="AU241" s="172" t="s">
        <v>84</v>
      </c>
      <c r="AY241" s="13" t="s">
        <v>219</v>
      </c>
      <c r="BE241" s="91">
        <f t="shared" si="39"/>
        <v>0</v>
      </c>
      <c r="BF241" s="91">
        <f t="shared" si="40"/>
        <v>0</v>
      </c>
      <c r="BG241" s="91">
        <f t="shared" si="41"/>
        <v>0</v>
      </c>
      <c r="BH241" s="91">
        <f t="shared" si="42"/>
        <v>0</v>
      </c>
      <c r="BI241" s="91">
        <f t="shared" si="43"/>
        <v>0</v>
      </c>
      <c r="BJ241" s="13" t="s">
        <v>84</v>
      </c>
      <c r="BK241" s="91">
        <f t="shared" si="44"/>
        <v>0</v>
      </c>
      <c r="BL241" s="13" t="s">
        <v>247</v>
      </c>
      <c r="BM241" s="172" t="s">
        <v>700</v>
      </c>
    </row>
    <row r="242" spans="1:65" s="2" customFormat="1" ht="16.5" customHeight="1" x14ac:dyDescent="0.2">
      <c r="A242" s="30"/>
      <c r="B242" s="128"/>
      <c r="C242" s="178" t="s">
        <v>617</v>
      </c>
      <c r="D242" s="178" t="s">
        <v>680</v>
      </c>
      <c r="E242" s="179" t="s">
        <v>1330</v>
      </c>
      <c r="F242" s="180" t="s">
        <v>1991</v>
      </c>
      <c r="G242" s="181" t="s">
        <v>926</v>
      </c>
      <c r="H242" s="182">
        <v>4</v>
      </c>
      <c r="I242" s="183"/>
      <c r="J242" s="184">
        <f t="shared" si="35"/>
        <v>0</v>
      </c>
      <c r="K242" s="185"/>
      <c r="L242" s="186"/>
      <c r="M242" s="187" t="s">
        <v>1</v>
      </c>
      <c r="N242" s="188" t="s">
        <v>38</v>
      </c>
      <c r="O242" s="59"/>
      <c r="P242" s="170">
        <f t="shared" si="36"/>
        <v>0</v>
      </c>
      <c r="Q242" s="170">
        <v>0</v>
      </c>
      <c r="R242" s="170">
        <f t="shared" si="37"/>
        <v>0</v>
      </c>
      <c r="S242" s="170">
        <v>0</v>
      </c>
      <c r="T242" s="171">
        <f t="shared" si="38"/>
        <v>0</v>
      </c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R242" s="172" t="s">
        <v>275</v>
      </c>
      <c r="AT242" s="172" t="s">
        <v>680</v>
      </c>
      <c r="AU242" s="172" t="s">
        <v>84</v>
      </c>
      <c r="AY242" s="13" t="s">
        <v>219</v>
      </c>
      <c r="BE242" s="91">
        <f t="shared" si="39"/>
        <v>0</v>
      </c>
      <c r="BF242" s="91">
        <f t="shared" si="40"/>
        <v>0</v>
      </c>
      <c r="BG242" s="91">
        <f t="shared" si="41"/>
        <v>0</v>
      </c>
      <c r="BH242" s="91">
        <f t="shared" si="42"/>
        <v>0</v>
      </c>
      <c r="BI242" s="91">
        <f t="shared" si="43"/>
        <v>0</v>
      </c>
      <c r="BJ242" s="13" t="s">
        <v>84</v>
      </c>
      <c r="BK242" s="91">
        <f t="shared" si="44"/>
        <v>0</v>
      </c>
      <c r="BL242" s="13" t="s">
        <v>247</v>
      </c>
      <c r="BM242" s="172" t="s">
        <v>704</v>
      </c>
    </row>
    <row r="243" spans="1:65" s="2" customFormat="1" ht="16.5" customHeight="1" x14ac:dyDescent="0.2">
      <c r="A243" s="30"/>
      <c r="B243" s="128"/>
      <c r="C243" s="160" t="s">
        <v>446</v>
      </c>
      <c r="D243" s="160" t="s">
        <v>221</v>
      </c>
      <c r="E243" s="161" t="s">
        <v>2040</v>
      </c>
      <c r="F243" s="162" t="s">
        <v>1992</v>
      </c>
      <c r="G243" s="163" t="s">
        <v>926</v>
      </c>
      <c r="H243" s="164">
        <v>4</v>
      </c>
      <c r="I243" s="165"/>
      <c r="J243" s="166">
        <f t="shared" si="35"/>
        <v>0</v>
      </c>
      <c r="K243" s="167"/>
      <c r="L243" s="31"/>
      <c r="M243" s="168" t="s">
        <v>1</v>
      </c>
      <c r="N243" s="169" t="s">
        <v>38</v>
      </c>
      <c r="O243" s="59"/>
      <c r="P243" s="170">
        <f t="shared" si="36"/>
        <v>0</v>
      </c>
      <c r="Q243" s="170">
        <v>0</v>
      </c>
      <c r="R243" s="170">
        <f t="shared" si="37"/>
        <v>0</v>
      </c>
      <c r="S243" s="170">
        <v>0</v>
      </c>
      <c r="T243" s="171">
        <f t="shared" si="38"/>
        <v>0</v>
      </c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R243" s="172" t="s">
        <v>247</v>
      </c>
      <c r="AT243" s="172" t="s">
        <v>221</v>
      </c>
      <c r="AU243" s="172" t="s">
        <v>84</v>
      </c>
      <c r="AY243" s="13" t="s">
        <v>219</v>
      </c>
      <c r="BE243" s="91">
        <f t="shared" si="39"/>
        <v>0</v>
      </c>
      <c r="BF243" s="91">
        <f t="shared" si="40"/>
        <v>0</v>
      </c>
      <c r="BG243" s="91">
        <f t="shared" si="41"/>
        <v>0</v>
      </c>
      <c r="BH243" s="91">
        <f t="shared" si="42"/>
        <v>0</v>
      </c>
      <c r="BI243" s="91">
        <f t="shared" si="43"/>
        <v>0</v>
      </c>
      <c r="BJ243" s="13" t="s">
        <v>84</v>
      </c>
      <c r="BK243" s="91">
        <f t="shared" si="44"/>
        <v>0</v>
      </c>
      <c r="BL243" s="13" t="s">
        <v>247</v>
      </c>
      <c r="BM243" s="172" t="s">
        <v>707</v>
      </c>
    </row>
    <row r="244" spans="1:65" s="2" customFormat="1" ht="24.3" customHeight="1" x14ac:dyDescent="0.2">
      <c r="A244" s="30"/>
      <c r="B244" s="128"/>
      <c r="C244" s="178" t="s">
        <v>624</v>
      </c>
      <c r="D244" s="178" t="s">
        <v>680</v>
      </c>
      <c r="E244" s="179" t="s">
        <v>1316</v>
      </c>
      <c r="F244" s="180" t="s">
        <v>1317</v>
      </c>
      <c r="G244" s="181" t="s">
        <v>926</v>
      </c>
      <c r="H244" s="182">
        <v>1</v>
      </c>
      <c r="I244" s="183"/>
      <c r="J244" s="184">
        <f t="shared" si="35"/>
        <v>0</v>
      </c>
      <c r="K244" s="185"/>
      <c r="L244" s="186"/>
      <c r="M244" s="187" t="s">
        <v>1</v>
      </c>
      <c r="N244" s="188" t="s">
        <v>38</v>
      </c>
      <c r="O244" s="59"/>
      <c r="P244" s="170">
        <f t="shared" si="36"/>
        <v>0</v>
      </c>
      <c r="Q244" s="170">
        <v>0</v>
      </c>
      <c r="R244" s="170">
        <f t="shared" si="37"/>
        <v>0</v>
      </c>
      <c r="S244" s="170">
        <v>0</v>
      </c>
      <c r="T244" s="171">
        <f t="shared" si="38"/>
        <v>0</v>
      </c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R244" s="172" t="s">
        <v>275</v>
      </c>
      <c r="AT244" s="172" t="s">
        <v>680</v>
      </c>
      <c r="AU244" s="172" t="s">
        <v>84</v>
      </c>
      <c r="AY244" s="13" t="s">
        <v>219</v>
      </c>
      <c r="BE244" s="91">
        <f t="shared" si="39"/>
        <v>0</v>
      </c>
      <c r="BF244" s="91">
        <f t="shared" si="40"/>
        <v>0</v>
      </c>
      <c r="BG244" s="91">
        <f t="shared" si="41"/>
        <v>0</v>
      </c>
      <c r="BH244" s="91">
        <f t="shared" si="42"/>
        <v>0</v>
      </c>
      <c r="BI244" s="91">
        <f t="shared" si="43"/>
        <v>0</v>
      </c>
      <c r="BJ244" s="13" t="s">
        <v>84</v>
      </c>
      <c r="BK244" s="91">
        <f t="shared" si="44"/>
        <v>0</v>
      </c>
      <c r="BL244" s="13" t="s">
        <v>247</v>
      </c>
      <c r="BM244" s="172" t="s">
        <v>1598</v>
      </c>
    </row>
    <row r="245" spans="1:65" s="2" customFormat="1" ht="16.5" customHeight="1" x14ac:dyDescent="0.2">
      <c r="A245" s="30"/>
      <c r="B245" s="128"/>
      <c r="C245" s="160" t="s">
        <v>450</v>
      </c>
      <c r="D245" s="160" t="s">
        <v>221</v>
      </c>
      <c r="E245" s="161" t="s">
        <v>1318</v>
      </c>
      <c r="F245" s="162" t="s">
        <v>1319</v>
      </c>
      <c r="G245" s="163" t="s">
        <v>926</v>
      </c>
      <c r="H245" s="164">
        <v>1</v>
      </c>
      <c r="I245" s="165"/>
      <c r="J245" s="166">
        <f t="shared" si="35"/>
        <v>0</v>
      </c>
      <c r="K245" s="167"/>
      <c r="L245" s="31"/>
      <c r="M245" s="168" t="s">
        <v>1</v>
      </c>
      <c r="N245" s="169" t="s">
        <v>38</v>
      </c>
      <c r="O245" s="59"/>
      <c r="P245" s="170">
        <f t="shared" si="36"/>
        <v>0</v>
      </c>
      <c r="Q245" s="170">
        <v>0</v>
      </c>
      <c r="R245" s="170">
        <f t="shared" si="37"/>
        <v>0</v>
      </c>
      <c r="S245" s="170">
        <v>0</v>
      </c>
      <c r="T245" s="171">
        <f t="shared" si="38"/>
        <v>0</v>
      </c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R245" s="172" t="s">
        <v>247</v>
      </c>
      <c r="AT245" s="172" t="s">
        <v>221</v>
      </c>
      <c r="AU245" s="172" t="s">
        <v>84</v>
      </c>
      <c r="AY245" s="13" t="s">
        <v>219</v>
      </c>
      <c r="BE245" s="91">
        <f t="shared" si="39"/>
        <v>0</v>
      </c>
      <c r="BF245" s="91">
        <f t="shared" si="40"/>
        <v>0</v>
      </c>
      <c r="BG245" s="91">
        <f t="shared" si="41"/>
        <v>0</v>
      </c>
      <c r="BH245" s="91">
        <f t="shared" si="42"/>
        <v>0</v>
      </c>
      <c r="BI245" s="91">
        <f t="shared" si="43"/>
        <v>0</v>
      </c>
      <c r="BJ245" s="13" t="s">
        <v>84</v>
      </c>
      <c r="BK245" s="91">
        <f t="shared" si="44"/>
        <v>0</v>
      </c>
      <c r="BL245" s="13" t="s">
        <v>247</v>
      </c>
      <c r="BM245" s="172" t="s">
        <v>717</v>
      </c>
    </row>
    <row r="246" spans="1:65" s="2" customFormat="1" ht="21.75" customHeight="1" x14ac:dyDescent="0.2">
      <c r="A246" s="30"/>
      <c r="B246" s="128"/>
      <c r="C246" s="178" t="s">
        <v>631</v>
      </c>
      <c r="D246" s="178" t="s">
        <v>680</v>
      </c>
      <c r="E246" s="179" t="s">
        <v>1320</v>
      </c>
      <c r="F246" s="180" t="s">
        <v>1321</v>
      </c>
      <c r="G246" s="181" t="s">
        <v>926</v>
      </c>
      <c r="H246" s="182">
        <v>1</v>
      </c>
      <c r="I246" s="183"/>
      <c r="J246" s="184">
        <f t="shared" si="35"/>
        <v>0</v>
      </c>
      <c r="K246" s="185"/>
      <c r="L246" s="186"/>
      <c r="M246" s="187" t="s">
        <v>1</v>
      </c>
      <c r="N246" s="188" t="s">
        <v>38</v>
      </c>
      <c r="O246" s="59"/>
      <c r="P246" s="170">
        <f t="shared" si="36"/>
        <v>0</v>
      </c>
      <c r="Q246" s="170">
        <v>0</v>
      </c>
      <c r="R246" s="170">
        <f t="shared" si="37"/>
        <v>0</v>
      </c>
      <c r="S246" s="170">
        <v>0</v>
      </c>
      <c r="T246" s="171">
        <f t="shared" si="38"/>
        <v>0</v>
      </c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R246" s="172" t="s">
        <v>275</v>
      </c>
      <c r="AT246" s="172" t="s">
        <v>680</v>
      </c>
      <c r="AU246" s="172" t="s">
        <v>84</v>
      </c>
      <c r="AY246" s="13" t="s">
        <v>219</v>
      </c>
      <c r="BE246" s="91">
        <f t="shared" si="39"/>
        <v>0</v>
      </c>
      <c r="BF246" s="91">
        <f t="shared" si="40"/>
        <v>0</v>
      </c>
      <c r="BG246" s="91">
        <f t="shared" si="41"/>
        <v>0</v>
      </c>
      <c r="BH246" s="91">
        <f t="shared" si="42"/>
        <v>0</v>
      </c>
      <c r="BI246" s="91">
        <f t="shared" si="43"/>
        <v>0</v>
      </c>
      <c r="BJ246" s="13" t="s">
        <v>84</v>
      </c>
      <c r="BK246" s="91">
        <f t="shared" si="44"/>
        <v>0</v>
      </c>
      <c r="BL246" s="13" t="s">
        <v>247</v>
      </c>
      <c r="BM246" s="172" t="s">
        <v>721</v>
      </c>
    </row>
    <row r="247" spans="1:65" s="2" customFormat="1" ht="16.5" customHeight="1" x14ac:dyDescent="0.2">
      <c r="A247" s="30"/>
      <c r="B247" s="128"/>
      <c r="C247" s="160" t="s">
        <v>453</v>
      </c>
      <c r="D247" s="160" t="s">
        <v>221</v>
      </c>
      <c r="E247" s="161" t="s">
        <v>2041</v>
      </c>
      <c r="F247" s="162" t="s">
        <v>1323</v>
      </c>
      <c r="G247" s="163" t="s">
        <v>926</v>
      </c>
      <c r="H247" s="164">
        <v>1</v>
      </c>
      <c r="I247" s="165"/>
      <c r="J247" s="166">
        <f t="shared" si="35"/>
        <v>0</v>
      </c>
      <c r="K247" s="167"/>
      <c r="L247" s="31"/>
      <c r="M247" s="168" t="s">
        <v>1</v>
      </c>
      <c r="N247" s="169" t="s">
        <v>38</v>
      </c>
      <c r="O247" s="59"/>
      <c r="P247" s="170">
        <f t="shared" si="36"/>
        <v>0</v>
      </c>
      <c r="Q247" s="170">
        <v>0</v>
      </c>
      <c r="R247" s="170">
        <f t="shared" si="37"/>
        <v>0</v>
      </c>
      <c r="S247" s="170">
        <v>0</v>
      </c>
      <c r="T247" s="171">
        <f t="shared" si="38"/>
        <v>0</v>
      </c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R247" s="172" t="s">
        <v>247</v>
      </c>
      <c r="AT247" s="172" t="s">
        <v>221</v>
      </c>
      <c r="AU247" s="172" t="s">
        <v>84</v>
      </c>
      <c r="AY247" s="13" t="s">
        <v>219</v>
      </c>
      <c r="BE247" s="91">
        <f t="shared" si="39"/>
        <v>0</v>
      </c>
      <c r="BF247" s="91">
        <f t="shared" si="40"/>
        <v>0</v>
      </c>
      <c r="BG247" s="91">
        <f t="shared" si="41"/>
        <v>0</v>
      </c>
      <c r="BH247" s="91">
        <f t="shared" si="42"/>
        <v>0</v>
      </c>
      <c r="BI247" s="91">
        <f t="shared" si="43"/>
        <v>0</v>
      </c>
      <c r="BJ247" s="13" t="s">
        <v>84</v>
      </c>
      <c r="BK247" s="91">
        <f t="shared" si="44"/>
        <v>0</v>
      </c>
      <c r="BL247" s="13" t="s">
        <v>247</v>
      </c>
      <c r="BM247" s="172" t="s">
        <v>1605</v>
      </c>
    </row>
    <row r="248" spans="1:65" s="2" customFormat="1" ht="24.3" customHeight="1" x14ac:dyDescent="0.2">
      <c r="A248" s="30"/>
      <c r="B248" s="128"/>
      <c r="C248" s="178" t="s">
        <v>638</v>
      </c>
      <c r="D248" s="178" t="s">
        <v>680</v>
      </c>
      <c r="E248" s="179" t="s">
        <v>1328</v>
      </c>
      <c r="F248" s="180" t="s">
        <v>1329</v>
      </c>
      <c r="G248" s="181" t="s">
        <v>926</v>
      </c>
      <c r="H248" s="182">
        <v>1</v>
      </c>
      <c r="I248" s="183"/>
      <c r="J248" s="184">
        <f t="shared" si="35"/>
        <v>0</v>
      </c>
      <c r="K248" s="185"/>
      <c r="L248" s="186"/>
      <c r="M248" s="187" t="s">
        <v>1</v>
      </c>
      <c r="N248" s="188" t="s">
        <v>38</v>
      </c>
      <c r="O248" s="59"/>
      <c r="P248" s="170">
        <f t="shared" si="36"/>
        <v>0</v>
      </c>
      <c r="Q248" s="170">
        <v>0</v>
      </c>
      <c r="R248" s="170">
        <f t="shared" si="37"/>
        <v>0</v>
      </c>
      <c r="S248" s="170">
        <v>0</v>
      </c>
      <c r="T248" s="171">
        <f t="shared" si="38"/>
        <v>0</v>
      </c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R248" s="172" t="s">
        <v>275</v>
      </c>
      <c r="AT248" s="172" t="s">
        <v>680</v>
      </c>
      <c r="AU248" s="172" t="s">
        <v>84</v>
      </c>
      <c r="AY248" s="13" t="s">
        <v>219</v>
      </c>
      <c r="BE248" s="91">
        <f t="shared" si="39"/>
        <v>0</v>
      </c>
      <c r="BF248" s="91">
        <f t="shared" si="40"/>
        <v>0</v>
      </c>
      <c r="BG248" s="91">
        <f t="shared" si="41"/>
        <v>0</v>
      </c>
      <c r="BH248" s="91">
        <f t="shared" si="42"/>
        <v>0</v>
      </c>
      <c r="BI248" s="91">
        <f t="shared" si="43"/>
        <v>0</v>
      </c>
      <c r="BJ248" s="13" t="s">
        <v>84</v>
      </c>
      <c r="BK248" s="91">
        <f t="shared" si="44"/>
        <v>0</v>
      </c>
      <c r="BL248" s="13" t="s">
        <v>247</v>
      </c>
      <c r="BM248" s="172" t="s">
        <v>730</v>
      </c>
    </row>
    <row r="249" spans="1:65" s="2" customFormat="1" ht="21.75" customHeight="1" x14ac:dyDescent="0.2">
      <c r="A249" s="30"/>
      <c r="B249" s="128"/>
      <c r="C249" s="160" t="s">
        <v>642</v>
      </c>
      <c r="D249" s="160" t="s">
        <v>221</v>
      </c>
      <c r="E249" s="161" t="s">
        <v>1322</v>
      </c>
      <c r="F249" s="162" t="s">
        <v>2039</v>
      </c>
      <c r="G249" s="163" t="s">
        <v>926</v>
      </c>
      <c r="H249" s="164">
        <v>1</v>
      </c>
      <c r="I249" s="165"/>
      <c r="J249" s="166">
        <f t="shared" si="35"/>
        <v>0</v>
      </c>
      <c r="K249" s="167"/>
      <c r="L249" s="31"/>
      <c r="M249" s="168" t="s">
        <v>1</v>
      </c>
      <c r="N249" s="169" t="s">
        <v>38</v>
      </c>
      <c r="O249" s="59"/>
      <c r="P249" s="170">
        <f t="shared" si="36"/>
        <v>0</v>
      </c>
      <c r="Q249" s="170">
        <v>0</v>
      </c>
      <c r="R249" s="170">
        <f t="shared" si="37"/>
        <v>0</v>
      </c>
      <c r="S249" s="170">
        <v>0</v>
      </c>
      <c r="T249" s="171">
        <f t="shared" si="38"/>
        <v>0</v>
      </c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R249" s="172" t="s">
        <v>247</v>
      </c>
      <c r="AT249" s="172" t="s">
        <v>221</v>
      </c>
      <c r="AU249" s="172" t="s">
        <v>84</v>
      </c>
      <c r="AY249" s="13" t="s">
        <v>219</v>
      </c>
      <c r="BE249" s="91">
        <f t="shared" si="39"/>
        <v>0</v>
      </c>
      <c r="BF249" s="91">
        <f t="shared" si="40"/>
        <v>0</v>
      </c>
      <c r="BG249" s="91">
        <f t="shared" si="41"/>
        <v>0</v>
      </c>
      <c r="BH249" s="91">
        <f t="shared" si="42"/>
        <v>0</v>
      </c>
      <c r="BI249" s="91">
        <f t="shared" si="43"/>
        <v>0</v>
      </c>
      <c r="BJ249" s="13" t="s">
        <v>84</v>
      </c>
      <c r="BK249" s="91">
        <f t="shared" si="44"/>
        <v>0</v>
      </c>
      <c r="BL249" s="13" t="s">
        <v>247</v>
      </c>
      <c r="BM249" s="172" t="s">
        <v>733</v>
      </c>
    </row>
    <row r="250" spans="1:65" s="2" customFormat="1" ht="37.799999999999997" customHeight="1" x14ac:dyDescent="0.2">
      <c r="A250" s="30"/>
      <c r="B250" s="128"/>
      <c r="C250" s="178" t="s">
        <v>646</v>
      </c>
      <c r="D250" s="178" t="s">
        <v>680</v>
      </c>
      <c r="E250" s="179" t="s">
        <v>1338</v>
      </c>
      <c r="F250" s="180" t="s">
        <v>1339</v>
      </c>
      <c r="G250" s="181" t="s">
        <v>926</v>
      </c>
      <c r="H250" s="182">
        <v>1</v>
      </c>
      <c r="I250" s="183"/>
      <c r="J250" s="184">
        <f t="shared" si="35"/>
        <v>0</v>
      </c>
      <c r="K250" s="185"/>
      <c r="L250" s="186"/>
      <c r="M250" s="187" t="s">
        <v>1</v>
      </c>
      <c r="N250" s="188" t="s">
        <v>38</v>
      </c>
      <c r="O250" s="59"/>
      <c r="P250" s="170">
        <f t="shared" si="36"/>
        <v>0</v>
      </c>
      <c r="Q250" s="170">
        <v>0</v>
      </c>
      <c r="R250" s="170">
        <f t="shared" si="37"/>
        <v>0</v>
      </c>
      <c r="S250" s="170">
        <v>0</v>
      </c>
      <c r="T250" s="171">
        <f t="shared" si="38"/>
        <v>0</v>
      </c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R250" s="172" t="s">
        <v>275</v>
      </c>
      <c r="AT250" s="172" t="s">
        <v>680</v>
      </c>
      <c r="AU250" s="172" t="s">
        <v>84</v>
      </c>
      <c r="AY250" s="13" t="s">
        <v>219</v>
      </c>
      <c r="BE250" s="91">
        <f t="shared" si="39"/>
        <v>0</v>
      </c>
      <c r="BF250" s="91">
        <f t="shared" si="40"/>
        <v>0</v>
      </c>
      <c r="BG250" s="91">
        <f t="shared" si="41"/>
        <v>0</v>
      </c>
      <c r="BH250" s="91">
        <f t="shared" si="42"/>
        <v>0</v>
      </c>
      <c r="BI250" s="91">
        <f t="shared" si="43"/>
        <v>0</v>
      </c>
      <c r="BJ250" s="13" t="s">
        <v>84</v>
      </c>
      <c r="BK250" s="91">
        <f t="shared" si="44"/>
        <v>0</v>
      </c>
      <c r="BL250" s="13" t="s">
        <v>247</v>
      </c>
      <c r="BM250" s="172" t="s">
        <v>737</v>
      </c>
    </row>
    <row r="251" spans="1:65" s="2" customFormat="1" ht="16.5" customHeight="1" x14ac:dyDescent="0.2">
      <c r="A251" s="30"/>
      <c r="B251" s="128"/>
      <c r="C251" s="160" t="s">
        <v>650</v>
      </c>
      <c r="D251" s="160" t="s">
        <v>221</v>
      </c>
      <c r="E251" s="161" t="s">
        <v>1336</v>
      </c>
      <c r="F251" s="162" t="s">
        <v>1341</v>
      </c>
      <c r="G251" s="163" t="s">
        <v>926</v>
      </c>
      <c r="H251" s="164">
        <v>1</v>
      </c>
      <c r="I251" s="165"/>
      <c r="J251" s="166">
        <f t="shared" si="35"/>
        <v>0</v>
      </c>
      <c r="K251" s="167"/>
      <c r="L251" s="31"/>
      <c r="M251" s="168" t="s">
        <v>1</v>
      </c>
      <c r="N251" s="169" t="s">
        <v>38</v>
      </c>
      <c r="O251" s="59"/>
      <c r="P251" s="170">
        <f t="shared" si="36"/>
        <v>0</v>
      </c>
      <c r="Q251" s="170">
        <v>0</v>
      </c>
      <c r="R251" s="170">
        <f t="shared" si="37"/>
        <v>0</v>
      </c>
      <c r="S251" s="170">
        <v>0</v>
      </c>
      <c r="T251" s="171">
        <f t="shared" si="38"/>
        <v>0</v>
      </c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R251" s="172" t="s">
        <v>247</v>
      </c>
      <c r="AT251" s="172" t="s">
        <v>221</v>
      </c>
      <c r="AU251" s="172" t="s">
        <v>84</v>
      </c>
      <c r="AY251" s="13" t="s">
        <v>219</v>
      </c>
      <c r="BE251" s="91">
        <f t="shared" si="39"/>
        <v>0</v>
      </c>
      <c r="BF251" s="91">
        <f t="shared" si="40"/>
        <v>0</v>
      </c>
      <c r="BG251" s="91">
        <f t="shared" si="41"/>
        <v>0</v>
      </c>
      <c r="BH251" s="91">
        <f t="shared" si="42"/>
        <v>0</v>
      </c>
      <c r="BI251" s="91">
        <f t="shared" si="43"/>
        <v>0</v>
      </c>
      <c r="BJ251" s="13" t="s">
        <v>84</v>
      </c>
      <c r="BK251" s="91">
        <f t="shared" si="44"/>
        <v>0</v>
      </c>
      <c r="BL251" s="13" t="s">
        <v>247</v>
      </c>
      <c r="BM251" s="172" t="s">
        <v>740</v>
      </c>
    </row>
    <row r="252" spans="1:65" s="2" customFormat="1" ht="24.3" customHeight="1" x14ac:dyDescent="0.2">
      <c r="A252" s="30"/>
      <c r="B252" s="128"/>
      <c r="C252" s="178" t="s">
        <v>654</v>
      </c>
      <c r="D252" s="178" t="s">
        <v>680</v>
      </c>
      <c r="E252" s="179" t="s">
        <v>1342</v>
      </c>
      <c r="F252" s="180" t="s">
        <v>2042</v>
      </c>
      <c r="G252" s="181" t="s">
        <v>926</v>
      </c>
      <c r="H252" s="182">
        <v>1</v>
      </c>
      <c r="I252" s="183"/>
      <c r="J252" s="184">
        <f t="shared" si="35"/>
        <v>0</v>
      </c>
      <c r="K252" s="185"/>
      <c r="L252" s="186"/>
      <c r="M252" s="187" t="s">
        <v>1</v>
      </c>
      <c r="N252" s="188" t="s">
        <v>38</v>
      </c>
      <c r="O252" s="59"/>
      <c r="P252" s="170">
        <f t="shared" si="36"/>
        <v>0</v>
      </c>
      <c r="Q252" s="170">
        <v>0</v>
      </c>
      <c r="R252" s="170">
        <f t="shared" si="37"/>
        <v>0</v>
      </c>
      <c r="S252" s="170">
        <v>0</v>
      </c>
      <c r="T252" s="171">
        <f t="shared" si="38"/>
        <v>0</v>
      </c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R252" s="172" t="s">
        <v>275</v>
      </c>
      <c r="AT252" s="172" t="s">
        <v>680</v>
      </c>
      <c r="AU252" s="172" t="s">
        <v>84</v>
      </c>
      <c r="AY252" s="13" t="s">
        <v>219</v>
      </c>
      <c r="BE252" s="91">
        <f t="shared" si="39"/>
        <v>0</v>
      </c>
      <c r="BF252" s="91">
        <f t="shared" si="40"/>
        <v>0</v>
      </c>
      <c r="BG252" s="91">
        <f t="shared" si="41"/>
        <v>0</v>
      </c>
      <c r="BH252" s="91">
        <f t="shared" si="42"/>
        <v>0</v>
      </c>
      <c r="BI252" s="91">
        <f t="shared" si="43"/>
        <v>0</v>
      </c>
      <c r="BJ252" s="13" t="s">
        <v>84</v>
      </c>
      <c r="BK252" s="91">
        <f t="shared" si="44"/>
        <v>0</v>
      </c>
      <c r="BL252" s="13" t="s">
        <v>247</v>
      </c>
      <c r="BM252" s="172" t="s">
        <v>744</v>
      </c>
    </row>
    <row r="253" spans="1:65" s="2" customFormat="1" ht="24.3" customHeight="1" x14ac:dyDescent="0.2">
      <c r="A253" s="30"/>
      <c r="B253" s="128"/>
      <c r="C253" s="160" t="s">
        <v>464</v>
      </c>
      <c r="D253" s="160" t="s">
        <v>221</v>
      </c>
      <c r="E253" s="161" t="s">
        <v>1344</v>
      </c>
      <c r="F253" s="162" t="s">
        <v>2043</v>
      </c>
      <c r="G253" s="163" t="s">
        <v>926</v>
      </c>
      <c r="H253" s="164">
        <v>1</v>
      </c>
      <c r="I253" s="165"/>
      <c r="J253" s="166">
        <f t="shared" si="35"/>
        <v>0</v>
      </c>
      <c r="K253" s="167"/>
      <c r="L253" s="31"/>
      <c r="M253" s="168" t="s">
        <v>1</v>
      </c>
      <c r="N253" s="169" t="s">
        <v>38</v>
      </c>
      <c r="O253" s="59"/>
      <c r="P253" s="170">
        <f t="shared" si="36"/>
        <v>0</v>
      </c>
      <c r="Q253" s="170">
        <v>0</v>
      </c>
      <c r="R253" s="170">
        <f t="shared" si="37"/>
        <v>0</v>
      </c>
      <c r="S253" s="170">
        <v>0</v>
      </c>
      <c r="T253" s="171">
        <f t="shared" si="38"/>
        <v>0</v>
      </c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R253" s="172" t="s">
        <v>247</v>
      </c>
      <c r="AT253" s="172" t="s">
        <v>221</v>
      </c>
      <c r="AU253" s="172" t="s">
        <v>84</v>
      </c>
      <c r="AY253" s="13" t="s">
        <v>219</v>
      </c>
      <c r="BE253" s="91">
        <f t="shared" si="39"/>
        <v>0</v>
      </c>
      <c r="BF253" s="91">
        <f t="shared" si="40"/>
        <v>0</v>
      </c>
      <c r="BG253" s="91">
        <f t="shared" si="41"/>
        <v>0</v>
      </c>
      <c r="BH253" s="91">
        <f t="shared" si="42"/>
        <v>0</v>
      </c>
      <c r="BI253" s="91">
        <f t="shared" si="43"/>
        <v>0</v>
      </c>
      <c r="BJ253" s="13" t="s">
        <v>84</v>
      </c>
      <c r="BK253" s="91">
        <f t="shared" si="44"/>
        <v>0</v>
      </c>
      <c r="BL253" s="13" t="s">
        <v>247</v>
      </c>
      <c r="BM253" s="172" t="s">
        <v>747</v>
      </c>
    </row>
    <row r="254" spans="1:65" s="2" customFormat="1" ht="16.5" customHeight="1" x14ac:dyDescent="0.2">
      <c r="A254" s="30"/>
      <c r="B254" s="128"/>
      <c r="C254" s="178" t="s">
        <v>661</v>
      </c>
      <c r="D254" s="178" t="s">
        <v>680</v>
      </c>
      <c r="E254" s="179" t="s">
        <v>1346</v>
      </c>
      <c r="F254" s="180" t="s">
        <v>2044</v>
      </c>
      <c r="G254" s="181" t="s">
        <v>926</v>
      </c>
      <c r="H254" s="182">
        <v>1</v>
      </c>
      <c r="I254" s="183"/>
      <c r="J254" s="184">
        <f t="shared" si="35"/>
        <v>0</v>
      </c>
      <c r="K254" s="185"/>
      <c r="L254" s="186"/>
      <c r="M254" s="187" t="s">
        <v>1</v>
      </c>
      <c r="N254" s="188" t="s">
        <v>38</v>
      </c>
      <c r="O254" s="59"/>
      <c r="P254" s="170">
        <f t="shared" si="36"/>
        <v>0</v>
      </c>
      <c r="Q254" s="170">
        <v>0</v>
      </c>
      <c r="R254" s="170">
        <f t="shared" si="37"/>
        <v>0</v>
      </c>
      <c r="S254" s="170">
        <v>0</v>
      </c>
      <c r="T254" s="171">
        <f t="shared" si="38"/>
        <v>0</v>
      </c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R254" s="172" t="s">
        <v>275</v>
      </c>
      <c r="AT254" s="172" t="s">
        <v>680</v>
      </c>
      <c r="AU254" s="172" t="s">
        <v>84</v>
      </c>
      <c r="AY254" s="13" t="s">
        <v>219</v>
      </c>
      <c r="BE254" s="91">
        <f t="shared" si="39"/>
        <v>0</v>
      </c>
      <c r="BF254" s="91">
        <f t="shared" si="40"/>
        <v>0</v>
      </c>
      <c r="BG254" s="91">
        <f t="shared" si="41"/>
        <v>0</v>
      </c>
      <c r="BH254" s="91">
        <f t="shared" si="42"/>
        <v>0</v>
      </c>
      <c r="BI254" s="91">
        <f t="shared" si="43"/>
        <v>0</v>
      </c>
      <c r="BJ254" s="13" t="s">
        <v>84</v>
      </c>
      <c r="BK254" s="91">
        <f t="shared" si="44"/>
        <v>0</v>
      </c>
      <c r="BL254" s="13" t="s">
        <v>247</v>
      </c>
      <c r="BM254" s="172" t="s">
        <v>751</v>
      </c>
    </row>
    <row r="255" spans="1:65" s="2" customFormat="1" ht="24.3" customHeight="1" x14ac:dyDescent="0.2">
      <c r="A255" s="30"/>
      <c r="B255" s="128"/>
      <c r="C255" s="160" t="s">
        <v>467</v>
      </c>
      <c r="D255" s="160" t="s">
        <v>221</v>
      </c>
      <c r="E255" s="161" t="s">
        <v>2045</v>
      </c>
      <c r="F255" s="162" t="s">
        <v>2046</v>
      </c>
      <c r="G255" s="163" t="s">
        <v>926</v>
      </c>
      <c r="H255" s="164">
        <v>1</v>
      </c>
      <c r="I255" s="165"/>
      <c r="J255" s="166">
        <f t="shared" si="35"/>
        <v>0</v>
      </c>
      <c r="K255" s="167"/>
      <c r="L255" s="31"/>
      <c r="M255" s="168" t="s">
        <v>1</v>
      </c>
      <c r="N255" s="169" t="s">
        <v>38</v>
      </c>
      <c r="O255" s="59"/>
      <c r="P255" s="170">
        <f t="shared" si="36"/>
        <v>0</v>
      </c>
      <c r="Q255" s="170">
        <v>0</v>
      </c>
      <c r="R255" s="170">
        <f t="shared" si="37"/>
        <v>0</v>
      </c>
      <c r="S255" s="170">
        <v>0</v>
      </c>
      <c r="T255" s="171">
        <f t="shared" si="38"/>
        <v>0</v>
      </c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R255" s="172" t="s">
        <v>247</v>
      </c>
      <c r="AT255" s="172" t="s">
        <v>221</v>
      </c>
      <c r="AU255" s="172" t="s">
        <v>84</v>
      </c>
      <c r="AY255" s="13" t="s">
        <v>219</v>
      </c>
      <c r="BE255" s="91">
        <f t="shared" si="39"/>
        <v>0</v>
      </c>
      <c r="BF255" s="91">
        <f t="shared" si="40"/>
        <v>0</v>
      </c>
      <c r="BG255" s="91">
        <f t="shared" si="41"/>
        <v>0</v>
      </c>
      <c r="BH255" s="91">
        <f t="shared" si="42"/>
        <v>0</v>
      </c>
      <c r="BI255" s="91">
        <f t="shared" si="43"/>
        <v>0</v>
      </c>
      <c r="BJ255" s="13" t="s">
        <v>84</v>
      </c>
      <c r="BK255" s="91">
        <f t="shared" si="44"/>
        <v>0</v>
      </c>
      <c r="BL255" s="13" t="s">
        <v>247</v>
      </c>
      <c r="BM255" s="172" t="s">
        <v>754</v>
      </c>
    </row>
    <row r="256" spans="1:65" s="2" customFormat="1" ht="16.5" customHeight="1" x14ac:dyDescent="0.2">
      <c r="A256" s="30"/>
      <c r="B256" s="128"/>
      <c r="C256" s="178" t="s">
        <v>672</v>
      </c>
      <c r="D256" s="178" t="s">
        <v>680</v>
      </c>
      <c r="E256" s="179" t="s">
        <v>1350</v>
      </c>
      <c r="F256" s="180" t="s">
        <v>2047</v>
      </c>
      <c r="G256" s="181" t="s">
        <v>926</v>
      </c>
      <c r="H256" s="182">
        <v>1</v>
      </c>
      <c r="I256" s="183"/>
      <c r="J256" s="184">
        <f t="shared" si="35"/>
        <v>0</v>
      </c>
      <c r="K256" s="185"/>
      <c r="L256" s="186"/>
      <c r="M256" s="187" t="s">
        <v>1</v>
      </c>
      <c r="N256" s="188" t="s">
        <v>38</v>
      </c>
      <c r="O256" s="59"/>
      <c r="P256" s="170">
        <f t="shared" si="36"/>
        <v>0</v>
      </c>
      <c r="Q256" s="170">
        <v>0</v>
      </c>
      <c r="R256" s="170">
        <f t="shared" si="37"/>
        <v>0</v>
      </c>
      <c r="S256" s="170">
        <v>0</v>
      </c>
      <c r="T256" s="171">
        <f t="shared" si="38"/>
        <v>0</v>
      </c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R256" s="172" t="s">
        <v>275</v>
      </c>
      <c r="AT256" s="172" t="s">
        <v>680</v>
      </c>
      <c r="AU256" s="172" t="s">
        <v>84</v>
      </c>
      <c r="AY256" s="13" t="s">
        <v>219</v>
      </c>
      <c r="BE256" s="91">
        <f t="shared" si="39"/>
        <v>0</v>
      </c>
      <c r="BF256" s="91">
        <f t="shared" si="40"/>
        <v>0</v>
      </c>
      <c r="BG256" s="91">
        <f t="shared" si="41"/>
        <v>0</v>
      </c>
      <c r="BH256" s="91">
        <f t="shared" si="42"/>
        <v>0</v>
      </c>
      <c r="BI256" s="91">
        <f t="shared" si="43"/>
        <v>0</v>
      </c>
      <c r="BJ256" s="13" t="s">
        <v>84</v>
      </c>
      <c r="BK256" s="91">
        <f t="shared" si="44"/>
        <v>0</v>
      </c>
      <c r="BL256" s="13" t="s">
        <v>247</v>
      </c>
      <c r="BM256" s="172" t="s">
        <v>758</v>
      </c>
    </row>
    <row r="257" spans="1:65" s="2" customFormat="1" ht="16.5" customHeight="1" x14ac:dyDescent="0.2">
      <c r="A257" s="30"/>
      <c r="B257" s="128"/>
      <c r="C257" s="160" t="s">
        <v>471</v>
      </c>
      <c r="D257" s="160" t="s">
        <v>221</v>
      </c>
      <c r="E257" s="161" t="s">
        <v>2048</v>
      </c>
      <c r="F257" s="162" t="s">
        <v>2049</v>
      </c>
      <c r="G257" s="163" t="s">
        <v>926</v>
      </c>
      <c r="H257" s="164">
        <v>1</v>
      </c>
      <c r="I257" s="165"/>
      <c r="J257" s="166">
        <f t="shared" si="35"/>
        <v>0</v>
      </c>
      <c r="K257" s="167"/>
      <c r="L257" s="31"/>
      <c r="M257" s="168" t="s">
        <v>1</v>
      </c>
      <c r="N257" s="169" t="s">
        <v>38</v>
      </c>
      <c r="O257" s="59"/>
      <c r="P257" s="170">
        <f t="shared" si="36"/>
        <v>0</v>
      </c>
      <c r="Q257" s="170">
        <v>0</v>
      </c>
      <c r="R257" s="170">
        <f t="shared" si="37"/>
        <v>0</v>
      </c>
      <c r="S257" s="170">
        <v>0</v>
      </c>
      <c r="T257" s="171">
        <f t="shared" si="38"/>
        <v>0</v>
      </c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R257" s="172" t="s">
        <v>247</v>
      </c>
      <c r="AT257" s="172" t="s">
        <v>221</v>
      </c>
      <c r="AU257" s="172" t="s">
        <v>84</v>
      </c>
      <c r="AY257" s="13" t="s">
        <v>219</v>
      </c>
      <c r="BE257" s="91">
        <f t="shared" si="39"/>
        <v>0</v>
      </c>
      <c r="BF257" s="91">
        <f t="shared" si="40"/>
        <v>0</v>
      </c>
      <c r="BG257" s="91">
        <f t="shared" si="41"/>
        <v>0</v>
      </c>
      <c r="BH257" s="91">
        <f t="shared" si="42"/>
        <v>0</v>
      </c>
      <c r="BI257" s="91">
        <f t="shared" si="43"/>
        <v>0</v>
      </c>
      <c r="BJ257" s="13" t="s">
        <v>84</v>
      </c>
      <c r="BK257" s="91">
        <f t="shared" si="44"/>
        <v>0</v>
      </c>
      <c r="BL257" s="13" t="s">
        <v>247</v>
      </c>
      <c r="BM257" s="172" t="s">
        <v>761</v>
      </c>
    </row>
    <row r="258" spans="1:65" s="2" customFormat="1" ht="24.3" customHeight="1" x14ac:dyDescent="0.2">
      <c r="A258" s="30"/>
      <c r="B258" s="128"/>
      <c r="C258" s="178" t="s">
        <v>679</v>
      </c>
      <c r="D258" s="178" t="s">
        <v>680</v>
      </c>
      <c r="E258" s="179" t="s">
        <v>1354</v>
      </c>
      <c r="F258" s="180" t="s">
        <v>2050</v>
      </c>
      <c r="G258" s="181" t="s">
        <v>926</v>
      </c>
      <c r="H258" s="182">
        <v>1</v>
      </c>
      <c r="I258" s="183"/>
      <c r="J258" s="184">
        <f t="shared" si="35"/>
        <v>0</v>
      </c>
      <c r="K258" s="185"/>
      <c r="L258" s="186"/>
      <c r="M258" s="187" t="s">
        <v>1</v>
      </c>
      <c r="N258" s="188" t="s">
        <v>38</v>
      </c>
      <c r="O258" s="59"/>
      <c r="P258" s="170">
        <f t="shared" si="36"/>
        <v>0</v>
      </c>
      <c r="Q258" s="170">
        <v>0</v>
      </c>
      <c r="R258" s="170">
        <f t="shared" si="37"/>
        <v>0</v>
      </c>
      <c r="S258" s="170">
        <v>0</v>
      </c>
      <c r="T258" s="171">
        <f t="shared" si="38"/>
        <v>0</v>
      </c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R258" s="172" t="s">
        <v>275</v>
      </c>
      <c r="AT258" s="172" t="s">
        <v>680</v>
      </c>
      <c r="AU258" s="172" t="s">
        <v>84</v>
      </c>
      <c r="AY258" s="13" t="s">
        <v>219</v>
      </c>
      <c r="BE258" s="91">
        <f t="shared" si="39"/>
        <v>0</v>
      </c>
      <c r="BF258" s="91">
        <f t="shared" si="40"/>
        <v>0</v>
      </c>
      <c r="BG258" s="91">
        <f t="shared" si="41"/>
        <v>0</v>
      </c>
      <c r="BH258" s="91">
        <f t="shared" si="42"/>
        <v>0</v>
      </c>
      <c r="BI258" s="91">
        <f t="shared" si="43"/>
        <v>0</v>
      </c>
      <c r="BJ258" s="13" t="s">
        <v>84</v>
      </c>
      <c r="BK258" s="91">
        <f t="shared" si="44"/>
        <v>0</v>
      </c>
      <c r="BL258" s="13" t="s">
        <v>247</v>
      </c>
      <c r="BM258" s="172" t="s">
        <v>765</v>
      </c>
    </row>
    <row r="259" spans="1:65" s="2" customFormat="1" ht="16.5" customHeight="1" x14ac:dyDescent="0.2">
      <c r="A259" s="30"/>
      <c r="B259" s="128"/>
      <c r="C259" s="160" t="s">
        <v>474</v>
      </c>
      <c r="D259" s="160" t="s">
        <v>221</v>
      </c>
      <c r="E259" s="161" t="s">
        <v>1356</v>
      </c>
      <c r="F259" s="162" t="s">
        <v>2051</v>
      </c>
      <c r="G259" s="163" t="s">
        <v>926</v>
      </c>
      <c r="H259" s="164">
        <v>1</v>
      </c>
      <c r="I259" s="165"/>
      <c r="J259" s="166">
        <f t="shared" si="35"/>
        <v>0</v>
      </c>
      <c r="K259" s="167"/>
      <c r="L259" s="31"/>
      <c r="M259" s="168" t="s">
        <v>1</v>
      </c>
      <c r="N259" s="169" t="s">
        <v>38</v>
      </c>
      <c r="O259" s="59"/>
      <c r="P259" s="170">
        <f t="shared" si="36"/>
        <v>0</v>
      </c>
      <c r="Q259" s="170">
        <v>0</v>
      </c>
      <c r="R259" s="170">
        <f t="shared" si="37"/>
        <v>0</v>
      </c>
      <c r="S259" s="170">
        <v>0</v>
      </c>
      <c r="T259" s="171">
        <f t="shared" si="38"/>
        <v>0</v>
      </c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R259" s="172" t="s">
        <v>247</v>
      </c>
      <c r="AT259" s="172" t="s">
        <v>221</v>
      </c>
      <c r="AU259" s="172" t="s">
        <v>84</v>
      </c>
      <c r="AY259" s="13" t="s">
        <v>219</v>
      </c>
      <c r="BE259" s="91">
        <f t="shared" si="39"/>
        <v>0</v>
      </c>
      <c r="BF259" s="91">
        <f t="shared" si="40"/>
        <v>0</v>
      </c>
      <c r="BG259" s="91">
        <f t="shared" si="41"/>
        <v>0</v>
      </c>
      <c r="BH259" s="91">
        <f t="shared" si="42"/>
        <v>0</v>
      </c>
      <c r="BI259" s="91">
        <f t="shared" si="43"/>
        <v>0</v>
      </c>
      <c r="BJ259" s="13" t="s">
        <v>84</v>
      </c>
      <c r="BK259" s="91">
        <f t="shared" si="44"/>
        <v>0</v>
      </c>
      <c r="BL259" s="13" t="s">
        <v>247</v>
      </c>
      <c r="BM259" s="172" t="s">
        <v>768</v>
      </c>
    </row>
    <row r="260" spans="1:65" s="2" customFormat="1" ht="37.799999999999997" customHeight="1" x14ac:dyDescent="0.2">
      <c r="A260" s="30"/>
      <c r="B260" s="128"/>
      <c r="C260" s="178" t="s">
        <v>687</v>
      </c>
      <c r="D260" s="178" t="s">
        <v>680</v>
      </c>
      <c r="E260" s="179" t="s">
        <v>2052</v>
      </c>
      <c r="F260" s="180" t="s">
        <v>1325</v>
      </c>
      <c r="G260" s="181" t="s">
        <v>926</v>
      </c>
      <c r="H260" s="182">
        <v>1</v>
      </c>
      <c r="I260" s="183"/>
      <c r="J260" s="184">
        <f t="shared" si="35"/>
        <v>0</v>
      </c>
      <c r="K260" s="185"/>
      <c r="L260" s="186"/>
      <c r="M260" s="187" t="s">
        <v>1</v>
      </c>
      <c r="N260" s="188" t="s">
        <v>38</v>
      </c>
      <c r="O260" s="59"/>
      <c r="P260" s="170">
        <f t="shared" si="36"/>
        <v>0</v>
      </c>
      <c r="Q260" s="170">
        <v>0</v>
      </c>
      <c r="R260" s="170">
        <f t="shared" si="37"/>
        <v>0</v>
      </c>
      <c r="S260" s="170">
        <v>0</v>
      </c>
      <c r="T260" s="171">
        <f t="shared" si="38"/>
        <v>0</v>
      </c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R260" s="172" t="s">
        <v>275</v>
      </c>
      <c r="AT260" s="172" t="s">
        <v>680</v>
      </c>
      <c r="AU260" s="172" t="s">
        <v>84</v>
      </c>
      <c r="AY260" s="13" t="s">
        <v>219</v>
      </c>
      <c r="BE260" s="91">
        <f t="shared" si="39"/>
        <v>0</v>
      </c>
      <c r="BF260" s="91">
        <f t="shared" si="40"/>
        <v>0</v>
      </c>
      <c r="BG260" s="91">
        <f t="shared" si="41"/>
        <v>0</v>
      </c>
      <c r="BH260" s="91">
        <f t="shared" si="42"/>
        <v>0</v>
      </c>
      <c r="BI260" s="91">
        <f t="shared" si="43"/>
        <v>0</v>
      </c>
      <c r="BJ260" s="13" t="s">
        <v>84</v>
      </c>
      <c r="BK260" s="91">
        <f t="shared" si="44"/>
        <v>0</v>
      </c>
      <c r="BL260" s="13" t="s">
        <v>247</v>
      </c>
      <c r="BM260" s="172" t="s">
        <v>772</v>
      </c>
    </row>
    <row r="261" spans="1:65" s="2" customFormat="1" ht="21.75" customHeight="1" x14ac:dyDescent="0.2">
      <c r="A261" s="30"/>
      <c r="B261" s="128"/>
      <c r="C261" s="160" t="s">
        <v>478</v>
      </c>
      <c r="D261" s="160" t="s">
        <v>221</v>
      </c>
      <c r="E261" s="161" t="s">
        <v>1326</v>
      </c>
      <c r="F261" s="162" t="s">
        <v>1327</v>
      </c>
      <c r="G261" s="163" t="s">
        <v>926</v>
      </c>
      <c r="H261" s="164">
        <v>1</v>
      </c>
      <c r="I261" s="165"/>
      <c r="J261" s="166">
        <f t="shared" si="35"/>
        <v>0</v>
      </c>
      <c r="K261" s="167"/>
      <c r="L261" s="31"/>
      <c r="M261" s="168" t="s">
        <v>1</v>
      </c>
      <c r="N261" s="169" t="s">
        <v>38</v>
      </c>
      <c r="O261" s="59"/>
      <c r="P261" s="170">
        <f t="shared" si="36"/>
        <v>0</v>
      </c>
      <c r="Q261" s="170">
        <v>0</v>
      </c>
      <c r="R261" s="170">
        <f t="shared" si="37"/>
        <v>0</v>
      </c>
      <c r="S261" s="170">
        <v>0</v>
      </c>
      <c r="T261" s="171">
        <f t="shared" si="38"/>
        <v>0</v>
      </c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R261" s="172" t="s">
        <v>247</v>
      </c>
      <c r="AT261" s="172" t="s">
        <v>221</v>
      </c>
      <c r="AU261" s="172" t="s">
        <v>84</v>
      </c>
      <c r="AY261" s="13" t="s">
        <v>219</v>
      </c>
      <c r="BE261" s="91">
        <f t="shared" si="39"/>
        <v>0</v>
      </c>
      <c r="BF261" s="91">
        <f t="shared" si="40"/>
        <v>0</v>
      </c>
      <c r="BG261" s="91">
        <f t="shared" si="41"/>
        <v>0</v>
      </c>
      <c r="BH261" s="91">
        <f t="shared" si="42"/>
        <v>0</v>
      </c>
      <c r="BI261" s="91">
        <f t="shared" si="43"/>
        <v>0</v>
      </c>
      <c r="BJ261" s="13" t="s">
        <v>84</v>
      </c>
      <c r="BK261" s="91">
        <f t="shared" si="44"/>
        <v>0</v>
      </c>
      <c r="BL261" s="13" t="s">
        <v>247</v>
      </c>
      <c r="BM261" s="172" t="s">
        <v>775</v>
      </c>
    </row>
    <row r="262" spans="1:65" s="2" customFormat="1" ht="49.05" customHeight="1" x14ac:dyDescent="0.2">
      <c r="A262" s="30"/>
      <c r="B262" s="128"/>
      <c r="C262" s="178" t="s">
        <v>694</v>
      </c>
      <c r="D262" s="178" t="s">
        <v>680</v>
      </c>
      <c r="E262" s="179" t="s">
        <v>2053</v>
      </c>
      <c r="F262" s="180" t="s">
        <v>1335</v>
      </c>
      <c r="G262" s="181" t="s">
        <v>926</v>
      </c>
      <c r="H262" s="182">
        <v>1</v>
      </c>
      <c r="I262" s="183"/>
      <c r="J262" s="184">
        <f t="shared" si="35"/>
        <v>0</v>
      </c>
      <c r="K262" s="185"/>
      <c r="L262" s="186"/>
      <c r="M262" s="187" t="s">
        <v>1</v>
      </c>
      <c r="N262" s="188" t="s">
        <v>38</v>
      </c>
      <c r="O262" s="59"/>
      <c r="P262" s="170">
        <f t="shared" si="36"/>
        <v>0</v>
      </c>
      <c r="Q262" s="170">
        <v>0</v>
      </c>
      <c r="R262" s="170">
        <f t="shared" si="37"/>
        <v>0</v>
      </c>
      <c r="S262" s="170">
        <v>0</v>
      </c>
      <c r="T262" s="171">
        <f t="shared" si="38"/>
        <v>0</v>
      </c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R262" s="172" t="s">
        <v>275</v>
      </c>
      <c r="AT262" s="172" t="s">
        <v>680</v>
      </c>
      <c r="AU262" s="172" t="s">
        <v>84</v>
      </c>
      <c r="AY262" s="13" t="s">
        <v>219</v>
      </c>
      <c r="BE262" s="91">
        <f t="shared" si="39"/>
        <v>0</v>
      </c>
      <c r="BF262" s="91">
        <f t="shared" si="40"/>
        <v>0</v>
      </c>
      <c r="BG262" s="91">
        <f t="shared" si="41"/>
        <v>0</v>
      </c>
      <c r="BH262" s="91">
        <f t="shared" si="42"/>
        <v>0</v>
      </c>
      <c r="BI262" s="91">
        <f t="shared" si="43"/>
        <v>0</v>
      </c>
      <c r="BJ262" s="13" t="s">
        <v>84</v>
      </c>
      <c r="BK262" s="91">
        <f t="shared" si="44"/>
        <v>0</v>
      </c>
      <c r="BL262" s="13" t="s">
        <v>247</v>
      </c>
      <c r="BM262" s="172" t="s">
        <v>1639</v>
      </c>
    </row>
    <row r="263" spans="1:65" s="2" customFormat="1" ht="16.5" customHeight="1" x14ac:dyDescent="0.2">
      <c r="A263" s="30"/>
      <c r="B263" s="128"/>
      <c r="C263" s="160" t="s">
        <v>481</v>
      </c>
      <c r="D263" s="160" t="s">
        <v>221</v>
      </c>
      <c r="E263" s="161" t="s">
        <v>1340</v>
      </c>
      <c r="F263" s="162" t="s">
        <v>1337</v>
      </c>
      <c r="G263" s="163" t="s">
        <v>926</v>
      </c>
      <c r="H263" s="164">
        <v>1</v>
      </c>
      <c r="I263" s="165"/>
      <c r="J263" s="166">
        <f t="shared" si="35"/>
        <v>0</v>
      </c>
      <c r="K263" s="167"/>
      <c r="L263" s="31"/>
      <c r="M263" s="168" t="s">
        <v>1</v>
      </c>
      <c r="N263" s="169" t="s">
        <v>38</v>
      </c>
      <c r="O263" s="59"/>
      <c r="P263" s="170">
        <f t="shared" si="36"/>
        <v>0</v>
      </c>
      <c r="Q263" s="170">
        <v>0</v>
      </c>
      <c r="R263" s="170">
        <f t="shared" si="37"/>
        <v>0</v>
      </c>
      <c r="S263" s="170">
        <v>0</v>
      </c>
      <c r="T263" s="171">
        <f t="shared" si="38"/>
        <v>0</v>
      </c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R263" s="172" t="s">
        <v>247</v>
      </c>
      <c r="AT263" s="172" t="s">
        <v>221</v>
      </c>
      <c r="AU263" s="172" t="s">
        <v>84</v>
      </c>
      <c r="AY263" s="13" t="s">
        <v>219</v>
      </c>
      <c r="BE263" s="91">
        <f t="shared" si="39"/>
        <v>0</v>
      </c>
      <c r="BF263" s="91">
        <f t="shared" si="40"/>
        <v>0</v>
      </c>
      <c r="BG263" s="91">
        <f t="shared" si="41"/>
        <v>0</v>
      </c>
      <c r="BH263" s="91">
        <f t="shared" si="42"/>
        <v>0</v>
      </c>
      <c r="BI263" s="91">
        <f t="shared" si="43"/>
        <v>0</v>
      </c>
      <c r="BJ263" s="13" t="s">
        <v>84</v>
      </c>
      <c r="BK263" s="91">
        <f t="shared" si="44"/>
        <v>0</v>
      </c>
      <c r="BL263" s="13" t="s">
        <v>247</v>
      </c>
      <c r="BM263" s="172" t="s">
        <v>785</v>
      </c>
    </row>
    <row r="264" spans="1:65" s="2" customFormat="1" ht="33" customHeight="1" x14ac:dyDescent="0.2">
      <c r="A264" s="30"/>
      <c r="B264" s="128"/>
      <c r="C264" s="178" t="s">
        <v>701</v>
      </c>
      <c r="D264" s="178" t="s">
        <v>680</v>
      </c>
      <c r="E264" s="179" t="s">
        <v>2054</v>
      </c>
      <c r="F264" s="180" t="s">
        <v>2055</v>
      </c>
      <c r="G264" s="181" t="s">
        <v>926</v>
      </c>
      <c r="H264" s="182">
        <v>1</v>
      </c>
      <c r="I264" s="183"/>
      <c r="J264" s="184">
        <f t="shared" si="35"/>
        <v>0</v>
      </c>
      <c r="K264" s="185"/>
      <c r="L264" s="186"/>
      <c r="M264" s="187" t="s">
        <v>1</v>
      </c>
      <c r="N264" s="188" t="s">
        <v>38</v>
      </c>
      <c r="O264" s="59"/>
      <c r="P264" s="170">
        <f t="shared" si="36"/>
        <v>0</v>
      </c>
      <c r="Q264" s="170">
        <v>0</v>
      </c>
      <c r="R264" s="170">
        <f t="shared" si="37"/>
        <v>0</v>
      </c>
      <c r="S264" s="170">
        <v>0</v>
      </c>
      <c r="T264" s="171">
        <f t="shared" si="38"/>
        <v>0</v>
      </c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R264" s="172" t="s">
        <v>275</v>
      </c>
      <c r="AT264" s="172" t="s">
        <v>680</v>
      </c>
      <c r="AU264" s="172" t="s">
        <v>84</v>
      </c>
      <c r="AY264" s="13" t="s">
        <v>219</v>
      </c>
      <c r="BE264" s="91">
        <f t="shared" si="39"/>
        <v>0</v>
      </c>
      <c r="BF264" s="91">
        <f t="shared" si="40"/>
        <v>0</v>
      </c>
      <c r="BG264" s="91">
        <f t="shared" si="41"/>
        <v>0</v>
      </c>
      <c r="BH264" s="91">
        <f t="shared" si="42"/>
        <v>0</v>
      </c>
      <c r="BI264" s="91">
        <f t="shared" si="43"/>
        <v>0</v>
      </c>
      <c r="BJ264" s="13" t="s">
        <v>84</v>
      </c>
      <c r="BK264" s="91">
        <f t="shared" si="44"/>
        <v>0</v>
      </c>
      <c r="BL264" s="13" t="s">
        <v>247</v>
      </c>
      <c r="BM264" s="172" t="s">
        <v>789</v>
      </c>
    </row>
    <row r="265" spans="1:65" s="2" customFormat="1" ht="16.5" customHeight="1" x14ac:dyDescent="0.2">
      <c r="A265" s="30"/>
      <c r="B265" s="128"/>
      <c r="C265" s="160" t="s">
        <v>485</v>
      </c>
      <c r="D265" s="160" t="s">
        <v>221</v>
      </c>
      <c r="E265" s="161" t="s">
        <v>1348</v>
      </c>
      <c r="F265" s="162" t="s">
        <v>2056</v>
      </c>
      <c r="G265" s="163" t="s">
        <v>926</v>
      </c>
      <c r="H265" s="164">
        <v>1</v>
      </c>
      <c r="I265" s="165"/>
      <c r="J265" s="166">
        <f t="shared" si="35"/>
        <v>0</v>
      </c>
      <c r="K265" s="167"/>
      <c r="L265" s="31"/>
      <c r="M265" s="168" t="s">
        <v>1</v>
      </c>
      <c r="N265" s="169" t="s">
        <v>38</v>
      </c>
      <c r="O265" s="59"/>
      <c r="P265" s="170">
        <f t="shared" si="36"/>
        <v>0</v>
      </c>
      <c r="Q265" s="170">
        <v>0</v>
      </c>
      <c r="R265" s="170">
        <f t="shared" si="37"/>
        <v>0</v>
      </c>
      <c r="S265" s="170">
        <v>0</v>
      </c>
      <c r="T265" s="171">
        <f t="shared" si="38"/>
        <v>0</v>
      </c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R265" s="172" t="s">
        <v>247</v>
      </c>
      <c r="AT265" s="172" t="s">
        <v>221</v>
      </c>
      <c r="AU265" s="172" t="s">
        <v>84</v>
      </c>
      <c r="AY265" s="13" t="s">
        <v>219</v>
      </c>
      <c r="BE265" s="91">
        <f t="shared" si="39"/>
        <v>0</v>
      </c>
      <c r="BF265" s="91">
        <f t="shared" si="40"/>
        <v>0</v>
      </c>
      <c r="BG265" s="91">
        <f t="shared" si="41"/>
        <v>0</v>
      </c>
      <c r="BH265" s="91">
        <f t="shared" si="42"/>
        <v>0</v>
      </c>
      <c r="BI265" s="91">
        <f t="shared" si="43"/>
        <v>0</v>
      </c>
      <c r="BJ265" s="13" t="s">
        <v>84</v>
      </c>
      <c r="BK265" s="91">
        <f t="shared" si="44"/>
        <v>0</v>
      </c>
      <c r="BL265" s="13" t="s">
        <v>247</v>
      </c>
      <c r="BM265" s="172" t="s">
        <v>792</v>
      </c>
    </row>
    <row r="266" spans="1:65" s="2" customFormat="1" ht="24.3" customHeight="1" x14ac:dyDescent="0.2">
      <c r="A266" s="30"/>
      <c r="B266" s="128"/>
      <c r="C266" s="178" t="s">
        <v>708</v>
      </c>
      <c r="D266" s="178" t="s">
        <v>680</v>
      </c>
      <c r="E266" s="179" t="s">
        <v>1334</v>
      </c>
      <c r="F266" s="180" t="s">
        <v>1351</v>
      </c>
      <c r="G266" s="181" t="s">
        <v>926</v>
      </c>
      <c r="H266" s="182">
        <v>1</v>
      </c>
      <c r="I266" s="183"/>
      <c r="J266" s="184">
        <f t="shared" si="35"/>
        <v>0</v>
      </c>
      <c r="K266" s="185"/>
      <c r="L266" s="186"/>
      <c r="M266" s="187" t="s">
        <v>1</v>
      </c>
      <c r="N266" s="188" t="s">
        <v>38</v>
      </c>
      <c r="O266" s="59"/>
      <c r="P266" s="170">
        <f t="shared" si="36"/>
        <v>0</v>
      </c>
      <c r="Q266" s="170">
        <v>0</v>
      </c>
      <c r="R266" s="170">
        <f t="shared" si="37"/>
        <v>0</v>
      </c>
      <c r="S266" s="170">
        <v>0</v>
      </c>
      <c r="T266" s="171">
        <f t="shared" si="38"/>
        <v>0</v>
      </c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R266" s="172" t="s">
        <v>275</v>
      </c>
      <c r="AT266" s="172" t="s">
        <v>680</v>
      </c>
      <c r="AU266" s="172" t="s">
        <v>84</v>
      </c>
      <c r="AY266" s="13" t="s">
        <v>219</v>
      </c>
      <c r="BE266" s="91">
        <f t="shared" si="39"/>
        <v>0</v>
      </c>
      <c r="BF266" s="91">
        <f t="shared" si="40"/>
        <v>0</v>
      </c>
      <c r="BG266" s="91">
        <f t="shared" si="41"/>
        <v>0</v>
      </c>
      <c r="BH266" s="91">
        <f t="shared" si="42"/>
        <v>0</v>
      </c>
      <c r="BI266" s="91">
        <f t="shared" si="43"/>
        <v>0</v>
      </c>
      <c r="BJ266" s="13" t="s">
        <v>84</v>
      </c>
      <c r="BK266" s="91">
        <f t="shared" si="44"/>
        <v>0</v>
      </c>
      <c r="BL266" s="13" t="s">
        <v>247</v>
      </c>
      <c r="BM266" s="172" t="s">
        <v>796</v>
      </c>
    </row>
    <row r="267" spans="1:65" s="2" customFormat="1" ht="21.75" customHeight="1" x14ac:dyDescent="0.2">
      <c r="A267" s="30"/>
      <c r="B267" s="128"/>
      <c r="C267" s="160" t="s">
        <v>488</v>
      </c>
      <c r="D267" s="160" t="s">
        <v>221</v>
      </c>
      <c r="E267" s="161" t="s">
        <v>1332</v>
      </c>
      <c r="F267" s="162" t="s">
        <v>1353</v>
      </c>
      <c r="G267" s="163" t="s">
        <v>926</v>
      </c>
      <c r="H267" s="164">
        <v>1</v>
      </c>
      <c r="I267" s="165"/>
      <c r="J267" s="166">
        <f t="shared" si="35"/>
        <v>0</v>
      </c>
      <c r="K267" s="167"/>
      <c r="L267" s="31"/>
      <c r="M267" s="168" t="s">
        <v>1</v>
      </c>
      <c r="N267" s="169" t="s">
        <v>38</v>
      </c>
      <c r="O267" s="59"/>
      <c r="P267" s="170">
        <f t="shared" si="36"/>
        <v>0</v>
      </c>
      <c r="Q267" s="170">
        <v>0</v>
      </c>
      <c r="R267" s="170">
        <f t="shared" si="37"/>
        <v>0</v>
      </c>
      <c r="S267" s="170">
        <v>0</v>
      </c>
      <c r="T267" s="171">
        <f t="shared" si="38"/>
        <v>0</v>
      </c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R267" s="172" t="s">
        <v>247</v>
      </c>
      <c r="AT267" s="172" t="s">
        <v>221</v>
      </c>
      <c r="AU267" s="172" t="s">
        <v>84</v>
      </c>
      <c r="AY267" s="13" t="s">
        <v>219</v>
      </c>
      <c r="BE267" s="91">
        <f t="shared" si="39"/>
        <v>0</v>
      </c>
      <c r="BF267" s="91">
        <f t="shared" si="40"/>
        <v>0</v>
      </c>
      <c r="BG267" s="91">
        <f t="shared" si="41"/>
        <v>0</v>
      </c>
      <c r="BH267" s="91">
        <f t="shared" si="42"/>
        <v>0</v>
      </c>
      <c r="BI267" s="91">
        <f t="shared" si="43"/>
        <v>0</v>
      </c>
      <c r="BJ267" s="13" t="s">
        <v>84</v>
      </c>
      <c r="BK267" s="91">
        <f t="shared" si="44"/>
        <v>0</v>
      </c>
      <c r="BL267" s="13" t="s">
        <v>247</v>
      </c>
      <c r="BM267" s="172" t="s">
        <v>799</v>
      </c>
    </row>
    <row r="268" spans="1:65" s="2" customFormat="1" ht="16.5" customHeight="1" x14ac:dyDescent="0.2">
      <c r="A268" s="30"/>
      <c r="B268" s="128"/>
      <c r="C268" s="178" t="s">
        <v>718</v>
      </c>
      <c r="D268" s="178" t="s">
        <v>680</v>
      </c>
      <c r="E268" s="179" t="s">
        <v>2057</v>
      </c>
      <c r="F268" s="180" t="s">
        <v>1989</v>
      </c>
      <c r="G268" s="181" t="s">
        <v>926</v>
      </c>
      <c r="H268" s="182">
        <v>1</v>
      </c>
      <c r="I268" s="183"/>
      <c r="J268" s="184">
        <f t="shared" si="35"/>
        <v>0</v>
      </c>
      <c r="K268" s="185"/>
      <c r="L268" s="186"/>
      <c r="M268" s="187" t="s">
        <v>1</v>
      </c>
      <c r="N268" s="188" t="s">
        <v>38</v>
      </c>
      <c r="O268" s="59"/>
      <c r="P268" s="170">
        <f t="shared" si="36"/>
        <v>0</v>
      </c>
      <c r="Q268" s="170">
        <v>0</v>
      </c>
      <c r="R268" s="170">
        <f t="shared" si="37"/>
        <v>0</v>
      </c>
      <c r="S268" s="170">
        <v>0</v>
      </c>
      <c r="T268" s="171">
        <f t="shared" si="38"/>
        <v>0</v>
      </c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R268" s="172" t="s">
        <v>275</v>
      </c>
      <c r="AT268" s="172" t="s">
        <v>680</v>
      </c>
      <c r="AU268" s="172" t="s">
        <v>84</v>
      </c>
      <c r="AY268" s="13" t="s">
        <v>219</v>
      </c>
      <c r="BE268" s="91">
        <f t="shared" si="39"/>
        <v>0</v>
      </c>
      <c r="BF268" s="91">
        <f t="shared" si="40"/>
        <v>0</v>
      </c>
      <c r="BG268" s="91">
        <f t="shared" si="41"/>
        <v>0</v>
      </c>
      <c r="BH268" s="91">
        <f t="shared" si="42"/>
        <v>0</v>
      </c>
      <c r="BI268" s="91">
        <f t="shared" si="43"/>
        <v>0</v>
      </c>
      <c r="BJ268" s="13" t="s">
        <v>84</v>
      </c>
      <c r="BK268" s="91">
        <f t="shared" si="44"/>
        <v>0</v>
      </c>
      <c r="BL268" s="13" t="s">
        <v>247</v>
      </c>
      <c r="BM268" s="172" t="s">
        <v>803</v>
      </c>
    </row>
    <row r="269" spans="1:65" s="2" customFormat="1" ht="24.3" customHeight="1" x14ac:dyDescent="0.2">
      <c r="A269" s="30"/>
      <c r="B269" s="128"/>
      <c r="C269" s="160" t="s">
        <v>492</v>
      </c>
      <c r="D269" s="160" t="s">
        <v>221</v>
      </c>
      <c r="E269" s="161" t="s">
        <v>1352</v>
      </c>
      <c r="F269" s="162" t="s">
        <v>1990</v>
      </c>
      <c r="G269" s="163" t="s">
        <v>926</v>
      </c>
      <c r="H269" s="164">
        <v>1</v>
      </c>
      <c r="I269" s="165"/>
      <c r="J269" s="166">
        <f t="shared" si="35"/>
        <v>0</v>
      </c>
      <c r="K269" s="167"/>
      <c r="L269" s="31"/>
      <c r="M269" s="168" t="s">
        <v>1</v>
      </c>
      <c r="N269" s="169" t="s">
        <v>38</v>
      </c>
      <c r="O269" s="59"/>
      <c r="P269" s="170">
        <f t="shared" si="36"/>
        <v>0</v>
      </c>
      <c r="Q269" s="170">
        <v>0</v>
      </c>
      <c r="R269" s="170">
        <f t="shared" si="37"/>
        <v>0</v>
      </c>
      <c r="S269" s="170">
        <v>0</v>
      </c>
      <c r="T269" s="171">
        <f t="shared" si="38"/>
        <v>0</v>
      </c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R269" s="172" t="s">
        <v>247</v>
      </c>
      <c r="AT269" s="172" t="s">
        <v>221</v>
      </c>
      <c r="AU269" s="172" t="s">
        <v>84</v>
      </c>
      <c r="AY269" s="13" t="s">
        <v>219</v>
      </c>
      <c r="BE269" s="91">
        <f t="shared" si="39"/>
        <v>0</v>
      </c>
      <c r="BF269" s="91">
        <f t="shared" si="40"/>
        <v>0</v>
      </c>
      <c r="BG269" s="91">
        <f t="shared" si="41"/>
        <v>0</v>
      </c>
      <c r="BH269" s="91">
        <f t="shared" si="42"/>
        <v>0</v>
      </c>
      <c r="BI269" s="91">
        <f t="shared" si="43"/>
        <v>0</v>
      </c>
      <c r="BJ269" s="13" t="s">
        <v>84</v>
      </c>
      <c r="BK269" s="91">
        <f t="shared" si="44"/>
        <v>0</v>
      </c>
      <c r="BL269" s="13" t="s">
        <v>247</v>
      </c>
      <c r="BM269" s="172" t="s">
        <v>807</v>
      </c>
    </row>
    <row r="270" spans="1:65" s="2" customFormat="1" ht="24.3" customHeight="1" x14ac:dyDescent="0.2">
      <c r="A270" s="30"/>
      <c r="B270" s="128"/>
      <c r="C270" s="160" t="s">
        <v>727</v>
      </c>
      <c r="D270" s="160" t="s">
        <v>221</v>
      </c>
      <c r="E270" s="161" t="s">
        <v>2058</v>
      </c>
      <c r="F270" s="162" t="s">
        <v>2059</v>
      </c>
      <c r="G270" s="163" t="s">
        <v>926</v>
      </c>
      <c r="H270" s="164">
        <v>1</v>
      </c>
      <c r="I270" s="165"/>
      <c r="J270" s="166">
        <f t="shared" si="35"/>
        <v>0</v>
      </c>
      <c r="K270" s="167"/>
      <c r="L270" s="31"/>
      <c r="M270" s="168" t="s">
        <v>1</v>
      </c>
      <c r="N270" s="169" t="s">
        <v>38</v>
      </c>
      <c r="O270" s="59"/>
      <c r="P270" s="170">
        <f t="shared" si="36"/>
        <v>0</v>
      </c>
      <c r="Q270" s="170">
        <v>0</v>
      </c>
      <c r="R270" s="170">
        <f t="shared" si="37"/>
        <v>0</v>
      </c>
      <c r="S270" s="170">
        <v>0</v>
      </c>
      <c r="T270" s="171">
        <f t="shared" si="38"/>
        <v>0</v>
      </c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R270" s="172" t="s">
        <v>247</v>
      </c>
      <c r="AT270" s="172" t="s">
        <v>221</v>
      </c>
      <c r="AU270" s="172" t="s">
        <v>84</v>
      </c>
      <c r="AY270" s="13" t="s">
        <v>219</v>
      </c>
      <c r="BE270" s="91">
        <f t="shared" si="39"/>
        <v>0</v>
      </c>
      <c r="BF270" s="91">
        <f t="shared" si="40"/>
        <v>0</v>
      </c>
      <c r="BG270" s="91">
        <f t="shared" si="41"/>
        <v>0</v>
      </c>
      <c r="BH270" s="91">
        <f t="shared" si="42"/>
        <v>0</v>
      </c>
      <c r="BI270" s="91">
        <f t="shared" si="43"/>
        <v>0</v>
      </c>
      <c r="BJ270" s="13" t="s">
        <v>84</v>
      </c>
      <c r="BK270" s="91">
        <f t="shared" si="44"/>
        <v>0</v>
      </c>
      <c r="BL270" s="13" t="s">
        <v>247</v>
      </c>
      <c r="BM270" s="172" t="s">
        <v>2060</v>
      </c>
    </row>
    <row r="271" spans="1:65" s="2" customFormat="1" ht="24.3" customHeight="1" x14ac:dyDescent="0.2">
      <c r="A271" s="30"/>
      <c r="B271" s="128"/>
      <c r="C271" s="160" t="s">
        <v>495</v>
      </c>
      <c r="D271" s="160" t="s">
        <v>221</v>
      </c>
      <c r="E271" s="161" t="s">
        <v>1358</v>
      </c>
      <c r="F271" s="162" t="s">
        <v>1359</v>
      </c>
      <c r="G271" s="163" t="s">
        <v>711</v>
      </c>
      <c r="H271" s="189"/>
      <c r="I271" s="165"/>
      <c r="J271" s="166">
        <f t="shared" si="35"/>
        <v>0</v>
      </c>
      <c r="K271" s="167"/>
      <c r="L271" s="31"/>
      <c r="M271" s="168" t="s">
        <v>1</v>
      </c>
      <c r="N271" s="169" t="s">
        <v>38</v>
      </c>
      <c r="O271" s="59"/>
      <c r="P271" s="170">
        <f t="shared" si="36"/>
        <v>0</v>
      </c>
      <c r="Q271" s="170">
        <v>0</v>
      </c>
      <c r="R271" s="170">
        <f t="shared" si="37"/>
        <v>0</v>
      </c>
      <c r="S271" s="170">
        <v>0</v>
      </c>
      <c r="T271" s="171">
        <f t="shared" si="38"/>
        <v>0</v>
      </c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R271" s="172" t="s">
        <v>247</v>
      </c>
      <c r="AT271" s="172" t="s">
        <v>221</v>
      </c>
      <c r="AU271" s="172" t="s">
        <v>84</v>
      </c>
      <c r="AY271" s="13" t="s">
        <v>219</v>
      </c>
      <c r="BE271" s="91">
        <f t="shared" si="39"/>
        <v>0</v>
      </c>
      <c r="BF271" s="91">
        <f t="shared" si="40"/>
        <v>0</v>
      </c>
      <c r="BG271" s="91">
        <f t="shared" si="41"/>
        <v>0</v>
      </c>
      <c r="BH271" s="91">
        <f t="shared" si="42"/>
        <v>0</v>
      </c>
      <c r="BI271" s="91">
        <f t="shared" si="43"/>
        <v>0</v>
      </c>
      <c r="BJ271" s="13" t="s">
        <v>84</v>
      </c>
      <c r="BK271" s="91">
        <f t="shared" si="44"/>
        <v>0</v>
      </c>
      <c r="BL271" s="13" t="s">
        <v>247</v>
      </c>
      <c r="BM271" s="172" t="s">
        <v>2061</v>
      </c>
    </row>
    <row r="272" spans="1:65" s="11" customFormat="1" ht="22.8" customHeight="1" x14ac:dyDescent="0.25">
      <c r="B272" s="147"/>
      <c r="D272" s="148" t="s">
        <v>71</v>
      </c>
      <c r="E272" s="158" t="s">
        <v>1121</v>
      </c>
      <c r="F272" s="158" t="s">
        <v>2004</v>
      </c>
      <c r="I272" s="150"/>
      <c r="J272" s="159">
        <f>BK272</f>
        <v>0</v>
      </c>
      <c r="L272" s="147"/>
      <c r="M272" s="152"/>
      <c r="N272" s="153"/>
      <c r="O272" s="153"/>
      <c r="P272" s="154">
        <f>P273</f>
        <v>0</v>
      </c>
      <c r="Q272" s="153"/>
      <c r="R272" s="154">
        <f>R273</f>
        <v>0</v>
      </c>
      <c r="S272" s="153"/>
      <c r="T272" s="155">
        <f>T273</f>
        <v>0</v>
      </c>
      <c r="AR272" s="148" t="s">
        <v>84</v>
      </c>
      <c r="AT272" s="156" t="s">
        <v>71</v>
      </c>
      <c r="AU272" s="156" t="s">
        <v>78</v>
      </c>
      <c r="AY272" s="148" t="s">
        <v>219</v>
      </c>
      <c r="BK272" s="157">
        <f>BK273</f>
        <v>0</v>
      </c>
    </row>
    <row r="273" spans="1:65" s="2" customFormat="1" ht="24.3" customHeight="1" x14ac:dyDescent="0.2">
      <c r="A273" s="30"/>
      <c r="B273" s="128"/>
      <c r="C273" s="160" t="s">
        <v>734</v>
      </c>
      <c r="D273" s="160" t="s">
        <v>221</v>
      </c>
      <c r="E273" s="161" t="s">
        <v>2062</v>
      </c>
      <c r="F273" s="162" t="s">
        <v>2063</v>
      </c>
      <c r="G273" s="163" t="s">
        <v>926</v>
      </c>
      <c r="H273" s="164">
        <v>1</v>
      </c>
      <c r="I273" s="165"/>
      <c r="J273" s="166">
        <f>ROUND(I273*H273,2)</f>
        <v>0</v>
      </c>
      <c r="K273" s="167"/>
      <c r="L273" s="31"/>
      <c r="M273" s="173" t="s">
        <v>1</v>
      </c>
      <c r="N273" s="174" t="s">
        <v>38</v>
      </c>
      <c r="O273" s="175"/>
      <c r="P273" s="176">
        <f>O273*H273</f>
        <v>0</v>
      </c>
      <c r="Q273" s="176">
        <v>0</v>
      </c>
      <c r="R273" s="176">
        <f>Q273*H273</f>
        <v>0</v>
      </c>
      <c r="S273" s="176">
        <v>0</v>
      </c>
      <c r="T273" s="177">
        <f>S273*H273</f>
        <v>0</v>
      </c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R273" s="172" t="s">
        <v>247</v>
      </c>
      <c r="AT273" s="172" t="s">
        <v>221</v>
      </c>
      <c r="AU273" s="172" t="s">
        <v>84</v>
      </c>
      <c r="AY273" s="13" t="s">
        <v>219</v>
      </c>
      <c r="BE273" s="91">
        <f>IF(N273="základná",J273,0)</f>
        <v>0</v>
      </c>
      <c r="BF273" s="91">
        <f>IF(N273="znížená",J273,0)</f>
        <v>0</v>
      </c>
      <c r="BG273" s="91">
        <f>IF(N273="zákl. prenesená",J273,0)</f>
        <v>0</v>
      </c>
      <c r="BH273" s="91">
        <f>IF(N273="zníž. prenesená",J273,0)</f>
        <v>0</v>
      </c>
      <c r="BI273" s="91">
        <f>IF(N273="nulová",J273,0)</f>
        <v>0</v>
      </c>
      <c r="BJ273" s="13" t="s">
        <v>84</v>
      </c>
      <c r="BK273" s="91">
        <f>ROUND(I273*H273,2)</f>
        <v>0</v>
      </c>
      <c r="BL273" s="13" t="s">
        <v>247</v>
      </c>
      <c r="BM273" s="172" t="s">
        <v>2064</v>
      </c>
    </row>
    <row r="274" spans="1:65" s="2" customFormat="1" ht="24.3" customHeight="1" x14ac:dyDescent="0.2">
      <c r="A274" s="30"/>
      <c r="B274" s="128"/>
      <c r="C274" s="427" t="s">
        <v>2852</v>
      </c>
      <c r="D274" s="427"/>
      <c r="E274" s="7"/>
      <c r="F274" s="7"/>
      <c r="G274" s="7"/>
      <c r="H274" s="7"/>
      <c r="I274" s="7"/>
      <c r="J274" s="192"/>
      <c r="K274" s="193"/>
      <c r="L274" s="31"/>
      <c r="M274" s="194"/>
      <c r="N274" s="169"/>
      <c r="O274" s="59"/>
      <c r="P274" s="170"/>
      <c r="Q274" s="170"/>
      <c r="R274" s="170"/>
      <c r="S274" s="170"/>
      <c r="T274" s="17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R274" s="172"/>
      <c r="AT274" s="172"/>
      <c r="AU274" s="172"/>
      <c r="AY274" s="13"/>
      <c r="BE274" s="91"/>
      <c r="BF274" s="91"/>
      <c r="BG274" s="91"/>
      <c r="BH274" s="91"/>
      <c r="BI274" s="91"/>
      <c r="BJ274" s="13"/>
      <c r="BK274" s="91"/>
      <c r="BL274" s="13"/>
      <c r="BM274" s="172"/>
    </row>
    <row r="275" spans="1:65" s="2" customFormat="1" ht="28.8" customHeight="1" x14ac:dyDescent="0.2">
      <c r="A275" s="30"/>
      <c r="B275" s="128"/>
      <c r="C275" s="427" t="s">
        <v>2853</v>
      </c>
      <c r="D275" s="427"/>
      <c r="E275" s="427"/>
      <c r="F275" s="427"/>
      <c r="G275" s="427"/>
      <c r="H275" s="427"/>
      <c r="I275" s="427"/>
      <c r="J275" s="192"/>
      <c r="K275" s="193"/>
      <c r="L275" s="31"/>
      <c r="M275" s="194"/>
      <c r="N275" s="169"/>
      <c r="O275" s="59"/>
      <c r="P275" s="170"/>
      <c r="Q275" s="170"/>
      <c r="R275" s="170"/>
      <c r="S275" s="170"/>
      <c r="T275" s="17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R275" s="172"/>
      <c r="AT275" s="172"/>
      <c r="AU275" s="172"/>
      <c r="AY275" s="13"/>
      <c r="BE275" s="91"/>
      <c r="BF275" s="91"/>
      <c r="BG275" s="91"/>
      <c r="BH275" s="91"/>
      <c r="BI275" s="91"/>
      <c r="BJ275" s="13"/>
      <c r="BK275" s="91"/>
      <c r="BL275" s="13"/>
      <c r="BM275" s="172"/>
    </row>
    <row r="276" spans="1:65" s="2" customFormat="1" ht="33.450000000000003" customHeight="1" x14ac:dyDescent="0.2">
      <c r="A276" s="30"/>
      <c r="B276" s="128"/>
      <c r="C276" s="427" t="s">
        <v>2854</v>
      </c>
      <c r="D276" s="427"/>
      <c r="E276" s="427"/>
      <c r="F276" s="427"/>
      <c r="G276" s="427"/>
      <c r="H276" s="427"/>
      <c r="I276" s="427"/>
      <c r="J276" s="192"/>
      <c r="K276" s="193"/>
      <c r="L276" s="31"/>
      <c r="M276" s="194"/>
      <c r="N276" s="169"/>
      <c r="O276" s="59"/>
      <c r="P276" s="170"/>
      <c r="Q276" s="170"/>
      <c r="R276" s="170"/>
      <c r="S276" s="170"/>
      <c r="T276" s="17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R276" s="172"/>
      <c r="AT276" s="172"/>
      <c r="AU276" s="172"/>
      <c r="AY276" s="13"/>
      <c r="BE276" s="91"/>
      <c r="BF276" s="91"/>
      <c r="BG276" s="91"/>
      <c r="BH276" s="91"/>
      <c r="BI276" s="91"/>
      <c r="BJ276" s="13"/>
      <c r="BK276" s="91"/>
      <c r="BL276" s="13"/>
      <c r="BM276" s="172"/>
    </row>
    <row r="277" spans="1:65" s="2" customFormat="1" ht="33.450000000000003" customHeight="1" x14ac:dyDescent="0.2">
      <c r="A277" s="30"/>
      <c r="B277" s="128"/>
      <c r="C277" s="427" t="s">
        <v>2855</v>
      </c>
      <c r="D277" s="427"/>
      <c r="E277" s="427"/>
      <c r="F277" s="427"/>
      <c r="G277" s="427"/>
      <c r="H277" s="427"/>
      <c r="I277" s="427"/>
      <c r="J277" s="192"/>
      <c r="K277" s="193"/>
      <c r="L277" s="31"/>
      <c r="M277" s="194"/>
      <c r="N277" s="169"/>
      <c r="O277" s="59"/>
      <c r="P277" s="170"/>
      <c r="Q277" s="170"/>
      <c r="R277" s="170"/>
      <c r="S277" s="170"/>
      <c r="T277" s="17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R277" s="172"/>
      <c r="AT277" s="172"/>
      <c r="AU277" s="172"/>
      <c r="AY277" s="13"/>
      <c r="BE277" s="91"/>
      <c r="BF277" s="91"/>
      <c r="BG277" s="91"/>
      <c r="BH277" s="91"/>
      <c r="BI277" s="91"/>
      <c r="BJ277" s="13"/>
      <c r="BK277" s="91"/>
      <c r="BL277" s="13"/>
      <c r="BM277" s="172"/>
    </row>
    <row r="278" spans="1:65" s="2" customFormat="1" ht="39" customHeight="1" x14ac:dyDescent="0.2">
      <c r="A278" s="30"/>
      <c r="B278" s="128"/>
      <c r="C278" s="427" t="s">
        <v>2856</v>
      </c>
      <c r="D278" s="427"/>
      <c r="E278" s="427"/>
      <c r="F278" s="427"/>
      <c r="G278" s="427"/>
      <c r="H278" s="427"/>
      <c r="I278" s="427"/>
      <c r="J278" s="192"/>
      <c r="K278" s="193"/>
      <c r="L278" s="31"/>
      <c r="M278" s="194"/>
      <c r="N278" s="169"/>
      <c r="O278" s="59"/>
      <c r="P278" s="170"/>
      <c r="Q278" s="170"/>
      <c r="R278" s="170"/>
      <c r="S278" s="170"/>
      <c r="T278" s="17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R278" s="172"/>
      <c r="AT278" s="172"/>
      <c r="AU278" s="172"/>
      <c r="AY278" s="13"/>
      <c r="BE278" s="91"/>
      <c r="BF278" s="91"/>
      <c r="BG278" s="91"/>
      <c r="BH278" s="91"/>
      <c r="BI278" s="91"/>
      <c r="BJ278" s="13"/>
      <c r="BK278" s="91"/>
      <c r="BL278" s="13"/>
      <c r="BM278" s="172"/>
    </row>
    <row r="279" spans="1:65" s="2" customFormat="1" ht="40.799999999999997" customHeight="1" x14ac:dyDescent="0.2">
      <c r="A279" s="30"/>
      <c r="B279" s="128"/>
      <c r="C279" s="427" t="s">
        <v>2857</v>
      </c>
      <c r="D279" s="427"/>
      <c r="E279" s="427"/>
      <c r="F279" s="427"/>
      <c r="G279" s="427"/>
      <c r="H279" s="427"/>
      <c r="I279" s="427"/>
      <c r="J279" s="192"/>
      <c r="K279" s="193"/>
      <c r="L279" s="31"/>
      <c r="M279" s="194"/>
      <c r="N279" s="169"/>
      <c r="O279" s="59"/>
      <c r="P279" s="170"/>
      <c r="Q279" s="170"/>
      <c r="R279" s="170"/>
      <c r="S279" s="170"/>
      <c r="T279" s="17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R279" s="172"/>
      <c r="AT279" s="172"/>
      <c r="AU279" s="172"/>
      <c r="AY279" s="13"/>
      <c r="BE279" s="91"/>
      <c r="BF279" s="91"/>
      <c r="BG279" s="91"/>
      <c r="BH279" s="91"/>
      <c r="BI279" s="91"/>
      <c r="BJ279" s="13"/>
      <c r="BK279" s="91"/>
      <c r="BL279" s="13"/>
      <c r="BM279" s="172"/>
    </row>
    <row r="280" spans="1:65" s="2" customFormat="1" ht="46.2" customHeight="1" x14ac:dyDescent="0.2">
      <c r="A280" s="30"/>
      <c r="B280" s="128"/>
      <c r="C280" s="427" t="s">
        <v>2858</v>
      </c>
      <c r="D280" s="427"/>
      <c r="E280" s="427"/>
      <c r="F280" s="427"/>
      <c r="G280" s="427"/>
      <c r="H280" s="427"/>
      <c r="I280" s="427"/>
      <c r="J280" s="192"/>
      <c r="K280" s="193"/>
      <c r="L280" s="31"/>
      <c r="M280" s="194"/>
      <c r="N280" s="169"/>
      <c r="O280" s="59"/>
      <c r="P280" s="170"/>
      <c r="Q280" s="170"/>
      <c r="R280" s="170"/>
      <c r="S280" s="170"/>
      <c r="T280" s="17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R280" s="172"/>
      <c r="AT280" s="172"/>
      <c r="AU280" s="172"/>
      <c r="AY280" s="13"/>
      <c r="BE280" s="91"/>
      <c r="BF280" s="91"/>
      <c r="BG280" s="91"/>
      <c r="BH280" s="91"/>
      <c r="BI280" s="91"/>
      <c r="BJ280" s="13"/>
      <c r="BK280" s="91"/>
      <c r="BL280" s="13"/>
      <c r="BM280" s="172"/>
    </row>
    <row r="281" spans="1:65" s="2" customFormat="1" ht="7.05" customHeight="1" x14ac:dyDescent="0.2">
      <c r="A281" s="30"/>
      <c r="B281" s="48"/>
      <c r="C281" s="49"/>
      <c r="D281" s="49"/>
      <c r="E281" s="49"/>
      <c r="F281" s="49"/>
      <c r="G281" s="49"/>
      <c r="H281" s="49"/>
      <c r="I281" s="49"/>
      <c r="J281" s="49"/>
      <c r="K281" s="49"/>
      <c r="L281" s="31"/>
      <c r="M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</row>
  </sheetData>
  <autoFilter ref="C139:K273"/>
  <mergeCells count="27">
    <mergeCell ref="C279:I279"/>
    <mergeCell ref="C280:I280"/>
    <mergeCell ref="C274:D274"/>
    <mergeCell ref="C275:I275"/>
    <mergeCell ref="C276:I276"/>
    <mergeCell ref="C277:I277"/>
    <mergeCell ref="C278:I278"/>
    <mergeCell ref="L2:V2"/>
    <mergeCell ref="D110:F110"/>
    <mergeCell ref="D111:F111"/>
    <mergeCell ref="D112:F112"/>
    <mergeCell ref="D113:F113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  <mergeCell ref="E126:H126"/>
    <mergeCell ref="E130:H130"/>
    <mergeCell ref="E128:H128"/>
    <mergeCell ref="E132:H132"/>
    <mergeCell ref="D114:F114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24"/>
  <sheetViews>
    <sheetView showGridLines="0" topLeftCell="A314" workbookViewId="0">
      <selection activeCell="J43" sqref="J43"/>
    </sheetView>
  </sheetViews>
  <sheetFormatPr defaultColWidth="8.7109375" defaultRowHeight="10.199999999999999" x14ac:dyDescent="0.2"/>
  <cols>
    <col min="1" max="1" width="8.28515625" style="1" customWidth="1"/>
    <col min="2" max="2" width="1.28515625" style="1" customWidth="1"/>
    <col min="3" max="4" width="4.28515625" style="1" customWidth="1"/>
    <col min="5" max="5" width="17.28515625" style="1" customWidth="1"/>
    <col min="6" max="6" width="50.7109375" style="1" customWidth="1"/>
    <col min="7" max="7" width="7.42578125" style="1" customWidth="1"/>
    <col min="8" max="8" width="14" style="1" customWidth="1"/>
    <col min="9" max="9" width="15.71093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7109375" style="1" hidden="1" customWidth="1"/>
    <col min="14" max="14" width="9.28515625" style="1" hidden="1"/>
    <col min="15" max="20" width="14.28515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7.049999999999997" customHeight="1" x14ac:dyDescent="0.2">
      <c r="L2" s="373" t="s">
        <v>5</v>
      </c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13" t="s">
        <v>125</v>
      </c>
    </row>
    <row r="3" spans="1:46" s="1" customFormat="1" ht="7.0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1:46" s="1" customFormat="1" ht="25.05" customHeight="1" x14ac:dyDescent="0.2">
      <c r="B4" s="16"/>
      <c r="D4" s="17" t="s">
        <v>180</v>
      </c>
      <c r="L4" s="16"/>
      <c r="M4" s="97" t="s">
        <v>9</v>
      </c>
      <c r="AT4" s="13" t="s">
        <v>3</v>
      </c>
    </row>
    <row r="5" spans="1:46" s="1" customFormat="1" ht="7.05" customHeight="1" x14ac:dyDescent="0.2">
      <c r="B5" s="16"/>
      <c r="L5" s="16"/>
    </row>
    <row r="6" spans="1:46" s="1" customFormat="1" ht="12" customHeight="1" x14ac:dyDescent="0.2">
      <c r="B6" s="16"/>
      <c r="D6" s="23" t="s">
        <v>15</v>
      </c>
      <c r="L6" s="16"/>
    </row>
    <row r="7" spans="1:46" s="1" customFormat="1" ht="16.5" customHeight="1" x14ac:dyDescent="0.2">
      <c r="B7" s="16"/>
      <c r="E7" s="428" t="str">
        <f>'Rekapitulácia stavby'!K6</f>
        <v>Vinárstvo S</v>
      </c>
      <c r="F7" s="429"/>
      <c r="G7" s="429"/>
      <c r="H7" s="429"/>
      <c r="L7" s="16"/>
    </row>
    <row r="8" spans="1:46" ht="13.2" x14ac:dyDescent="0.2">
      <c r="B8" s="16"/>
      <c r="D8" s="23" t="s">
        <v>181</v>
      </c>
      <c r="L8" s="16"/>
    </row>
    <row r="9" spans="1:46" s="1" customFormat="1" ht="16.5" customHeight="1" x14ac:dyDescent="0.2">
      <c r="B9" s="16"/>
      <c r="E9" s="428" t="s">
        <v>106</v>
      </c>
      <c r="F9" s="374"/>
      <c r="G9" s="374"/>
      <c r="H9" s="374"/>
      <c r="L9" s="16"/>
    </row>
    <row r="10" spans="1:46" s="1" customFormat="1" ht="12" customHeight="1" x14ac:dyDescent="0.2">
      <c r="B10" s="16"/>
      <c r="D10" s="23" t="s">
        <v>182</v>
      </c>
      <c r="L10" s="16"/>
    </row>
    <row r="11" spans="1:46" s="2" customFormat="1" ht="16.5" customHeight="1" x14ac:dyDescent="0.2">
      <c r="A11" s="30"/>
      <c r="B11" s="31"/>
      <c r="C11" s="30"/>
      <c r="D11" s="30"/>
      <c r="E11" s="431" t="s">
        <v>2843</v>
      </c>
      <c r="F11" s="425"/>
      <c r="G11" s="425"/>
      <c r="H11" s="425"/>
      <c r="I11" s="30"/>
      <c r="J11" s="30"/>
      <c r="K11" s="30"/>
      <c r="L11" s="4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 x14ac:dyDescent="0.2">
      <c r="A12" s="30"/>
      <c r="B12" s="31"/>
      <c r="C12" s="30"/>
      <c r="D12" s="23"/>
      <c r="E12" s="30"/>
      <c r="F12" s="30"/>
      <c r="G12" s="30"/>
      <c r="H12" s="30"/>
      <c r="I12" s="30"/>
      <c r="J12" s="30"/>
      <c r="K12" s="30"/>
      <c r="L12" s="4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6.5" customHeight="1" x14ac:dyDescent="0.2">
      <c r="A13" s="30"/>
      <c r="B13" s="31"/>
      <c r="C13" s="30"/>
      <c r="D13" s="30"/>
      <c r="E13" s="404"/>
      <c r="F13" s="425"/>
      <c r="G13" s="425"/>
      <c r="H13" s="425"/>
      <c r="I13" s="30"/>
      <c r="J13" s="30"/>
      <c r="K13" s="30"/>
      <c r="L13" s="4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x14ac:dyDescent="0.2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4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2" customHeight="1" x14ac:dyDescent="0.2">
      <c r="A15" s="30"/>
      <c r="B15" s="31"/>
      <c r="C15" s="30"/>
      <c r="D15" s="23" t="s">
        <v>16</v>
      </c>
      <c r="E15" s="30"/>
      <c r="F15" s="21" t="s">
        <v>1</v>
      </c>
      <c r="G15" s="30"/>
      <c r="H15" s="30"/>
      <c r="I15" s="23" t="s">
        <v>17</v>
      </c>
      <c r="J15" s="21" t="s">
        <v>1</v>
      </c>
      <c r="K15" s="30"/>
      <c r="L15" s="4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12" customHeight="1" x14ac:dyDescent="0.2">
      <c r="A16" s="30"/>
      <c r="B16" s="31"/>
      <c r="C16" s="30"/>
      <c r="D16" s="23" t="s">
        <v>18</v>
      </c>
      <c r="E16" s="30"/>
      <c r="F16" s="21" t="s">
        <v>183</v>
      </c>
      <c r="G16" s="30"/>
      <c r="H16" s="30"/>
      <c r="I16" s="23" t="s">
        <v>20</v>
      </c>
      <c r="J16" s="56">
        <f>'Rekapitulácia stavby'!AN8</f>
        <v>44665</v>
      </c>
      <c r="K16" s="30"/>
      <c r="L16" s="43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0.8" customHeight="1" x14ac:dyDescent="0.2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43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2" customHeight="1" x14ac:dyDescent="0.2">
      <c r="A18" s="30"/>
      <c r="B18" s="31"/>
      <c r="C18" s="30"/>
      <c r="D18" s="23" t="s">
        <v>21</v>
      </c>
      <c r="E18" s="30"/>
      <c r="F18" s="30"/>
      <c r="G18" s="30"/>
      <c r="H18" s="30"/>
      <c r="I18" s="23" t="s">
        <v>22</v>
      </c>
      <c r="J18" s="21" t="s">
        <v>1</v>
      </c>
      <c r="K18" s="30"/>
      <c r="L18" s="4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8" customHeight="1" x14ac:dyDescent="0.2">
      <c r="A19" s="30"/>
      <c r="B19" s="31"/>
      <c r="C19" s="30"/>
      <c r="D19" s="30"/>
      <c r="E19" s="21" t="s">
        <v>184</v>
      </c>
      <c r="F19" s="30"/>
      <c r="G19" s="30"/>
      <c r="H19" s="30"/>
      <c r="I19" s="23" t="s">
        <v>23</v>
      </c>
      <c r="J19" s="21" t="s">
        <v>1</v>
      </c>
      <c r="K19" s="30"/>
      <c r="L19" s="43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7.05" customHeight="1" x14ac:dyDescent="0.2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43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2" customHeight="1" x14ac:dyDescent="0.2">
      <c r="A21" s="30"/>
      <c r="B21" s="31"/>
      <c r="C21" s="30"/>
      <c r="D21" s="23" t="s">
        <v>24</v>
      </c>
      <c r="E21" s="30"/>
      <c r="F21" s="30"/>
      <c r="G21" s="30"/>
      <c r="H21" s="30"/>
      <c r="I21" s="23" t="s">
        <v>22</v>
      </c>
      <c r="J21" s="24" t="str">
        <f>'Rekapitulácia stavby'!AN13</f>
        <v>Vyplň údaj</v>
      </c>
      <c r="K21" s="30"/>
      <c r="L21" s="43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8" customHeight="1" x14ac:dyDescent="0.2">
      <c r="A22" s="30"/>
      <c r="B22" s="31"/>
      <c r="C22" s="30"/>
      <c r="D22" s="30"/>
      <c r="E22" s="426" t="str">
        <f>'Rekapitulácia stavby'!E14</f>
        <v>Vyplň údaj</v>
      </c>
      <c r="F22" s="378"/>
      <c r="G22" s="378"/>
      <c r="H22" s="378"/>
      <c r="I22" s="23" t="s">
        <v>23</v>
      </c>
      <c r="J22" s="24" t="str">
        <f>'Rekapitulácia stavby'!AN14</f>
        <v>Vyplň údaj</v>
      </c>
      <c r="K22" s="30"/>
      <c r="L22" s="4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7.05" customHeight="1" x14ac:dyDescent="0.2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4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2" customHeight="1" x14ac:dyDescent="0.2">
      <c r="A24" s="30"/>
      <c r="B24" s="31"/>
      <c r="C24" s="30"/>
      <c r="D24" s="23" t="s">
        <v>26</v>
      </c>
      <c r="E24" s="30"/>
      <c r="F24" s="30"/>
      <c r="G24" s="30"/>
      <c r="H24" s="30"/>
      <c r="I24" s="23" t="s">
        <v>22</v>
      </c>
      <c r="J24" s="21" t="s">
        <v>1</v>
      </c>
      <c r="K24" s="30"/>
      <c r="L24" s="43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8" customHeight="1" x14ac:dyDescent="0.2">
      <c r="A25" s="30"/>
      <c r="B25" s="31"/>
      <c r="C25" s="30"/>
      <c r="D25" s="30"/>
      <c r="E25" s="21" t="s">
        <v>185</v>
      </c>
      <c r="F25" s="30"/>
      <c r="G25" s="30"/>
      <c r="H25" s="30"/>
      <c r="I25" s="23" t="s">
        <v>23</v>
      </c>
      <c r="J25" s="21" t="s">
        <v>1</v>
      </c>
      <c r="K25" s="30"/>
      <c r="L25" s="43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7.05" customHeight="1" x14ac:dyDescent="0.2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4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12" customHeight="1" x14ac:dyDescent="0.2">
      <c r="A27" s="30"/>
      <c r="B27" s="31"/>
      <c r="C27" s="30"/>
      <c r="D27" s="23" t="s">
        <v>28</v>
      </c>
      <c r="E27" s="30"/>
      <c r="F27" s="30"/>
      <c r="G27" s="30"/>
      <c r="H27" s="30"/>
      <c r="I27" s="23" t="s">
        <v>22</v>
      </c>
      <c r="J27" s="21" t="s">
        <v>1</v>
      </c>
      <c r="K27" s="30"/>
      <c r="L27" s="43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18" customHeight="1" x14ac:dyDescent="0.2">
      <c r="A28" s="30"/>
      <c r="B28" s="31"/>
      <c r="C28" s="30"/>
      <c r="D28" s="30"/>
      <c r="E28" s="21" t="s">
        <v>186</v>
      </c>
      <c r="F28" s="30"/>
      <c r="G28" s="30"/>
      <c r="H28" s="30"/>
      <c r="I28" s="23" t="s">
        <v>23</v>
      </c>
      <c r="J28" s="21" t="s">
        <v>1</v>
      </c>
      <c r="K28" s="30"/>
      <c r="L28" s="4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7.05" customHeight="1" x14ac:dyDescent="0.2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43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12" customHeight="1" x14ac:dyDescent="0.2">
      <c r="A30" s="30"/>
      <c r="B30" s="31"/>
      <c r="C30" s="30"/>
      <c r="D30" s="23" t="s">
        <v>29</v>
      </c>
      <c r="E30" s="30"/>
      <c r="F30" s="30"/>
      <c r="G30" s="30"/>
      <c r="H30" s="30"/>
      <c r="I30" s="30"/>
      <c r="J30" s="30"/>
      <c r="K30" s="30"/>
      <c r="L30" s="43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7" customFormat="1" ht="16.5" customHeight="1" x14ac:dyDescent="0.2">
      <c r="A31" s="98"/>
      <c r="B31" s="99"/>
      <c r="C31" s="98"/>
      <c r="D31" s="98"/>
      <c r="E31" s="382" t="s">
        <v>1</v>
      </c>
      <c r="F31" s="382"/>
      <c r="G31" s="382"/>
      <c r="H31" s="382"/>
      <c r="I31" s="98"/>
      <c r="J31" s="98"/>
      <c r="K31" s="98"/>
      <c r="L31" s="100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</row>
    <row r="32" spans="1:31" s="2" customFormat="1" ht="7.05" customHeight="1" x14ac:dyDescent="0.2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43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7.05" customHeight="1" x14ac:dyDescent="0.2">
      <c r="A33" s="30"/>
      <c r="B33" s="31"/>
      <c r="C33" s="30"/>
      <c r="D33" s="67"/>
      <c r="E33" s="67"/>
      <c r="F33" s="67"/>
      <c r="G33" s="67"/>
      <c r="H33" s="67"/>
      <c r="I33" s="67"/>
      <c r="J33" s="67"/>
      <c r="K33" s="67"/>
      <c r="L33" s="4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55" customHeight="1" x14ac:dyDescent="0.2">
      <c r="A34" s="30"/>
      <c r="B34" s="31"/>
      <c r="C34" s="30"/>
      <c r="D34" s="21" t="s">
        <v>187</v>
      </c>
      <c r="E34" s="30"/>
      <c r="F34" s="30"/>
      <c r="G34" s="30"/>
      <c r="H34" s="30"/>
      <c r="I34" s="30"/>
      <c r="J34" s="29">
        <f>J100</f>
        <v>0</v>
      </c>
      <c r="K34" s="30"/>
      <c r="L34" s="43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55" customHeight="1" x14ac:dyDescent="0.2">
      <c r="A35" s="30"/>
      <c r="B35" s="31"/>
      <c r="C35" s="30"/>
      <c r="D35" s="28" t="s">
        <v>174</v>
      </c>
      <c r="E35" s="30"/>
      <c r="F35" s="30"/>
      <c r="G35" s="30"/>
      <c r="H35" s="30"/>
      <c r="I35" s="30"/>
      <c r="J35" s="29">
        <f>J110</f>
        <v>0</v>
      </c>
      <c r="K35" s="30"/>
      <c r="L35" s="4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25.2" customHeight="1" x14ac:dyDescent="0.2">
      <c r="A36" s="30"/>
      <c r="B36" s="31"/>
      <c r="C36" s="30"/>
      <c r="D36" s="101" t="s">
        <v>32</v>
      </c>
      <c r="E36" s="30"/>
      <c r="F36" s="30"/>
      <c r="G36" s="30"/>
      <c r="H36" s="30"/>
      <c r="I36" s="30"/>
      <c r="J36" s="72">
        <f>ROUND(J34 + J35, 2)</f>
        <v>0</v>
      </c>
      <c r="K36" s="30"/>
      <c r="L36" s="4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7.05" customHeight="1" x14ac:dyDescent="0.2">
      <c r="A37" s="30"/>
      <c r="B37" s="31"/>
      <c r="C37" s="30"/>
      <c r="D37" s="67"/>
      <c r="E37" s="67"/>
      <c r="F37" s="67"/>
      <c r="G37" s="67"/>
      <c r="H37" s="67"/>
      <c r="I37" s="67"/>
      <c r="J37" s="67"/>
      <c r="K37" s="67"/>
      <c r="L37" s="43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55" customHeight="1" x14ac:dyDescent="0.2">
      <c r="A38" s="30"/>
      <c r="B38" s="31"/>
      <c r="C38" s="30"/>
      <c r="D38" s="30"/>
      <c r="E38" s="30"/>
      <c r="F38" s="34" t="s">
        <v>34</v>
      </c>
      <c r="G38" s="30"/>
      <c r="H38" s="30"/>
      <c r="I38" s="34" t="s">
        <v>33</v>
      </c>
      <c r="J38" s="34" t="s">
        <v>35</v>
      </c>
      <c r="K38" s="30"/>
      <c r="L38" s="43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55" customHeight="1" x14ac:dyDescent="0.2">
      <c r="A39" s="30"/>
      <c r="B39" s="31"/>
      <c r="C39" s="30"/>
      <c r="D39" s="102" t="s">
        <v>36</v>
      </c>
      <c r="E39" s="36" t="s">
        <v>37</v>
      </c>
      <c r="F39" s="103">
        <f>ROUND((SUM(BE110:BE117) + SUM(BE141:BE316)),  2)</f>
        <v>0</v>
      </c>
      <c r="G39" s="104"/>
      <c r="H39" s="104"/>
      <c r="I39" s="105">
        <v>0.2</v>
      </c>
      <c r="J39" s="103">
        <f>ROUND(((SUM(BE110:BE117) + SUM(BE141:BE316))*I39),  2)</f>
        <v>0</v>
      </c>
      <c r="K39" s="30"/>
      <c r="L39" s="43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55" customHeight="1" x14ac:dyDescent="0.2">
      <c r="A40" s="30"/>
      <c r="B40" s="31"/>
      <c r="C40" s="30"/>
      <c r="D40" s="30"/>
      <c r="E40" s="36" t="s">
        <v>38</v>
      </c>
      <c r="F40" s="103">
        <f>ROUND((SUM(BF110:BF117) + SUM(BF141:BF316)),  2)</f>
        <v>0</v>
      </c>
      <c r="G40" s="104"/>
      <c r="H40" s="104"/>
      <c r="I40" s="105">
        <v>0.2</v>
      </c>
      <c r="J40" s="103">
        <f>ROUND(((SUM(BF110:BF117) + SUM(BF141:BF316))*I40),  2)</f>
        <v>0</v>
      </c>
      <c r="K40" s="30"/>
      <c r="L40" s="43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14.55" hidden="1" customHeight="1" x14ac:dyDescent="0.2">
      <c r="A41" s="30"/>
      <c r="B41" s="31"/>
      <c r="C41" s="30"/>
      <c r="D41" s="30"/>
      <c r="E41" s="23" t="s">
        <v>39</v>
      </c>
      <c r="F41" s="106">
        <f>ROUND((SUM(BG110:BG117) + SUM(BG141:BG316)),  2)</f>
        <v>0</v>
      </c>
      <c r="G41" s="30"/>
      <c r="H41" s="30"/>
      <c r="I41" s="107">
        <v>0.2</v>
      </c>
      <c r="J41" s="106">
        <f>0</f>
        <v>0</v>
      </c>
      <c r="K41" s="30"/>
      <c r="L41" s="43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14.55" hidden="1" customHeight="1" x14ac:dyDescent="0.2">
      <c r="A42" s="30"/>
      <c r="B42" s="31"/>
      <c r="C42" s="30"/>
      <c r="D42" s="30"/>
      <c r="E42" s="23" t="s">
        <v>40</v>
      </c>
      <c r="F42" s="106">
        <f>ROUND((SUM(BH110:BH117) + SUM(BH141:BH316)),  2)</f>
        <v>0</v>
      </c>
      <c r="G42" s="30"/>
      <c r="H42" s="30"/>
      <c r="I42" s="107">
        <v>0.2</v>
      </c>
      <c r="J42" s="106">
        <f>0</f>
        <v>0</v>
      </c>
      <c r="K42" s="30"/>
      <c r="L42" s="43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" customFormat="1" ht="14.55" hidden="1" customHeight="1" x14ac:dyDescent="0.2">
      <c r="A43" s="30"/>
      <c r="B43" s="31"/>
      <c r="C43" s="30"/>
      <c r="D43" s="30"/>
      <c r="E43" s="36" t="s">
        <v>41</v>
      </c>
      <c r="F43" s="103">
        <f>ROUND((SUM(BI110:BI117) + SUM(BI141:BI316)),  2)</f>
        <v>0</v>
      </c>
      <c r="G43" s="104"/>
      <c r="H43" s="104"/>
      <c r="I43" s="105">
        <v>0</v>
      </c>
      <c r="J43" s="103">
        <f>0</f>
        <v>0</v>
      </c>
      <c r="K43" s="30"/>
      <c r="L43" s="43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2" customFormat="1" ht="7.05" customHeight="1" x14ac:dyDescent="0.2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43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s="2" customFormat="1" ht="25.2" customHeight="1" x14ac:dyDescent="0.2">
      <c r="A45" s="30"/>
      <c r="B45" s="31"/>
      <c r="C45" s="95"/>
      <c r="D45" s="108" t="s">
        <v>42</v>
      </c>
      <c r="E45" s="61"/>
      <c r="F45" s="61"/>
      <c r="G45" s="109" t="s">
        <v>43</v>
      </c>
      <c r="H45" s="110" t="s">
        <v>44</v>
      </c>
      <c r="I45" s="61"/>
      <c r="J45" s="111">
        <f>SUM(J36:J43)</f>
        <v>0</v>
      </c>
      <c r="K45" s="112"/>
      <c r="L45" s="43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  <row r="46" spans="1:31" s="2" customFormat="1" ht="14.55" customHeight="1" x14ac:dyDescent="0.2">
      <c r="A46" s="30"/>
      <c r="B46" s="31"/>
      <c r="C46" s="30"/>
      <c r="D46" s="30"/>
      <c r="E46" s="30"/>
      <c r="F46" s="30"/>
      <c r="G46" s="30"/>
      <c r="H46" s="30"/>
      <c r="I46" s="30"/>
      <c r="J46" s="30"/>
      <c r="K46" s="30"/>
      <c r="L46" s="43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:31" s="1" customFormat="1" ht="14.55" customHeight="1" x14ac:dyDescent="0.2">
      <c r="B47" s="16"/>
      <c r="L47" s="16"/>
    </row>
    <row r="48" spans="1:31" s="1" customFormat="1" ht="14.55" customHeight="1" x14ac:dyDescent="0.2">
      <c r="B48" s="16"/>
      <c r="L48" s="16"/>
    </row>
    <row r="49" spans="1:31" s="1" customFormat="1" ht="14.55" customHeight="1" x14ac:dyDescent="0.2">
      <c r="B49" s="16"/>
      <c r="L49" s="16"/>
    </row>
    <row r="50" spans="1:31" s="2" customFormat="1" ht="14.55" customHeight="1" x14ac:dyDescent="0.2">
      <c r="B50" s="43"/>
      <c r="D50" s="44" t="s">
        <v>45</v>
      </c>
      <c r="E50" s="45"/>
      <c r="F50" s="45"/>
      <c r="G50" s="44" t="s">
        <v>46</v>
      </c>
      <c r="H50" s="45"/>
      <c r="I50" s="45"/>
      <c r="J50" s="45"/>
      <c r="K50" s="45"/>
      <c r="L50" s="43"/>
    </row>
    <row r="51" spans="1:31" x14ac:dyDescent="0.2">
      <c r="B51" s="16"/>
      <c r="L51" s="16"/>
    </row>
    <row r="52" spans="1:31" x14ac:dyDescent="0.2">
      <c r="B52" s="16"/>
      <c r="L52" s="16"/>
    </row>
    <row r="53" spans="1:31" x14ac:dyDescent="0.2">
      <c r="B53" s="16"/>
      <c r="L53" s="16"/>
    </row>
    <row r="54" spans="1:31" x14ac:dyDescent="0.2">
      <c r="B54" s="16"/>
      <c r="L54" s="16"/>
    </row>
    <row r="55" spans="1:31" x14ac:dyDescent="0.2">
      <c r="B55" s="16"/>
      <c r="L55" s="16"/>
    </row>
    <row r="56" spans="1:31" x14ac:dyDescent="0.2">
      <c r="B56" s="16"/>
      <c r="L56" s="16"/>
    </row>
    <row r="57" spans="1:31" x14ac:dyDescent="0.2">
      <c r="B57" s="16"/>
      <c r="L57" s="16"/>
    </row>
    <row r="58" spans="1:31" x14ac:dyDescent="0.2">
      <c r="B58" s="16"/>
      <c r="L58" s="16"/>
    </row>
    <row r="59" spans="1:31" x14ac:dyDescent="0.2">
      <c r="B59" s="16"/>
      <c r="L59" s="16"/>
    </row>
    <row r="60" spans="1:31" x14ac:dyDescent="0.2">
      <c r="B60" s="16"/>
      <c r="L60" s="16"/>
    </row>
    <row r="61" spans="1:31" s="2" customFormat="1" ht="13.2" x14ac:dyDescent="0.2">
      <c r="A61" s="30"/>
      <c r="B61" s="31"/>
      <c r="C61" s="30"/>
      <c r="D61" s="46" t="s">
        <v>47</v>
      </c>
      <c r="E61" s="33"/>
      <c r="F61" s="113" t="s">
        <v>48</v>
      </c>
      <c r="G61" s="46" t="s">
        <v>47</v>
      </c>
      <c r="H61" s="33"/>
      <c r="I61" s="33"/>
      <c r="J61" s="114" t="s">
        <v>48</v>
      </c>
      <c r="K61" s="33"/>
      <c r="L61" s="4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x14ac:dyDescent="0.2">
      <c r="B62" s="16"/>
      <c r="L62" s="16"/>
    </row>
    <row r="63" spans="1:31" x14ac:dyDescent="0.2">
      <c r="B63" s="16"/>
      <c r="L63" s="16"/>
    </row>
    <row r="64" spans="1:31" x14ac:dyDescent="0.2">
      <c r="B64" s="16"/>
      <c r="L64" s="16"/>
    </row>
    <row r="65" spans="1:31" s="2" customFormat="1" ht="13.2" x14ac:dyDescent="0.2">
      <c r="A65" s="30"/>
      <c r="B65" s="31"/>
      <c r="C65" s="30"/>
      <c r="D65" s="44" t="s">
        <v>49</v>
      </c>
      <c r="E65" s="47"/>
      <c r="F65" s="47"/>
      <c r="G65" s="44" t="s">
        <v>50</v>
      </c>
      <c r="H65" s="47"/>
      <c r="I65" s="47"/>
      <c r="J65" s="47"/>
      <c r="K65" s="47"/>
      <c r="L65" s="4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x14ac:dyDescent="0.2">
      <c r="B66" s="16"/>
      <c r="L66" s="16"/>
    </row>
    <row r="67" spans="1:31" x14ac:dyDescent="0.2">
      <c r="B67" s="16"/>
      <c r="L67" s="16"/>
    </row>
    <row r="68" spans="1:31" x14ac:dyDescent="0.2">
      <c r="B68" s="16"/>
      <c r="L68" s="16"/>
    </row>
    <row r="69" spans="1:31" x14ac:dyDescent="0.2">
      <c r="B69" s="16"/>
      <c r="L69" s="16"/>
    </row>
    <row r="70" spans="1:31" x14ac:dyDescent="0.2">
      <c r="B70" s="16"/>
      <c r="L70" s="16"/>
    </row>
    <row r="71" spans="1:31" x14ac:dyDescent="0.2">
      <c r="B71" s="16"/>
      <c r="L71" s="16"/>
    </row>
    <row r="72" spans="1:31" x14ac:dyDescent="0.2">
      <c r="B72" s="16"/>
      <c r="L72" s="16"/>
    </row>
    <row r="73" spans="1:31" x14ac:dyDescent="0.2">
      <c r="B73" s="16"/>
      <c r="L73" s="16"/>
    </row>
    <row r="74" spans="1:31" x14ac:dyDescent="0.2">
      <c r="B74" s="16"/>
      <c r="L74" s="16"/>
    </row>
    <row r="75" spans="1:31" x14ac:dyDescent="0.2">
      <c r="B75" s="16"/>
      <c r="L75" s="16"/>
    </row>
    <row r="76" spans="1:31" s="2" customFormat="1" ht="13.2" x14ac:dyDescent="0.2">
      <c r="A76" s="30"/>
      <c r="B76" s="31"/>
      <c r="C76" s="30"/>
      <c r="D76" s="46" t="s">
        <v>47</v>
      </c>
      <c r="E76" s="33"/>
      <c r="F76" s="113" t="s">
        <v>48</v>
      </c>
      <c r="G76" s="46" t="s">
        <v>47</v>
      </c>
      <c r="H76" s="33"/>
      <c r="I76" s="33"/>
      <c r="J76" s="114" t="s">
        <v>48</v>
      </c>
      <c r="K76" s="33"/>
      <c r="L76" s="4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55" customHeight="1" x14ac:dyDescent="0.2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7.05" customHeight="1" x14ac:dyDescent="0.2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5.05" customHeight="1" x14ac:dyDescent="0.2">
      <c r="A82" s="30"/>
      <c r="B82" s="31"/>
      <c r="C82" s="17" t="s">
        <v>188</v>
      </c>
      <c r="D82" s="30"/>
      <c r="E82" s="30"/>
      <c r="F82" s="30"/>
      <c r="G82" s="30"/>
      <c r="H82" s="30"/>
      <c r="I82" s="30"/>
      <c r="J82" s="30"/>
      <c r="K82" s="30"/>
      <c r="L82" s="4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7.05" customHeight="1" x14ac:dyDescent="0.2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 x14ac:dyDescent="0.2">
      <c r="A84" s="30"/>
      <c r="B84" s="31"/>
      <c r="C84" s="23" t="s">
        <v>15</v>
      </c>
      <c r="D84" s="30"/>
      <c r="E84" s="30"/>
      <c r="F84" s="30"/>
      <c r="G84" s="30"/>
      <c r="H84" s="30"/>
      <c r="I84" s="30"/>
      <c r="J84" s="30"/>
      <c r="K84" s="30"/>
      <c r="L84" s="4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 x14ac:dyDescent="0.2">
      <c r="A85" s="30"/>
      <c r="B85" s="31"/>
      <c r="C85" s="30"/>
      <c r="D85" s="30"/>
      <c r="E85" s="428" t="str">
        <f>E7</f>
        <v>Vinárstvo S</v>
      </c>
      <c r="F85" s="429"/>
      <c r="G85" s="429"/>
      <c r="H85" s="429"/>
      <c r="I85" s="30"/>
      <c r="J85" s="30"/>
      <c r="K85" s="30"/>
      <c r="L85" s="4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1" customFormat="1" ht="12" customHeight="1" x14ac:dyDescent="0.2">
      <c r="B86" s="16"/>
      <c r="C86" s="23" t="s">
        <v>181</v>
      </c>
      <c r="L86" s="16"/>
    </row>
    <row r="87" spans="1:31" s="1" customFormat="1" ht="16.5" customHeight="1" x14ac:dyDescent="0.2">
      <c r="B87" s="16"/>
      <c r="E87" s="428" t="s">
        <v>106</v>
      </c>
      <c r="F87" s="374"/>
      <c r="G87" s="374"/>
      <c r="H87" s="374"/>
      <c r="L87" s="16"/>
    </row>
    <row r="88" spans="1:31" s="1" customFormat="1" ht="12" customHeight="1" x14ac:dyDescent="0.2">
      <c r="B88" s="16"/>
      <c r="C88" s="23" t="s">
        <v>182</v>
      </c>
      <c r="L88" s="16"/>
    </row>
    <row r="89" spans="1:31" s="2" customFormat="1" ht="16.5" customHeight="1" x14ac:dyDescent="0.2">
      <c r="A89" s="30"/>
      <c r="B89" s="31"/>
      <c r="C89" s="30"/>
      <c r="D89" s="30"/>
      <c r="E89" s="431" t="s">
        <v>2843</v>
      </c>
      <c r="F89" s="425"/>
      <c r="G89" s="425"/>
      <c r="H89" s="425"/>
      <c r="I89" s="30"/>
      <c r="J89" s="30"/>
      <c r="K89" s="30"/>
      <c r="L89" s="4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12" customHeight="1" x14ac:dyDescent="0.2">
      <c r="A90" s="30"/>
      <c r="B90" s="31"/>
      <c r="C90" s="23"/>
      <c r="D90" s="30"/>
      <c r="E90" s="30"/>
      <c r="F90" s="30"/>
      <c r="G90" s="30"/>
      <c r="H90" s="30"/>
      <c r="I90" s="30"/>
      <c r="J90" s="30"/>
      <c r="K90" s="30"/>
      <c r="L90" s="43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6.5" customHeight="1" x14ac:dyDescent="0.2">
      <c r="A91" s="30"/>
      <c r="B91" s="31"/>
      <c r="C91" s="30"/>
      <c r="D91" s="30"/>
      <c r="E91" s="404"/>
      <c r="F91" s="425"/>
      <c r="G91" s="425"/>
      <c r="H91" s="425"/>
      <c r="I91" s="30"/>
      <c r="J91" s="30"/>
      <c r="K91" s="30"/>
      <c r="L91" s="43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7.05" customHeight="1" x14ac:dyDescent="0.2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3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2" customHeight="1" x14ac:dyDescent="0.2">
      <c r="A93" s="30"/>
      <c r="B93" s="31"/>
      <c r="C93" s="23" t="s">
        <v>18</v>
      </c>
      <c r="D93" s="30"/>
      <c r="E93" s="30"/>
      <c r="F93" s="21" t="str">
        <f>F16</f>
        <v>k.ú.Strekov,okres Nové Zámky</v>
      </c>
      <c r="G93" s="30"/>
      <c r="H93" s="30"/>
      <c r="I93" s="23" t="s">
        <v>20</v>
      </c>
      <c r="J93" s="56">
        <f>IF(J16="","",J16)</f>
        <v>44665</v>
      </c>
      <c r="K93" s="30"/>
      <c r="L93" s="43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7.05" customHeight="1" x14ac:dyDescent="0.2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43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25.8" customHeight="1" x14ac:dyDescent="0.2">
      <c r="A95" s="30"/>
      <c r="B95" s="31"/>
      <c r="C95" s="23" t="s">
        <v>21</v>
      </c>
      <c r="D95" s="30"/>
      <c r="E95" s="30"/>
      <c r="F95" s="21" t="str">
        <f>E19</f>
        <v xml:space="preserve"> STON a.s. , Uhrova 18, 831 01 Bratislava</v>
      </c>
      <c r="G95" s="30"/>
      <c r="H95" s="30"/>
      <c r="I95" s="23" t="s">
        <v>26</v>
      </c>
      <c r="J95" s="26" t="str">
        <f>E25</f>
        <v xml:space="preserve"> Ing. arch. Tomáš Krištek</v>
      </c>
      <c r="K95" s="30"/>
      <c r="L95" s="43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2" customFormat="1" ht="15.3" customHeight="1" x14ac:dyDescent="0.2">
      <c r="A96" s="30"/>
      <c r="B96" s="31"/>
      <c r="C96" s="23" t="s">
        <v>24</v>
      </c>
      <c r="D96" s="30"/>
      <c r="E96" s="30"/>
      <c r="F96" s="21" t="str">
        <f>IF(E22="","",E22)</f>
        <v>Vyplň údaj</v>
      </c>
      <c r="G96" s="30"/>
      <c r="H96" s="30"/>
      <c r="I96" s="23" t="s">
        <v>28</v>
      </c>
      <c r="J96" s="26" t="str">
        <f>E28</f>
        <v>Rosoft,s.r.o.</v>
      </c>
      <c r="K96" s="30"/>
      <c r="L96" s="43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65" s="2" customFormat="1" ht="10.199999999999999" customHeight="1" x14ac:dyDescent="0.2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3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65" s="2" customFormat="1" ht="29.25" customHeight="1" x14ac:dyDescent="0.2">
      <c r="A98" s="30"/>
      <c r="B98" s="31"/>
      <c r="C98" s="115" t="s">
        <v>189</v>
      </c>
      <c r="D98" s="95"/>
      <c r="E98" s="95"/>
      <c r="F98" s="95"/>
      <c r="G98" s="95"/>
      <c r="H98" s="95"/>
      <c r="I98" s="95"/>
      <c r="J98" s="116" t="s">
        <v>190</v>
      </c>
      <c r="K98" s="95"/>
      <c r="L98" s="43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65" s="2" customFormat="1" ht="10.199999999999999" customHeight="1" x14ac:dyDescent="0.2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3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65" s="2" customFormat="1" ht="22.8" customHeight="1" x14ac:dyDescent="0.2">
      <c r="A100" s="30"/>
      <c r="B100" s="31"/>
      <c r="C100" s="117" t="s">
        <v>191</v>
      </c>
      <c r="D100" s="30"/>
      <c r="E100" s="30"/>
      <c r="F100" s="30"/>
      <c r="G100" s="30"/>
      <c r="H100" s="30"/>
      <c r="I100" s="30"/>
      <c r="J100" s="72">
        <f>J141</f>
        <v>0</v>
      </c>
      <c r="K100" s="30"/>
      <c r="L100" s="43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U100" s="13" t="s">
        <v>192</v>
      </c>
    </row>
    <row r="101" spans="1:65" s="8" customFormat="1" ht="25.05" customHeight="1" x14ac:dyDescent="0.2">
      <c r="B101" s="118"/>
      <c r="D101" s="119" t="s">
        <v>1139</v>
      </c>
      <c r="E101" s="120"/>
      <c r="F101" s="120"/>
      <c r="G101" s="120"/>
      <c r="H101" s="120"/>
      <c r="I101" s="120"/>
      <c r="J101" s="121">
        <f>J142</f>
        <v>0</v>
      </c>
      <c r="L101" s="118"/>
    </row>
    <row r="102" spans="1:65" s="9" customFormat="1" ht="19.95" customHeight="1" x14ac:dyDescent="0.2">
      <c r="B102" s="122"/>
      <c r="D102" s="123" t="s">
        <v>1365</v>
      </c>
      <c r="E102" s="124"/>
      <c r="F102" s="124"/>
      <c r="G102" s="124"/>
      <c r="H102" s="124"/>
      <c r="I102" s="124"/>
      <c r="J102" s="125">
        <f>J143</f>
        <v>0</v>
      </c>
      <c r="L102" s="122"/>
    </row>
    <row r="103" spans="1:65" s="8" customFormat="1" ht="25.05" customHeight="1" x14ac:dyDescent="0.2">
      <c r="B103" s="118"/>
      <c r="D103" s="119" t="s">
        <v>2065</v>
      </c>
      <c r="E103" s="120"/>
      <c r="F103" s="120"/>
      <c r="G103" s="120"/>
      <c r="H103" s="120"/>
      <c r="I103" s="120"/>
      <c r="J103" s="121">
        <f>J151</f>
        <v>0</v>
      </c>
      <c r="L103" s="118"/>
    </row>
    <row r="104" spans="1:65" s="9" customFormat="1" ht="19.95" customHeight="1" x14ac:dyDescent="0.2">
      <c r="B104" s="122"/>
      <c r="D104" s="123" t="s">
        <v>1367</v>
      </c>
      <c r="E104" s="124"/>
      <c r="F104" s="124"/>
      <c r="G104" s="124"/>
      <c r="H104" s="124"/>
      <c r="I104" s="124"/>
      <c r="J104" s="125">
        <f>J152</f>
        <v>0</v>
      </c>
      <c r="L104" s="122"/>
    </row>
    <row r="105" spans="1:65" s="9" customFormat="1" ht="19.95" customHeight="1" x14ac:dyDescent="0.2">
      <c r="B105" s="122"/>
      <c r="D105" s="123" t="s">
        <v>1368</v>
      </c>
      <c r="E105" s="124"/>
      <c r="F105" s="124"/>
      <c r="G105" s="124"/>
      <c r="H105" s="124"/>
      <c r="I105" s="124"/>
      <c r="J105" s="125">
        <f>J269</f>
        <v>0</v>
      </c>
      <c r="L105" s="122"/>
    </row>
    <row r="106" spans="1:65" s="9" customFormat="1" ht="19.95" customHeight="1" x14ac:dyDescent="0.2">
      <c r="B106" s="122"/>
      <c r="D106" s="123" t="s">
        <v>1369</v>
      </c>
      <c r="E106" s="124"/>
      <c r="F106" s="124"/>
      <c r="G106" s="124"/>
      <c r="H106" s="124"/>
      <c r="I106" s="124"/>
      <c r="J106" s="125">
        <f>J308</f>
        <v>0</v>
      </c>
      <c r="L106" s="122"/>
    </row>
    <row r="107" spans="1:65" s="8" customFormat="1" ht="25.05" customHeight="1" x14ac:dyDescent="0.2">
      <c r="B107" s="118"/>
      <c r="D107" s="119" t="s">
        <v>1370</v>
      </c>
      <c r="E107" s="120"/>
      <c r="F107" s="120"/>
      <c r="G107" s="120"/>
      <c r="H107" s="120"/>
      <c r="I107" s="120"/>
      <c r="J107" s="121">
        <f>J310</f>
        <v>0</v>
      </c>
      <c r="L107" s="118"/>
    </row>
    <row r="108" spans="1:65" s="2" customFormat="1" ht="21.75" customHeight="1" x14ac:dyDescent="0.2">
      <c r="A108" s="30"/>
      <c r="B108" s="31"/>
      <c r="C108" s="30"/>
      <c r="D108" s="30"/>
      <c r="E108" s="30"/>
      <c r="F108" s="30"/>
      <c r="G108" s="30"/>
      <c r="H108" s="30"/>
      <c r="I108" s="30"/>
      <c r="J108" s="30"/>
      <c r="K108" s="30"/>
      <c r="L108" s="43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65" s="2" customFormat="1" ht="7.05" customHeight="1" x14ac:dyDescent="0.2">
      <c r="A109" s="30"/>
      <c r="B109" s="31"/>
      <c r="C109" s="30"/>
      <c r="D109" s="30"/>
      <c r="E109" s="30"/>
      <c r="F109" s="30"/>
      <c r="G109" s="30"/>
      <c r="H109" s="30"/>
      <c r="I109" s="30"/>
      <c r="J109" s="30"/>
      <c r="K109" s="30"/>
      <c r="L109" s="43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65" s="2" customFormat="1" ht="29.25" customHeight="1" x14ac:dyDescent="0.2">
      <c r="A110" s="30"/>
      <c r="B110" s="31"/>
      <c r="C110" s="117" t="s">
        <v>196</v>
      </c>
      <c r="D110" s="30"/>
      <c r="E110" s="30"/>
      <c r="F110" s="30"/>
      <c r="G110" s="30"/>
      <c r="H110" s="30"/>
      <c r="I110" s="30"/>
      <c r="J110" s="126">
        <f>ROUND(J111 + J112 + J113 + J114 + J115 + J116,2)</f>
        <v>0</v>
      </c>
      <c r="K110" s="30"/>
      <c r="L110" s="43"/>
      <c r="N110" s="127" t="s">
        <v>36</v>
      </c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65" s="2" customFormat="1" ht="18" customHeight="1" x14ac:dyDescent="0.2">
      <c r="A111" s="30"/>
      <c r="B111" s="128"/>
      <c r="C111" s="129"/>
      <c r="D111" s="424" t="s">
        <v>197</v>
      </c>
      <c r="E111" s="430"/>
      <c r="F111" s="430"/>
      <c r="G111" s="129"/>
      <c r="H111" s="129"/>
      <c r="I111" s="129"/>
      <c r="J111" s="88">
        <v>0</v>
      </c>
      <c r="K111" s="129"/>
      <c r="L111" s="131"/>
      <c r="M111" s="132"/>
      <c r="N111" s="133" t="s">
        <v>38</v>
      </c>
      <c r="O111" s="132"/>
      <c r="P111" s="132"/>
      <c r="Q111" s="132"/>
      <c r="R111" s="132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4" t="s">
        <v>198</v>
      </c>
      <c r="AZ111" s="132"/>
      <c r="BA111" s="132"/>
      <c r="BB111" s="132"/>
      <c r="BC111" s="132"/>
      <c r="BD111" s="132"/>
      <c r="BE111" s="135">
        <f t="shared" ref="BE111:BE116" si="0">IF(N111="základná",J111,0)</f>
        <v>0</v>
      </c>
      <c r="BF111" s="135">
        <f t="shared" ref="BF111:BF116" si="1">IF(N111="znížená",J111,0)</f>
        <v>0</v>
      </c>
      <c r="BG111" s="135">
        <f t="shared" ref="BG111:BG116" si="2">IF(N111="zákl. prenesená",J111,0)</f>
        <v>0</v>
      </c>
      <c r="BH111" s="135">
        <f t="shared" ref="BH111:BH116" si="3">IF(N111="zníž. prenesená",J111,0)</f>
        <v>0</v>
      </c>
      <c r="BI111" s="135">
        <f t="shared" ref="BI111:BI116" si="4">IF(N111="nulová",J111,0)</f>
        <v>0</v>
      </c>
      <c r="BJ111" s="134" t="s">
        <v>84</v>
      </c>
      <c r="BK111" s="132"/>
      <c r="BL111" s="132"/>
      <c r="BM111" s="132"/>
    </row>
    <row r="112" spans="1:65" s="2" customFormat="1" ht="18" customHeight="1" x14ac:dyDescent="0.2">
      <c r="A112" s="30"/>
      <c r="B112" s="128"/>
      <c r="C112" s="129"/>
      <c r="D112" s="424" t="s">
        <v>199</v>
      </c>
      <c r="E112" s="430"/>
      <c r="F112" s="430"/>
      <c r="G112" s="129"/>
      <c r="H112" s="129"/>
      <c r="I112" s="129"/>
      <c r="J112" s="88">
        <v>0</v>
      </c>
      <c r="K112" s="129"/>
      <c r="L112" s="131"/>
      <c r="M112" s="132"/>
      <c r="N112" s="133" t="s">
        <v>38</v>
      </c>
      <c r="O112" s="132"/>
      <c r="P112" s="132"/>
      <c r="Q112" s="132"/>
      <c r="R112" s="132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4" t="s">
        <v>198</v>
      </c>
      <c r="AZ112" s="132"/>
      <c r="BA112" s="132"/>
      <c r="BB112" s="132"/>
      <c r="BC112" s="132"/>
      <c r="BD112" s="132"/>
      <c r="BE112" s="135">
        <f t="shared" si="0"/>
        <v>0</v>
      </c>
      <c r="BF112" s="135">
        <f t="shared" si="1"/>
        <v>0</v>
      </c>
      <c r="BG112" s="135">
        <f t="shared" si="2"/>
        <v>0</v>
      </c>
      <c r="BH112" s="135">
        <f t="shared" si="3"/>
        <v>0</v>
      </c>
      <c r="BI112" s="135">
        <f t="shared" si="4"/>
        <v>0</v>
      </c>
      <c r="BJ112" s="134" t="s">
        <v>84</v>
      </c>
      <c r="BK112" s="132"/>
      <c r="BL112" s="132"/>
      <c r="BM112" s="132"/>
    </row>
    <row r="113" spans="1:65" s="2" customFormat="1" ht="18" customHeight="1" x14ac:dyDescent="0.2">
      <c r="A113" s="30"/>
      <c r="B113" s="128"/>
      <c r="C113" s="129"/>
      <c r="D113" s="424" t="s">
        <v>200</v>
      </c>
      <c r="E113" s="430"/>
      <c r="F113" s="430"/>
      <c r="G113" s="129"/>
      <c r="H113" s="129"/>
      <c r="I113" s="129"/>
      <c r="J113" s="88">
        <v>0</v>
      </c>
      <c r="K113" s="129"/>
      <c r="L113" s="131"/>
      <c r="M113" s="132"/>
      <c r="N113" s="133" t="s">
        <v>38</v>
      </c>
      <c r="O113" s="132"/>
      <c r="P113" s="132"/>
      <c r="Q113" s="132"/>
      <c r="R113" s="132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4" t="s">
        <v>198</v>
      </c>
      <c r="AZ113" s="132"/>
      <c r="BA113" s="132"/>
      <c r="BB113" s="132"/>
      <c r="BC113" s="132"/>
      <c r="BD113" s="132"/>
      <c r="BE113" s="135">
        <f t="shared" si="0"/>
        <v>0</v>
      </c>
      <c r="BF113" s="135">
        <f t="shared" si="1"/>
        <v>0</v>
      </c>
      <c r="BG113" s="135">
        <f t="shared" si="2"/>
        <v>0</v>
      </c>
      <c r="BH113" s="135">
        <f t="shared" si="3"/>
        <v>0</v>
      </c>
      <c r="BI113" s="135">
        <f t="shared" si="4"/>
        <v>0</v>
      </c>
      <c r="BJ113" s="134" t="s">
        <v>84</v>
      </c>
      <c r="BK113" s="132"/>
      <c r="BL113" s="132"/>
      <c r="BM113" s="132"/>
    </row>
    <row r="114" spans="1:65" s="2" customFormat="1" ht="18" customHeight="1" x14ac:dyDescent="0.2">
      <c r="A114" s="30"/>
      <c r="B114" s="128"/>
      <c r="C114" s="129"/>
      <c r="D114" s="424" t="s">
        <v>201</v>
      </c>
      <c r="E114" s="430"/>
      <c r="F114" s="430"/>
      <c r="G114" s="129"/>
      <c r="H114" s="129"/>
      <c r="I114" s="129"/>
      <c r="J114" s="88">
        <v>0</v>
      </c>
      <c r="K114" s="129"/>
      <c r="L114" s="131"/>
      <c r="M114" s="132"/>
      <c r="N114" s="133" t="s">
        <v>38</v>
      </c>
      <c r="O114" s="132"/>
      <c r="P114" s="132"/>
      <c r="Q114" s="132"/>
      <c r="R114" s="132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4" t="s">
        <v>198</v>
      </c>
      <c r="AZ114" s="132"/>
      <c r="BA114" s="132"/>
      <c r="BB114" s="132"/>
      <c r="BC114" s="132"/>
      <c r="BD114" s="132"/>
      <c r="BE114" s="135">
        <f t="shared" si="0"/>
        <v>0</v>
      </c>
      <c r="BF114" s="135">
        <f t="shared" si="1"/>
        <v>0</v>
      </c>
      <c r="BG114" s="135">
        <f t="shared" si="2"/>
        <v>0</v>
      </c>
      <c r="BH114" s="135">
        <f t="shared" si="3"/>
        <v>0</v>
      </c>
      <c r="BI114" s="135">
        <f t="shared" si="4"/>
        <v>0</v>
      </c>
      <c r="BJ114" s="134" t="s">
        <v>84</v>
      </c>
      <c r="BK114" s="132"/>
      <c r="BL114" s="132"/>
      <c r="BM114" s="132"/>
    </row>
    <row r="115" spans="1:65" s="2" customFormat="1" ht="18" customHeight="1" x14ac:dyDescent="0.2">
      <c r="A115" s="30"/>
      <c r="B115" s="128"/>
      <c r="C115" s="129"/>
      <c r="D115" s="424" t="s">
        <v>202</v>
      </c>
      <c r="E115" s="430"/>
      <c r="F115" s="430"/>
      <c r="G115" s="129"/>
      <c r="H115" s="129"/>
      <c r="I115" s="129"/>
      <c r="J115" s="88">
        <v>0</v>
      </c>
      <c r="K115" s="129"/>
      <c r="L115" s="131"/>
      <c r="M115" s="132"/>
      <c r="N115" s="133" t="s">
        <v>38</v>
      </c>
      <c r="O115" s="132"/>
      <c r="P115" s="132"/>
      <c r="Q115" s="132"/>
      <c r="R115" s="132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4" t="s">
        <v>198</v>
      </c>
      <c r="AZ115" s="132"/>
      <c r="BA115" s="132"/>
      <c r="BB115" s="132"/>
      <c r="BC115" s="132"/>
      <c r="BD115" s="132"/>
      <c r="BE115" s="135">
        <f t="shared" si="0"/>
        <v>0</v>
      </c>
      <c r="BF115" s="135">
        <f t="shared" si="1"/>
        <v>0</v>
      </c>
      <c r="BG115" s="135">
        <f t="shared" si="2"/>
        <v>0</v>
      </c>
      <c r="BH115" s="135">
        <f t="shared" si="3"/>
        <v>0</v>
      </c>
      <c r="BI115" s="135">
        <f t="shared" si="4"/>
        <v>0</v>
      </c>
      <c r="BJ115" s="134" t="s">
        <v>84</v>
      </c>
      <c r="BK115" s="132"/>
      <c r="BL115" s="132"/>
      <c r="BM115" s="132"/>
    </row>
    <row r="116" spans="1:65" s="2" customFormat="1" ht="18" customHeight="1" x14ac:dyDescent="0.2">
      <c r="A116" s="30"/>
      <c r="B116" s="128"/>
      <c r="C116" s="129"/>
      <c r="D116" s="130" t="s">
        <v>203</v>
      </c>
      <c r="E116" s="129"/>
      <c r="F116" s="129"/>
      <c r="G116" s="129"/>
      <c r="H116" s="129"/>
      <c r="I116" s="129"/>
      <c r="J116" s="88">
        <f>ROUND(J34*T116,2)</f>
        <v>0</v>
      </c>
      <c r="K116" s="129"/>
      <c r="L116" s="131"/>
      <c r="M116" s="132"/>
      <c r="N116" s="133" t="s">
        <v>38</v>
      </c>
      <c r="O116" s="132"/>
      <c r="P116" s="132"/>
      <c r="Q116" s="132"/>
      <c r="R116" s="132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4" t="s">
        <v>204</v>
      </c>
      <c r="AZ116" s="132"/>
      <c r="BA116" s="132"/>
      <c r="BB116" s="132"/>
      <c r="BC116" s="132"/>
      <c r="BD116" s="132"/>
      <c r="BE116" s="135">
        <f t="shared" si="0"/>
        <v>0</v>
      </c>
      <c r="BF116" s="135">
        <f t="shared" si="1"/>
        <v>0</v>
      </c>
      <c r="BG116" s="135">
        <f t="shared" si="2"/>
        <v>0</v>
      </c>
      <c r="BH116" s="135">
        <f t="shared" si="3"/>
        <v>0</v>
      </c>
      <c r="BI116" s="135">
        <f t="shared" si="4"/>
        <v>0</v>
      </c>
      <c r="BJ116" s="134" t="s">
        <v>84</v>
      </c>
      <c r="BK116" s="132"/>
      <c r="BL116" s="132"/>
      <c r="BM116" s="132"/>
    </row>
    <row r="117" spans="1:65" s="2" customFormat="1" x14ac:dyDescent="0.2">
      <c r="A117" s="30"/>
      <c r="B117" s="31"/>
      <c r="C117" s="30"/>
      <c r="D117" s="30"/>
      <c r="E117" s="30"/>
      <c r="F117" s="30"/>
      <c r="G117" s="30"/>
      <c r="H117" s="30"/>
      <c r="I117" s="30"/>
      <c r="J117" s="30"/>
      <c r="K117" s="30"/>
      <c r="L117" s="43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2" customFormat="1" ht="29.25" customHeight="1" x14ac:dyDescent="0.2">
      <c r="A118" s="30"/>
      <c r="B118" s="31"/>
      <c r="C118" s="94" t="s">
        <v>179</v>
      </c>
      <c r="D118" s="95"/>
      <c r="E118" s="95"/>
      <c r="F118" s="95"/>
      <c r="G118" s="95"/>
      <c r="H118" s="95"/>
      <c r="I118" s="95"/>
      <c r="J118" s="96">
        <f>ROUND(J100+J110,2)</f>
        <v>0</v>
      </c>
      <c r="K118" s="95"/>
      <c r="L118" s="43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2" customFormat="1" ht="7.05" customHeight="1" x14ac:dyDescent="0.2">
      <c r="A119" s="30"/>
      <c r="B119" s="48"/>
      <c r="C119" s="49"/>
      <c r="D119" s="49"/>
      <c r="E119" s="49"/>
      <c r="F119" s="49"/>
      <c r="G119" s="49"/>
      <c r="H119" s="49"/>
      <c r="I119" s="49"/>
      <c r="J119" s="49"/>
      <c r="K119" s="49"/>
      <c r="L119" s="43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3" spans="1:65" s="2" customFormat="1" ht="7.05" customHeight="1" x14ac:dyDescent="0.2">
      <c r="A123" s="30"/>
      <c r="B123" s="50"/>
      <c r="C123" s="51"/>
      <c r="D123" s="51"/>
      <c r="E123" s="51"/>
      <c r="F123" s="51"/>
      <c r="G123" s="51"/>
      <c r="H123" s="51"/>
      <c r="I123" s="51"/>
      <c r="J123" s="51"/>
      <c r="K123" s="51"/>
      <c r="L123" s="43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65" s="2" customFormat="1" ht="25.05" customHeight="1" x14ac:dyDescent="0.2">
      <c r="A124" s="30"/>
      <c r="B124" s="31"/>
      <c r="C124" s="17" t="s">
        <v>205</v>
      </c>
      <c r="D124" s="30"/>
      <c r="E124" s="30"/>
      <c r="F124" s="30"/>
      <c r="G124" s="30"/>
      <c r="H124" s="30"/>
      <c r="I124" s="30"/>
      <c r="J124" s="30"/>
      <c r="K124" s="30"/>
      <c r="L124" s="43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65" s="2" customFormat="1" ht="7.05" customHeight="1" x14ac:dyDescent="0.2">
      <c r="A125" s="30"/>
      <c r="B125" s="31"/>
      <c r="C125" s="30"/>
      <c r="D125" s="30"/>
      <c r="E125" s="30"/>
      <c r="F125" s="30"/>
      <c r="G125" s="30"/>
      <c r="H125" s="30"/>
      <c r="I125" s="30"/>
      <c r="J125" s="30"/>
      <c r="K125" s="30"/>
      <c r="L125" s="43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65" s="2" customFormat="1" ht="12" customHeight="1" x14ac:dyDescent="0.2">
      <c r="A126" s="30"/>
      <c r="B126" s="31"/>
      <c r="C126" s="23" t="s">
        <v>15</v>
      </c>
      <c r="D126" s="30"/>
      <c r="E126" s="30"/>
      <c r="F126" s="30"/>
      <c r="G126" s="30"/>
      <c r="H126" s="30"/>
      <c r="I126" s="30"/>
      <c r="J126" s="30"/>
      <c r="K126" s="30"/>
      <c r="L126" s="43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65" s="2" customFormat="1" ht="16.5" customHeight="1" x14ac:dyDescent="0.2">
      <c r="A127" s="30"/>
      <c r="B127" s="31"/>
      <c r="C127" s="30"/>
      <c r="D127" s="30"/>
      <c r="E127" s="428" t="str">
        <f>E7</f>
        <v>Vinárstvo S</v>
      </c>
      <c r="F127" s="429"/>
      <c r="G127" s="429"/>
      <c r="H127" s="429"/>
      <c r="I127" s="30"/>
      <c r="J127" s="30"/>
      <c r="K127" s="30"/>
      <c r="L127" s="43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65" s="1" customFormat="1" ht="12" customHeight="1" x14ac:dyDescent="0.2">
      <c r="B128" s="16"/>
      <c r="C128" s="23" t="s">
        <v>181</v>
      </c>
      <c r="L128" s="16"/>
    </row>
    <row r="129" spans="1:65" s="1" customFormat="1" ht="16.5" customHeight="1" x14ac:dyDescent="0.2">
      <c r="B129" s="16"/>
      <c r="E129" s="428" t="s">
        <v>106</v>
      </c>
      <c r="F129" s="374"/>
      <c r="G129" s="374"/>
      <c r="H129" s="374"/>
      <c r="L129" s="16"/>
    </row>
    <row r="130" spans="1:65" s="1" customFormat="1" ht="12" customHeight="1" x14ac:dyDescent="0.2">
      <c r="B130" s="16"/>
      <c r="C130" s="23" t="s">
        <v>182</v>
      </c>
      <c r="L130" s="16"/>
    </row>
    <row r="131" spans="1:65" s="2" customFormat="1" ht="16.5" customHeight="1" x14ac:dyDescent="0.2">
      <c r="A131" s="30"/>
      <c r="B131" s="31"/>
      <c r="C131" s="30"/>
      <c r="D131" s="30"/>
      <c r="E131" s="431" t="s">
        <v>2843</v>
      </c>
      <c r="F131" s="425"/>
      <c r="G131" s="425"/>
      <c r="H131" s="425"/>
      <c r="I131" s="30"/>
      <c r="J131" s="30"/>
      <c r="K131" s="30"/>
      <c r="L131" s="43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65" s="2" customFormat="1" ht="12" customHeight="1" x14ac:dyDescent="0.2">
      <c r="A132" s="30"/>
      <c r="B132" s="31"/>
      <c r="C132" s="23"/>
      <c r="D132" s="30"/>
      <c r="E132" s="30"/>
      <c r="F132" s="30"/>
      <c r="G132" s="30"/>
      <c r="H132" s="30"/>
      <c r="I132" s="30"/>
      <c r="J132" s="30"/>
      <c r="K132" s="30"/>
      <c r="L132" s="43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65" s="2" customFormat="1" ht="16.5" customHeight="1" x14ac:dyDescent="0.2">
      <c r="A133" s="30"/>
      <c r="B133" s="31"/>
      <c r="C133" s="30"/>
      <c r="D133" s="30"/>
      <c r="E133" s="404"/>
      <c r="F133" s="425"/>
      <c r="G133" s="425"/>
      <c r="H133" s="425"/>
      <c r="I133" s="30"/>
      <c r="J133" s="30"/>
      <c r="K133" s="30"/>
      <c r="L133" s="43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1:65" s="2" customFormat="1" ht="7.05" customHeight="1" x14ac:dyDescent="0.2">
      <c r="A134" s="30"/>
      <c r="B134" s="31"/>
      <c r="C134" s="30"/>
      <c r="D134" s="30"/>
      <c r="E134" s="30"/>
      <c r="F134" s="30"/>
      <c r="G134" s="30"/>
      <c r="H134" s="30"/>
      <c r="I134" s="30"/>
      <c r="J134" s="30"/>
      <c r="K134" s="30"/>
      <c r="L134" s="43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</row>
    <row r="135" spans="1:65" s="2" customFormat="1" ht="12" customHeight="1" x14ac:dyDescent="0.2">
      <c r="A135" s="30"/>
      <c r="B135" s="31"/>
      <c r="C135" s="23" t="s">
        <v>18</v>
      </c>
      <c r="D135" s="30"/>
      <c r="E135" s="30"/>
      <c r="F135" s="21" t="str">
        <f>F16</f>
        <v>k.ú.Strekov,okres Nové Zámky</v>
      </c>
      <c r="G135" s="30"/>
      <c r="H135" s="30"/>
      <c r="I135" s="23" t="s">
        <v>20</v>
      </c>
      <c r="J135" s="56">
        <f>IF(J16="","",J16)</f>
        <v>44665</v>
      </c>
      <c r="K135" s="30"/>
      <c r="L135" s="43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  <row r="136" spans="1:65" s="2" customFormat="1" ht="7.05" customHeight="1" x14ac:dyDescent="0.2">
      <c r="A136" s="30"/>
      <c r="B136" s="31"/>
      <c r="C136" s="30"/>
      <c r="D136" s="30"/>
      <c r="E136" s="30"/>
      <c r="F136" s="30"/>
      <c r="G136" s="30"/>
      <c r="H136" s="30"/>
      <c r="I136" s="30"/>
      <c r="J136" s="30"/>
      <c r="K136" s="30"/>
      <c r="L136" s="43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</row>
    <row r="137" spans="1:65" s="2" customFormat="1" ht="25.8" customHeight="1" x14ac:dyDescent="0.2">
      <c r="A137" s="30"/>
      <c r="B137" s="31"/>
      <c r="C137" s="23" t="s">
        <v>21</v>
      </c>
      <c r="D137" s="30"/>
      <c r="E137" s="30"/>
      <c r="F137" s="21" t="str">
        <f>E19</f>
        <v xml:space="preserve"> STON a.s. , Uhrova 18, 831 01 Bratislava</v>
      </c>
      <c r="G137" s="30"/>
      <c r="H137" s="30"/>
      <c r="I137" s="23" t="s">
        <v>26</v>
      </c>
      <c r="J137" s="26" t="str">
        <f>E25</f>
        <v xml:space="preserve"> Ing. arch. Tomáš Krištek</v>
      </c>
      <c r="K137" s="30"/>
      <c r="L137" s="43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</row>
    <row r="138" spans="1:65" s="2" customFormat="1" ht="15.3" customHeight="1" x14ac:dyDescent="0.2">
      <c r="A138" s="30"/>
      <c r="B138" s="31"/>
      <c r="C138" s="23" t="s">
        <v>24</v>
      </c>
      <c r="D138" s="30"/>
      <c r="E138" s="30"/>
      <c r="F138" s="21" t="str">
        <f>IF(E22="","",E22)</f>
        <v>Vyplň údaj</v>
      </c>
      <c r="G138" s="30"/>
      <c r="H138" s="30"/>
      <c r="I138" s="23" t="s">
        <v>28</v>
      </c>
      <c r="J138" s="26" t="str">
        <f>E28</f>
        <v>Rosoft,s.r.o.</v>
      </c>
      <c r="K138" s="30"/>
      <c r="L138" s="43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</row>
    <row r="139" spans="1:65" s="2" customFormat="1" ht="10.199999999999999" customHeight="1" x14ac:dyDescent="0.2">
      <c r="A139" s="30"/>
      <c r="B139" s="31"/>
      <c r="C139" s="30"/>
      <c r="D139" s="30"/>
      <c r="E139" s="30"/>
      <c r="F139" s="30"/>
      <c r="G139" s="30"/>
      <c r="H139" s="30"/>
      <c r="I139" s="30"/>
      <c r="J139" s="30"/>
      <c r="K139" s="30"/>
      <c r="L139" s="43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</row>
    <row r="140" spans="1:65" s="10" customFormat="1" ht="29.25" customHeight="1" x14ac:dyDescent="0.2">
      <c r="A140" s="136"/>
      <c r="B140" s="137"/>
      <c r="C140" s="138" t="s">
        <v>206</v>
      </c>
      <c r="D140" s="139" t="s">
        <v>57</v>
      </c>
      <c r="E140" s="139" t="s">
        <v>53</v>
      </c>
      <c r="F140" s="139" t="s">
        <v>54</v>
      </c>
      <c r="G140" s="139" t="s">
        <v>207</v>
      </c>
      <c r="H140" s="139" t="s">
        <v>208</v>
      </c>
      <c r="I140" s="139" t="s">
        <v>209</v>
      </c>
      <c r="J140" s="140" t="s">
        <v>190</v>
      </c>
      <c r="K140" s="141" t="s">
        <v>210</v>
      </c>
      <c r="L140" s="142"/>
      <c r="M140" s="63" t="s">
        <v>1</v>
      </c>
      <c r="N140" s="64" t="s">
        <v>36</v>
      </c>
      <c r="O140" s="64" t="s">
        <v>211</v>
      </c>
      <c r="P140" s="64" t="s">
        <v>212</v>
      </c>
      <c r="Q140" s="64" t="s">
        <v>213</v>
      </c>
      <c r="R140" s="64" t="s">
        <v>214</v>
      </c>
      <c r="S140" s="64" t="s">
        <v>215</v>
      </c>
      <c r="T140" s="65" t="s">
        <v>216</v>
      </c>
      <c r="U140" s="136"/>
      <c r="V140" s="136"/>
      <c r="W140" s="136"/>
      <c r="X140" s="136"/>
      <c r="Y140" s="136"/>
      <c r="Z140" s="136"/>
      <c r="AA140" s="136"/>
      <c r="AB140" s="136"/>
      <c r="AC140" s="136"/>
      <c r="AD140" s="136"/>
      <c r="AE140" s="136"/>
    </row>
    <row r="141" spans="1:65" s="2" customFormat="1" ht="22.8" customHeight="1" x14ac:dyDescent="0.3">
      <c r="A141" s="30"/>
      <c r="B141" s="31"/>
      <c r="C141" s="70" t="s">
        <v>187</v>
      </c>
      <c r="D141" s="30"/>
      <c r="E141" s="30"/>
      <c r="F141" s="30"/>
      <c r="G141" s="30"/>
      <c r="H141" s="30"/>
      <c r="I141" s="30"/>
      <c r="J141" s="143">
        <f>BK141</f>
        <v>0</v>
      </c>
      <c r="K141" s="30"/>
      <c r="L141" s="31"/>
      <c r="M141" s="66"/>
      <c r="N141" s="57"/>
      <c r="O141" s="67"/>
      <c r="P141" s="144">
        <f>P142+P151+P310</f>
        <v>0</v>
      </c>
      <c r="Q141" s="67"/>
      <c r="R141" s="144">
        <f>R142+R151+R310</f>
        <v>1.6404306</v>
      </c>
      <c r="S141" s="67"/>
      <c r="T141" s="145">
        <f>T142+T151+T310</f>
        <v>0.3695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T141" s="13" t="s">
        <v>71</v>
      </c>
      <c r="AU141" s="13" t="s">
        <v>192</v>
      </c>
      <c r="BK141" s="146">
        <f>BK142+BK151+BK310</f>
        <v>0</v>
      </c>
    </row>
    <row r="142" spans="1:65" s="11" customFormat="1" ht="25.95" customHeight="1" x14ac:dyDescent="0.25">
      <c r="B142" s="147"/>
      <c r="D142" s="148" t="s">
        <v>71</v>
      </c>
      <c r="E142" s="149" t="s">
        <v>1148</v>
      </c>
      <c r="F142" s="149" t="s">
        <v>1149</v>
      </c>
      <c r="I142" s="150"/>
      <c r="J142" s="151">
        <f>BK142</f>
        <v>0</v>
      </c>
      <c r="L142" s="147"/>
      <c r="M142" s="152"/>
      <c r="N142" s="153"/>
      <c r="O142" s="153"/>
      <c r="P142" s="154">
        <f>P143</f>
        <v>0</v>
      </c>
      <c r="Q142" s="153"/>
      <c r="R142" s="154">
        <f>R143</f>
        <v>0</v>
      </c>
      <c r="S142" s="153"/>
      <c r="T142" s="155">
        <f>T143</f>
        <v>0.3695</v>
      </c>
      <c r="AR142" s="148" t="s">
        <v>78</v>
      </c>
      <c r="AT142" s="156" t="s">
        <v>71</v>
      </c>
      <c r="AU142" s="156" t="s">
        <v>72</v>
      </c>
      <c r="AY142" s="148" t="s">
        <v>219</v>
      </c>
      <c r="BK142" s="157">
        <f>BK143</f>
        <v>0</v>
      </c>
    </row>
    <row r="143" spans="1:65" s="11" customFormat="1" ht="22.8" customHeight="1" x14ac:dyDescent="0.25">
      <c r="B143" s="147"/>
      <c r="D143" s="148" t="s">
        <v>71</v>
      </c>
      <c r="E143" s="158" t="s">
        <v>238</v>
      </c>
      <c r="F143" s="158" t="s">
        <v>1371</v>
      </c>
      <c r="I143" s="150"/>
      <c r="J143" s="159">
        <f>BK143</f>
        <v>0</v>
      </c>
      <c r="L143" s="147"/>
      <c r="M143" s="152"/>
      <c r="N143" s="153"/>
      <c r="O143" s="153"/>
      <c r="P143" s="154">
        <f>SUM(P144:P150)</f>
        <v>0</v>
      </c>
      <c r="Q143" s="153"/>
      <c r="R143" s="154">
        <f>SUM(R144:R150)</f>
        <v>0</v>
      </c>
      <c r="S143" s="153"/>
      <c r="T143" s="155">
        <f>SUM(T144:T150)</f>
        <v>0.3695</v>
      </c>
      <c r="AR143" s="148" t="s">
        <v>78</v>
      </c>
      <c r="AT143" s="156" t="s">
        <v>71</v>
      </c>
      <c r="AU143" s="156" t="s">
        <v>78</v>
      </c>
      <c r="AY143" s="148" t="s">
        <v>219</v>
      </c>
      <c r="BK143" s="157">
        <f>SUM(BK144:BK150)</f>
        <v>0</v>
      </c>
    </row>
    <row r="144" spans="1:65" s="2" customFormat="1" ht="37.799999999999997" customHeight="1" x14ac:dyDescent="0.2">
      <c r="A144" s="30"/>
      <c r="B144" s="128"/>
      <c r="C144" s="160" t="s">
        <v>78</v>
      </c>
      <c r="D144" s="160" t="s">
        <v>221</v>
      </c>
      <c r="E144" s="161" t="s">
        <v>1372</v>
      </c>
      <c r="F144" s="162" t="s">
        <v>1373</v>
      </c>
      <c r="G144" s="163" t="s">
        <v>380</v>
      </c>
      <c r="H144" s="164">
        <v>380</v>
      </c>
      <c r="I144" s="165"/>
      <c r="J144" s="166">
        <f t="shared" ref="J144:J150" si="5">ROUND(I144*H144,2)</f>
        <v>0</v>
      </c>
      <c r="K144" s="167"/>
      <c r="L144" s="31"/>
      <c r="M144" s="168" t="s">
        <v>1</v>
      </c>
      <c r="N144" s="169" t="s">
        <v>38</v>
      </c>
      <c r="O144" s="59"/>
      <c r="P144" s="170">
        <f t="shared" ref="P144:P150" si="6">O144*H144</f>
        <v>0</v>
      </c>
      <c r="Q144" s="170">
        <v>0</v>
      </c>
      <c r="R144" s="170">
        <f t="shared" ref="R144:R150" si="7">Q144*H144</f>
        <v>0</v>
      </c>
      <c r="S144" s="170">
        <v>4.4999999999999999E-4</v>
      </c>
      <c r="T144" s="171">
        <f t="shared" ref="T144:T150" si="8">S144*H144</f>
        <v>0.17099999999999999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72" t="s">
        <v>225</v>
      </c>
      <c r="AT144" s="172" t="s">
        <v>221</v>
      </c>
      <c r="AU144" s="172" t="s">
        <v>84</v>
      </c>
      <c r="AY144" s="13" t="s">
        <v>219</v>
      </c>
      <c r="BE144" s="91">
        <f t="shared" ref="BE144:BE150" si="9">IF(N144="základná",J144,0)</f>
        <v>0</v>
      </c>
      <c r="BF144" s="91">
        <f t="shared" ref="BF144:BF150" si="10">IF(N144="znížená",J144,0)</f>
        <v>0</v>
      </c>
      <c r="BG144" s="91">
        <f t="shared" ref="BG144:BG150" si="11">IF(N144="zákl. prenesená",J144,0)</f>
        <v>0</v>
      </c>
      <c r="BH144" s="91">
        <f t="shared" ref="BH144:BH150" si="12">IF(N144="zníž. prenesená",J144,0)</f>
        <v>0</v>
      </c>
      <c r="BI144" s="91">
        <f t="shared" ref="BI144:BI150" si="13">IF(N144="nulová",J144,0)</f>
        <v>0</v>
      </c>
      <c r="BJ144" s="13" t="s">
        <v>84</v>
      </c>
      <c r="BK144" s="91">
        <f t="shared" ref="BK144:BK150" si="14">ROUND(I144*H144,2)</f>
        <v>0</v>
      </c>
      <c r="BL144" s="13" t="s">
        <v>225</v>
      </c>
      <c r="BM144" s="172" t="s">
        <v>84</v>
      </c>
    </row>
    <row r="145" spans="1:65" s="2" customFormat="1" ht="37.799999999999997" customHeight="1" x14ac:dyDescent="0.2">
      <c r="A145" s="30"/>
      <c r="B145" s="128"/>
      <c r="C145" s="160" t="s">
        <v>84</v>
      </c>
      <c r="D145" s="160" t="s">
        <v>221</v>
      </c>
      <c r="E145" s="161" t="s">
        <v>1374</v>
      </c>
      <c r="F145" s="162" t="s">
        <v>1375</v>
      </c>
      <c r="G145" s="163" t="s">
        <v>380</v>
      </c>
      <c r="H145" s="164">
        <v>80</v>
      </c>
      <c r="I145" s="165"/>
      <c r="J145" s="166">
        <f t="shared" si="5"/>
        <v>0</v>
      </c>
      <c r="K145" s="167"/>
      <c r="L145" s="31"/>
      <c r="M145" s="168" t="s">
        <v>1</v>
      </c>
      <c r="N145" s="169" t="s">
        <v>38</v>
      </c>
      <c r="O145" s="59"/>
      <c r="P145" s="170">
        <f t="shared" si="6"/>
        <v>0</v>
      </c>
      <c r="Q145" s="170">
        <v>0</v>
      </c>
      <c r="R145" s="170">
        <f t="shared" si="7"/>
        <v>0</v>
      </c>
      <c r="S145" s="170">
        <v>4.4999999999999999E-4</v>
      </c>
      <c r="T145" s="171">
        <f t="shared" si="8"/>
        <v>3.5999999999999997E-2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72" t="s">
        <v>225</v>
      </c>
      <c r="AT145" s="172" t="s">
        <v>221</v>
      </c>
      <c r="AU145" s="172" t="s">
        <v>84</v>
      </c>
      <c r="AY145" s="13" t="s">
        <v>219</v>
      </c>
      <c r="BE145" s="91">
        <f t="shared" si="9"/>
        <v>0</v>
      </c>
      <c r="BF145" s="91">
        <f t="shared" si="10"/>
        <v>0</v>
      </c>
      <c r="BG145" s="91">
        <f t="shared" si="11"/>
        <v>0</v>
      </c>
      <c r="BH145" s="91">
        <f t="shared" si="12"/>
        <v>0</v>
      </c>
      <c r="BI145" s="91">
        <f t="shared" si="13"/>
        <v>0</v>
      </c>
      <c r="BJ145" s="13" t="s">
        <v>84</v>
      </c>
      <c r="BK145" s="91">
        <f t="shared" si="14"/>
        <v>0</v>
      </c>
      <c r="BL145" s="13" t="s">
        <v>225</v>
      </c>
      <c r="BM145" s="172" t="s">
        <v>225</v>
      </c>
    </row>
    <row r="146" spans="1:65" s="2" customFormat="1" ht="37.799999999999997" customHeight="1" x14ac:dyDescent="0.2">
      <c r="A146" s="30"/>
      <c r="B146" s="128"/>
      <c r="C146" s="160" t="s">
        <v>91</v>
      </c>
      <c r="D146" s="160" t="s">
        <v>221</v>
      </c>
      <c r="E146" s="161" t="s">
        <v>1376</v>
      </c>
      <c r="F146" s="162" t="s">
        <v>1377</v>
      </c>
      <c r="G146" s="163" t="s">
        <v>380</v>
      </c>
      <c r="H146" s="164">
        <v>5</v>
      </c>
      <c r="I146" s="165"/>
      <c r="J146" s="166">
        <f t="shared" si="5"/>
        <v>0</v>
      </c>
      <c r="K146" s="167"/>
      <c r="L146" s="31"/>
      <c r="M146" s="168" t="s">
        <v>1</v>
      </c>
      <c r="N146" s="169" t="s">
        <v>38</v>
      </c>
      <c r="O146" s="59"/>
      <c r="P146" s="170">
        <f t="shared" si="6"/>
        <v>0</v>
      </c>
      <c r="Q146" s="170">
        <v>0</v>
      </c>
      <c r="R146" s="170">
        <f t="shared" si="7"/>
        <v>0</v>
      </c>
      <c r="S146" s="170">
        <v>2.5000000000000001E-3</v>
      </c>
      <c r="T146" s="171">
        <f t="shared" si="8"/>
        <v>1.2500000000000001E-2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72" t="s">
        <v>225</v>
      </c>
      <c r="AT146" s="172" t="s">
        <v>221</v>
      </c>
      <c r="AU146" s="172" t="s">
        <v>84</v>
      </c>
      <c r="AY146" s="13" t="s">
        <v>219</v>
      </c>
      <c r="BE146" s="91">
        <f t="shared" si="9"/>
        <v>0</v>
      </c>
      <c r="BF146" s="91">
        <f t="shared" si="10"/>
        <v>0</v>
      </c>
      <c r="BG146" s="91">
        <f t="shared" si="11"/>
        <v>0</v>
      </c>
      <c r="BH146" s="91">
        <f t="shared" si="12"/>
        <v>0</v>
      </c>
      <c r="BI146" s="91">
        <f t="shared" si="13"/>
        <v>0</v>
      </c>
      <c r="BJ146" s="13" t="s">
        <v>84</v>
      </c>
      <c r="BK146" s="91">
        <f t="shared" si="14"/>
        <v>0</v>
      </c>
      <c r="BL146" s="13" t="s">
        <v>225</v>
      </c>
      <c r="BM146" s="172" t="s">
        <v>230</v>
      </c>
    </row>
    <row r="147" spans="1:65" s="2" customFormat="1" ht="24.3" customHeight="1" x14ac:dyDescent="0.2">
      <c r="A147" s="30"/>
      <c r="B147" s="128"/>
      <c r="C147" s="160" t="s">
        <v>225</v>
      </c>
      <c r="D147" s="160" t="s">
        <v>221</v>
      </c>
      <c r="E147" s="161" t="s">
        <v>1378</v>
      </c>
      <c r="F147" s="162" t="s">
        <v>1379</v>
      </c>
      <c r="G147" s="163" t="s">
        <v>380</v>
      </c>
      <c r="H147" s="164">
        <v>30</v>
      </c>
      <c r="I147" s="165"/>
      <c r="J147" s="166">
        <f t="shared" si="5"/>
        <v>0</v>
      </c>
      <c r="K147" s="167"/>
      <c r="L147" s="31"/>
      <c r="M147" s="168" t="s">
        <v>1</v>
      </c>
      <c r="N147" s="169" t="s">
        <v>38</v>
      </c>
      <c r="O147" s="59"/>
      <c r="P147" s="170">
        <f t="shared" si="6"/>
        <v>0</v>
      </c>
      <c r="Q147" s="170">
        <v>0</v>
      </c>
      <c r="R147" s="170">
        <f t="shared" si="7"/>
        <v>0</v>
      </c>
      <c r="S147" s="170">
        <v>5.0000000000000001E-3</v>
      </c>
      <c r="T147" s="171">
        <f t="shared" si="8"/>
        <v>0.15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72" t="s">
        <v>225</v>
      </c>
      <c r="AT147" s="172" t="s">
        <v>221</v>
      </c>
      <c r="AU147" s="172" t="s">
        <v>84</v>
      </c>
      <c r="AY147" s="13" t="s">
        <v>219</v>
      </c>
      <c r="BE147" s="91">
        <f t="shared" si="9"/>
        <v>0</v>
      </c>
      <c r="BF147" s="91">
        <f t="shared" si="10"/>
        <v>0</v>
      </c>
      <c r="BG147" s="91">
        <f t="shared" si="11"/>
        <v>0</v>
      </c>
      <c r="BH147" s="91">
        <f t="shared" si="12"/>
        <v>0</v>
      </c>
      <c r="BI147" s="91">
        <f t="shared" si="13"/>
        <v>0</v>
      </c>
      <c r="BJ147" s="13" t="s">
        <v>84</v>
      </c>
      <c r="BK147" s="91">
        <f t="shared" si="14"/>
        <v>0</v>
      </c>
      <c r="BL147" s="13" t="s">
        <v>225</v>
      </c>
      <c r="BM147" s="172" t="s">
        <v>233</v>
      </c>
    </row>
    <row r="148" spans="1:65" s="2" customFormat="1" ht="24.3" customHeight="1" x14ac:dyDescent="0.2">
      <c r="A148" s="30"/>
      <c r="B148" s="128"/>
      <c r="C148" s="160" t="s">
        <v>234</v>
      </c>
      <c r="D148" s="160" t="s">
        <v>221</v>
      </c>
      <c r="E148" s="161" t="s">
        <v>1380</v>
      </c>
      <c r="F148" s="162" t="s">
        <v>1381</v>
      </c>
      <c r="G148" s="163" t="s">
        <v>250</v>
      </c>
      <c r="H148" s="164">
        <v>0.46400000000000002</v>
      </c>
      <c r="I148" s="165"/>
      <c r="J148" s="166">
        <f t="shared" si="5"/>
        <v>0</v>
      </c>
      <c r="K148" s="167"/>
      <c r="L148" s="31"/>
      <c r="M148" s="168" t="s">
        <v>1</v>
      </c>
      <c r="N148" s="169" t="s">
        <v>38</v>
      </c>
      <c r="O148" s="59"/>
      <c r="P148" s="170">
        <f t="shared" si="6"/>
        <v>0</v>
      </c>
      <c r="Q148" s="170">
        <v>0</v>
      </c>
      <c r="R148" s="170">
        <f t="shared" si="7"/>
        <v>0</v>
      </c>
      <c r="S148" s="170">
        <v>0</v>
      </c>
      <c r="T148" s="171">
        <f t="shared" si="8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72" t="s">
        <v>225</v>
      </c>
      <c r="AT148" s="172" t="s">
        <v>221</v>
      </c>
      <c r="AU148" s="172" t="s">
        <v>84</v>
      </c>
      <c r="AY148" s="13" t="s">
        <v>219</v>
      </c>
      <c r="BE148" s="91">
        <f t="shared" si="9"/>
        <v>0</v>
      </c>
      <c r="BF148" s="91">
        <f t="shared" si="10"/>
        <v>0</v>
      </c>
      <c r="BG148" s="91">
        <f t="shared" si="11"/>
        <v>0</v>
      </c>
      <c r="BH148" s="91">
        <f t="shared" si="12"/>
        <v>0</v>
      </c>
      <c r="BI148" s="91">
        <f t="shared" si="13"/>
        <v>0</v>
      </c>
      <c r="BJ148" s="13" t="s">
        <v>84</v>
      </c>
      <c r="BK148" s="91">
        <f t="shared" si="14"/>
        <v>0</v>
      </c>
      <c r="BL148" s="13" t="s">
        <v>225</v>
      </c>
      <c r="BM148" s="172" t="s">
        <v>237</v>
      </c>
    </row>
    <row r="149" spans="1:65" s="2" customFormat="1" ht="24.3" customHeight="1" x14ac:dyDescent="0.2">
      <c r="A149" s="30"/>
      <c r="B149" s="128"/>
      <c r="C149" s="160" t="s">
        <v>230</v>
      </c>
      <c r="D149" s="160" t="s">
        <v>221</v>
      </c>
      <c r="E149" s="161" t="s">
        <v>1382</v>
      </c>
      <c r="F149" s="162" t="s">
        <v>1383</v>
      </c>
      <c r="G149" s="163" t="s">
        <v>250</v>
      </c>
      <c r="H149" s="164">
        <v>4</v>
      </c>
      <c r="I149" s="165"/>
      <c r="J149" s="166">
        <f t="shared" si="5"/>
        <v>0</v>
      </c>
      <c r="K149" s="167"/>
      <c r="L149" s="31"/>
      <c r="M149" s="168" t="s">
        <v>1</v>
      </c>
      <c r="N149" s="169" t="s">
        <v>38</v>
      </c>
      <c r="O149" s="59"/>
      <c r="P149" s="170">
        <f t="shared" si="6"/>
        <v>0</v>
      </c>
      <c r="Q149" s="170">
        <v>0</v>
      </c>
      <c r="R149" s="170">
        <f t="shared" si="7"/>
        <v>0</v>
      </c>
      <c r="S149" s="170">
        <v>0</v>
      </c>
      <c r="T149" s="171">
        <f t="shared" si="8"/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72" t="s">
        <v>225</v>
      </c>
      <c r="AT149" s="172" t="s">
        <v>221</v>
      </c>
      <c r="AU149" s="172" t="s">
        <v>84</v>
      </c>
      <c r="AY149" s="13" t="s">
        <v>219</v>
      </c>
      <c r="BE149" s="91">
        <f t="shared" si="9"/>
        <v>0</v>
      </c>
      <c r="BF149" s="91">
        <f t="shared" si="10"/>
        <v>0</v>
      </c>
      <c r="BG149" s="91">
        <f t="shared" si="11"/>
        <v>0</v>
      </c>
      <c r="BH149" s="91">
        <f t="shared" si="12"/>
        <v>0</v>
      </c>
      <c r="BI149" s="91">
        <f t="shared" si="13"/>
        <v>0</v>
      </c>
      <c r="BJ149" s="13" t="s">
        <v>84</v>
      </c>
      <c r="BK149" s="91">
        <f t="shared" si="14"/>
        <v>0</v>
      </c>
      <c r="BL149" s="13" t="s">
        <v>225</v>
      </c>
      <c r="BM149" s="172" t="s">
        <v>261</v>
      </c>
    </row>
    <row r="150" spans="1:65" s="2" customFormat="1" ht="21.75" customHeight="1" x14ac:dyDescent="0.2">
      <c r="A150" s="30"/>
      <c r="B150" s="128"/>
      <c r="C150" s="160" t="s">
        <v>243</v>
      </c>
      <c r="D150" s="160" t="s">
        <v>221</v>
      </c>
      <c r="E150" s="161" t="s">
        <v>248</v>
      </c>
      <c r="F150" s="162" t="s">
        <v>1384</v>
      </c>
      <c r="G150" s="163" t="s">
        <v>250</v>
      </c>
      <c r="H150" s="164">
        <v>4</v>
      </c>
      <c r="I150" s="165"/>
      <c r="J150" s="166">
        <f t="shared" si="5"/>
        <v>0</v>
      </c>
      <c r="K150" s="167"/>
      <c r="L150" s="31"/>
      <c r="M150" s="168" t="s">
        <v>1</v>
      </c>
      <c r="N150" s="169" t="s">
        <v>38</v>
      </c>
      <c r="O150" s="59"/>
      <c r="P150" s="170">
        <f t="shared" si="6"/>
        <v>0</v>
      </c>
      <c r="Q150" s="170">
        <v>0</v>
      </c>
      <c r="R150" s="170">
        <f t="shared" si="7"/>
        <v>0</v>
      </c>
      <c r="S150" s="170">
        <v>0</v>
      </c>
      <c r="T150" s="171">
        <f t="shared" si="8"/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72" t="s">
        <v>225</v>
      </c>
      <c r="AT150" s="172" t="s">
        <v>221</v>
      </c>
      <c r="AU150" s="172" t="s">
        <v>84</v>
      </c>
      <c r="AY150" s="13" t="s">
        <v>219</v>
      </c>
      <c r="BE150" s="91">
        <f t="shared" si="9"/>
        <v>0</v>
      </c>
      <c r="BF150" s="91">
        <f t="shared" si="10"/>
        <v>0</v>
      </c>
      <c r="BG150" s="91">
        <f t="shared" si="11"/>
        <v>0</v>
      </c>
      <c r="BH150" s="91">
        <f t="shared" si="12"/>
        <v>0</v>
      </c>
      <c r="BI150" s="91">
        <f t="shared" si="13"/>
        <v>0</v>
      </c>
      <c r="BJ150" s="13" t="s">
        <v>84</v>
      </c>
      <c r="BK150" s="91">
        <f t="shared" si="14"/>
        <v>0</v>
      </c>
      <c r="BL150" s="13" t="s">
        <v>225</v>
      </c>
      <c r="BM150" s="172" t="s">
        <v>242</v>
      </c>
    </row>
    <row r="151" spans="1:65" s="11" customFormat="1" ht="25.95" customHeight="1" x14ac:dyDescent="0.25">
      <c r="B151" s="147"/>
      <c r="D151" s="148" t="s">
        <v>71</v>
      </c>
      <c r="E151" s="149" t="s">
        <v>680</v>
      </c>
      <c r="F151" s="149" t="s">
        <v>2066</v>
      </c>
      <c r="I151" s="150"/>
      <c r="J151" s="151">
        <f>BK151</f>
        <v>0</v>
      </c>
      <c r="L151" s="147"/>
      <c r="M151" s="152"/>
      <c r="N151" s="153"/>
      <c r="O151" s="153"/>
      <c r="P151" s="154">
        <f>P152+P269+P308</f>
        <v>0</v>
      </c>
      <c r="Q151" s="153"/>
      <c r="R151" s="154">
        <f>R152+R269+R308</f>
        <v>1.6404306</v>
      </c>
      <c r="S151" s="153"/>
      <c r="T151" s="155">
        <f>T152+T269+T308</f>
        <v>0</v>
      </c>
      <c r="AR151" s="148" t="s">
        <v>91</v>
      </c>
      <c r="AT151" s="156" t="s">
        <v>71</v>
      </c>
      <c r="AU151" s="156" t="s">
        <v>72</v>
      </c>
      <c r="AY151" s="148" t="s">
        <v>219</v>
      </c>
      <c r="BK151" s="157">
        <f>BK152+BK269+BK308</f>
        <v>0</v>
      </c>
    </row>
    <row r="152" spans="1:65" s="11" customFormat="1" ht="22.8" customHeight="1" x14ac:dyDescent="0.25">
      <c r="B152" s="147"/>
      <c r="D152" s="148" t="s">
        <v>71</v>
      </c>
      <c r="E152" s="158" t="s">
        <v>1386</v>
      </c>
      <c r="F152" s="158" t="s">
        <v>1387</v>
      </c>
      <c r="I152" s="150"/>
      <c r="J152" s="159">
        <f>BK152</f>
        <v>0</v>
      </c>
      <c r="L152" s="147"/>
      <c r="M152" s="152"/>
      <c r="N152" s="153"/>
      <c r="O152" s="153"/>
      <c r="P152" s="154">
        <f>SUM(P153:P268)</f>
        <v>0</v>
      </c>
      <c r="Q152" s="153"/>
      <c r="R152" s="154">
        <f>SUM(R153:R268)</f>
        <v>1.6199805999999999</v>
      </c>
      <c r="S152" s="153"/>
      <c r="T152" s="155">
        <f>SUM(T153:T268)</f>
        <v>0</v>
      </c>
      <c r="AR152" s="148" t="s">
        <v>91</v>
      </c>
      <c r="AT152" s="156" t="s">
        <v>71</v>
      </c>
      <c r="AU152" s="156" t="s">
        <v>78</v>
      </c>
      <c r="AY152" s="148" t="s">
        <v>219</v>
      </c>
      <c r="BK152" s="157">
        <f>SUM(BK153:BK268)</f>
        <v>0</v>
      </c>
    </row>
    <row r="153" spans="1:65" s="2" customFormat="1" ht="24.3" customHeight="1" x14ac:dyDescent="0.2">
      <c r="A153" s="30"/>
      <c r="B153" s="128"/>
      <c r="C153" s="160" t="s">
        <v>233</v>
      </c>
      <c r="D153" s="160" t="s">
        <v>221</v>
      </c>
      <c r="E153" s="161" t="s">
        <v>1388</v>
      </c>
      <c r="F153" s="162" t="s">
        <v>1389</v>
      </c>
      <c r="G153" s="163" t="s">
        <v>380</v>
      </c>
      <c r="H153" s="164">
        <v>78</v>
      </c>
      <c r="I153" s="165"/>
      <c r="J153" s="166">
        <f t="shared" ref="J153:J184" si="15">ROUND(I153*H153,2)</f>
        <v>0</v>
      </c>
      <c r="K153" s="167"/>
      <c r="L153" s="31"/>
      <c r="M153" s="168" t="s">
        <v>1</v>
      </c>
      <c r="N153" s="169" t="s">
        <v>38</v>
      </c>
      <c r="O153" s="59"/>
      <c r="P153" s="170">
        <f t="shared" ref="P153:P184" si="16">O153*H153</f>
        <v>0</v>
      </c>
      <c r="Q153" s="170">
        <v>0</v>
      </c>
      <c r="R153" s="170">
        <f t="shared" ref="R153:R184" si="17">Q153*H153</f>
        <v>0</v>
      </c>
      <c r="S153" s="170">
        <v>0</v>
      </c>
      <c r="T153" s="171">
        <f t="shared" ref="T153:T184" si="18"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72" t="s">
        <v>389</v>
      </c>
      <c r="AT153" s="172" t="s">
        <v>221</v>
      </c>
      <c r="AU153" s="172" t="s">
        <v>84</v>
      </c>
      <c r="AY153" s="13" t="s">
        <v>219</v>
      </c>
      <c r="BE153" s="91">
        <f t="shared" ref="BE153:BE184" si="19">IF(N153="základná",J153,0)</f>
        <v>0</v>
      </c>
      <c r="BF153" s="91">
        <f t="shared" ref="BF153:BF184" si="20">IF(N153="znížená",J153,0)</f>
        <v>0</v>
      </c>
      <c r="BG153" s="91">
        <f t="shared" ref="BG153:BG184" si="21">IF(N153="zákl. prenesená",J153,0)</f>
        <v>0</v>
      </c>
      <c r="BH153" s="91">
        <f t="shared" ref="BH153:BH184" si="22">IF(N153="zníž. prenesená",J153,0)</f>
        <v>0</v>
      </c>
      <c r="BI153" s="91">
        <f t="shared" ref="BI153:BI184" si="23">IF(N153="nulová",J153,0)</f>
        <v>0</v>
      </c>
      <c r="BJ153" s="13" t="s">
        <v>84</v>
      </c>
      <c r="BK153" s="91">
        <f t="shared" ref="BK153:BK184" si="24">ROUND(I153*H153,2)</f>
        <v>0</v>
      </c>
      <c r="BL153" s="13" t="s">
        <v>389</v>
      </c>
      <c r="BM153" s="172" t="s">
        <v>247</v>
      </c>
    </row>
    <row r="154" spans="1:65" s="2" customFormat="1" ht="21.75" customHeight="1" x14ac:dyDescent="0.2">
      <c r="A154" s="30"/>
      <c r="B154" s="128"/>
      <c r="C154" s="178" t="s">
        <v>238</v>
      </c>
      <c r="D154" s="178" t="s">
        <v>680</v>
      </c>
      <c r="E154" s="179" t="s">
        <v>1390</v>
      </c>
      <c r="F154" s="180" t="s">
        <v>1391</v>
      </c>
      <c r="G154" s="181" t="s">
        <v>380</v>
      </c>
      <c r="H154" s="182">
        <v>78</v>
      </c>
      <c r="I154" s="183"/>
      <c r="J154" s="184">
        <f t="shared" si="15"/>
        <v>0</v>
      </c>
      <c r="K154" s="185"/>
      <c r="L154" s="186"/>
      <c r="M154" s="187" t="s">
        <v>1</v>
      </c>
      <c r="N154" s="188" t="s">
        <v>38</v>
      </c>
      <c r="O154" s="59"/>
      <c r="P154" s="170">
        <f t="shared" si="16"/>
        <v>0</v>
      </c>
      <c r="Q154" s="170">
        <v>1.7000000000000001E-4</v>
      </c>
      <c r="R154" s="170">
        <f t="shared" si="17"/>
        <v>1.3260000000000001E-2</v>
      </c>
      <c r="S154" s="170">
        <v>0</v>
      </c>
      <c r="T154" s="171">
        <f t="shared" si="18"/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72" t="s">
        <v>768</v>
      </c>
      <c r="AT154" s="172" t="s">
        <v>680</v>
      </c>
      <c r="AU154" s="172" t="s">
        <v>84</v>
      </c>
      <c r="AY154" s="13" t="s">
        <v>219</v>
      </c>
      <c r="BE154" s="91">
        <f t="shared" si="19"/>
        <v>0</v>
      </c>
      <c r="BF154" s="91">
        <f t="shared" si="20"/>
        <v>0</v>
      </c>
      <c r="BG154" s="91">
        <f t="shared" si="21"/>
        <v>0</v>
      </c>
      <c r="BH154" s="91">
        <f t="shared" si="22"/>
        <v>0</v>
      </c>
      <c r="BI154" s="91">
        <f t="shared" si="23"/>
        <v>0</v>
      </c>
      <c r="BJ154" s="13" t="s">
        <v>84</v>
      </c>
      <c r="BK154" s="91">
        <f t="shared" si="24"/>
        <v>0</v>
      </c>
      <c r="BL154" s="13" t="s">
        <v>389</v>
      </c>
      <c r="BM154" s="172" t="s">
        <v>251</v>
      </c>
    </row>
    <row r="155" spans="1:65" s="2" customFormat="1" ht="24.3" customHeight="1" x14ac:dyDescent="0.2">
      <c r="A155" s="30"/>
      <c r="B155" s="128"/>
      <c r="C155" s="160" t="s">
        <v>237</v>
      </c>
      <c r="D155" s="160" t="s">
        <v>221</v>
      </c>
      <c r="E155" s="161" t="s">
        <v>1392</v>
      </c>
      <c r="F155" s="162" t="s">
        <v>1393</v>
      </c>
      <c r="G155" s="163" t="s">
        <v>380</v>
      </c>
      <c r="H155" s="164">
        <v>158</v>
      </c>
      <c r="I155" s="165"/>
      <c r="J155" s="166">
        <f t="shared" si="15"/>
        <v>0</v>
      </c>
      <c r="K155" s="167"/>
      <c r="L155" s="31"/>
      <c r="M155" s="168" t="s">
        <v>1</v>
      </c>
      <c r="N155" s="169" t="s">
        <v>38</v>
      </c>
      <c r="O155" s="59"/>
      <c r="P155" s="170">
        <f t="shared" si="16"/>
        <v>0</v>
      </c>
      <c r="Q155" s="170">
        <v>0</v>
      </c>
      <c r="R155" s="170">
        <f t="shared" si="17"/>
        <v>0</v>
      </c>
      <c r="S155" s="170">
        <v>0</v>
      </c>
      <c r="T155" s="171">
        <f t="shared" si="18"/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72" t="s">
        <v>389</v>
      </c>
      <c r="AT155" s="172" t="s">
        <v>221</v>
      </c>
      <c r="AU155" s="172" t="s">
        <v>84</v>
      </c>
      <c r="AY155" s="13" t="s">
        <v>219</v>
      </c>
      <c r="BE155" s="91">
        <f t="shared" si="19"/>
        <v>0</v>
      </c>
      <c r="BF155" s="91">
        <f t="shared" si="20"/>
        <v>0</v>
      </c>
      <c r="BG155" s="91">
        <f t="shared" si="21"/>
        <v>0</v>
      </c>
      <c r="BH155" s="91">
        <f t="shared" si="22"/>
        <v>0</v>
      </c>
      <c r="BI155" s="91">
        <f t="shared" si="23"/>
        <v>0</v>
      </c>
      <c r="BJ155" s="13" t="s">
        <v>84</v>
      </c>
      <c r="BK155" s="91">
        <f t="shared" si="24"/>
        <v>0</v>
      </c>
      <c r="BL155" s="13" t="s">
        <v>389</v>
      </c>
      <c r="BM155" s="172" t="s">
        <v>7</v>
      </c>
    </row>
    <row r="156" spans="1:65" s="2" customFormat="1" ht="21.75" customHeight="1" x14ac:dyDescent="0.2">
      <c r="A156" s="30"/>
      <c r="B156" s="128"/>
      <c r="C156" s="178" t="s">
        <v>257</v>
      </c>
      <c r="D156" s="178" t="s">
        <v>680</v>
      </c>
      <c r="E156" s="179" t="s">
        <v>1394</v>
      </c>
      <c r="F156" s="180" t="s">
        <v>1395</v>
      </c>
      <c r="G156" s="181" t="s">
        <v>380</v>
      </c>
      <c r="H156" s="182">
        <v>158</v>
      </c>
      <c r="I156" s="183"/>
      <c r="J156" s="184">
        <f t="shared" si="15"/>
        <v>0</v>
      </c>
      <c r="K156" s="185"/>
      <c r="L156" s="186"/>
      <c r="M156" s="187" t="s">
        <v>1</v>
      </c>
      <c r="N156" s="188" t="s">
        <v>38</v>
      </c>
      <c r="O156" s="59"/>
      <c r="P156" s="170">
        <f t="shared" si="16"/>
        <v>0</v>
      </c>
      <c r="Q156" s="170">
        <v>1.7000000000000001E-4</v>
      </c>
      <c r="R156" s="170">
        <f t="shared" si="17"/>
        <v>2.6860000000000002E-2</v>
      </c>
      <c r="S156" s="170">
        <v>0</v>
      </c>
      <c r="T156" s="171">
        <f t="shared" si="18"/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72" t="s">
        <v>768</v>
      </c>
      <c r="AT156" s="172" t="s">
        <v>680</v>
      </c>
      <c r="AU156" s="172" t="s">
        <v>84</v>
      </c>
      <c r="AY156" s="13" t="s">
        <v>219</v>
      </c>
      <c r="BE156" s="91">
        <f t="shared" si="19"/>
        <v>0</v>
      </c>
      <c r="BF156" s="91">
        <f t="shared" si="20"/>
        <v>0</v>
      </c>
      <c r="BG156" s="91">
        <f t="shared" si="21"/>
        <v>0</v>
      </c>
      <c r="BH156" s="91">
        <f t="shared" si="22"/>
        <v>0</v>
      </c>
      <c r="BI156" s="91">
        <f t="shared" si="23"/>
        <v>0</v>
      </c>
      <c r="BJ156" s="13" t="s">
        <v>84</v>
      </c>
      <c r="BK156" s="91">
        <f t="shared" si="24"/>
        <v>0</v>
      </c>
      <c r="BL156" s="13" t="s">
        <v>389</v>
      </c>
      <c r="BM156" s="172" t="s">
        <v>256</v>
      </c>
    </row>
    <row r="157" spans="1:65" s="2" customFormat="1" ht="24.3" customHeight="1" x14ac:dyDescent="0.2">
      <c r="A157" s="30"/>
      <c r="B157" s="128"/>
      <c r="C157" s="160" t="s">
        <v>261</v>
      </c>
      <c r="D157" s="160" t="s">
        <v>221</v>
      </c>
      <c r="E157" s="161" t="s">
        <v>1396</v>
      </c>
      <c r="F157" s="162" t="s">
        <v>1397</v>
      </c>
      <c r="G157" s="163" t="s">
        <v>380</v>
      </c>
      <c r="H157" s="164">
        <v>90</v>
      </c>
      <c r="I157" s="165"/>
      <c r="J157" s="166">
        <f t="shared" si="15"/>
        <v>0</v>
      </c>
      <c r="K157" s="167"/>
      <c r="L157" s="31"/>
      <c r="M157" s="168" t="s">
        <v>1</v>
      </c>
      <c r="N157" s="169" t="s">
        <v>38</v>
      </c>
      <c r="O157" s="59"/>
      <c r="P157" s="170">
        <f t="shared" si="16"/>
        <v>0</v>
      </c>
      <c r="Q157" s="170">
        <v>0</v>
      </c>
      <c r="R157" s="170">
        <f t="shared" si="17"/>
        <v>0</v>
      </c>
      <c r="S157" s="170">
        <v>0</v>
      </c>
      <c r="T157" s="171">
        <f t="shared" si="18"/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72" t="s">
        <v>389</v>
      </c>
      <c r="AT157" s="172" t="s">
        <v>221</v>
      </c>
      <c r="AU157" s="172" t="s">
        <v>84</v>
      </c>
      <c r="AY157" s="13" t="s">
        <v>219</v>
      </c>
      <c r="BE157" s="91">
        <f t="shared" si="19"/>
        <v>0</v>
      </c>
      <c r="BF157" s="91">
        <f t="shared" si="20"/>
        <v>0</v>
      </c>
      <c r="BG157" s="91">
        <f t="shared" si="21"/>
        <v>0</v>
      </c>
      <c r="BH157" s="91">
        <f t="shared" si="22"/>
        <v>0</v>
      </c>
      <c r="BI157" s="91">
        <f t="shared" si="23"/>
        <v>0</v>
      </c>
      <c r="BJ157" s="13" t="s">
        <v>84</v>
      </c>
      <c r="BK157" s="91">
        <f t="shared" si="24"/>
        <v>0</v>
      </c>
      <c r="BL157" s="13" t="s">
        <v>389</v>
      </c>
      <c r="BM157" s="172" t="s">
        <v>260</v>
      </c>
    </row>
    <row r="158" spans="1:65" s="2" customFormat="1" ht="21.75" customHeight="1" x14ac:dyDescent="0.2">
      <c r="A158" s="30"/>
      <c r="B158" s="128"/>
      <c r="C158" s="178" t="s">
        <v>265</v>
      </c>
      <c r="D158" s="178" t="s">
        <v>680</v>
      </c>
      <c r="E158" s="179" t="s">
        <v>1398</v>
      </c>
      <c r="F158" s="180" t="s">
        <v>1399</v>
      </c>
      <c r="G158" s="181" t="s">
        <v>380</v>
      </c>
      <c r="H158" s="182">
        <v>90</v>
      </c>
      <c r="I158" s="183"/>
      <c r="J158" s="184">
        <f t="shared" si="15"/>
        <v>0</v>
      </c>
      <c r="K158" s="185"/>
      <c r="L158" s="186"/>
      <c r="M158" s="187" t="s">
        <v>1</v>
      </c>
      <c r="N158" s="188" t="s">
        <v>38</v>
      </c>
      <c r="O158" s="59"/>
      <c r="P158" s="170">
        <f t="shared" si="16"/>
        <v>0</v>
      </c>
      <c r="Q158" s="170">
        <v>1.7000000000000001E-4</v>
      </c>
      <c r="R158" s="170">
        <f t="shared" si="17"/>
        <v>1.5300000000000001E-2</v>
      </c>
      <c r="S158" s="170">
        <v>0</v>
      </c>
      <c r="T158" s="171">
        <f t="shared" si="18"/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72" t="s">
        <v>768</v>
      </c>
      <c r="AT158" s="172" t="s">
        <v>680</v>
      </c>
      <c r="AU158" s="172" t="s">
        <v>84</v>
      </c>
      <c r="AY158" s="13" t="s">
        <v>219</v>
      </c>
      <c r="BE158" s="91">
        <f t="shared" si="19"/>
        <v>0</v>
      </c>
      <c r="BF158" s="91">
        <f t="shared" si="20"/>
        <v>0</v>
      </c>
      <c r="BG158" s="91">
        <f t="shared" si="21"/>
        <v>0</v>
      </c>
      <c r="BH158" s="91">
        <f t="shared" si="22"/>
        <v>0</v>
      </c>
      <c r="BI158" s="91">
        <f t="shared" si="23"/>
        <v>0</v>
      </c>
      <c r="BJ158" s="13" t="s">
        <v>84</v>
      </c>
      <c r="BK158" s="91">
        <f t="shared" si="24"/>
        <v>0</v>
      </c>
      <c r="BL158" s="13" t="s">
        <v>389</v>
      </c>
      <c r="BM158" s="172" t="s">
        <v>264</v>
      </c>
    </row>
    <row r="159" spans="1:65" s="2" customFormat="1" ht="24.3" customHeight="1" x14ac:dyDescent="0.2">
      <c r="A159" s="30"/>
      <c r="B159" s="128"/>
      <c r="C159" s="160" t="s">
        <v>242</v>
      </c>
      <c r="D159" s="160" t="s">
        <v>221</v>
      </c>
      <c r="E159" s="161" t="s">
        <v>1400</v>
      </c>
      <c r="F159" s="162" t="s">
        <v>1401</v>
      </c>
      <c r="G159" s="163" t="s">
        <v>380</v>
      </c>
      <c r="H159" s="164">
        <v>20</v>
      </c>
      <c r="I159" s="165"/>
      <c r="J159" s="166">
        <f t="shared" si="15"/>
        <v>0</v>
      </c>
      <c r="K159" s="167"/>
      <c r="L159" s="31"/>
      <c r="M159" s="168" t="s">
        <v>1</v>
      </c>
      <c r="N159" s="169" t="s">
        <v>38</v>
      </c>
      <c r="O159" s="59"/>
      <c r="P159" s="170">
        <f t="shared" si="16"/>
        <v>0</v>
      </c>
      <c r="Q159" s="170">
        <v>0</v>
      </c>
      <c r="R159" s="170">
        <f t="shared" si="17"/>
        <v>0</v>
      </c>
      <c r="S159" s="170">
        <v>0</v>
      </c>
      <c r="T159" s="171">
        <f t="shared" si="18"/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72" t="s">
        <v>389</v>
      </c>
      <c r="AT159" s="172" t="s">
        <v>221</v>
      </c>
      <c r="AU159" s="172" t="s">
        <v>84</v>
      </c>
      <c r="AY159" s="13" t="s">
        <v>219</v>
      </c>
      <c r="BE159" s="91">
        <f t="shared" si="19"/>
        <v>0</v>
      </c>
      <c r="BF159" s="91">
        <f t="shared" si="20"/>
        <v>0</v>
      </c>
      <c r="BG159" s="91">
        <f t="shared" si="21"/>
        <v>0</v>
      </c>
      <c r="BH159" s="91">
        <f t="shared" si="22"/>
        <v>0</v>
      </c>
      <c r="BI159" s="91">
        <f t="shared" si="23"/>
        <v>0</v>
      </c>
      <c r="BJ159" s="13" t="s">
        <v>84</v>
      </c>
      <c r="BK159" s="91">
        <f t="shared" si="24"/>
        <v>0</v>
      </c>
      <c r="BL159" s="13" t="s">
        <v>389</v>
      </c>
      <c r="BM159" s="172" t="s">
        <v>268</v>
      </c>
    </row>
    <row r="160" spans="1:65" s="2" customFormat="1" ht="21.75" customHeight="1" x14ac:dyDescent="0.2">
      <c r="A160" s="30"/>
      <c r="B160" s="128"/>
      <c r="C160" s="178" t="s">
        <v>272</v>
      </c>
      <c r="D160" s="178" t="s">
        <v>680</v>
      </c>
      <c r="E160" s="179" t="s">
        <v>1402</v>
      </c>
      <c r="F160" s="180" t="s">
        <v>1403</v>
      </c>
      <c r="G160" s="181" t="s">
        <v>380</v>
      </c>
      <c r="H160" s="182">
        <v>20</v>
      </c>
      <c r="I160" s="183"/>
      <c r="J160" s="184">
        <f t="shared" si="15"/>
        <v>0</v>
      </c>
      <c r="K160" s="185"/>
      <c r="L160" s="186"/>
      <c r="M160" s="187" t="s">
        <v>1</v>
      </c>
      <c r="N160" s="188" t="s">
        <v>38</v>
      </c>
      <c r="O160" s="59"/>
      <c r="P160" s="170">
        <f t="shared" si="16"/>
        <v>0</v>
      </c>
      <c r="Q160" s="170">
        <v>2.5000000000000001E-4</v>
      </c>
      <c r="R160" s="170">
        <f t="shared" si="17"/>
        <v>5.0000000000000001E-3</v>
      </c>
      <c r="S160" s="170">
        <v>0</v>
      </c>
      <c r="T160" s="171">
        <f t="shared" si="18"/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72" t="s">
        <v>768</v>
      </c>
      <c r="AT160" s="172" t="s">
        <v>680</v>
      </c>
      <c r="AU160" s="172" t="s">
        <v>84</v>
      </c>
      <c r="AY160" s="13" t="s">
        <v>219</v>
      </c>
      <c r="BE160" s="91">
        <f t="shared" si="19"/>
        <v>0</v>
      </c>
      <c r="BF160" s="91">
        <f t="shared" si="20"/>
        <v>0</v>
      </c>
      <c r="BG160" s="91">
        <f t="shared" si="21"/>
        <v>0</v>
      </c>
      <c r="BH160" s="91">
        <f t="shared" si="22"/>
        <v>0</v>
      </c>
      <c r="BI160" s="91">
        <f t="shared" si="23"/>
        <v>0</v>
      </c>
      <c r="BJ160" s="13" t="s">
        <v>84</v>
      </c>
      <c r="BK160" s="91">
        <f t="shared" si="24"/>
        <v>0</v>
      </c>
      <c r="BL160" s="13" t="s">
        <v>389</v>
      </c>
      <c r="BM160" s="172" t="s">
        <v>271</v>
      </c>
    </row>
    <row r="161" spans="1:65" s="2" customFormat="1" ht="21.75" customHeight="1" x14ac:dyDescent="0.2">
      <c r="A161" s="30"/>
      <c r="B161" s="128"/>
      <c r="C161" s="160" t="s">
        <v>247</v>
      </c>
      <c r="D161" s="160" t="s">
        <v>221</v>
      </c>
      <c r="E161" s="161" t="s">
        <v>1404</v>
      </c>
      <c r="F161" s="162" t="s">
        <v>1405</v>
      </c>
      <c r="G161" s="163" t="s">
        <v>926</v>
      </c>
      <c r="H161" s="164">
        <v>55</v>
      </c>
      <c r="I161" s="165"/>
      <c r="J161" s="166">
        <f t="shared" si="15"/>
        <v>0</v>
      </c>
      <c r="K161" s="167"/>
      <c r="L161" s="31"/>
      <c r="M161" s="168" t="s">
        <v>1</v>
      </c>
      <c r="N161" s="169" t="s">
        <v>38</v>
      </c>
      <c r="O161" s="59"/>
      <c r="P161" s="170">
        <f t="shared" si="16"/>
        <v>0</v>
      </c>
      <c r="Q161" s="170">
        <v>0</v>
      </c>
      <c r="R161" s="170">
        <f t="shared" si="17"/>
        <v>0</v>
      </c>
      <c r="S161" s="170">
        <v>0</v>
      </c>
      <c r="T161" s="171">
        <f t="shared" si="18"/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72" t="s">
        <v>389</v>
      </c>
      <c r="AT161" s="172" t="s">
        <v>221</v>
      </c>
      <c r="AU161" s="172" t="s">
        <v>84</v>
      </c>
      <c r="AY161" s="13" t="s">
        <v>219</v>
      </c>
      <c r="BE161" s="91">
        <f t="shared" si="19"/>
        <v>0</v>
      </c>
      <c r="BF161" s="91">
        <f t="shared" si="20"/>
        <v>0</v>
      </c>
      <c r="BG161" s="91">
        <f t="shared" si="21"/>
        <v>0</v>
      </c>
      <c r="BH161" s="91">
        <f t="shared" si="22"/>
        <v>0</v>
      </c>
      <c r="BI161" s="91">
        <f t="shared" si="23"/>
        <v>0</v>
      </c>
      <c r="BJ161" s="13" t="s">
        <v>84</v>
      </c>
      <c r="BK161" s="91">
        <f t="shared" si="24"/>
        <v>0</v>
      </c>
      <c r="BL161" s="13" t="s">
        <v>389</v>
      </c>
      <c r="BM161" s="172" t="s">
        <v>275</v>
      </c>
    </row>
    <row r="162" spans="1:65" s="2" customFormat="1" ht="16.5" customHeight="1" x14ac:dyDescent="0.2">
      <c r="A162" s="30"/>
      <c r="B162" s="128"/>
      <c r="C162" s="178" t="s">
        <v>334</v>
      </c>
      <c r="D162" s="178" t="s">
        <v>680</v>
      </c>
      <c r="E162" s="179" t="s">
        <v>2067</v>
      </c>
      <c r="F162" s="180" t="s">
        <v>2068</v>
      </c>
      <c r="G162" s="181" t="s">
        <v>926</v>
      </c>
      <c r="H162" s="182">
        <v>1</v>
      </c>
      <c r="I162" s="183"/>
      <c r="J162" s="184">
        <f t="shared" si="15"/>
        <v>0</v>
      </c>
      <c r="K162" s="185"/>
      <c r="L162" s="186"/>
      <c r="M162" s="187" t="s">
        <v>1</v>
      </c>
      <c r="N162" s="188" t="s">
        <v>38</v>
      </c>
      <c r="O162" s="59"/>
      <c r="P162" s="170">
        <f t="shared" si="16"/>
        <v>0</v>
      </c>
      <c r="Q162" s="170">
        <v>0</v>
      </c>
      <c r="R162" s="170">
        <f t="shared" si="17"/>
        <v>0</v>
      </c>
      <c r="S162" s="170">
        <v>0</v>
      </c>
      <c r="T162" s="171">
        <f t="shared" si="18"/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72" t="s">
        <v>768</v>
      </c>
      <c r="AT162" s="172" t="s">
        <v>680</v>
      </c>
      <c r="AU162" s="172" t="s">
        <v>84</v>
      </c>
      <c r="AY162" s="13" t="s">
        <v>219</v>
      </c>
      <c r="BE162" s="91">
        <f t="shared" si="19"/>
        <v>0</v>
      </c>
      <c r="BF162" s="91">
        <f t="shared" si="20"/>
        <v>0</v>
      </c>
      <c r="BG162" s="91">
        <f t="shared" si="21"/>
        <v>0</v>
      </c>
      <c r="BH162" s="91">
        <f t="shared" si="22"/>
        <v>0</v>
      </c>
      <c r="BI162" s="91">
        <f t="shared" si="23"/>
        <v>0</v>
      </c>
      <c r="BJ162" s="13" t="s">
        <v>84</v>
      </c>
      <c r="BK162" s="91">
        <f t="shared" si="24"/>
        <v>0</v>
      </c>
      <c r="BL162" s="13" t="s">
        <v>389</v>
      </c>
      <c r="BM162" s="172" t="s">
        <v>279</v>
      </c>
    </row>
    <row r="163" spans="1:65" s="2" customFormat="1" ht="24.3" customHeight="1" x14ac:dyDescent="0.2">
      <c r="A163" s="30"/>
      <c r="B163" s="128"/>
      <c r="C163" s="178" t="s">
        <v>251</v>
      </c>
      <c r="D163" s="178" t="s">
        <v>680</v>
      </c>
      <c r="E163" s="179" t="s">
        <v>1406</v>
      </c>
      <c r="F163" s="180" t="s">
        <v>2069</v>
      </c>
      <c r="G163" s="181" t="s">
        <v>926</v>
      </c>
      <c r="H163" s="182">
        <v>78</v>
      </c>
      <c r="I163" s="183"/>
      <c r="J163" s="184">
        <f t="shared" si="15"/>
        <v>0</v>
      </c>
      <c r="K163" s="185"/>
      <c r="L163" s="186"/>
      <c r="M163" s="187" t="s">
        <v>1</v>
      </c>
      <c r="N163" s="188" t="s">
        <v>38</v>
      </c>
      <c r="O163" s="59"/>
      <c r="P163" s="170">
        <f t="shared" si="16"/>
        <v>0</v>
      </c>
      <c r="Q163" s="170">
        <v>1.0000000000000001E-5</v>
      </c>
      <c r="R163" s="170">
        <f t="shared" si="17"/>
        <v>7.8000000000000009E-4</v>
      </c>
      <c r="S163" s="170">
        <v>0</v>
      </c>
      <c r="T163" s="171">
        <f t="shared" si="18"/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72" t="s">
        <v>768</v>
      </c>
      <c r="AT163" s="172" t="s">
        <v>680</v>
      </c>
      <c r="AU163" s="172" t="s">
        <v>84</v>
      </c>
      <c r="AY163" s="13" t="s">
        <v>219</v>
      </c>
      <c r="BE163" s="91">
        <f t="shared" si="19"/>
        <v>0</v>
      </c>
      <c r="BF163" s="91">
        <f t="shared" si="20"/>
        <v>0</v>
      </c>
      <c r="BG163" s="91">
        <f t="shared" si="21"/>
        <v>0</v>
      </c>
      <c r="BH163" s="91">
        <f t="shared" si="22"/>
        <v>0</v>
      </c>
      <c r="BI163" s="91">
        <f t="shared" si="23"/>
        <v>0</v>
      </c>
      <c r="BJ163" s="13" t="s">
        <v>84</v>
      </c>
      <c r="BK163" s="91">
        <f t="shared" si="24"/>
        <v>0</v>
      </c>
      <c r="BL163" s="13" t="s">
        <v>389</v>
      </c>
      <c r="BM163" s="172" t="s">
        <v>337</v>
      </c>
    </row>
    <row r="164" spans="1:65" s="2" customFormat="1" ht="24.3" customHeight="1" x14ac:dyDescent="0.2">
      <c r="A164" s="30"/>
      <c r="B164" s="128"/>
      <c r="C164" s="178" t="s">
        <v>341</v>
      </c>
      <c r="D164" s="178" t="s">
        <v>680</v>
      </c>
      <c r="E164" s="179" t="s">
        <v>1408</v>
      </c>
      <c r="F164" s="180" t="s">
        <v>1409</v>
      </c>
      <c r="G164" s="181" t="s">
        <v>926</v>
      </c>
      <c r="H164" s="182">
        <v>55</v>
      </c>
      <c r="I164" s="183"/>
      <c r="J164" s="184">
        <f t="shared" si="15"/>
        <v>0</v>
      </c>
      <c r="K164" s="185"/>
      <c r="L164" s="186"/>
      <c r="M164" s="187" t="s">
        <v>1</v>
      </c>
      <c r="N164" s="188" t="s">
        <v>38</v>
      </c>
      <c r="O164" s="59"/>
      <c r="P164" s="170">
        <f t="shared" si="16"/>
        <v>0</v>
      </c>
      <c r="Q164" s="170">
        <v>0</v>
      </c>
      <c r="R164" s="170">
        <f t="shared" si="17"/>
        <v>0</v>
      </c>
      <c r="S164" s="170">
        <v>0</v>
      </c>
      <c r="T164" s="171">
        <f t="shared" si="18"/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72" t="s">
        <v>768</v>
      </c>
      <c r="AT164" s="172" t="s">
        <v>680</v>
      </c>
      <c r="AU164" s="172" t="s">
        <v>84</v>
      </c>
      <c r="AY164" s="13" t="s">
        <v>219</v>
      </c>
      <c r="BE164" s="91">
        <f t="shared" si="19"/>
        <v>0</v>
      </c>
      <c r="BF164" s="91">
        <f t="shared" si="20"/>
        <v>0</v>
      </c>
      <c r="BG164" s="91">
        <f t="shared" si="21"/>
        <v>0</v>
      </c>
      <c r="BH164" s="91">
        <f t="shared" si="22"/>
        <v>0</v>
      </c>
      <c r="BI164" s="91">
        <f t="shared" si="23"/>
        <v>0</v>
      </c>
      <c r="BJ164" s="13" t="s">
        <v>84</v>
      </c>
      <c r="BK164" s="91">
        <f t="shared" si="24"/>
        <v>0</v>
      </c>
      <c r="BL164" s="13" t="s">
        <v>389</v>
      </c>
      <c r="BM164" s="172" t="s">
        <v>340</v>
      </c>
    </row>
    <row r="165" spans="1:65" s="2" customFormat="1" ht="24.3" customHeight="1" x14ac:dyDescent="0.2">
      <c r="A165" s="30"/>
      <c r="B165" s="128"/>
      <c r="C165" s="160" t="s">
        <v>7</v>
      </c>
      <c r="D165" s="160" t="s">
        <v>221</v>
      </c>
      <c r="E165" s="161" t="s">
        <v>1410</v>
      </c>
      <c r="F165" s="162" t="s">
        <v>1411</v>
      </c>
      <c r="G165" s="163" t="s">
        <v>926</v>
      </c>
      <c r="H165" s="164">
        <v>10</v>
      </c>
      <c r="I165" s="165"/>
      <c r="J165" s="166">
        <f t="shared" si="15"/>
        <v>0</v>
      </c>
      <c r="K165" s="167"/>
      <c r="L165" s="31"/>
      <c r="M165" s="168" t="s">
        <v>1</v>
      </c>
      <c r="N165" s="169" t="s">
        <v>38</v>
      </c>
      <c r="O165" s="59"/>
      <c r="P165" s="170">
        <f t="shared" si="16"/>
        <v>0</v>
      </c>
      <c r="Q165" s="170">
        <v>0</v>
      </c>
      <c r="R165" s="170">
        <f t="shared" si="17"/>
        <v>0</v>
      </c>
      <c r="S165" s="170">
        <v>0</v>
      </c>
      <c r="T165" s="171">
        <f t="shared" si="18"/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72" t="s">
        <v>389</v>
      </c>
      <c r="AT165" s="172" t="s">
        <v>221</v>
      </c>
      <c r="AU165" s="172" t="s">
        <v>84</v>
      </c>
      <c r="AY165" s="13" t="s">
        <v>219</v>
      </c>
      <c r="BE165" s="91">
        <f t="shared" si="19"/>
        <v>0</v>
      </c>
      <c r="BF165" s="91">
        <f t="shared" si="20"/>
        <v>0</v>
      </c>
      <c r="BG165" s="91">
        <f t="shared" si="21"/>
        <v>0</v>
      </c>
      <c r="BH165" s="91">
        <f t="shared" si="22"/>
        <v>0</v>
      </c>
      <c r="BI165" s="91">
        <f t="shared" si="23"/>
        <v>0</v>
      </c>
      <c r="BJ165" s="13" t="s">
        <v>84</v>
      </c>
      <c r="BK165" s="91">
        <f t="shared" si="24"/>
        <v>0</v>
      </c>
      <c r="BL165" s="13" t="s">
        <v>389</v>
      </c>
      <c r="BM165" s="172" t="s">
        <v>344</v>
      </c>
    </row>
    <row r="166" spans="1:65" s="2" customFormat="1" ht="21.75" customHeight="1" x14ac:dyDescent="0.2">
      <c r="A166" s="30"/>
      <c r="B166" s="128"/>
      <c r="C166" s="178" t="s">
        <v>348</v>
      </c>
      <c r="D166" s="178" t="s">
        <v>680</v>
      </c>
      <c r="E166" s="179" t="s">
        <v>1412</v>
      </c>
      <c r="F166" s="180" t="s">
        <v>1413</v>
      </c>
      <c r="G166" s="181" t="s">
        <v>926</v>
      </c>
      <c r="H166" s="182">
        <v>10</v>
      </c>
      <c r="I166" s="183"/>
      <c r="J166" s="184">
        <f t="shared" si="15"/>
        <v>0</v>
      </c>
      <c r="K166" s="185"/>
      <c r="L166" s="186"/>
      <c r="M166" s="187" t="s">
        <v>1</v>
      </c>
      <c r="N166" s="188" t="s">
        <v>38</v>
      </c>
      <c r="O166" s="59"/>
      <c r="P166" s="170">
        <f t="shared" si="16"/>
        <v>0</v>
      </c>
      <c r="Q166" s="170">
        <v>0</v>
      </c>
      <c r="R166" s="170">
        <f t="shared" si="17"/>
        <v>0</v>
      </c>
      <c r="S166" s="170">
        <v>0</v>
      </c>
      <c r="T166" s="171">
        <f t="shared" si="18"/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72" t="s">
        <v>768</v>
      </c>
      <c r="AT166" s="172" t="s">
        <v>680</v>
      </c>
      <c r="AU166" s="172" t="s">
        <v>84</v>
      </c>
      <c r="AY166" s="13" t="s">
        <v>219</v>
      </c>
      <c r="BE166" s="91">
        <f t="shared" si="19"/>
        <v>0</v>
      </c>
      <c r="BF166" s="91">
        <f t="shared" si="20"/>
        <v>0</v>
      </c>
      <c r="BG166" s="91">
        <f t="shared" si="21"/>
        <v>0</v>
      </c>
      <c r="BH166" s="91">
        <f t="shared" si="22"/>
        <v>0</v>
      </c>
      <c r="BI166" s="91">
        <f t="shared" si="23"/>
        <v>0</v>
      </c>
      <c r="BJ166" s="13" t="s">
        <v>84</v>
      </c>
      <c r="BK166" s="91">
        <f t="shared" si="24"/>
        <v>0</v>
      </c>
      <c r="BL166" s="13" t="s">
        <v>389</v>
      </c>
      <c r="BM166" s="172" t="s">
        <v>347</v>
      </c>
    </row>
    <row r="167" spans="1:65" s="2" customFormat="1" ht="24.3" customHeight="1" x14ac:dyDescent="0.2">
      <c r="A167" s="30"/>
      <c r="B167" s="128"/>
      <c r="C167" s="160" t="s">
        <v>256</v>
      </c>
      <c r="D167" s="160" t="s">
        <v>221</v>
      </c>
      <c r="E167" s="161" t="s">
        <v>1414</v>
      </c>
      <c r="F167" s="162" t="s">
        <v>1415</v>
      </c>
      <c r="G167" s="163" t="s">
        <v>926</v>
      </c>
      <c r="H167" s="164">
        <v>120</v>
      </c>
      <c r="I167" s="165"/>
      <c r="J167" s="166">
        <f t="shared" si="15"/>
        <v>0</v>
      </c>
      <c r="K167" s="167"/>
      <c r="L167" s="31"/>
      <c r="M167" s="168" t="s">
        <v>1</v>
      </c>
      <c r="N167" s="169" t="s">
        <v>38</v>
      </c>
      <c r="O167" s="59"/>
      <c r="P167" s="170">
        <f t="shared" si="16"/>
        <v>0</v>
      </c>
      <c r="Q167" s="170">
        <v>0</v>
      </c>
      <c r="R167" s="170">
        <f t="shared" si="17"/>
        <v>0</v>
      </c>
      <c r="S167" s="170">
        <v>0</v>
      </c>
      <c r="T167" s="171">
        <f t="shared" si="18"/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72" t="s">
        <v>389</v>
      </c>
      <c r="AT167" s="172" t="s">
        <v>221</v>
      </c>
      <c r="AU167" s="172" t="s">
        <v>84</v>
      </c>
      <c r="AY167" s="13" t="s">
        <v>219</v>
      </c>
      <c r="BE167" s="91">
        <f t="shared" si="19"/>
        <v>0</v>
      </c>
      <c r="BF167" s="91">
        <f t="shared" si="20"/>
        <v>0</v>
      </c>
      <c r="BG167" s="91">
        <f t="shared" si="21"/>
        <v>0</v>
      </c>
      <c r="BH167" s="91">
        <f t="shared" si="22"/>
        <v>0</v>
      </c>
      <c r="BI167" s="91">
        <f t="shared" si="23"/>
        <v>0</v>
      </c>
      <c r="BJ167" s="13" t="s">
        <v>84</v>
      </c>
      <c r="BK167" s="91">
        <f t="shared" si="24"/>
        <v>0</v>
      </c>
      <c r="BL167" s="13" t="s">
        <v>389</v>
      </c>
      <c r="BM167" s="172" t="s">
        <v>351</v>
      </c>
    </row>
    <row r="168" spans="1:65" s="2" customFormat="1" ht="24.3" customHeight="1" x14ac:dyDescent="0.2">
      <c r="A168" s="30"/>
      <c r="B168" s="128"/>
      <c r="C168" s="160" t="s">
        <v>356</v>
      </c>
      <c r="D168" s="160" t="s">
        <v>221</v>
      </c>
      <c r="E168" s="161" t="s">
        <v>2070</v>
      </c>
      <c r="F168" s="162" t="s">
        <v>2071</v>
      </c>
      <c r="G168" s="163" t="s">
        <v>926</v>
      </c>
      <c r="H168" s="164">
        <v>100</v>
      </c>
      <c r="I168" s="165"/>
      <c r="J168" s="166">
        <f t="shared" si="15"/>
        <v>0</v>
      </c>
      <c r="K168" s="167"/>
      <c r="L168" s="31"/>
      <c r="M168" s="168" t="s">
        <v>1</v>
      </c>
      <c r="N168" s="169" t="s">
        <v>38</v>
      </c>
      <c r="O168" s="59"/>
      <c r="P168" s="170">
        <f t="shared" si="16"/>
        <v>0</v>
      </c>
      <c r="Q168" s="170">
        <v>0</v>
      </c>
      <c r="R168" s="170">
        <f t="shared" si="17"/>
        <v>0</v>
      </c>
      <c r="S168" s="170">
        <v>0</v>
      </c>
      <c r="T168" s="171">
        <f t="shared" si="18"/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72" t="s">
        <v>389</v>
      </c>
      <c r="AT168" s="172" t="s">
        <v>221</v>
      </c>
      <c r="AU168" s="172" t="s">
        <v>84</v>
      </c>
      <c r="AY168" s="13" t="s">
        <v>219</v>
      </c>
      <c r="BE168" s="91">
        <f t="shared" si="19"/>
        <v>0</v>
      </c>
      <c r="BF168" s="91">
        <f t="shared" si="20"/>
        <v>0</v>
      </c>
      <c r="BG168" s="91">
        <f t="shared" si="21"/>
        <v>0</v>
      </c>
      <c r="BH168" s="91">
        <f t="shared" si="22"/>
        <v>0</v>
      </c>
      <c r="BI168" s="91">
        <f t="shared" si="23"/>
        <v>0</v>
      </c>
      <c r="BJ168" s="13" t="s">
        <v>84</v>
      </c>
      <c r="BK168" s="91">
        <f t="shared" si="24"/>
        <v>0</v>
      </c>
      <c r="BL168" s="13" t="s">
        <v>389</v>
      </c>
      <c r="BM168" s="172" t="s">
        <v>354</v>
      </c>
    </row>
    <row r="169" spans="1:65" s="2" customFormat="1" ht="24.3" customHeight="1" x14ac:dyDescent="0.2">
      <c r="A169" s="30"/>
      <c r="B169" s="128"/>
      <c r="C169" s="160" t="s">
        <v>260</v>
      </c>
      <c r="D169" s="160" t="s">
        <v>221</v>
      </c>
      <c r="E169" s="161" t="s">
        <v>1416</v>
      </c>
      <c r="F169" s="162" t="s">
        <v>1417</v>
      </c>
      <c r="G169" s="163" t="s">
        <v>926</v>
      </c>
      <c r="H169" s="164">
        <v>30</v>
      </c>
      <c r="I169" s="165"/>
      <c r="J169" s="166">
        <f t="shared" si="15"/>
        <v>0</v>
      </c>
      <c r="K169" s="167"/>
      <c r="L169" s="31"/>
      <c r="M169" s="168" t="s">
        <v>1</v>
      </c>
      <c r="N169" s="169" t="s">
        <v>38</v>
      </c>
      <c r="O169" s="59"/>
      <c r="P169" s="170">
        <f t="shared" si="16"/>
        <v>0</v>
      </c>
      <c r="Q169" s="170">
        <v>0</v>
      </c>
      <c r="R169" s="170">
        <f t="shared" si="17"/>
        <v>0</v>
      </c>
      <c r="S169" s="170">
        <v>0</v>
      </c>
      <c r="T169" s="171">
        <f t="shared" si="18"/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72" t="s">
        <v>389</v>
      </c>
      <c r="AT169" s="172" t="s">
        <v>221</v>
      </c>
      <c r="AU169" s="172" t="s">
        <v>84</v>
      </c>
      <c r="AY169" s="13" t="s">
        <v>219</v>
      </c>
      <c r="BE169" s="91">
        <f t="shared" si="19"/>
        <v>0</v>
      </c>
      <c r="BF169" s="91">
        <f t="shared" si="20"/>
        <v>0</v>
      </c>
      <c r="BG169" s="91">
        <f t="shared" si="21"/>
        <v>0</v>
      </c>
      <c r="BH169" s="91">
        <f t="shared" si="22"/>
        <v>0</v>
      </c>
      <c r="BI169" s="91">
        <f t="shared" si="23"/>
        <v>0</v>
      </c>
      <c r="BJ169" s="13" t="s">
        <v>84</v>
      </c>
      <c r="BK169" s="91">
        <f t="shared" si="24"/>
        <v>0</v>
      </c>
      <c r="BL169" s="13" t="s">
        <v>389</v>
      </c>
      <c r="BM169" s="172" t="s">
        <v>359</v>
      </c>
    </row>
    <row r="170" spans="1:65" s="2" customFormat="1" ht="24.3" customHeight="1" x14ac:dyDescent="0.2">
      <c r="A170" s="30"/>
      <c r="B170" s="128"/>
      <c r="C170" s="160" t="s">
        <v>363</v>
      </c>
      <c r="D170" s="160" t="s">
        <v>221</v>
      </c>
      <c r="E170" s="161" t="s">
        <v>2072</v>
      </c>
      <c r="F170" s="162" t="s">
        <v>2073</v>
      </c>
      <c r="G170" s="163" t="s">
        <v>926</v>
      </c>
      <c r="H170" s="164">
        <v>10</v>
      </c>
      <c r="I170" s="165"/>
      <c r="J170" s="166">
        <f t="shared" si="15"/>
        <v>0</v>
      </c>
      <c r="K170" s="167"/>
      <c r="L170" s="31"/>
      <c r="M170" s="168" t="s">
        <v>1</v>
      </c>
      <c r="N170" s="169" t="s">
        <v>38</v>
      </c>
      <c r="O170" s="59"/>
      <c r="P170" s="170">
        <f t="shared" si="16"/>
        <v>0</v>
      </c>
      <c r="Q170" s="170">
        <v>0</v>
      </c>
      <c r="R170" s="170">
        <f t="shared" si="17"/>
        <v>0</v>
      </c>
      <c r="S170" s="170">
        <v>0</v>
      </c>
      <c r="T170" s="171">
        <f t="shared" si="18"/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72" t="s">
        <v>389</v>
      </c>
      <c r="AT170" s="172" t="s">
        <v>221</v>
      </c>
      <c r="AU170" s="172" t="s">
        <v>84</v>
      </c>
      <c r="AY170" s="13" t="s">
        <v>219</v>
      </c>
      <c r="BE170" s="91">
        <f t="shared" si="19"/>
        <v>0</v>
      </c>
      <c r="BF170" s="91">
        <f t="shared" si="20"/>
        <v>0</v>
      </c>
      <c r="BG170" s="91">
        <f t="shared" si="21"/>
        <v>0</v>
      </c>
      <c r="BH170" s="91">
        <f t="shared" si="22"/>
        <v>0</v>
      </c>
      <c r="BI170" s="91">
        <f t="shared" si="23"/>
        <v>0</v>
      </c>
      <c r="BJ170" s="13" t="s">
        <v>84</v>
      </c>
      <c r="BK170" s="91">
        <f t="shared" si="24"/>
        <v>0</v>
      </c>
      <c r="BL170" s="13" t="s">
        <v>389</v>
      </c>
      <c r="BM170" s="172" t="s">
        <v>362</v>
      </c>
    </row>
    <row r="171" spans="1:65" s="2" customFormat="1" ht="24.3" customHeight="1" x14ac:dyDescent="0.2">
      <c r="A171" s="30"/>
      <c r="B171" s="128"/>
      <c r="C171" s="160" t="s">
        <v>264</v>
      </c>
      <c r="D171" s="160" t="s">
        <v>221</v>
      </c>
      <c r="E171" s="161" t="s">
        <v>2074</v>
      </c>
      <c r="F171" s="162" t="s">
        <v>2075</v>
      </c>
      <c r="G171" s="163" t="s">
        <v>926</v>
      </c>
      <c r="H171" s="164">
        <v>3</v>
      </c>
      <c r="I171" s="165"/>
      <c r="J171" s="166">
        <f t="shared" si="15"/>
        <v>0</v>
      </c>
      <c r="K171" s="167"/>
      <c r="L171" s="31"/>
      <c r="M171" s="168" t="s">
        <v>1</v>
      </c>
      <c r="N171" s="169" t="s">
        <v>38</v>
      </c>
      <c r="O171" s="59"/>
      <c r="P171" s="170">
        <f t="shared" si="16"/>
        <v>0</v>
      </c>
      <c r="Q171" s="170">
        <v>0</v>
      </c>
      <c r="R171" s="170">
        <f t="shared" si="17"/>
        <v>0</v>
      </c>
      <c r="S171" s="170">
        <v>0</v>
      </c>
      <c r="T171" s="171">
        <f t="shared" si="18"/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72" t="s">
        <v>389</v>
      </c>
      <c r="AT171" s="172" t="s">
        <v>221</v>
      </c>
      <c r="AU171" s="172" t="s">
        <v>84</v>
      </c>
      <c r="AY171" s="13" t="s">
        <v>219</v>
      </c>
      <c r="BE171" s="91">
        <f t="shared" si="19"/>
        <v>0</v>
      </c>
      <c r="BF171" s="91">
        <f t="shared" si="20"/>
        <v>0</v>
      </c>
      <c r="BG171" s="91">
        <f t="shared" si="21"/>
        <v>0</v>
      </c>
      <c r="BH171" s="91">
        <f t="shared" si="22"/>
        <v>0</v>
      </c>
      <c r="BI171" s="91">
        <f t="shared" si="23"/>
        <v>0</v>
      </c>
      <c r="BJ171" s="13" t="s">
        <v>84</v>
      </c>
      <c r="BK171" s="91">
        <f t="shared" si="24"/>
        <v>0</v>
      </c>
      <c r="BL171" s="13" t="s">
        <v>389</v>
      </c>
      <c r="BM171" s="172" t="s">
        <v>366</v>
      </c>
    </row>
    <row r="172" spans="1:65" s="2" customFormat="1" ht="21.75" customHeight="1" x14ac:dyDescent="0.2">
      <c r="A172" s="30"/>
      <c r="B172" s="128"/>
      <c r="C172" s="178" t="s">
        <v>370</v>
      </c>
      <c r="D172" s="178" t="s">
        <v>680</v>
      </c>
      <c r="E172" s="179" t="s">
        <v>2076</v>
      </c>
      <c r="F172" s="180" t="s">
        <v>2077</v>
      </c>
      <c r="G172" s="181" t="s">
        <v>926</v>
      </c>
      <c r="H172" s="182">
        <v>3</v>
      </c>
      <c r="I172" s="183"/>
      <c r="J172" s="184">
        <f t="shared" si="15"/>
        <v>0</v>
      </c>
      <c r="K172" s="185"/>
      <c r="L172" s="186"/>
      <c r="M172" s="187" t="s">
        <v>1</v>
      </c>
      <c r="N172" s="188" t="s">
        <v>38</v>
      </c>
      <c r="O172" s="59"/>
      <c r="P172" s="170">
        <f t="shared" si="16"/>
        <v>0</v>
      </c>
      <c r="Q172" s="170">
        <v>0</v>
      </c>
      <c r="R172" s="170">
        <f t="shared" si="17"/>
        <v>0</v>
      </c>
      <c r="S172" s="170">
        <v>0</v>
      </c>
      <c r="T172" s="171">
        <f t="shared" si="18"/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72" t="s">
        <v>768</v>
      </c>
      <c r="AT172" s="172" t="s">
        <v>680</v>
      </c>
      <c r="AU172" s="172" t="s">
        <v>84</v>
      </c>
      <c r="AY172" s="13" t="s">
        <v>219</v>
      </c>
      <c r="BE172" s="91">
        <f t="shared" si="19"/>
        <v>0</v>
      </c>
      <c r="BF172" s="91">
        <f t="shared" si="20"/>
        <v>0</v>
      </c>
      <c r="BG172" s="91">
        <f t="shared" si="21"/>
        <v>0</v>
      </c>
      <c r="BH172" s="91">
        <f t="shared" si="22"/>
        <v>0</v>
      </c>
      <c r="BI172" s="91">
        <f t="shared" si="23"/>
        <v>0</v>
      </c>
      <c r="BJ172" s="13" t="s">
        <v>84</v>
      </c>
      <c r="BK172" s="91">
        <f t="shared" si="24"/>
        <v>0</v>
      </c>
      <c r="BL172" s="13" t="s">
        <v>389</v>
      </c>
      <c r="BM172" s="172" t="s">
        <v>369</v>
      </c>
    </row>
    <row r="173" spans="1:65" s="2" customFormat="1" ht="16.5" customHeight="1" x14ac:dyDescent="0.2">
      <c r="A173" s="30"/>
      <c r="B173" s="128"/>
      <c r="C173" s="178" t="s">
        <v>268</v>
      </c>
      <c r="D173" s="178" t="s">
        <v>680</v>
      </c>
      <c r="E173" s="179" t="s">
        <v>1418</v>
      </c>
      <c r="F173" s="180" t="s">
        <v>1419</v>
      </c>
      <c r="G173" s="181" t="s">
        <v>926</v>
      </c>
      <c r="H173" s="182">
        <v>43</v>
      </c>
      <c r="I173" s="183"/>
      <c r="J173" s="184">
        <f t="shared" si="15"/>
        <v>0</v>
      </c>
      <c r="K173" s="185"/>
      <c r="L173" s="186"/>
      <c r="M173" s="187" t="s">
        <v>1</v>
      </c>
      <c r="N173" s="188" t="s">
        <v>38</v>
      </c>
      <c r="O173" s="59"/>
      <c r="P173" s="170">
        <f t="shared" si="16"/>
        <v>0</v>
      </c>
      <c r="Q173" s="170">
        <v>0</v>
      </c>
      <c r="R173" s="170">
        <f t="shared" si="17"/>
        <v>0</v>
      </c>
      <c r="S173" s="170">
        <v>0</v>
      </c>
      <c r="T173" s="171">
        <f t="shared" si="18"/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72" t="s">
        <v>768</v>
      </c>
      <c r="AT173" s="172" t="s">
        <v>680</v>
      </c>
      <c r="AU173" s="172" t="s">
        <v>84</v>
      </c>
      <c r="AY173" s="13" t="s">
        <v>219</v>
      </c>
      <c r="BE173" s="91">
        <f t="shared" si="19"/>
        <v>0</v>
      </c>
      <c r="BF173" s="91">
        <f t="shared" si="20"/>
        <v>0</v>
      </c>
      <c r="BG173" s="91">
        <f t="shared" si="21"/>
        <v>0</v>
      </c>
      <c r="BH173" s="91">
        <f t="shared" si="22"/>
        <v>0</v>
      </c>
      <c r="BI173" s="91">
        <f t="shared" si="23"/>
        <v>0</v>
      </c>
      <c r="BJ173" s="13" t="s">
        <v>84</v>
      </c>
      <c r="BK173" s="91">
        <f t="shared" si="24"/>
        <v>0</v>
      </c>
      <c r="BL173" s="13" t="s">
        <v>389</v>
      </c>
      <c r="BM173" s="172" t="s">
        <v>373</v>
      </c>
    </row>
    <row r="174" spans="1:65" s="2" customFormat="1" ht="16.5" customHeight="1" x14ac:dyDescent="0.2">
      <c r="A174" s="30"/>
      <c r="B174" s="128"/>
      <c r="C174" s="178" t="s">
        <v>377</v>
      </c>
      <c r="D174" s="178" t="s">
        <v>680</v>
      </c>
      <c r="E174" s="179" t="s">
        <v>1420</v>
      </c>
      <c r="F174" s="180" t="s">
        <v>1421</v>
      </c>
      <c r="G174" s="181" t="s">
        <v>926</v>
      </c>
      <c r="H174" s="182">
        <v>4</v>
      </c>
      <c r="I174" s="183"/>
      <c r="J174" s="184">
        <f t="shared" si="15"/>
        <v>0</v>
      </c>
      <c r="K174" s="185"/>
      <c r="L174" s="186"/>
      <c r="M174" s="187" t="s">
        <v>1</v>
      </c>
      <c r="N174" s="188" t="s">
        <v>38</v>
      </c>
      <c r="O174" s="59"/>
      <c r="P174" s="170">
        <f t="shared" si="16"/>
        <v>0</v>
      </c>
      <c r="Q174" s="170">
        <v>0</v>
      </c>
      <c r="R174" s="170">
        <f t="shared" si="17"/>
        <v>0</v>
      </c>
      <c r="S174" s="170">
        <v>0</v>
      </c>
      <c r="T174" s="171">
        <f t="shared" si="18"/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72" t="s">
        <v>768</v>
      </c>
      <c r="AT174" s="172" t="s">
        <v>680</v>
      </c>
      <c r="AU174" s="172" t="s">
        <v>84</v>
      </c>
      <c r="AY174" s="13" t="s">
        <v>219</v>
      </c>
      <c r="BE174" s="91">
        <f t="shared" si="19"/>
        <v>0</v>
      </c>
      <c r="BF174" s="91">
        <f t="shared" si="20"/>
        <v>0</v>
      </c>
      <c r="BG174" s="91">
        <f t="shared" si="21"/>
        <v>0</v>
      </c>
      <c r="BH174" s="91">
        <f t="shared" si="22"/>
        <v>0</v>
      </c>
      <c r="BI174" s="91">
        <f t="shared" si="23"/>
        <v>0</v>
      </c>
      <c r="BJ174" s="13" t="s">
        <v>84</v>
      </c>
      <c r="BK174" s="91">
        <f t="shared" si="24"/>
        <v>0</v>
      </c>
      <c r="BL174" s="13" t="s">
        <v>389</v>
      </c>
      <c r="BM174" s="172" t="s">
        <v>376</v>
      </c>
    </row>
    <row r="175" spans="1:65" s="2" customFormat="1" ht="21.75" customHeight="1" x14ac:dyDescent="0.2">
      <c r="A175" s="30"/>
      <c r="B175" s="128"/>
      <c r="C175" s="178" t="s">
        <v>271</v>
      </c>
      <c r="D175" s="178" t="s">
        <v>680</v>
      </c>
      <c r="E175" s="179" t="s">
        <v>1422</v>
      </c>
      <c r="F175" s="180" t="s">
        <v>1423</v>
      </c>
      <c r="G175" s="181" t="s">
        <v>926</v>
      </c>
      <c r="H175" s="182">
        <v>1</v>
      </c>
      <c r="I175" s="183"/>
      <c r="J175" s="184">
        <f t="shared" si="15"/>
        <v>0</v>
      </c>
      <c r="K175" s="185"/>
      <c r="L175" s="186"/>
      <c r="M175" s="187" t="s">
        <v>1</v>
      </c>
      <c r="N175" s="188" t="s">
        <v>38</v>
      </c>
      <c r="O175" s="59"/>
      <c r="P175" s="170">
        <f t="shared" si="16"/>
        <v>0</v>
      </c>
      <c r="Q175" s="170">
        <v>0</v>
      </c>
      <c r="R175" s="170">
        <f t="shared" si="17"/>
        <v>0</v>
      </c>
      <c r="S175" s="170">
        <v>0</v>
      </c>
      <c r="T175" s="171">
        <f t="shared" si="18"/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72" t="s">
        <v>768</v>
      </c>
      <c r="AT175" s="172" t="s">
        <v>680</v>
      </c>
      <c r="AU175" s="172" t="s">
        <v>84</v>
      </c>
      <c r="AY175" s="13" t="s">
        <v>219</v>
      </c>
      <c r="BE175" s="91">
        <f t="shared" si="19"/>
        <v>0</v>
      </c>
      <c r="BF175" s="91">
        <f t="shared" si="20"/>
        <v>0</v>
      </c>
      <c r="BG175" s="91">
        <f t="shared" si="21"/>
        <v>0</v>
      </c>
      <c r="BH175" s="91">
        <f t="shared" si="22"/>
        <v>0</v>
      </c>
      <c r="BI175" s="91">
        <f t="shared" si="23"/>
        <v>0</v>
      </c>
      <c r="BJ175" s="13" t="s">
        <v>84</v>
      </c>
      <c r="BK175" s="91">
        <f t="shared" si="24"/>
        <v>0</v>
      </c>
      <c r="BL175" s="13" t="s">
        <v>389</v>
      </c>
      <c r="BM175" s="172" t="s">
        <v>381</v>
      </c>
    </row>
    <row r="176" spans="1:65" s="2" customFormat="1" ht="21.75" customHeight="1" x14ac:dyDescent="0.2">
      <c r="A176" s="30"/>
      <c r="B176" s="128"/>
      <c r="C176" s="178" t="s">
        <v>386</v>
      </c>
      <c r="D176" s="178" t="s">
        <v>680</v>
      </c>
      <c r="E176" s="179" t="s">
        <v>1424</v>
      </c>
      <c r="F176" s="180" t="s">
        <v>1425</v>
      </c>
      <c r="G176" s="181" t="s">
        <v>926</v>
      </c>
      <c r="H176" s="182">
        <v>6</v>
      </c>
      <c r="I176" s="183"/>
      <c r="J176" s="184">
        <f t="shared" si="15"/>
        <v>0</v>
      </c>
      <c r="K176" s="185"/>
      <c r="L176" s="186"/>
      <c r="M176" s="187" t="s">
        <v>1</v>
      </c>
      <c r="N176" s="188" t="s">
        <v>38</v>
      </c>
      <c r="O176" s="59"/>
      <c r="P176" s="170">
        <f t="shared" si="16"/>
        <v>0</v>
      </c>
      <c r="Q176" s="170">
        <v>0</v>
      </c>
      <c r="R176" s="170">
        <f t="shared" si="17"/>
        <v>0</v>
      </c>
      <c r="S176" s="170">
        <v>0</v>
      </c>
      <c r="T176" s="171">
        <f t="shared" si="18"/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72" t="s">
        <v>768</v>
      </c>
      <c r="AT176" s="172" t="s">
        <v>680</v>
      </c>
      <c r="AU176" s="172" t="s">
        <v>84</v>
      </c>
      <c r="AY176" s="13" t="s">
        <v>219</v>
      </c>
      <c r="BE176" s="91">
        <f t="shared" si="19"/>
        <v>0</v>
      </c>
      <c r="BF176" s="91">
        <f t="shared" si="20"/>
        <v>0</v>
      </c>
      <c r="BG176" s="91">
        <f t="shared" si="21"/>
        <v>0</v>
      </c>
      <c r="BH176" s="91">
        <f t="shared" si="22"/>
        <v>0</v>
      </c>
      <c r="BI176" s="91">
        <f t="shared" si="23"/>
        <v>0</v>
      </c>
      <c r="BJ176" s="13" t="s">
        <v>84</v>
      </c>
      <c r="BK176" s="91">
        <f t="shared" si="24"/>
        <v>0</v>
      </c>
      <c r="BL176" s="13" t="s">
        <v>389</v>
      </c>
      <c r="BM176" s="172" t="s">
        <v>385</v>
      </c>
    </row>
    <row r="177" spans="1:65" s="2" customFormat="1" ht="24.3" customHeight="1" x14ac:dyDescent="0.2">
      <c r="A177" s="30"/>
      <c r="B177" s="128"/>
      <c r="C177" s="160" t="s">
        <v>275</v>
      </c>
      <c r="D177" s="160" t="s">
        <v>221</v>
      </c>
      <c r="E177" s="161" t="s">
        <v>1426</v>
      </c>
      <c r="F177" s="162" t="s">
        <v>1427</v>
      </c>
      <c r="G177" s="163" t="s">
        <v>926</v>
      </c>
      <c r="H177" s="164">
        <v>3</v>
      </c>
      <c r="I177" s="165"/>
      <c r="J177" s="166">
        <f t="shared" si="15"/>
        <v>0</v>
      </c>
      <c r="K177" s="167"/>
      <c r="L177" s="31"/>
      <c r="M177" s="168" t="s">
        <v>1</v>
      </c>
      <c r="N177" s="169" t="s">
        <v>38</v>
      </c>
      <c r="O177" s="59"/>
      <c r="P177" s="170">
        <f t="shared" si="16"/>
        <v>0</v>
      </c>
      <c r="Q177" s="170">
        <v>0</v>
      </c>
      <c r="R177" s="170">
        <f t="shared" si="17"/>
        <v>0</v>
      </c>
      <c r="S177" s="170">
        <v>0</v>
      </c>
      <c r="T177" s="171">
        <f t="shared" si="18"/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72" t="s">
        <v>389</v>
      </c>
      <c r="AT177" s="172" t="s">
        <v>221</v>
      </c>
      <c r="AU177" s="172" t="s">
        <v>84</v>
      </c>
      <c r="AY177" s="13" t="s">
        <v>219</v>
      </c>
      <c r="BE177" s="91">
        <f t="shared" si="19"/>
        <v>0</v>
      </c>
      <c r="BF177" s="91">
        <f t="shared" si="20"/>
        <v>0</v>
      </c>
      <c r="BG177" s="91">
        <f t="shared" si="21"/>
        <v>0</v>
      </c>
      <c r="BH177" s="91">
        <f t="shared" si="22"/>
        <v>0</v>
      </c>
      <c r="BI177" s="91">
        <f t="shared" si="23"/>
        <v>0</v>
      </c>
      <c r="BJ177" s="13" t="s">
        <v>84</v>
      </c>
      <c r="BK177" s="91">
        <f t="shared" si="24"/>
        <v>0</v>
      </c>
      <c r="BL177" s="13" t="s">
        <v>389</v>
      </c>
      <c r="BM177" s="172" t="s">
        <v>389</v>
      </c>
    </row>
    <row r="178" spans="1:65" s="2" customFormat="1" ht="16.5" customHeight="1" x14ac:dyDescent="0.2">
      <c r="A178" s="30"/>
      <c r="B178" s="128"/>
      <c r="C178" s="178" t="s">
        <v>393</v>
      </c>
      <c r="D178" s="178" t="s">
        <v>680</v>
      </c>
      <c r="E178" s="179" t="s">
        <v>1430</v>
      </c>
      <c r="F178" s="180" t="s">
        <v>1431</v>
      </c>
      <c r="G178" s="181" t="s">
        <v>926</v>
      </c>
      <c r="H178" s="182">
        <v>3</v>
      </c>
      <c r="I178" s="183"/>
      <c r="J178" s="184">
        <f t="shared" si="15"/>
        <v>0</v>
      </c>
      <c r="K178" s="185"/>
      <c r="L178" s="186"/>
      <c r="M178" s="187" t="s">
        <v>1</v>
      </c>
      <c r="N178" s="188" t="s">
        <v>38</v>
      </c>
      <c r="O178" s="59"/>
      <c r="P178" s="170">
        <f t="shared" si="16"/>
        <v>0</v>
      </c>
      <c r="Q178" s="170">
        <v>0</v>
      </c>
      <c r="R178" s="170">
        <f t="shared" si="17"/>
        <v>0</v>
      </c>
      <c r="S178" s="170">
        <v>0</v>
      </c>
      <c r="T178" s="171">
        <f t="shared" si="18"/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72" t="s">
        <v>768</v>
      </c>
      <c r="AT178" s="172" t="s">
        <v>680</v>
      </c>
      <c r="AU178" s="172" t="s">
        <v>84</v>
      </c>
      <c r="AY178" s="13" t="s">
        <v>219</v>
      </c>
      <c r="BE178" s="91">
        <f t="shared" si="19"/>
        <v>0</v>
      </c>
      <c r="BF178" s="91">
        <f t="shared" si="20"/>
        <v>0</v>
      </c>
      <c r="BG178" s="91">
        <f t="shared" si="21"/>
        <v>0</v>
      </c>
      <c r="BH178" s="91">
        <f t="shared" si="22"/>
        <v>0</v>
      </c>
      <c r="BI178" s="91">
        <f t="shared" si="23"/>
        <v>0</v>
      </c>
      <c r="BJ178" s="13" t="s">
        <v>84</v>
      </c>
      <c r="BK178" s="91">
        <f t="shared" si="24"/>
        <v>0</v>
      </c>
      <c r="BL178" s="13" t="s">
        <v>389</v>
      </c>
      <c r="BM178" s="172" t="s">
        <v>392</v>
      </c>
    </row>
    <row r="179" spans="1:65" s="2" customFormat="1" ht="24.3" customHeight="1" x14ac:dyDescent="0.2">
      <c r="A179" s="30"/>
      <c r="B179" s="128"/>
      <c r="C179" s="160" t="s">
        <v>279</v>
      </c>
      <c r="D179" s="160" t="s">
        <v>221</v>
      </c>
      <c r="E179" s="161" t="s">
        <v>1432</v>
      </c>
      <c r="F179" s="162" t="s">
        <v>1433</v>
      </c>
      <c r="G179" s="163" t="s">
        <v>926</v>
      </c>
      <c r="H179" s="164">
        <v>6</v>
      </c>
      <c r="I179" s="165"/>
      <c r="J179" s="166">
        <f t="shared" si="15"/>
        <v>0</v>
      </c>
      <c r="K179" s="167"/>
      <c r="L179" s="31"/>
      <c r="M179" s="168" t="s">
        <v>1</v>
      </c>
      <c r="N179" s="169" t="s">
        <v>38</v>
      </c>
      <c r="O179" s="59"/>
      <c r="P179" s="170">
        <f t="shared" si="16"/>
        <v>0</v>
      </c>
      <c r="Q179" s="170">
        <v>0</v>
      </c>
      <c r="R179" s="170">
        <f t="shared" si="17"/>
        <v>0</v>
      </c>
      <c r="S179" s="170">
        <v>0</v>
      </c>
      <c r="T179" s="171">
        <f t="shared" si="18"/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72" t="s">
        <v>389</v>
      </c>
      <c r="AT179" s="172" t="s">
        <v>221</v>
      </c>
      <c r="AU179" s="172" t="s">
        <v>84</v>
      </c>
      <c r="AY179" s="13" t="s">
        <v>219</v>
      </c>
      <c r="BE179" s="91">
        <f t="shared" si="19"/>
        <v>0</v>
      </c>
      <c r="BF179" s="91">
        <f t="shared" si="20"/>
        <v>0</v>
      </c>
      <c r="BG179" s="91">
        <f t="shared" si="21"/>
        <v>0</v>
      </c>
      <c r="BH179" s="91">
        <f t="shared" si="22"/>
        <v>0</v>
      </c>
      <c r="BI179" s="91">
        <f t="shared" si="23"/>
        <v>0</v>
      </c>
      <c r="BJ179" s="13" t="s">
        <v>84</v>
      </c>
      <c r="BK179" s="91">
        <f t="shared" si="24"/>
        <v>0</v>
      </c>
      <c r="BL179" s="13" t="s">
        <v>389</v>
      </c>
      <c r="BM179" s="172" t="s">
        <v>396</v>
      </c>
    </row>
    <row r="180" spans="1:65" s="2" customFormat="1" ht="16.5" customHeight="1" x14ac:dyDescent="0.2">
      <c r="A180" s="30"/>
      <c r="B180" s="128"/>
      <c r="C180" s="178" t="s">
        <v>400</v>
      </c>
      <c r="D180" s="178" t="s">
        <v>680</v>
      </c>
      <c r="E180" s="179" t="s">
        <v>1434</v>
      </c>
      <c r="F180" s="180" t="s">
        <v>1435</v>
      </c>
      <c r="G180" s="181" t="s">
        <v>926</v>
      </c>
      <c r="H180" s="182">
        <v>6</v>
      </c>
      <c r="I180" s="183"/>
      <c r="J180" s="184">
        <f t="shared" si="15"/>
        <v>0</v>
      </c>
      <c r="K180" s="185"/>
      <c r="L180" s="186"/>
      <c r="M180" s="187" t="s">
        <v>1</v>
      </c>
      <c r="N180" s="188" t="s">
        <v>38</v>
      </c>
      <c r="O180" s="59"/>
      <c r="P180" s="170">
        <f t="shared" si="16"/>
        <v>0</v>
      </c>
      <c r="Q180" s="170">
        <v>0</v>
      </c>
      <c r="R180" s="170">
        <f t="shared" si="17"/>
        <v>0</v>
      </c>
      <c r="S180" s="170">
        <v>0</v>
      </c>
      <c r="T180" s="171">
        <f t="shared" si="18"/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72" t="s">
        <v>768</v>
      </c>
      <c r="AT180" s="172" t="s">
        <v>680</v>
      </c>
      <c r="AU180" s="172" t="s">
        <v>84</v>
      </c>
      <c r="AY180" s="13" t="s">
        <v>219</v>
      </c>
      <c r="BE180" s="91">
        <f t="shared" si="19"/>
        <v>0</v>
      </c>
      <c r="BF180" s="91">
        <f t="shared" si="20"/>
        <v>0</v>
      </c>
      <c r="BG180" s="91">
        <f t="shared" si="21"/>
        <v>0</v>
      </c>
      <c r="BH180" s="91">
        <f t="shared" si="22"/>
        <v>0</v>
      </c>
      <c r="BI180" s="91">
        <f t="shared" si="23"/>
        <v>0</v>
      </c>
      <c r="BJ180" s="13" t="s">
        <v>84</v>
      </c>
      <c r="BK180" s="91">
        <f t="shared" si="24"/>
        <v>0</v>
      </c>
      <c r="BL180" s="13" t="s">
        <v>389</v>
      </c>
      <c r="BM180" s="172" t="s">
        <v>399</v>
      </c>
    </row>
    <row r="181" spans="1:65" s="2" customFormat="1" ht="24.3" customHeight="1" x14ac:dyDescent="0.2">
      <c r="A181" s="30"/>
      <c r="B181" s="128"/>
      <c r="C181" s="160" t="s">
        <v>337</v>
      </c>
      <c r="D181" s="160" t="s">
        <v>221</v>
      </c>
      <c r="E181" s="161" t="s">
        <v>1436</v>
      </c>
      <c r="F181" s="162" t="s">
        <v>1437</v>
      </c>
      <c r="G181" s="163" t="s">
        <v>926</v>
      </c>
      <c r="H181" s="164">
        <v>4</v>
      </c>
      <c r="I181" s="165"/>
      <c r="J181" s="166">
        <f t="shared" si="15"/>
        <v>0</v>
      </c>
      <c r="K181" s="167"/>
      <c r="L181" s="31"/>
      <c r="M181" s="168" t="s">
        <v>1</v>
      </c>
      <c r="N181" s="169" t="s">
        <v>38</v>
      </c>
      <c r="O181" s="59"/>
      <c r="P181" s="170">
        <f t="shared" si="16"/>
        <v>0</v>
      </c>
      <c r="Q181" s="170">
        <v>0</v>
      </c>
      <c r="R181" s="170">
        <f t="shared" si="17"/>
        <v>0</v>
      </c>
      <c r="S181" s="170">
        <v>0</v>
      </c>
      <c r="T181" s="171">
        <f t="shared" si="18"/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72" t="s">
        <v>389</v>
      </c>
      <c r="AT181" s="172" t="s">
        <v>221</v>
      </c>
      <c r="AU181" s="172" t="s">
        <v>84</v>
      </c>
      <c r="AY181" s="13" t="s">
        <v>219</v>
      </c>
      <c r="BE181" s="91">
        <f t="shared" si="19"/>
        <v>0</v>
      </c>
      <c r="BF181" s="91">
        <f t="shared" si="20"/>
        <v>0</v>
      </c>
      <c r="BG181" s="91">
        <f t="shared" si="21"/>
        <v>0</v>
      </c>
      <c r="BH181" s="91">
        <f t="shared" si="22"/>
        <v>0</v>
      </c>
      <c r="BI181" s="91">
        <f t="shared" si="23"/>
        <v>0</v>
      </c>
      <c r="BJ181" s="13" t="s">
        <v>84</v>
      </c>
      <c r="BK181" s="91">
        <f t="shared" si="24"/>
        <v>0</v>
      </c>
      <c r="BL181" s="13" t="s">
        <v>389</v>
      </c>
      <c r="BM181" s="172" t="s">
        <v>403</v>
      </c>
    </row>
    <row r="182" spans="1:65" s="2" customFormat="1" ht="24.3" customHeight="1" x14ac:dyDescent="0.2">
      <c r="A182" s="30"/>
      <c r="B182" s="128"/>
      <c r="C182" s="178" t="s">
        <v>407</v>
      </c>
      <c r="D182" s="178" t="s">
        <v>680</v>
      </c>
      <c r="E182" s="179" t="s">
        <v>1438</v>
      </c>
      <c r="F182" s="180" t="s">
        <v>1439</v>
      </c>
      <c r="G182" s="181" t="s">
        <v>926</v>
      </c>
      <c r="H182" s="182">
        <v>4</v>
      </c>
      <c r="I182" s="183"/>
      <c r="J182" s="184">
        <f t="shared" si="15"/>
        <v>0</v>
      </c>
      <c r="K182" s="185"/>
      <c r="L182" s="186"/>
      <c r="M182" s="187" t="s">
        <v>1</v>
      </c>
      <c r="N182" s="188" t="s">
        <v>38</v>
      </c>
      <c r="O182" s="59"/>
      <c r="P182" s="170">
        <f t="shared" si="16"/>
        <v>0</v>
      </c>
      <c r="Q182" s="170">
        <v>0</v>
      </c>
      <c r="R182" s="170">
        <f t="shared" si="17"/>
        <v>0</v>
      </c>
      <c r="S182" s="170">
        <v>0</v>
      </c>
      <c r="T182" s="171">
        <f t="shared" si="18"/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72" t="s">
        <v>768</v>
      </c>
      <c r="AT182" s="172" t="s">
        <v>680</v>
      </c>
      <c r="AU182" s="172" t="s">
        <v>84</v>
      </c>
      <c r="AY182" s="13" t="s">
        <v>219</v>
      </c>
      <c r="BE182" s="91">
        <f t="shared" si="19"/>
        <v>0</v>
      </c>
      <c r="BF182" s="91">
        <f t="shared" si="20"/>
        <v>0</v>
      </c>
      <c r="BG182" s="91">
        <f t="shared" si="21"/>
        <v>0</v>
      </c>
      <c r="BH182" s="91">
        <f t="shared" si="22"/>
        <v>0</v>
      </c>
      <c r="BI182" s="91">
        <f t="shared" si="23"/>
        <v>0</v>
      </c>
      <c r="BJ182" s="13" t="s">
        <v>84</v>
      </c>
      <c r="BK182" s="91">
        <f t="shared" si="24"/>
        <v>0</v>
      </c>
      <c r="BL182" s="13" t="s">
        <v>389</v>
      </c>
      <c r="BM182" s="172" t="s">
        <v>406</v>
      </c>
    </row>
    <row r="183" spans="1:65" s="2" customFormat="1" ht="24.3" customHeight="1" x14ac:dyDescent="0.2">
      <c r="A183" s="30"/>
      <c r="B183" s="128"/>
      <c r="C183" s="160" t="s">
        <v>340</v>
      </c>
      <c r="D183" s="160" t="s">
        <v>221</v>
      </c>
      <c r="E183" s="161" t="s">
        <v>1440</v>
      </c>
      <c r="F183" s="162" t="s">
        <v>1441</v>
      </c>
      <c r="G183" s="163" t="s">
        <v>926</v>
      </c>
      <c r="H183" s="164">
        <v>7</v>
      </c>
      <c r="I183" s="165"/>
      <c r="J183" s="166">
        <f t="shared" si="15"/>
        <v>0</v>
      </c>
      <c r="K183" s="167"/>
      <c r="L183" s="31"/>
      <c r="M183" s="168" t="s">
        <v>1</v>
      </c>
      <c r="N183" s="169" t="s">
        <v>38</v>
      </c>
      <c r="O183" s="59"/>
      <c r="P183" s="170">
        <f t="shared" si="16"/>
        <v>0</v>
      </c>
      <c r="Q183" s="170">
        <v>0</v>
      </c>
      <c r="R183" s="170">
        <f t="shared" si="17"/>
        <v>0</v>
      </c>
      <c r="S183" s="170">
        <v>0</v>
      </c>
      <c r="T183" s="171">
        <f t="shared" si="18"/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72" t="s">
        <v>389</v>
      </c>
      <c r="AT183" s="172" t="s">
        <v>221</v>
      </c>
      <c r="AU183" s="172" t="s">
        <v>84</v>
      </c>
      <c r="AY183" s="13" t="s">
        <v>219</v>
      </c>
      <c r="BE183" s="91">
        <f t="shared" si="19"/>
        <v>0</v>
      </c>
      <c r="BF183" s="91">
        <f t="shared" si="20"/>
        <v>0</v>
      </c>
      <c r="BG183" s="91">
        <f t="shared" si="21"/>
        <v>0</v>
      </c>
      <c r="BH183" s="91">
        <f t="shared" si="22"/>
        <v>0</v>
      </c>
      <c r="BI183" s="91">
        <f t="shared" si="23"/>
        <v>0</v>
      </c>
      <c r="BJ183" s="13" t="s">
        <v>84</v>
      </c>
      <c r="BK183" s="91">
        <f t="shared" si="24"/>
        <v>0</v>
      </c>
      <c r="BL183" s="13" t="s">
        <v>389</v>
      </c>
      <c r="BM183" s="172" t="s">
        <v>410</v>
      </c>
    </row>
    <row r="184" spans="1:65" s="2" customFormat="1" ht="21.75" customHeight="1" x14ac:dyDescent="0.2">
      <c r="A184" s="30"/>
      <c r="B184" s="128"/>
      <c r="C184" s="178" t="s">
        <v>414</v>
      </c>
      <c r="D184" s="178" t="s">
        <v>680</v>
      </c>
      <c r="E184" s="179" t="s">
        <v>1442</v>
      </c>
      <c r="F184" s="180" t="s">
        <v>1443</v>
      </c>
      <c r="G184" s="181" t="s">
        <v>926</v>
      </c>
      <c r="H184" s="182">
        <v>7</v>
      </c>
      <c r="I184" s="183"/>
      <c r="J184" s="184">
        <f t="shared" si="15"/>
        <v>0</v>
      </c>
      <c r="K184" s="185"/>
      <c r="L184" s="186"/>
      <c r="M184" s="187" t="s">
        <v>1</v>
      </c>
      <c r="N184" s="188" t="s">
        <v>38</v>
      </c>
      <c r="O184" s="59"/>
      <c r="P184" s="170">
        <f t="shared" si="16"/>
        <v>0</v>
      </c>
      <c r="Q184" s="170">
        <v>0</v>
      </c>
      <c r="R184" s="170">
        <f t="shared" si="17"/>
        <v>0</v>
      </c>
      <c r="S184" s="170">
        <v>0</v>
      </c>
      <c r="T184" s="171">
        <f t="shared" si="18"/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72" t="s">
        <v>768</v>
      </c>
      <c r="AT184" s="172" t="s">
        <v>680</v>
      </c>
      <c r="AU184" s="172" t="s">
        <v>84</v>
      </c>
      <c r="AY184" s="13" t="s">
        <v>219</v>
      </c>
      <c r="BE184" s="91">
        <f t="shared" si="19"/>
        <v>0</v>
      </c>
      <c r="BF184" s="91">
        <f t="shared" si="20"/>
        <v>0</v>
      </c>
      <c r="BG184" s="91">
        <f t="shared" si="21"/>
        <v>0</v>
      </c>
      <c r="BH184" s="91">
        <f t="shared" si="22"/>
        <v>0</v>
      </c>
      <c r="BI184" s="91">
        <f t="shared" si="23"/>
        <v>0</v>
      </c>
      <c r="BJ184" s="13" t="s">
        <v>84</v>
      </c>
      <c r="BK184" s="91">
        <f t="shared" si="24"/>
        <v>0</v>
      </c>
      <c r="BL184" s="13" t="s">
        <v>389</v>
      </c>
      <c r="BM184" s="172" t="s">
        <v>413</v>
      </c>
    </row>
    <row r="185" spans="1:65" s="2" customFormat="1" ht="24.3" customHeight="1" x14ac:dyDescent="0.2">
      <c r="A185" s="30"/>
      <c r="B185" s="128"/>
      <c r="C185" s="160" t="s">
        <v>344</v>
      </c>
      <c r="D185" s="160" t="s">
        <v>221</v>
      </c>
      <c r="E185" s="161" t="s">
        <v>2078</v>
      </c>
      <c r="F185" s="162" t="s">
        <v>2079</v>
      </c>
      <c r="G185" s="163" t="s">
        <v>926</v>
      </c>
      <c r="H185" s="164">
        <v>1</v>
      </c>
      <c r="I185" s="165"/>
      <c r="J185" s="166">
        <f t="shared" ref="J185:J216" si="25">ROUND(I185*H185,2)</f>
        <v>0</v>
      </c>
      <c r="K185" s="167"/>
      <c r="L185" s="31"/>
      <c r="M185" s="168" t="s">
        <v>1</v>
      </c>
      <c r="N185" s="169" t="s">
        <v>38</v>
      </c>
      <c r="O185" s="59"/>
      <c r="P185" s="170">
        <f t="shared" ref="P185:P216" si="26">O185*H185</f>
        <v>0</v>
      </c>
      <c r="Q185" s="170">
        <v>0</v>
      </c>
      <c r="R185" s="170">
        <f t="shared" ref="R185:R216" si="27">Q185*H185</f>
        <v>0</v>
      </c>
      <c r="S185" s="170">
        <v>0</v>
      </c>
      <c r="T185" s="171">
        <f t="shared" ref="T185:T216" si="28">S185*H185</f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72" t="s">
        <v>389</v>
      </c>
      <c r="AT185" s="172" t="s">
        <v>221</v>
      </c>
      <c r="AU185" s="172" t="s">
        <v>84</v>
      </c>
      <c r="AY185" s="13" t="s">
        <v>219</v>
      </c>
      <c r="BE185" s="91">
        <f t="shared" ref="BE185:BE216" si="29">IF(N185="základná",J185,0)</f>
        <v>0</v>
      </c>
      <c r="BF185" s="91">
        <f t="shared" ref="BF185:BF216" si="30">IF(N185="znížená",J185,0)</f>
        <v>0</v>
      </c>
      <c r="BG185" s="91">
        <f t="shared" ref="BG185:BG216" si="31">IF(N185="zákl. prenesená",J185,0)</f>
        <v>0</v>
      </c>
      <c r="BH185" s="91">
        <f t="shared" ref="BH185:BH216" si="32">IF(N185="zníž. prenesená",J185,0)</f>
        <v>0</v>
      </c>
      <c r="BI185" s="91">
        <f t="shared" ref="BI185:BI216" si="33">IF(N185="nulová",J185,0)</f>
        <v>0</v>
      </c>
      <c r="BJ185" s="13" t="s">
        <v>84</v>
      </c>
      <c r="BK185" s="91">
        <f t="shared" ref="BK185:BK216" si="34">ROUND(I185*H185,2)</f>
        <v>0</v>
      </c>
      <c r="BL185" s="13" t="s">
        <v>389</v>
      </c>
      <c r="BM185" s="172" t="s">
        <v>417</v>
      </c>
    </row>
    <row r="186" spans="1:65" s="2" customFormat="1" ht="24.3" customHeight="1" x14ac:dyDescent="0.2">
      <c r="A186" s="30"/>
      <c r="B186" s="128"/>
      <c r="C186" s="160" t="s">
        <v>418</v>
      </c>
      <c r="D186" s="160" t="s">
        <v>221</v>
      </c>
      <c r="E186" s="161" t="s">
        <v>2080</v>
      </c>
      <c r="F186" s="162" t="s">
        <v>2081</v>
      </c>
      <c r="G186" s="163" t="s">
        <v>926</v>
      </c>
      <c r="H186" s="164">
        <v>11</v>
      </c>
      <c r="I186" s="165"/>
      <c r="J186" s="166">
        <f t="shared" si="25"/>
        <v>0</v>
      </c>
      <c r="K186" s="167"/>
      <c r="L186" s="31"/>
      <c r="M186" s="168" t="s">
        <v>1</v>
      </c>
      <c r="N186" s="169" t="s">
        <v>38</v>
      </c>
      <c r="O186" s="59"/>
      <c r="P186" s="170">
        <f t="shared" si="26"/>
        <v>0</v>
      </c>
      <c r="Q186" s="170">
        <v>0</v>
      </c>
      <c r="R186" s="170">
        <f t="shared" si="27"/>
        <v>0</v>
      </c>
      <c r="S186" s="170">
        <v>0</v>
      </c>
      <c r="T186" s="171">
        <f t="shared" si="28"/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72" t="s">
        <v>389</v>
      </c>
      <c r="AT186" s="172" t="s">
        <v>221</v>
      </c>
      <c r="AU186" s="172" t="s">
        <v>84</v>
      </c>
      <c r="AY186" s="13" t="s">
        <v>219</v>
      </c>
      <c r="BE186" s="91">
        <f t="shared" si="29"/>
        <v>0</v>
      </c>
      <c r="BF186" s="91">
        <f t="shared" si="30"/>
        <v>0</v>
      </c>
      <c r="BG186" s="91">
        <f t="shared" si="31"/>
        <v>0</v>
      </c>
      <c r="BH186" s="91">
        <f t="shared" si="32"/>
        <v>0</v>
      </c>
      <c r="BI186" s="91">
        <f t="shared" si="33"/>
        <v>0</v>
      </c>
      <c r="BJ186" s="13" t="s">
        <v>84</v>
      </c>
      <c r="BK186" s="91">
        <f t="shared" si="34"/>
        <v>0</v>
      </c>
      <c r="BL186" s="13" t="s">
        <v>389</v>
      </c>
      <c r="BM186" s="172" t="s">
        <v>564</v>
      </c>
    </row>
    <row r="187" spans="1:65" s="2" customFormat="1" ht="24.3" customHeight="1" x14ac:dyDescent="0.2">
      <c r="A187" s="30"/>
      <c r="B187" s="128"/>
      <c r="C187" s="160" t="s">
        <v>347</v>
      </c>
      <c r="D187" s="160" t="s">
        <v>221</v>
      </c>
      <c r="E187" s="161" t="s">
        <v>1444</v>
      </c>
      <c r="F187" s="162" t="s">
        <v>1445</v>
      </c>
      <c r="G187" s="163" t="s">
        <v>926</v>
      </c>
      <c r="H187" s="164">
        <v>37</v>
      </c>
      <c r="I187" s="165"/>
      <c r="J187" s="166">
        <f t="shared" si="25"/>
        <v>0</v>
      </c>
      <c r="K187" s="167"/>
      <c r="L187" s="31"/>
      <c r="M187" s="168" t="s">
        <v>1</v>
      </c>
      <c r="N187" s="169" t="s">
        <v>38</v>
      </c>
      <c r="O187" s="59"/>
      <c r="P187" s="170">
        <f t="shared" si="26"/>
        <v>0</v>
      </c>
      <c r="Q187" s="170">
        <v>0</v>
      </c>
      <c r="R187" s="170">
        <f t="shared" si="27"/>
        <v>0</v>
      </c>
      <c r="S187" s="170">
        <v>0</v>
      </c>
      <c r="T187" s="171">
        <f t="shared" si="28"/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72" t="s">
        <v>389</v>
      </c>
      <c r="AT187" s="172" t="s">
        <v>221</v>
      </c>
      <c r="AU187" s="172" t="s">
        <v>84</v>
      </c>
      <c r="AY187" s="13" t="s">
        <v>219</v>
      </c>
      <c r="BE187" s="91">
        <f t="shared" si="29"/>
        <v>0</v>
      </c>
      <c r="BF187" s="91">
        <f t="shared" si="30"/>
        <v>0</v>
      </c>
      <c r="BG187" s="91">
        <f t="shared" si="31"/>
        <v>0</v>
      </c>
      <c r="BH187" s="91">
        <f t="shared" si="32"/>
        <v>0</v>
      </c>
      <c r="BI187" s="91">
        <f t="shared" si="33"/>
        <v>0</v>
      </c>
      <c r="BJ187" s="13" t="s">
        <v>84</v>
      </c>
      <c r="BK187" s="91">
        <f t="shared" si="34"/>
        <v>0</v>
      </c>
      <c r="BL187" s="13" t="s">
        <v>389</v>
      </c>
      <c r="BM187" s="172" t="s">
        <v>421</v>
      </c>
    </row>
    <row r="188" spans="1:65" s="2" customFormat="1" ht="21.75" customHeight="1" x14ac:dyDescent="0.2">
      <c r="A188" s="30"/>
      <c r="B188" s="128"/>
      <c r="C188" s="178" t="s">
        <v>425</v>
      </c>
      <c r="D188" s="178" t="s">
        <v>680</v>
      </c>
      <c r="E188" s="179" t="s">
        <v>2082</v>
      </c>
      <c r="F188" s="180" t="s">
        <v>2083</v>
      </c>
      <c r="G188" s="181" t="s">
        <v>926</v>
      </c>
      <c r="H188" s="182">
        <v>11</v>
      </c>
      <c r="I188" s="183"/>
      <c r="J188" s="184">
        <f t="shared" si="25"/>
        <v>0</v>
      </c>
      <c r="K188" s="185"/>
      <c r="L188" s="186"/>
      <c r="M188" s="187" t="s">
        <v>1</v>
      </c>
      <c r="N188" s="188" t="s">
        <v>38</v>
      </c>
      <c r="O188" s="59"/>
      <c r="P188" s="170">
        <f t="shared" si="26"/>
        <v>0</v>
      </c>
      <c r="Q188" s="170">
        <v>0</v>
      </c>
      <c r="R188" s="170">
        <f t="shared" si="27"/>
        <v>0</v>
      </c>
      <c r="S188" s="170">
        <v>0</v>
      </c>
      <c r="T188" s="171">
        <f t="shared" si="28"/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72" t="s">
        <v>768</v>
      </c>
      <c r="AT188" s="172" t="s">
        <v>680</v>
      </c>
      <c r="AU188" s="172" t="s">
        <v>84</v>
      </c>
      <c r="AY188" s="13" t="s">
        <v>219</v>
      </c>
      <c r="BE188" s="91">
        <f t="shared" si="29"/>
        <v>0</v>
      </c>
      <c r="BF188" s="91">
        <f t="shared" si="30"/>
        <v>0</v>
      </c>
      <c r="BG188" s="91">
        <f t="shared" si="31"/>
        <v>0</v>
      </c>
      <c r="BH188" s="91">
        <f t="shared" si="32"/>
        <v>0</v>
      </c>
      <c r="BI188" s="91">
        <f t="shared" si="33"/>
        <v>0</v>
      </c>
      <c r="BJ188" s="13" t="s">
        <v>84</v>
      </c>
      <c r="BK188" s="91">
        <f t="shared" si="34"/>
        <v>0</v>
      </c>
      <c r="BL188" s="13" t="s">
        <v>389</v>
      </c>
      <c r="BM188" s="172" t="s">
        <v>424</v>
      </c>
    </row>
    <row r="189" spans="1:65" s="2" customFormat="1" ht="24.3" customHeight="1" x14ac:dyDescent="0.2">
      <c r="A189" s="30"/>
      <c r="B189" s="128"/>
      <c r="C189" s="178" t="s">
        <v>351</v>
      </c>
      <c r="D189" s="178" t="s">
        <v>680</v>
      </c>
      <c r="E189" s="179" t="s">
        <v>1446</v>
      </c>
      <c r="F189" s="180" t="s">
        <v>1447</v>
      </c>
      <c r="G189" s="181" t="s">
        <v>926</v>
      </c>
      <c r="H189" s="182">
        <v>37</v>
      </c>
      <c r="I189" s="183"/>
      <c r="J189" s="184">
        <f t="shared" si="25"/>
        <v>0</v>
      </c>
      <c r="K189" s="185"/>
      <c r="L189" s="186"/>
      <c r="M189" s="187" t="s">
        <v>1</v>
      </c>
      <c r="N189" s="188" t="s">
        <v>38</v>
      </c>
      <c r="O189" s="59"/>
      <c r="P189" s="170">
        <f t="shared" si="26"/>
        <v>0</v>
      </c>
      <c r="Q189" s="170">
        <v>0</v>
      </c>
      <c r="R189" s="170">
        <f t="shared" si="27"/>
        <v>0</v>
      </c>
      <c r="S189" s="170">
        <v>0</v>
      </c>
      <c r="T189" s="171">
        <f t="shared" si="28"/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72" t="s">
        <v>768</v>
      </c>
      <c r="AT189" s="172" t="s">
        <v>680</v>
      </c>
      <c r="AU189" s="172" t="s">
        <v>84</v>
      </c>
      <c r="AY189" s="13" t="s">
        <v>219</v>
      </c>
      <c r="BE189" s="91">
        <f t="shared" si="29"/>
        <v>0</v>
      </c>
      <c r="BF189" s="91">
        <f t="shared" si="30"/>
        <v>0</v>
      </c>
      <c r="BG189" s="91">
        <f t="shared" si="31"/>
        <v>0</v>
      </c>
      <c r="BH189" s="91">
        <f t="shared" si="32"/>
        <v>0</v>
      </c>
      <c r="BI189" s="91">
        <f t="shared" si="33"/>
        <v>0</v>
      </c>
      <c r="BJ189" s="13" t="s">
        <v>84</v>
      </c>
      <c r="BK189" s="91">
        <f t="shared" si="34"/>
        <v>0</v>
      </c>
      <c r="BL189" s="13" t="s">
        <v>389</v>
      </c>
      <c r="BM189" s="172" t="s">
        <v>428</v>
      </c>
    </row>
    <row r="190" spans="1:65" s="2" customFormat="1" ht="24.3" customHeight="1" x14ac:dyDescent="0.2">
      <c r="A190" s="30"/>
      <c r="B190" s="128"/>
      <c r="C190" s="160" t="s">
        <v>432</v>
      </c>
      <c r="D190" s="160" t="s">
        <v>221</v>
      </c>
      <c r="E190" s="161" t="s">
        <v>2084</v>
      </c>
      <c r="F190" s="162" t="s">
        <v>2085</v>
      </c>
      <c r="G190" s="163" t="s">
        <v>926</v>
      </c>
      <c r="H190" s="164">
        <v>8</v>
      </c>
      <c r="I190" s="165"/>
      <c r="J190" s="166">
        <f t="shared" si="25"/>
        <v>0</v>
      </c>
      <c r="K190" s="167"/>
      <c r="L190" s="31"/>
      <c r="M190" s="168" t="s">
        <v>1</v>
      </c>
      <c r="N190" s="169" t="s">
        <v>38</v>
      </c>
      <c r="O190" s="59"/>
      <c r="P190" s="170">
        <f t="shared" si="26"/>
        <v>0</v>
      </c>
      <c r="Q190" s="170">
        <v>0</v>
      </c>
      <c r="R190" s="170">
        <f t="shared" si="27"/>
        <v>0</v>
      </c>
      <c r="S190" s="170">
        <v>0</v>
      </c>
      <c r="T190" s="171">
        <f t="shared" si="28"/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72" t="s">
        <v>389</v>
      </c>
      <c r="AT190" s="172" t="s">
        <v>221</v>
      </c>
      <c r="AU190" s="172" t="s">
        <v>84</v>
      </c>
      <c r="AY190" s="13" t="s">
        <v>219</v>
      </c>
      <c r="BE190" s="91">
        <f t="shared" si="29"/>
        <v>0</v>
      </c>
      <c r="BF190" s="91">
        <f t="shared" si="30"/>
        <v>0</v>
      </c>
      <c r="BG190" s="91">
        <f t="shared" si="31"/>
        <v>0</v>
      </c>
      <c r="BH190" s="91">
        <f t="shared" si="32"/>
        <v>0</v>
      </c>
      <c r="BI190" s="91">
        <f t="shared" si="33"/>
        <v>0</v>
      </c>
      <c r="BJ190" s="13" t="s">
        <v>84</v>
      </c>
      <c r="BK190" s="91">
        <f t="shared" si="34"/>
        <v>0</v>
      </c>
      <c r="BL190" s="13" t="s">
        <v>389</v>
      </c>
      <c r="BM190" s="172" t="s">
        <v>431</v>
      </c>
    </row>
    <row r="191" spans="1:65" s="2" customFormat="1" ht="24.3" customHeight="1" x14ac:dyDescent="0.2">
      <c r="A191" s="30"/>
      <c r="B191" s="128"/>
      <c r="C191" s="178" t="s">
        <v>354</v>
      </c>
      <c r="D191" s="178" t="s">
        <v>680</v>
      </c>
      <c r="E191" s="179" t="s">
        <v>2086</v>
      </c>
      <c r="F191" s="180" t="s">
        <v>2087</v>
      </c>
      <c r="G191" s="181" t="s">
        <v>926</v>
      </c>
      <c r="H191" s="182">
        <v>8</v>
      </c>
      <c r="I191" s="183"/>
      <c r="J191" s="184">
        <f t="shared" si="25"/>
        <v>0</v>
      </c>
      <c r="K191" s="185"/>
      <c r="L191" s="186"/>
      <c r="M191" s="187" t="s">
        <v>1</v>
      </c>
      <c r="N191" s="188" t="s">
        <v>38</v>
      </c>
      <c r="O191" s="59"/>
      <c r="P191" s="170">
        <f t="shared" si="26"/>
        <v>0</v>
      </c>
      <c r="Q191" s="170">
        <v>1.1E-4</v>
      </c>
      <c r="R191" s="170">
        <f t="shared" si="27"/>
        <v>8.8000000000000003E-4</v>
      </c>
      <c r="S191" s="170">
        <v>0</v>
      </c>
      <c r="T191" s="171">
        <f t="shared" si="28"/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72" t="s">
        <v>768</v>
      </c>
      <c r="AT191" s="172" t="s">
        <v>680</v>
      </c>
      <c r="AU191" s="172" t="s">
        <v>84</v>
      </c>
      <c r="AY191" s="13" t="s">
        <v>219</v>
      </c>
      <c r="BE191" s="91">
        <f t="shared" si="29"/>
        <v>0</v>
      </c>
      <c r="BF191" s="91">
        <f t="shared" si="30"/>
        <v>0</v>
      </c>
      <c r="BG191" s="91">
        <f t="shared" si="31"/>
        <v>0</v>
      </c>
      <c r="BH191" s="91">
        <f t="shared" si="32"/>
        <v>0</v>
      </c>
      <c r="BI191" s="91">
        <f t="shared" si="33"/>
        <v>0</v>
      </c>
      <c r="BJ191" s="13" t="s">
        <v>84</v>
      </c>
      <c r="BK191" s="91">
        <f t="shared" si="34"/>
        <v>0</v>
      </c>
      <c r="BL191" s="13" t="s">
        <v>389</v>
      </c>
      <c r="BM191" s="172" t="s">
        <v>435</v>
      </c>
    </row>
    <row r="192" spans="1:65" s="2" customFormat="1" ht="24.3" customHeight="1" x14ac:dyDescent="0.2">
      <c r="A192" s="30"/>
      <c r="B192" s="128"/>
      <c r="C192" s="160" t="s">
        <v>439</v>
      </c>
      <c r="D192" s="160" t="s">
        <v>221</v>
      </c>
      <c r="E192" s="161" t="s">
        <v>2088</v>
      </c>
      <c r="F192" s="162" t="s">
        <v>2089</v>
      </c>
      <c r="G192" s="163" t="s">
        <v>926</v>
      </c>
      <c r="H192" s="164">
        <v>7</v>
      </c>
      <c r="I192" s="165"/>
      <c r="J192" s="166">
        <f t="shared" si="25"/>
        <v>0</v>
      </c>
      <c r="K192" s="167"/>
      <c r="L192" s="31"/>
      <c r="M192" s="168" t="s">
        <v>1</v>
      </c>
      <c r="N192" s="169" t="s">
        <v>38</v>
      </c>
      <c r="O192" s="59"/>
      <c r="P192" s="170">
        <f t="shared" si="26"/>
        <v>0</v>
      </c>
      <c r="Q192" s="170">
        <v>0</v>
      </c>
      <c r="R192" s="170">
        <f t="shared" si="27"/>
        <v>0</v>
      </c>
      <c r="S192" s="170">
        <v>0</v>
      </c>
      <c r="T192" s="171">
        <f t="shared" si="28"/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72" t="s">
        <v>389</v>
      </c>
      <c r="AT192" s="172" t="s">
        <v>221</v>
      </c>
      <c r="AU192" s="172" t="s">
        <v>84</v>
      </c>
      <c r="AY192" s="13" t="s">
        <v>219</v>
      </c>
      <c r="BE192" s="91">
        <f t="shared" si="29"/>
        <v>0</v>
      </c>
      <c r="BF192" s="91">
        <f t="shared" si="30"/>
        <v>0</v>
      </c>
      <c r="BG192" s="91">
        <f t="shared" si="31"/>
        <v>0</v>
      </c>
      <c r="BH192" s="91">
        <f t="shared" si="32"/>
        <v>0</v>
      </c>
      <c r="BI192" s="91">
        <f t="shared" si="33"/>
        <v>0</v>
      </c>
      <c r="BJ192" s="13" t="s">
        <v>84</v>
      </c>
      <c r="BK192" s="91">
        <f t="shared" si="34"/>
        <v>0</v>
      </c>
      <c r="BL192" s="13" t="s">
        <v>389</v>
      </c>
      <c r="BM192" s="172" t="s">
        <v>438</v>
      </c>
    </row>
    <row r="193" spans="1:65" s="2" customFormat="1" ht="24.3" customHeight="1" x14ac:dyDescent="0.2">
      <c r="A193" s="30"/>
      <c r="B193" s="128"/>
      <c r="C193" s="178" t="s">
        <v>359</v>
      </c>
      <c r="D193" s="178" t="s">
        <v>680</v>
      </c>
      <c r="E193" s="179" t="s">
        <v>2090</v>
      </c>
      <c r="F193" s="180" t="s">
        <v>2091</v>
      </c>
      <c r="G193" s="181" t="s">
        <v>926</v>
      </c>
      <c r="H193" s="182">
        <v>7</v>
      </c>
      <c r="I193" s="183"/>
      <c r="J193" s="184">
        <f t="shared" si="25"/>
        <v>0</v>
      </c>
      <c r="K193" s="185"/>
      <c r="L193" s="186"/>
      <c r="M193" s="187" t="s">
        <v>1</v>
      </c>
      <c r="N193" s="188" t="s">
        <v>38</v>
      </c>
      <c r="O193" s="59"/>
      <c r="P193" s="170">
        <f t="shared" si="26"/>
        <v>0</v>
      </c>
      <c r="Q193" s="170">
        <v>0</v>
      </c>
      <c r="R193" s="170">
        <f t="shared" si="27"/>
        <v>0</v>
      </c>
      <c r="S193" s="170">
        <v>0</v>
      </c>
      <c r="T193" s="171">
        <f t="shared" si="28"/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72" t="s">
        <v>768</v>
      </c>
      <c r="AT193" s="172" t="s">
        <v>680</v>
      </c>
      <c r="AU193" s="172" t="s">
        <v>84</v>
      </c>
      <c r="AY193" s="13" t="s">
        <v>219</v>
      </c>
      <c r="BE193" s="91">
        <f t="shared" si="29"/>
        <v>0</v>
      </c>
      <c r="BF193" s="91">
        <f t="shared" si="30"/>
        <v>0</v>
      </c>
      <c r="BG193" s="91">
        <f t="shared" si="31"/>
        <v>0</v>
      </c>
      <c r="BH193" s="91">
        <f t="shared" si="32"/>
        <v>0</v>
      </c>
      <c r="BI193" s="91">
        <f t="shared" si="33"/>
        <v>0</v>
      </c>
      <c r="BJ193" s="13" t="s">
        <v>84</v>
      </c>
      <c r="BK193" s="91">
        <f t="shared" si="34"/>
        <v>0</v>
      </c>
      <c r="BL193" s="13" t="s">
        <v>389</v>
      </c>
      <c r="BM193" s="172" t="s">
        <v>442</v>
      </c>
    </row>
    <row r="194" spans="1:65" s="2" customFormat="1" ht="24.3" customHeight="1" x14ac:dyDescent="0.2">
      <c r="A194" s="30"/>
      <c r="B194" s="128"/>
      <c r="C194" s="160" t="s">
        <v>447</v>
      </c>
      <c r="D194" s="160" t="s">
        <v>221</v>
      </c>
      <c r="E194" s="161" t="s">
        <v>2092</v>
      </c>
      <c r="F194" s="162" t="s">
        <v>2093</v>
      </c>
      <c r="G194" s="163" t="s">
        <v>926</v>
      </c>
      <c r="H194" s="164">
        <v>1</v>
      </c>
      <c r="I194" s="165"/>
      <c r="J194" s="166">
        <f t="shared" si="25"/>
        <v>0</v>
      </c>
      <c r="K194" s="167"/>
      <c r="L194" s="31"/>
      <c r="M194" s="168" t="s">
        <v>1</v>
      </c>
      <c r="N194" s="169" t="s">
        <v>38</v>
      </c>
      <c r="O194" s="59"/>
      <c r="P194" s="170">
        <f t="shared" si="26"/>
        <v>0</v>
      </c>
      <c r="Q194" s="170">
        <v>0</v>
      </c>
      <c r="R194" s="170">
        <f t="shared" si="27"/>
        <v>0</v>
      </c>
      <c r="S194" s="170">
        <v>0</v>
      </c>
      <c r="T194" s="171">
        <f t="shared" si="28"/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72" t="s">
        <v>389</v>
      </c>
      <c r="AT194" s="172" t="s">
        <v>221</v>
      </c>
      <c r="AU194" s="172" t="s">
        <v>84</v>
      </c>
      <c r="AY194" s="13" t="s">
        <v>219</v>
      </c>
      <c r="BE194" s="91">
        <f t="shared" si="29"/>
        <v>0</v>
      </c>
      <c r="BF194" s="91">
        <f t="shared" si="30"/>
        <v>0</v>
      </c>
      <c r="BG194" s="91">
        <f t="shared" si="31"/>
        <v>0</v>
      </c>
      <c r="BH194" s="91">
        <f t="shared" si="32"/>
        <v>0</v>
      </c>
      <c r="BI194" s="91">
        <f t="shared" si="33"/>
        <v>0</v>
      </c>
      <c r="BJ194" s="13" t="s">
        <v>84</v>
      </c>
      <c r="BK194" s="91">
        <f t="shared" si="34"/>
        <v>0</v>
      </c>
      <c r="BL194" s="13" t="s">
        <v>389</v>
      </c>
      <c r="BM194" s="172" t="s">
        <v>446</v>
      </c>
    </row>
    <row r="195" spans="1:65" s="2" customFormat="1" ht="16.5" customHeight="1" x14ac:dyDescent="0.2">
      <c r="A195" s="30"/>
      <c r="B195" s="128"/>
      <c r="C195" s="178" t="s">
        <v>362</v>
      </c>
      <c r="D195" s="178" t="s">
        <v>680</v>
      </c>
      <c r="E195" s="179" t="s">
        <v>2094</v>
      </c>
      <c r="F195" s="180" t="s">
        <v>2095</v>
      </c>
      <c r="G195" s="181" t="s">
        <v>2096</v>
      </c>
      <c r="H195" s="182">
        <v>1</v>
      </c>
      <c r="I195" s="183"/>
      <c r="J195" s="184">
        <f t="shared" si="25"/>
        <v>0</v>
      </c>
      <c r="K195" s="185"/>
      <c r="L195" s="186"/>
      <c r="M195" s="187" t="s">
        <v>1</v>
      </c>
      <c r="N195" s="188" t="s">
        <v>38</v>
      </c>
      <c r="O195" s="59"/>
      <c r="P195" s="170">
        <f t="shared" si="26"/>
        <v>0</v>
      </c>
      <c r="Q195" s="170">
        <v>0</v>
      </c>
      <c r="R195" s="170">
        <f t="shared" si="27"/>
        <v>0</v>
      </c>
      <c r="S195" s="170">
        <v>0</v>
      </c>
      <c r="T195" s="171">
        <f t="shared" si="28"/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72" t="s">
        <v>768</v>
      </c>
      <c r="AT195" s="172" t="s">
        <v>680</v>
      </c>
      <c r="AU195" s="172" t="s">
        <v>84</v>
      </c>
      <c r="AY195" s="13" t="s">
        <v>219</v>
      </c>
      <c r="BE195" s="91">
        <f t="shared" si="29"/>
        <v>0</v>
      </c>
      <c r="BF195" s="91">
        <f t="shared" si="30"/>
        <v>0</v>
      </c>
      <c r="BG195" s="91">
        <f t="shared" si="31"/>
        <v>0</v>
      </c>
      <c r="BH195" s="91">
        <f t="shared" si="32"/>
        <v>0</v>
      </c>
      <c r="BI195" s="91">
        <f t="shared" si="33"/>
        <v>0</v>
      </c>
      <c r="BJ195" s="13" t="s">
        <v>84</v>
      </c>
      <c r="BK195" s="91">
        <f t="shared" si="34"/>
        <v>0</v>
      </c>
      <c r="BL195" s="13" t="s">
        <v>389</v>
      </c>
      <c r="BM195" s="172" t="s">
        <v>450</v>
      </c>
    </row>
    <row r="196" spans="1:65" s="2" customFormat="1" ht="21.75" customHeight="1" x14ac:dyDescent="0.2">
      <c r="A196" s="30"/>
      <c r="B196" s="128"/>
      <c r="C196" s="160" t="s">
        <v>454</v>
      </c>
      <c r="D196" s="160" t="s">
        <v>221</v>
      </c>
      <c r="E196" s="161" t="s">
        <v>2097</v>
      </c>
      <c r="F196" s="162" t="s">
        <v>2098</v>
      </c>
      <c r="G196" s="163" t="s">
        <v>926</v>
      </c>
      <c r="H196" s="164">
        <v>1</v>
      </c>
      <c r="I196" s="165"/>
      <c r="J196" s="166">
        <f t="shared" si="25"/>
        <v>0</v>
      </c>
      <c r="K196" s="167"/>
      <c r="L196" s="31"/>
      <c r="M196" s="168" t="s">
        <v>1</v>
      </c>
      <c r="N196" s="169" t="s">
        <v>38</v>
      </c>
      <c r="O196" s="59"/>
      <c r="P196" s="170">
        <f t="shared" si="26"/>
        <v>0</v>
      </c>
      <c r="Q196" s="170">
        <v>0</v>
      </c>
      <c r="R196" s="170">
        <f t="shared" si="27"/>
        <v>0</v>
      </c>
      <c r="S196" s="170">
        <v>0</v>
      </c>
      <c r="T196" s="171">
        <f t="shared" si="28"/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72" t="s">
        <v>389</v>
      </c>
      <c r="AT196" s="172" t="s">
        <v>221</v>
      </c>
      <c r="AU196" s="172" t="s">
        <v>84</v>
      </c>
      <c r="AY196" s="13" t="s">
        <v>219</v>
      </c>
      <c r="BE196" s="91">
        <f t="shared" si="29"/>
        <v>0</v>
      </c>
      <c r="BF196" s="91">
        <f t="shared" si="30"/>
        <v>0</v>
      </c>
      <c r="BG196" s="91">
        <f t="shared" si="31"/>
        <v>0</v>
      </c>
      <c r="BH196" s="91">
        <f t="shared" si="32"/>
        <v>0</v>
      </c>
      <c r="BI196" s="91">
        <f t="shared" si="33"/>
        <v>0</v>
      </c>
      <c r="BJ196" s="13" t="s">
        <v>84</v>
      </c>
      <c r="BK196" s="91">
        <f t="shared" si="34"/>
        <v>0</v>
      </c>
      <c r="BL196" s="13" t="s">
        <v>389</v>
      </c>
      <c r="BM196" s="172" t="s">
        <v>453</v>
      </c>
    </row>
    <row r="197" spans="1:65" s="2" customFormat="1" ht="21.75" customHeight="1" x14ac:dyDescent="0.2">
      <c r="A197" s="30"/>
      <c r="B197" s="128"/>
      <c r="C197" s="178" t="s">
        <v>366</v>
      </c>
      <c r="D197" s="178" t="s">
        <v>680</v>
      </c>
      <c r="E197" s="179" t="s">
        <v>2099</v>
      </c>
      <c r="F197" s="180" t="s">
        <v>2100</v>
      </c>
      <c r="G197" s="181" t="s">
        <v>926</v>
      </c>
      <c r="H197" s="182">
        <v>1</v>
      </c>
      <c r="I197" s="183"/>
      <c r="J197" s="184">
        <f t="shared" si="25"/>
        <v>0</v>
      </c>
      <c r="K197" s="185"/>
      <c r="L197" s="186"/>
      <c r="M197" s="187" t="s">
        <v>1</v>
      </c>
      <c r="N197" s="188" t="s">
        <v>38</v>
      </c>
      <c r="O197" s="59"/>
      <c r="P197" s="170">
        <f t="shared" si="26"/>
        <v>0</v>
      </c>
      <c r="Q197" s="170">
        <v>0</v>
      </c>
      <c r="R197" s="170">
        <f t="shared" si="27"/>
        <v>0</v>
      </c>
      <c r="S197" s="170">
        <v>0</v>
      </c>
      <c r="T197" s="171">
        <f t="shared" si="28"/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72" t="s">
        <v>768</v>
      </c>
      <c r="AT197" s="172" t="s">
        <v>680</v>
      </c>
      <c r="AU197" s="172" t="s">
        <v>84</v>
      </c>
      <c r="AY197" s="13" t="s">
        <v>219</v>
      </c>
      <c r="BE197" s="91">
        <f t="shared" si="29"/>
        <v>0</v>
      </c>
      <c r="BF197" s="91">
        <f t="shared" si="30"/>
        <v>0</v>
      </c>
      <c r="BG197" s="91">
        <f t="shared" si="31"/>
        <v>0</v>
      </c>
      <c r="BH197" s="91">
        <f t="shared" si="32"/>
        <v>0</v>
      </c>
      <c r="BI197" s="91">
        <f t="shared" si="33"/>
        <v>0</v>
      </c>
      <c r="BJ197" s="13" t="s">
        <v>84</v>
      </c>
      <c r="BK197" s="91">
        <f t="shared" si="34"/>
        <v>0</v>
      </c>
      <c r="BL197" s="13" t="s">
        <v>389</v>
      </c>
      <c r="BM197" s="172" t="s">
        <v>642</v>
      </c>
    </row>
    <row r="198" spans="1:65" s="2" customFormat="1" ht="33" customHeight="1" x14ac:dyDescent="0.2">
      <c r="A198" s="30"/>
      <c r="B198" s="128"/>
      <c r="C198" s="160" t="s">
        <v>461</v>
      </c>
      <c r="D198" s="160" t="s">
        <v>221</v>
      </c>
      <c r="E198" s="161" t="s">
        <v>2101</v>
      </c>
      <c r="F198" s="162" t="s">
        <v>2102</v>
      </c>
      <c r="G198" s="163" t="s">
        <v>926</v>
      </c>
      <c r="H198" s="164">
        <v>13</v>
      </c>
      <c r="I198" s="165"/>
      <c r="J198" s="166">
        <f t="shared" si="25"/>
        <v>0</v>
      </c>
      <c r="K198" s="167"/>
      <c r="L198" s="31"/>
      <c r="M198" s="168" t="s">
        <v>1</v>
      </c>
      <c r="N198" s="169" t="s">
        <v>38</v>
      </c>
      <c r="O198" s="59"/>
      <c r="P198" s="170">
        <f t="shared" si="26"/>
        <v>0</v>
      </c>
      <c r="Q198" s="170">
        <v>0</v>
      </c>
      <c r="R198" s="170">
        <f t="shared" si="27"/>
        <v>0</v>
      </c>
      <c r="S198" s="170">
        <v>0</v>
      </c>
      <c r="T198" s="171">
        <f t="shared" si="28"/>
        <v>0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172" t="s">
        <v>389</v>
      </c>
      <c r="AT198" s="172" t="s">
        <v>221</v>
      </c>
      <c r="AU198" s="172" t="s">
        <v>84</v>
      </c>
      <c r="AY198" s="13" t="s">
        <v>219</v>
      </c>
      <c r="BE198" s="91">
        <f t="shared" si="29"/>
        <v>0</v>
      </c>
      <c r="BF198" s="91">
        <f t="shared" si="30"/>
        <v>0</v>
      </c>
      <c r="BG198" s="91">
        <f t="shared" si="31"/>
        <v>0</v>
      </c>
      <c r="BH198" s="91">
        <f t="shared" si="32"/>
        <v>0</v>
      </c>
      <c r="BI198" s="91">
        <f t="shared" si="33"/>
        <v>0</v>
      </c>
      <c r="BJ198" s="13" t="s">
        <v>84</v>
      </c>
      <c r="BK198" s="91">
        <f t="shared" si="34"/>
        <v>0</v>
      </c>
      <c r="BL198" s="13" t="s">
        <v>389</v>
      </c>
      <c r="BM198" s="172" t="s">
        <v>650</v>
      </c>
    </row>
    <row r="199" spans="1:65" s="2" customFormat="1" ht="16.5" customHeight="1" x14ac:dyDescent="0.2">
      <c r="A199" s="30"/>
      <c r="B199" s="128"/>
      <c r="C199" s="178" t="s">
        <v>369</v>
      </c>
      <c r="D199" s="178" t="s">
        <v>680</v>
      </c>
      <c r="E199" s="179" t="s">
        <v>2103</v>
      </c>
      <c r="F199" s="180" t="s">
        <v>2104</v>
      </c>
      <c r="G199" s="181" t="s">
        <v>926</v>
      </c>
      <c r="H199" s="182">
        <v>13</v>
      </c>
      <c r="I199" s="183"/>
      <c r="J199" s="184">
        <f t="shared" si="25"/>
        <v>0</v>
      </c>
      <c r="K199" s="185"/>
      <c r="L199" s="186"/>
      <c r="M199" s="187" t="s">
        <v>1</v>
      </c>
      <c r="N199" s="188" t="s">
        <v>38</v>
      </c>
      <c r="O199" s="59"/>
      <c r="P199" s="170">
        <f t="shared" si="26"/>
        <v>0</v>
      </c>
      <c r="Q199" s="170">
        <v>0</v>
      </c>
      <c r="R199" s="170">
        <f t="shared" si="27"/>
        <v>0</v>
      </c>
      <c r="S199" s="170">
        <v>0</v>
      </c>
      <c r="T199" s="171">
        <f t="shared" si="28"/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72" t="s">
        <v>768</v>
      </c>
      <c r="AT199" s="172" t="s">
        <v>680</v>
      </c>
      <c r="AU199" s="172" t="s">
        <v>84</v>
      </c>
      <c r="AY199" s="13" t="s">
        <v>219</v>
      </c>
      <c r="BE199" s="91">
        <f t="shared" si="29"/>
        <v>0</v>
      </c>
      <c r="BF199" s="91">
        <f t="shared" si="30"/>
        <v>0</v>
      </c>
      <c r="BG199" s="91">
        <f t="shared" si="31"/>
        <v>0</v>
      </c>
      <c r="BH199" s="91">
        <f t="shared" si="32"/>
        <v>0</v>
      </c>
      <c r="BI199" s="91">
        <f t="shared" si="33"/>
        <v>0</v>
      </c>
      <c r="BJ199" s="13" t="s">
        <v>84</v>
      </c>
      <c r="BK199" s="91">
        <f t="shared" si="34"/>
        <v>0</v>
      </c>
      <c r="BL199" s="13" t="s">
        <v>389</v>
      </c>
      <c r="BM199" s="172" t="s">
        <v>464</v>
      </c>
    </row>
    <row r="200" spans="1:65" s="2" customFormat="1" ht="33" customHeight="1" x14ac:dyDescent="0.2">
      <c r="A200" s="30"/>
      <c r="B200" s="128"/>
      <c r="C200" s="160" t="s">
        <v>468</v>
      </c>
      <c r="D200" s="160" t="s">
        <v>221</v>
      </c>
      <c r="E200" s="161" t="s">
        <v>2105</v>
      </c>
      <c r="F200" s="162" t="s">
        <v>2106</v>
      </c>
      <c r="G200" s="163" t="s">
        <v>926</v>
      </c>
      <c r="H200" s="164">
        <v>7</v>
      </c>
      <c r="I200" s="165"/>
      <c r="J200" s="166">
        <f t="shared" si="25"/>
        <v>0</v>
      </c>
      <c r="K200" s="167"/>
      <c r="L200" s="31"/>
      <c r="M200" s="168" t="s">
        <v>1</v>
      </c>
      <c r="N200" s="169" t="s">
        <v>38</v>
      </c>
      <c r="O200" s="59"/>
      <c r="P200" s="170">
        <f t="shared" si="26"/>
        <v>0</v>
      </c>
      <c r="Q200" s="170">
        <v>0</v>
      </c>
      <c r="R200" s="170">
        <f t="shared" si="27"/>
        <v>0</v>
      </c>
      <c r="S200" s="170">
        <v>0</v>
      </c>
      <c r="T200" s="171">
        <f t="shared" si="28"/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172" t="s">
        <v>389</v>
      </c>
      <c r="AT200" s="172" t="s">
        <v>221</v>
      </c>
      <c r="AU200" s="172" t="s">
        <v>84</v>
      </c>
      <c r="AY200" s="13" t="s">
        <v>219</v>
      </c>
      <c r="BE200" s="91">
        <f t="shared" si="29"/>
        <v>0</v>
      </c>
      <c r="BF200" s="91">
        <f t="shared" si="30"/>
        <v>0</v>
      </c>
      <c r="BG200" s="91">
        <f t="shared" si="31"/>
        <v>0</v>
      </c>
      <c r="BH200" s="91">
        <f t="shared" si="32"/>
        <v>0</v>
      </c>
      <c r="BI200" s="91">
        <f t="shared" si="33"/>
        <v>0</v>
      </c>
      <c r="BJ200" s="13" t="s">
        <v>84</v>
      </c>
      <c r="BK200" s="91">
        <f t="shared" si="34"/>
        <v>0</v>
      </c>
      <c r="BL200" s="13" t="s">
        <v>389</v>
      </c>
      <c r="BM200" s="172" t="s">
        <v>467</v>
      </c>
    </row>
    <row r="201" spans="1:65" s="2" customFormat="1" ht="24.3" customHeight="1" x14ac:dyDescent="0.2">
      <c r="A201" s="30"/>
      <c r="B201" s="128"/>
      <c r="C201" s="178" t="s">
        <v>373</v>
      </c>
      <c r="D201" s="178" t="s">
        <v>680</v>
      </c>
      <c r="E201" s="179" t="s">
        <v>2107</v>
      </c>
      <c r="F201" s="180" t="s">
        <v>2108</v>
      </c>
      <c r="G201" s="181" t="s">
        <v>926</v>
      </c>
      <c r="H201" s="182">
        <v>7</v>
      </c>
      <c r="I201" s="183"/>
      <c r="J201" s="184">
        <f t="shared" si="25"/>
        <v>0</v>
      </c>
      <c r="K201" s="185"/>
      <c r="L201" s="186"/>
      <c r="M201" s="187" t="s">
        <v>1</v>
      </c>
      <c r="N201" s="188" t="s">
        <v>38</v>
      </c>
      <c r="O201" s="59"/>
      <c r="P201" s="170">
        <f t="shared" si="26"/>
        <v>0</v>
      </c>
      <c r="Q201" s="170">
        <v>0</v>
      </c>
      <c r="R201" s="170">
        <f t="shared" si="27"/>
        <v>0</v>
      </c>
      <c r="S201" s="170">
        <v>0</v>
      </c>
      <c r="T201" s="171">
        <f t="shared" si="28"/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72" t="s">
        <v>768</v>
      </c>
      <c r="AT201" s="172" t="s">
        <v>680</v>
      </c>
      <c r="AU201" s="172" t="s">
        <v>84</v>
      </c>
      <c r="AY201" s="13" t="s">
        <v>219</v>
      </c>
      <c r="BE201" s="91">
        <f t="shared" si="29"/>
        <v>0</v>
      </c>
      <c r="BF201" s="91">
        <f t="shared" si="30"/>
        <v>0</v>
      </c>
      <c r="BG201" s="91">
        <f t="shared" si="31"/>
        <v>0</v>
      </c>
      <c r="BH201" s="91">
        <f t="shared" si="32"/>
        <v>0</v>
      </c>
      <c r="BI201" s="91">
        <f t="shared" si="33"/>
        <v>0</v>
      </c>
      <c r="BJ201" s="13" t="s">
        <v>84</v>
      </c>
      <c r="BK201" s="91">
        <f t="shared" si="34"/>
        <v>0</v>
      </c>
      <c r="BL201" s="13" t="s">
        <v>389</v>
      </c>
      <c r="BM201" s="172" t="s">
        <v>471</v>
      </c>
    </row>
    <row r="202" spans="1:65" s="2" customFormat="1" ht="21.75" customHeight="1" x14ac:dyDescent="0.2">
      <c r="A202" s="30"/>
      <c r="B202" s="128"/>
      <c r="C202" s="160" t="s">
        <v>475</v>
      </c>
      <c r="D202" s="160" t="s">
        <v>221</v>
      </c>
      <c r="E202" s="161" t="s">
        <v>1452</v>
      </c>
      <c r="F202" s="162" t="s">
        <v>1453</v>
      </c>
      <c r="G202" s="163" t="s">
        <v>926</v>
      </c>
      <c r="H202" s="164">
        <v>3</v>
      </c>
      <c r="I202" s="165"/>
      <c r="J202" s="166">
        <f t="shared" si="25"/>
        <v>0</v>
      </c>
      <c r="K202" s="167"/>
      <c r="L202" s="31"/>
      <c r="M202" s="168" t="s">
        <v>1</v>
      </c>
      <c r="N202" s="169" t="s">
        <v>38</v>
      </c>
      <c r="O202" s="59"/>
      <c r="P202" s="170">
        <f t="shared" si="26"/>
        <v>0</v>
      </c>
      <c r="Q202" s="170">
        <v>0</v>
      </c>
      <c r="R202" s="170">
        <f t="shared" si="27"/>
        <v>0</v>
      </c>
      <c r="S202" s="170">
        <v>0</v>
      </c>
      <c r="T202" s="171">
        <f t="shared" si="28"/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72" t="s">
        <v>389</v>
      </c>
      <c r="AT202" s="172" t="s">
        <v>221</v>
      </c>
      <c r="AU202" s="172" t="s">
        <v>84</v>
      </c>
      <c r="AY202" s="13" t="s">
        <v>219</v>
      </c>
      <c r="BE202" s="91">
        <f t="shared" si="29"/>
        <v>0</v>
      </c>
      <c r="BF202" s="91">
        <f t="shared" si="30"/>
        <v>0</v>
      </c>
      <c r="BG202" s="91">
        <f t="shared" si="31"/>
        <v>0</v>
      </c>
      <c r="BH202" s="91">
        <f t="shared" si="32"/>
        <v>0</v>
      </c>
      <c r="BI202" s="91">
        <f t="shared" si="33"/>
        <v>0</v>
      </c>
      <c r="BJ202" s="13" t="s">
        <v>84</v>
      </c>
      <c r="BK202" s="91">
        <f t="shared" si="34"/>
        <v>0</v>
      </c>
      <c r="BL202" s="13" t="s">
        <v>389</v>
      </c>
      <c r="BM202" s="172" t="s">
        <v>474</v>
      </c>
    </row>
    <row r="203" spans="1:65" s="2" customFormat="1" ht="16.5" customHeight="1" x14ac:dyDescent="0.2">
      <c r="A203" s="30"/>
      <c r="B203" s="128"/>
      <c r="C203" s="178" t="s">
        <v>376</v>
      </c>
      <c r="D203" s="178" t="s">
        <v>680</v>
      </c>
      <c r="E203" s="179" t="s">
        <v>1454</v>
      </c>
      <c r="F203" s="180" t="s">
        <v>1467</v>
      </c>
      <c r="G203" s="181" t="s">
        <v>926</v>
      </c>
      <c r="H203" s="182">
        <v>3</v>
      </c>
      <c r="I203" s="183"/>
      <c r="J203" s="184">
        <f t="shared" si="25"/>
        <v>0</v>
      </c>
      <c r="K203" s="185"/>
      <c r="L203" s="186"/>
      <c r="M203" s="187" t="s">
        <v>1</v>
      </c>
      <c r="N203" s="188" t="s">
        <v>38</v>
      </c>
      <c r="O203" s="59"/>
      <c r="P203" s="170">
        <f t="shared" si="26"/>
        <v>0</v>
      </c>
      <c r="Q203" s="170">
        <v>0</v>
      </c>
      <c r="R203" s="170">
        <f t="shared" si="27"/>
        <v>0</v>
      </c>
      <c r="S203" s="170">
        <v>0</v>
      </c>
      <c r="T203" s="171">
        <f t="shared" si="28"/>
        <v>0</v>
      </c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R203" s="172" t="s">
        <v>768</v>
      </c>
      <c r="AT203" s="172" t="s">
        <v>680</v>
      </c>
      <c r="AU203" s="172" t="s">
        <v>84</v>
      </c>
      <c r="AY203" s="13" t="s">
        <v>219</v>
      </c>
      <c r="BE203" s="91">
        <f t="shared" si="29"/>
        <v>0</v>
      </c>
      <c r="BF203" s="91">
        <f t="shared" si="30"/>
        <v>0</v>
      </c>
      <c r="BG203" s="91">
        <f t="shared" si="31"/>
        <v>0</v>
      </c>
      <c r="BH203" s="91">
        <f t="shared" si="32"/>
        <v>0</v>
      </c>
      <c r="BI203" s="91">
        <f t="shared" si="33"/>
        <v>0</v>
      </c>
      <c r="BJ203" s="13" t="s">
        <v>84</v>
      </c>
      <c r="BK203" s="91">
        <f t="shared" si="34"/>
        <v>0</v>
      </c>
      <c r="BL203" s="13" t="s">
        <v>389</v>
      </c>
      <c r="BM203" s="172" t="s">
        <v>478</v>
      </c>
    </row>
    <row r="204" spans="1:65" s="2" customFormat="1" ht="21.75" customHeight="1" x14ac:dyDescent="0.2">
      <c r="A204" s="30"/>
      <c r="B204" s="128"/>
      <c r="C204" s="160" t="s">
        <v>482</v>
      </c>
      <c r="D204" s="160" t="s">
        <v>221</v>
      </c>
      <c r="E204" s="161" t="s">
        <v>1452</v>
      </c>
      <c r="F204" s="162" t="s">
        <v>1453</v>
      </c>
      <c r="G204" s="163" t="s">
        <v>926</v>
      </c>
      <c r="H204" s="164">
        <v>18</v>
      </c>
      <c r="I204" s="165"/>
      <c r="J204" s="166">
        <f t="shared" si="25"/>
        <v>0</v>
      </c>
      <c r="K204" s="167"/>
      <c r="L204" s="31"/>
      <c r="M204" s="168" t="s">
        <v>1</v>
      </c>
      <c r="N204" s="169" t="s">
        <v>38</v>
      </c>
      <c r="O204" s="59"/>
      <c r="P204" s="170">
        <f t="shared" si="26"/>
        <v>0</v>
      </c>
      <c r="Q204" s="170">
        <v>0</v>
      </c>
      <c r="R204" s="170">
        <f t="shared" si="27"/>
        <v>0</v>
      </c>
      <c r="S204" s="170">
        <v>0</v>
      </c>
      <c r="T204" s="171">
        <f t="shared" si="28"/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72" t="s">
        <v>389</v>
      </c>
      <c r="AT204" s="172" t="s">
        <v>221</v>
      </c>
      <c r="AU204" s="172" t="s">
        <v>84</v>
      </c>
      <c r="AY204" s="13" t="s">
        <v>219</v>
      </c>
      <c r="BE204" s="91">
        <f t="shared" si="29"/>
        <v>0</v>
      </c>
      <c r="BF204" s="91">
        <f t="shared" si="30"/>
        <v>0</v>
      </c>
      <c r="BG204" s="91">
        <f t="shared" si="31"/>
        <v>0</v>
      </c>
      <c r="BH204" s="91">
        <f t="shared" si="32"/>
        <v>0</v>
      </c>
      <c r="BI204" s="91">
        <f t="shared" si="33"/>
        <v>0</v>
      </c>
      <c r="BJ204" s="13" t="s">
        <v>84</v>
      </c>
      <c r="BK204" s="91">
        <f t="shared" si="34"/>
        <v>0</v>
      </c>
      <c r="BL204" s="13" t="s">
        <v>389</v>
      </c>
      <c r="BM204" s="172" t="s">
        <v>481</v>
      </c>
    </row>
    <row r="205" spans="1:65" s="2" customFormat="1" ht="37.799999999999997" customHeight="1" x14ac:dyDescent="0.2">
      <c r="A205" s="30"/>
      <c r="B205" s="128"/>
      <c r="C205" s="178" t="s">
        <v>381</v>
      </c>
      <c r="D205" s="178" t="s">
        <v>680</v>
      </c>
      <c r="E205" s="179" t="s">
        <v>1456</v>
      </c>
      <c r="F205" s="180" t="s">
        <v>2109</v>
      </c>
      <c r="G205" s="181" t="s">
        <v>926</v>
      </c>
      <c r="H205" s="182">
        <v>18</v>
      </c>
      <c r="I205" s="183"/>
      <c r="J205" s="184">
        <f t="shared" si="25"/>
        <v>0</v>
      </c>
      <c r="K205" s="185"/>
      <c r="L205" s="186"/>
      <c r="M205" s="187" t="s">
        <v>1</v>
      </c>
      <c r="N205" s="188" t="s">
        <v>38</v>
      </c>
      <c r="O205" s="59"/>
      <c r="P205" s="170">
        <f t="shared" si="26"/>
        <v>0</v>
      </c>
      <c r="Q205" s="170">
        <v>0</v>
      </c>
      <c r="R205" s="170">
        <f t="shared" si="27"/>
        <v>0</v>
      </c>
      <c r="S205" s="170">
        <v>0</v>
      </c>
      <c r="T205" s="171">
        <f t="shared" si="28"/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72" t="s">
        <v>768</v>
      </c>
      <c r="AT205" s="172" t="s">
        <v>680</v>
      </c>
      <c r="AU205" s="172" t="s">
        <v>84</v>
      </c>
      <c r="AY205" s="13" t="s">
        <v>219</v>
      </c>
      <c r="BE205" s="91">
        <f t="shared" si="29"/>
        <v>0</v>
      </c>
      <c r="BF205" s="91">
        <f t="shared" si="30"/>
        <v>0</v>
      </c>
      <c r="BG205" s="91">
        <f t="shared" si="31"/>
        <v>0</v>
      </c>
      <c r="BH205" s="91">
        <f t="shared" si="32"/>
        <v>0</v>
      </c>
      <c r="BI205" s="91">
        <f t="shared" si="33"/>
        <v>0</v>
      </c>
      <c r="BJ205" s="13" t="s">
        <v>84</v>
      </c>
      <c r="BK205" s="91">
        <f t="shared" si="34"/>
        <v>0</v>
      </c>
      <c r="BL205" s="13" t="s">
        <v>389</v>
      </c>
      <c r="BM205" s="172" t="s">
        <v>485</v>
      </c>
    </row>
    <row r="206" spans="1:65" s="2" customFormat="1" ht="21.75" customHeight="1" x14ac:dyDescent="0.2">
      <c r="A206" s="30"/>
      <c r="B206" s="128"/>
      <c r="C206" s="160" t="s">
        <v>489</v>
      </c>
      <c r="D206" s="160" t="s">
        <v>221</v>
      </c>
      <c r="E206" s="161" t="s">
        <v>1458</v>
      </c>
      <c r="F206" s="162" t="s">
        <v>2110</v>
      </c>
      <c r="G206" s="163" t="s">
        <v>926</v>
      </c>
      <c r="H206" s="164">
        <v>5</v>
      </c>
      <c r="I206" s="165"/>
      <c r="J206" s="166">
        <f t="shared" si="25"/>
        <v>0</v>
      </c>
      <c r="K206" s="167"/>
      <c r="L206" s="31"/>
      <c r="M206" s="168" t="s">
        <v>1</v>
      </c>
      <c r="N206" s="169" t="s">
        <v>38</v>
      </c>
      <c r="O206" s="59"/>
      <c r="P206" s="170">
        <f t="shared" si="26"/>
        <v>0</v>
      </c>
      <c r="Q206" s="170">
        <v>0</v>
      </c>
      <c r="R206" s="170">
        <f t="shared" si="27"/>
        <v>0</v>
      </c>
      <c r="S206" s="170">
        <v>0</v>
      </c>
      <c r="T206" s="171">
        <f t="shared" si="28"/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72" t="s">
        <v>389</v>
      </c>
      <c r="AT206" s="172" t="s">
        <v>221</v>
      </c>
      <c r="AU206" s="172" t="s">
        <v>84</v>
      </c>
      <c r="AY206" s="13" t="s">
        <v>219</v>
      </c>
      <c r="BE206" s="91">
        <f t="shared" si="29"/>
        <v>0</v>
      </c>
      <c r="BF206" s="91">
        <f t="shared" si="30"/>
        <v>0</v>
      </c>
      <c r="BG206" s="91">
        <f t="shared" si="31"/>
        <v>0</v>
      </c>
      <c r="BH206" s="91">
        <f t="shared" si="32"/>
        <v>0</v>
      </c>
      <c r="BI206" s="91">
        <f t="shared" si="33"/>
        <v>0</v>
      </c>
      <c r="BJ206" s="13" t="s">
        <v>84</v>
      </c>
      <c r="BK206" s="91">
        <f t="shared" si="34"/>
        <v>0</v>
      </c>
      <c r="BL206" s="13" t="s">
        <v>389</v>
      </c>
      <c r="BM206" s="172" t="s">
        <v>488</v>
      </c>
    </row>
    <row r="207" spans="1:65" s="2" customFormat="1" ht="37.799999999999997" customHeight="1" x14ac:dyDescent="0.2">
      <c r="A207" s="30"/>
      <c r="B207" s="128"/>
      <c r="C207" s="178" t="s">
        <v>385</v>
      </c>
      <c r="D207" s="178" t="s">
        <v>680</v>
      </c>
      <c r="E207" s="179" t="s">
        <v>1460</v>
      </c>
      <c r="F207" s="180" t="s">
        <v>2111</v>
      </c>
      <c r="G207" s="181" t="s">
        <v>926</v>
      </c>
      <c r="H207" s="182">
        <v>5</v>
      </c>
      <c r="I207" s="183"/>
      <c r="J207" s="184">
        <f t="shared" si="25"/>
        <v>0</v>
      </c>
      <c r="K207" s="185"/>
      <c r="L207" s="186"/>
      <c r="M207" s="187" t="s">
        <v>1</v>
      </c>
      <c r="N207" s="188" t="s">
        <v>38</v>
      </c>
      <c r="O207" s="59"/>
      <c r="P207" s="170">
        <f t="shared" si="26"/>
        <v>0</v>
      </c>
      <c r="Q207" s="170">
        <v>0</v>
      </c>
      <c r="R207" s="170">
        <f t="shared" si="27"/>
        <v>0</v>
      </c>
      <c r="S207" s="170">
        <v>0</v>
      </c>
      <c r="T207" s="171">
        <f t="shared" si="28"/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172" t="s">
        <v>768</v>
      </c>
      <c r="AT207" s="172" t="s">
        <v>680</v>
      </c>
      <c r="AU207" s="172" t="s">
        <v>84</v>
      </c>
      <c r="AY207" s="13" t="s">
        <v>219</v>
      </c>
      <c r="BE207" s="91">
        <f t="shared" si="29"/>
        <v>0</v>
      </c>
      <c r="BF207" s="91">
        <f t="shared" si="30"/>
        <v>0</v>
      </c>
      <c r="BG207" s="91">
        <f t="shared" si="31"/>
        <v>0</v>
      </c>
      <c r="BH207" s="91">
        <f t="shared" si="32"/>
        <v>0</v>
      </c>
      <c r="BI207" s="91">
        <f t="shared" si="33"/>
        <v>0</v>
      </c>
      <c r="BJ207" s="13" t="s">
        <v>84</v>
      </c>
      <c r="BK207" s="91">
        <f t="shared" si="34"/>
        <v>0</v>
      </c>
      <c r="BL207" s="13" t="s">
        <v>389</v>
      </c>
      <c r="BM207" s="172" t="s">
        <v>492</v>
      </c>
    </row>
    <row r="208" spans="1:65" s="2" customFormat="1" ht="24.3" customHeight="1" x14ac:dyDescent="0.2">
      <c r="A208" s="30"/>
      <c r="B208" s="128"/>
      <c r="C208" s="160" t="s">
        <v>496</v>
      </c>
      <c r="D208" s="160" t="s">
        <v>221</v>
      </c>
      <c r="E208" s="161" t="s">
        <v>1462</v>
      </c>
      <c r="F208" s="162" t="s">
        <v>1463</v>
      </c>
      <c r="G208" s="163" t="s">
        <v>926</v>
      </c>
      <c r="H208" s="164">
        <v>9</v>
      </c>
      <c r="I208" s="165"/>
      <c r="J208" s="166">
        <f t="shared" si="25"/>
        <v>0</v>
      </c>
      <c r="K208" s="167"/>
      <c r="L208" s="31"/>
      <c r="M208" s="168" t="s">
        <v>1</v>
      </c>
      <c r="N208" s="169" t="s">
        <v>38</v>
      </c>
      <c r="O208" s="59"/>
      <c r="P208" s="170">
        <f t="shared" si="26"/>
        <v>0</v>
      </c>
      <c r="Q208" s="170">
        <v>0</v>
      </c>
      <c r="R208" s="170">
        <f t="shared" si="27"/>
        <v>0</v>
      </c>
      <c r="S208" s="170">
        <v>0</v>
      </c>
      <c r="T208" s="171">
        <f t="shared" si="28"/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72" t="s">
        <v>389</v>
      </c>
      <c r="AT208" s="172" t="s">
        <v>221</v>
      </c>
      <c r="AU208" s="172" t="s">
        <v>84</v>
      </c>
      <c r="AY208" s="13" t="s">
        <v>219</v>
      </c>
      <c r="BE208" s="91">
        <f t="shared" si="29"/>
        <v>0</v>
      </c>
      <c r="BF208" s="91">
        <f t="shared" si="30"/>
        <v>0</v>
      </c>
      <c r="BG208" s="91">
        <f t="shared" si="31"/>
        <v>0</v>
      </c>
      <c r="BH208" s="91">
        <f t="shared" si="32"/>
        <v>0</v>
      </c>
      <c r="BI208" s="91">
        <f t="shared" si="33"/>
        <v>0</v>
      </c>
      <c r="BJ208" s="13" t="s">
        <v>84</v>
      </c>
      <c r="BK208" s="91">
        <f t="shared" si="34"/>
        <v>0</v>
      </c>
      <c r="BL208" s="13" t="s">
        <v>389</v>
      </c>
      <c r="BM208" s="172" t="s">
        <v>495</v>
      </c>
    </row>
    <row r="209" spans="1:65" s="2" customFormat="1" ht="16.5" customHeight="1" x14ac:dyDescent="0.2">
      <c r="A209" s="30"/>
      <c r="B209" s="128"/>
      <c r="C209" s="178" t="s">
        <v>389</v>
      </c>
      <c r="D209" s="178" t="s">
        <v>680</v>
      </c>
      <c r="E209" s="179" t="s">
        <v>1464</v>
      </c>
      <c r="F209" s="180" t="s">
        <v>2112</v>
      </c>
      <c r="G209" s="181" t="s">
        <v>926</v>
      </c>
      <c r="H209" s="182">
        <v>9</v>
      </c>
      <c r="I209" s="183"/>
      <c r="J209" s="184">
        <f t="shared" si="25"/>
        <v>0</v>
      </c>
      <c r="K209" s="185"/>
      <c r="L209" s="186"/>
      <c r="M209" s="187" t="s">
        <v>1</v>
      </c>
      <c r="N209" s="188" t="s">
        <v>38</v>
      </c>
      <c r="O209" s="59"/>
      <c r="P209" s="170">
        <f t="shared" si="26"/>
        <v>0</v>
      </c>
      <c r="Q209" s="170">
        <v>0</v>
      </c>
      <c r="R209" s="170">
        <f t="shared" si="27"/>
        <v>0</v>
      </c>
      <c r="S209" s="170">
        <v>0</v>
      </c>
      <c r="T209" s="171">
        <f t="shared" si="28"/>
        <v>0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R209" s="172" t="s">
        <v>768</v>
      </c>
      <c r="AT209" s="172" t="s">
        <v>680</v>
      </c>
      <c r="AU209" s="172" t="s">
        <v>84</v>
      </c>
      <c r="AY209" s="13" t="s">
        <v>219</v>
      </c>
      <c r="BE209" s="91">
        <f t="shared" si="29"/>
        <v>0</v>
      </c>
      <c r="BF209" s="91">
        <f t="shared" si="30"/>
        <v>0</v>
      </c>
      <c r="BG209" s="91">
        <f t="shared" si="31"/>
        <v>0</v>
      </c>
      <c r="BH209" s="91">
        <f t="shared" si="32"/>
        <v>0</v>
      </c>
      <c r="BI209" s="91">
        <f t="shared" si="33"/>
        <v>0</v>
      </c>
      <c r="BJ209" s="13" t="s">
        <v>84</v>
      </c>
      <c r="BK209" s="91">
        <f t="shared" si="34"/>
        <v>0</v>
      </c>
      <c r="BL209" s="13" t="s">
        <v>389</v>
      </c>
      <c r="BM209" s="172" t="s">
        <v>499</v>
      </c>
    </row>
    <row r="210" spans="1:65" s="2" customFormat="1" ht="24.3" customHeight="1" x14ac:dyDescent="0.2">
      <c r="A210" s="30"/>
      <c r="B210" s="128"/>
      <c r="C210" s="160" t="s">
        <v>503</v>
      </c>
      <c r="D210" s="160" t="s">
        <v>221</v>
      </c>
      <c r="E210" s="161" t="s">
        <v>1462</v>
      </c>
      <c r="F210" s="162" t="s">
        <v>1463</v>
      </c>
      <c r="G210" s="163" t="s">
        <v>926</v>
      </c>
      <c r="H210" s="164">
        <v>9</v>
      </c>
      <c r="I210" s="165"/>
      <c r="J210" s="166">
        <f t="shared" si="25"/>
        <v>0</v>
      </c>
      <c r="K210" s="167"/>
      <c r="L210" s="31"/>
      <c r="M210" s="168" t="s">
        <v>1</v>
      </c>
      <c r="N210" s="169" t="s">
        <v>38</v>
      </c>
      <c r="O210" s="59"/>
      <c r="P210" s="170">
        <f t="shared" si="26"/>
        <v>0</v>
      </c>
      <c r="Q210" s="170">
        <v>0</v>
      </c>
      <c r="R210" s="170">
        <f t="shared" si="27"/>
        <v>0</v>
      </c>
      <c r="S210" s="170">
        <v>0</v>
      </c>
      <c r="T210" s="171">
        <f t="shared" si="28"/>
        <v>0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172" t="s">
        <v>389</v>
      </c>
      <c r="AT210" s="172" t="s">
        <v>221</v>
      </c>
      <c r="AU210" s="172" t="s">
        <v>84</v>
      </c>
      <c r="AY210" s="13" t="s">
        <v>219</v>
      </c>
      <c r="BE210" s="91">
        <f t="shared" si="29"/>
        <v>0</v>
      </c>
      <c r="BF210" s="91">
        <f t="shared" si="30"/>
        <v>0</v>
      </c>
      <c r="BG210" s="91">
        <f t="shared" si="31"/>
        <v>0</v>
      </c>
      <c r="BH210" s="91">
        <f t="shared" si="32"/>
        <v>0</v>
      </c>
      <c r="BI210" s="91">
        <f t="shared" si="33"/>
        <v>0</v>
      </c>
      <c r="BJ210" s="13" t="s">
        <v>84</v>
      </c>
      <c r="BK210" s="91">
        <f t="shared" si="34"/>
        <v>0</v>
      </c>
      <c r="BL210" s="13" t="s">
        <v>389</v>
      </c>
      <c r="BM210" s="172" t="s">
        <v>502</v>
      </c>
    </row>
    <row r="211" spans="1:65" s="2" customFormat="1" ht="44.25" customHeight="1" x14ac:dyDescent="0.2">
      <c r="A211" s="30"/>
      <c r="B211" s="128"/>
      <c r="C211" s="178" t="s">
        <v>392</v>
      </c>
      <c r="D211" s="178" t="s">
        <v>680</v>
      </c>
      <c r="E211" s="179" t="s">
        <v>1466</v>
      </c>
      <c r="F211" s="180" t="s">
        <v>2113</v>
      </c>
      <c r="G211" s="181" t="s">
        <v>926</v>
      </c>
      <c r="H211" s="182">
        <v>9</v>
      </c>
      <c r="I211" s="183"/>
      <c r="J211" s="184">
        <f t="shared" si="25"/>
        <v>0</v>
      </c>
      <c r="K211" s="185"/>
      <c r="L211" s="186"/>
      <c r="M211" s="187" t="s">
        <v>1</v>
      </c>
      <c r="N211" s="188" t="s">
        <v>38</v>
      </c>
      <c r="O211" s="59"/>
      <c r="P211" s="170">
        <f t="shared" si="26"/>
        <v>0</v>
      </c>
      <c r="Q211" s="170">
        <v>0</v>
      </c>
      <c r="R211" s="170">
        <f t="shared" si="27"/>
        <v>0</v>
      </c>
      <c r="S211" s="170">
        <v>0</v>
      </c>
      <c r="T211" s="171">
        <f t="shared" si="28"/>
        <v>0</v>
      </c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R211" s="172" t="s">
        <v>768</v>
      </c>
      <c r="AT211" s="172" t="s">
        <v>680</v>
      </c>
      <c r="AU211" s="172" t="s">
        <v>84</v>
      </c>
      <c r="AY211" s="13" t="s">
        <v>219</v>
      </c>
      <c r="BE211" s="91">
        <f t="shared" si="29"/>
        <v>0</v>
      </c>
      <c r="BF211" s="91">
        <f t="shared" si="30"/>
        <v>0</v>
      </c>
      <c r="BG211" s="91">
        <f t="shared" si="31"/>
        <v>0</v>
      </c>
      <c r="BH211" s="91">
        <f t="shared" si="32"/>
        <v>0</v>
      </c>
      <c r="BI211" s="91">
        <f t="shared" si="33"/>
        <v>0</v>
      </c>
      <c r="BJ211" s="13" t="s">
        <v>84</v>
      </c>
      <c r="BK211" s="91">
        <f t="shared" si="34"/>
        <v>0</v>
      </c>
      <c r="BL211" s="13" t="s">
        <v>389</v>
      </c>
      <c r="BM211" s="172" t="s">
        <v>506</v>
      </c>
    </row>
    <row r="212" spans="1:65" s="2" customFormat="1" ht="24.3" customHeight="1" x14ac:dyDescent="0.2">
      <c r="A212" s="30"/>
      <c r="B212" s="128"/>
      <c r="C212" s="160" t="s">
        <v>510</v>
      </c>
      <c r="D212" s="160" t="s">
        <v>221</v>
      </c>
      <c r="E212" s="161" t="s">
        <v>1462</v>
      </c>
      <c r="F212" s="162" t="s">
        <v>1463</v>
      </c>
      <c r="G212" s="163" t="s">
        <v>926</v>
      </c>
      <c r="H212" s="164">
        <v>50</v>
      </c>
      <c r="I212" s="165"/>
      <c r="J212" s="166">
        <f t="shared" si="25"/>
        <v>0</v>
      </c>
      <c r="K212" s="167"/>
      <c r="L212" s="31"/>
      <c r="M212" s="168" t="s">
        <v>1</v>
      </c>
      <c r="N212" s="169" t="s">
        <v>38</v>
      </c>
      <c r="O212" s="59"/>
      <c r="P212" s="170">
        <f t="shared" si="26"/>
        <v>0</v>
      </c>
      <c r="Q212" s="170">
        <v>0</v>
      </c>
      <c r="R212" s="170">
        <f t="shared" si="27"/>
        <v>0</v>
      </c>
      <c r="S212" s="170">
        <v>0</v>
      </c>
      <c r="T212" s="171">
        <f t="shared" si="28"/>
        <v>0</v>
      </c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R212" s="172" t="s">
        <v>389</v>
      </c>
      <c r="AT212" s="172" t="s">
        <v>221</v>
      </c>
      <c r="AU212" s="172" t="s">
        <v>84</v>
      </c>
      <c r="AY212" s="13" t="s">
        <v>219</v>
      </c>
      <c r="BE212" s="91">
        <f t="shared" si="29"/>
        <v>0</v>
      </c>
      <c r="BF212" s="91">
        <f t="shared" si="30"/>
        <v>0</v>
      </c>
      <c r="BG212" s="91">
        <f t="shared" si="31"/>
        <v>0</v>
      </c>
      <c r="BH212" s="91">
        <f t="shared" si="32"/>
        <v>0</v>
      </c>
      <c r="BI212" s="91">
        <f t="shared" si="33"/>
        <v>0</v>
      </c>
      <c r="BJ212" s="13" t="s">
        <v>84</v>
      </c>
      <c r="BK212" s="91">
        <f t="shared" si="34"/>
        <v>0</v>
      </c>
      <c r="BL212" s="13" t="s">
        <v>389</v>
      </c>
      <c r="BM212" s="172" t="s">
        <v>509</v>
      </c>
    </row>
    <row r="213" spans="1:65" s="2" customFormat="1" ht="37.799999999999997" customHeight="1" x14ac:dyDescent="0.2">
      <c r="A213" s="30"/>
      <c r="B213" s="128"/>
      <c r="C213" s="178" t="s">
        <v>396</v>
      </c>
      <c r="D213" s="178" t="s">
        <v>680</v>
      </c>
      <c r="E213" s="179" t="s">
        <v>1468</v>
      </c>
      <c r="F213" s="180" t="s">
        <v>2114</v>
      </c>
      <c r="G213" s="181" t="s">
        <v>926</v>
      </c>
      <c r="H213" s="182">
        <v>50</v>
      </c>
      <c r="I213" s="183"/>
      <c r="J213" s="184">
        <f t="shared" si="25"/>
        <v>0</v>
      </c>
      <c r="K213" s="185"/>
      <c r="L213" s="186"/>
      <c r="M213" s="187" t="s">
        <v>1</v>
      </c>
      <c r="N213" s="188" t="s">
        <v>38</v>
      </c>
      <c r="O213" s="59"/>
      <c r="P213" s="170">
        <f t="shared" si="26"/>
        <v>0</v>
      </c>
      <c r="Q213" s="170">
        <v>0</v>
      </c>
      <c r="R213" s="170">
        <f t="shared" si="27"/>
        <v>0</v>
      </c>
      <c r="S213" s="170">
        <v>0</v>
      </c>
      <c r="T213" s="171">
        <f t="shared" si="28"/>
        <v>0</v>
      </c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R213" s="172" t="s">
        <v>768</v>
      </c>
      <c r="AT213" s="172" t="s">
        <v>680</v>
      </c>
      <c r="AU213" s="172" t="s">
        <v>84</v>
      </c>
      <c r="AY213" s="13" t="s">
        <v>219</v>
      </c>
      <c r="BE213" s="91">
        <f t="shared" si="29"/>
        <v>0</v>
      </c>
      <c r="BF213" s="91">
        <f t="shared" si="30"/>
        <v>0</v>
      </c>
      <c r="BG213" s="91">
        <f t="shared" si="31"/>
        <v>0</v>
      </c>
      <c r="BH213" s="91">
        <f t="shared" si="32"/>
        <v>0</v>
      </c>
      <c r="BI213" s="91">
        <f t="shared" si="33"/>
        <v>0</v>
      </c>
      <c r="BJ213" s="13" t="s">
        <v>84</v>
      </c>
      <c r="BK213" s="91">
        <f t="shared" si="34"/>
        <v>0</v>
      </c>
      <c r="BL213" s="13" t="s">
        <v>389</v>
      </c>
      <c r="BM213" s="172" t="s">
        <v>513</v>
      </c>
    </row>
    <row r="214" spans="1:65" s="2" customFormat="1" ht="24.3" customHeight="1" x14ac:dyDescent="0.2">
      <c r="A214" s="30"/>
      <c r="B214" s="128"/>
      <c r="C214" s="160" t="s">
        <v>518</v>
      </c>
      <c r="D214" s="160" t="s">
        <v>221</v>
      </c>
      <c r="E214" s="161" t="s">
        <v>1470</v>
      </c>
      <c r="F214" s="162" t="s">
        <v>2115</v>
      </c>
      <c r="G214" s="163" t="s">
        <v>926</v>
      </c>
      <c r="H214" s="164">
        <v>9</v>
      </c>
      <c r="I214" s="165"/>
      <c r="J214" s="166">
        <f t="shared" si="25"/>
        <v>0</v>
      </c>
      <c r="K214" s="167"/>
      <c r="L214" s="31"/>
      <c r="M214" s="168" t="s">
        <v>1</v>
      </c>
      <c r="N214" s="169" t="s">
        <v>38</v>
      </c>
      <c r="O214" s="59"/>
      <c r="P214" s="170">
        <f t="shared" si="26"/>
        <v>0</v>
      </c>
      <c r="Q214" s="170">
        <v>0</v>
      </c>
      <c r="R214" s="170">
        <f t="shared" si="27"/>
        <v>0</v>
      </c>
      <c r="S214" s="170">
        <v>0</v>
      </c>
      <c r="T214" s="171">
        <f t="shared" si="28"/>
        <v>0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172" t="s">
        <v>389</v>
      </c>
      <c r="AT214" s="172" t="s">
        <v>221</v>
      </c>
      <c r="AU214" s="172" t="s">
        <v>84</v>
      </c>
      <c r="AY214" s="13" t="s">
        <v>219</v>
      </c>
      <c r="BE214" s="91">
        <f t="shared" si="29"/>
        <v>0</v>
      </c>
      <c r="BF214" s="91">
        <f t="shared" si="30"/>
        <v>0</v>
      </c>
      <c r="BG214" s="91">
        <f t="shared" si="31"/>
        <v>0</v>
      </c>
      <c r="BH214" s="91">
        <f t="shared" si="32"/>
        <v>0</v>
      </c>
      <c r="BI214" s="91">
        <f t="shared" si="33"/>
        <v>0</v>
      </c>
      <c r="BJ214" s="13" t="s">
        <v>84</v>
      </c>
      <c r="BK214" s="91">
        <f t="shared" si="34"/>
        <v>0</v>
      </c>
      <c r="BL214" s="13" t="s">
        <v>389</v>
      </c>
      <c r="BM214" s="172" t="s">
        <v>517</v>
      </c>
    </row>
    <row r="215" spans="1:65" s="2" customFormat="1" ht="44.25" customHeight="1" x14ac:dyDescent="0.2">
      <c r="A215" s="30"/>
      <c r="B215" s="128"/>
      <c r="C215" s="178" t="s">
        <v>399</v>
      </c>
      <c r="D215" s="178" t="s">
        <v>680</v>
      </c>
      <c r="E215" s="179" t="s">
        <v>2116</v>
      </c>
      <c r="F215" s="180" t="s">
        <v>2117</v>
      </c>
      <c r="G215" s="181" t="s">
        <v>926</v>
      </c>
      <c r="H215" s="182">
        <v>9</v>
      </c>
      <c r="I215" s="183"/>
      <c r="J215" s="184">
        <f t="shared" si="25"/>
        <v>0</v>
      </c>
      <c r="K215" s="185"/>
      <c r="L215" s="186"/>
      <c r="M215" s="187" t="s">
        <v>1</v>
      </c>
      <c r="N215" s="188" t="s">
        <v>38</v>
      </c>
      <c r="O215" s="59"/>
      <c r="P215" s="170">
        <f t="shared" si="26"/>
        <v>0</v>
      </c>
      <c r="Q215" s="170">
        <v>0</v>
      </c>
      <c r="R215" s="170">
        <f t="shared" si="27"/>
        <v>0</v>
      </c>
      <c r="S215" s="170">
        <v>0</v>
      </c>
      <c r="T215" s="171">
        <f t="shared" si="28"/>
        <v>0</v>
      </c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R215" s="172" t="s">
        <v>768</v>
      </c>
      <c r="AT215" s="172" t="s">
        <v>680</v>
      </c>
      <c r="AU215" s="172" t="s">
        <v>84</v>
      </c>
      <c r="AY215" s="13" t="s">
        <v>219</v>
      </c>
      <c r="BE215" s="91">
        <f t="shared" si="29"/>
        <v>0</v>
      </c>
      <c r="BF215" s="91">
        <f t="shared" si="30"/>
        <v>0</v>
      </c>
      <c r="BG215" s="91">
        <f t="shared" si="31"/>
        <v>0</v>
      </c>
      <c r="BH215" s="91">
        <f t="shared" si="32"/>
        <v>0</v>
      </c>
      <c r="BI215" s="91">
        <f t="shared" si="33"/>
        <v>0</v>
      </c>
      <c r="BJ215" s="13" t="s">
        <v>84</v>
      </c>
      <c r="BK215" s="91">
        <f t="shared" si="34"/>
        <v>0</v>
      </c>
      <c r="BL215" s="13" t="s">
        <v>389</v>
      </c>
      <c r="BM215" s="172" t="s">
        <v>782</v>
      </c>
    </row>
    <row r="216" spans="1:65" s="2" customFormat="1" ht="21.75" customHeight="1" x14ac:dyDescent="0.2">
      <c r="A216" s="30"/>
      <c r="B216" s="128"/>
      <c r="C216" s="160" t="s">
        <v>525</v>
      </c>
      <c r="D216" s="160" t="s">
        <v>221</v>
      </c>
      <c r="E216" s="161" t="s">
        <v>1474</v>
      </c>
      <c r="F216" s="162" t="s">
        <v>2118</v>
      </c>
      <c r="G216" s="163" t="s">
        <v>926</v>
      </c>
      <c r="H216" s="164">
        <v>2</v>
      </c>
      <c r="I216" s="165"/>
      <c r="J216" s="166">
        <f t="shared" si="25"/>
        <v>0</v>
      </c>
      <c r="K216" s="167"/>
      <c r="L216" s="31"/>
      <c r="M216" s="168" t="s">
        <v>1</v>
      </c>
      <c r="N216" s="169" t="s">
        <v>38</v>
      </c>
      <c r="O216" s="59"/>
      <c r="P216" s="170">
        <f t="shared" si="26"/>
        <v>0</v>
      </c>
      <c r="Q216" s="170">
        <v>0</v>
      </c>
      <c r="R216" s="170">
        <f t="shared" si="27"/>
        <v>0</v>
      </c>
      <c r="S216" s="170">
        <v>0</v>
      </c>
      <c r="T216" s="171">
        <f t="shared" si="28"/>
        <v>0</v>
      </c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R216" s="172" t="s">
        <v>389</v>
      </c>
      <c r="AT216" s="172" t="s">
        <v>221</v>
      </c>
      <c r="AU216" s="172" t="s">
        <v>84</v>
      </c>
      <c r="AY216" s="13" t="s">
        <v>219</v>
      </c>
      <c r="BE216" s="91">
        <f t="shared" si="29"/>
        <v>0</v>
      </c>
      <c r="BF216" s="91">
        <f t="shared" si="30"/>
        <v>0</v>
      </c>
      <c r="BG216" s="91">
        <f t="shared" si="31"/>
        <v>0</v>
      </c>
      <c r="BH216" s="91">
        <f t="shared" si="32"/>
        <v>0</v>
      </c>
      <c r="BI216" s="91">
        <f t="shared" si="33"/>
        <v>0</v>
      </c>
      <c r="BJ216" s="13" t="s">
        <v>84</v>
      </c>
      <c r="BK216" s="91">
        <f t="shared" si="34"/>
        <v>0</v>
      </c>
      <c r="BL216" s="13" t="s">
        <v>389</v>
      </c>
      <c r="BM216" s="172" t="s">
        <v>535</v>
      </c>
    </row>
    <row r="217" spans="1:65" s="2" customFormat="1" ht="16.5" customHeight="1" x14ac:dyDescent="0.2">
      <c r="A217" s="30"/>
      <c r="B217" s="128"/>
      <c r="C217" s="178" t="s">
        <v>403</v>
      </c>
      <c r="D217" s="178" t="s">
        <v>680</v>
      </c>
      <c r="E217" s="179" t="s">
        <v>1476</v>
      </c>
      <c r="F217" s="180" t="s">
        <v>2119</v>
      </c>
      <c r="G217" s="181" t="s">
        <v>926</v>
      </c>
      <c r="H217" s="182">
        <v>2</v>
      </c>
      <c r="I217" s="183"/>
      <c r="J217" s="184">
        <f t="shared" ref="J217:J248" si="35">ROUND(I217*H217,2)</f>
        <v>0</v>
      </c>
      <c r="K217" s="185"/>
      <c r="L217" s="186"/>
      <c r="M217" s="187" t="s">
        <v>1</v>
      </c>
      <c r="N217" s="188" t="s">
        <v>38</v>
      </c>
      <c r="O217" s="59"/>
      <c r="P217" s="170">
        <f t="shared" ref="P217:P248" si="36">O217*H217</f>
        <v>0</v>
      </c>
      <c r="Q217" s="170">
        <v>0</v>
      </c>
      <c r="R217" s="170">
        <f t="shared" ref="R217:R248" si="37">Q217*H217</f>
        <v>0</v>
      </c>
      <c r="S217" s="170">
        <v>0</v>
      </c>
      <c r="T217" s="171">
        <f t="shared" ref="T217:T248" si="38">S217*H217</f>
        <v>0</v>
      </c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R217" s="172" t="s">
        <v>768</v>
      </c>
      <c r="AT217" s="172" t="s">
        <v>680</v>
      </c>
      <c r="AU217" s="172" t="s">
        <v>84</v>
      </c>
      <c r="AY217" s="13" t="s">
        <v>219</v>
      </c>
      <c r="BE217" s="91">
        <f t="shared" ref="BE217:BE248" si="39">IF(N217="základná",J217,0)</f>
        <v>0</v>
      </c>
      <c r="BF217" s="91">
        <f t="shared" ref="BF217:BF248" si="40">IF(N217="znížená",J217,0)</f>
        <v>0</v>
      </c>
      <c r="BG217" s="91">
        <f t="shared" ref="BG217:BG248" si="41">IF(N217="zákl. prenesená",J217,0)</f>
        <v>0</v>
      </c>
      <c r="BH217" s="91">
        <f t="shared" ref="BH217:BH248" si="42">IF(N217="zníž. prenesená",J217,0)</f>
        <v>0</v>
      </c>
      <c r="BI217" s="91">
        <f t="shared" ref="BI217:BI248" si="43">IF(N217="nulová",J217,0)</f>
        <v>0</v>
      </c>
      <c r="BJ217" s="13" t="s">
        <v>84</v>
      </c>
      <c r="BK217" s="91">
        <f t="shared" ref="BK217:BK248" si="44">ROUND(I217*H217,2)</f>
        <v>0</v>
      </c>
      <c r="BL217" s="13" t="s">
        <v>389</v>
      </c>
      <c r="BM217" s="172" t="s">
        <v>538</v>
      </c>
    </row>
    <row r="218" spans="1:65" s="2" customFormat="1" ht="24.3" customHeight="1" x14ac:dyDescent="0.2">
      <c r="A218" s="30"/>
      <c r="B218" s="128"/>
      <c r="C218" s="160" t="s">
        <v>532</v>
      </c>
      <c r="D218" s="160" t="s">
        <v>221</v>
      </c>
      <c r="E218" s="161" t="s">
        <v>1478</v>
      </c>
      <c r="F218" s="162" t="s">
        <v>2120</v>
      </c>
      <c r="G218" s="163" t="s">
        <v>926</v>
      </c>
      <c r="H218" s="164">
        <v>8</v>
      </c>
      <c r="I218" s="165"/>
      <c r="J218" s="166">
        <f t="shared" si="35"/>
        <v>0</v>
      </c>
      <c r="K218" s="167"/>
      <c r="L218" s="31"/>
      <c r="M218" s="168" t="s">
        <v>1</v>
      </c>
      <c r="N218" s="169" t="s">
        <v>38</v>
      </c>
      <c r="O218" s="59"/>
      <c r="P218" s="170">
        <f t="shared" si="36"/>
        <v>0</v>
      </c>
      <c r="Q218" s="170">
        <v>0</v>
      </c>
      <c r="R218" s="170">
        <f t="shared" si="37"/>
        <v>0</v>
      </c>
      <c r="S218" s="170">
        <v>0</v>
      </c>
      <c r="T218" s="171">
        <f t="shared" si="38"/>
        <v>0</v>
      </c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R218" s="172" t="s">
        <v>389</v>
      </c>
      <c r="AT218" s="172" t="s">
        <v>221</v>
      </c>
      <c r="AU218" s="172" t="s">
        <v>84</v>
      </c>
      <c r="AY218" s="13" t="s">
        <v>219</v>
      </c>
      <c r="BE218" s="91">
        <f t="shared" si="39"/>
        <v>0</v>
      </c>
      <c r="BF218" s="91">
        <f t="shared" si="40"/>
        <v>0</v>
      </c>
      <c r="BG218" s="91">
        <f t="shared" si="41"/>
        <v>0</v>
      </c>
      <c r="BH218" s="91">
        <f t="shared" si="42"/>
        <v>0</v>
      </c>
      <c r="BI218" s="91">
        <f t="shared" si="43"/>
        <v>0</v>
      </c>
      <c r="BJ218" s="13" t="s">
        <v>84</v>
      </c>
      <c r="BK218" s="91">
        <f t="shared" si="44"/>
        <v>0</v>
      </c>
      <c r="BL218" s="13" t="s">
        <v>389</v>
      </c>
      <c r="BM218" s="172" t="s">
        <v>804</v>
      </c>
    </row>
    <row r="219" spans="1:65" s="2" customFormat="1" ht="24.3" customHeight="1" x14ac:dyDescent="0.2">
      <c r="A219" s="30"/>
      <c r="B219" s="128"/>
      <c r="C219" s="178" t="s">
        <v>406</v>
      </c>
      <c r="D219" s="178" t="s">
        <v>680</v>
      </c>
      <c r="E219" s="179" t="s">
        <v>1480</v>
      </c>
      <c r="F219" s="180" t="s">
        <v>2121</v>
      </c>
      <c r="G219" s="181" t="s">
        <v>926</v>
      </c>
      <c r="H219" s="182">
        <v>8</v>
      </c>
      <c r="I219" s="183"/>
      <c r="J219" s="184">
        <f t="shared" si="35"/>
        <v>0</v>
      </c>
      <c r="K219" s="185"/>
      <c r="L219" s="186"/>
      <c r="M219" s="187" t="s">
        <v>1</v>
      </c>
      <c r="N219" s="188" t="s">
        <v>38</v>
      </c>
      <c r="O219" s="59"/>
      <c r="P219" s="170">
        <f t="shared" si="36"/>
        <v>0</v>
      </c>
      <c r="Q219" s="170">
        <v>0</v>
      </c>
      <c r="R219" s="170">
        <f t="shared" si="37"/>
        <v>0</v>
      </c>
      <c r="S219" s="170">
        <v>0</v>
      </c>
      <c r="T219" s="171">
        <f t="shared" si="38"/>
        <v>0</v>
      </c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R219" s="172" t="s">
        <v>768</v>
      </c>
      <c r="AT219" s="172" t="s">
        <v>680</v>
      </c>
      <c r="AU219" s="172" t="s">
        <v>84</v>
      </c>
      <c r="AY219" s="13" t="s">
        <v>219</v>
      </c>
      <c r="BE219" s="91">
        <f t="shared" si="39"/>
        <v>0</v>
      </c>
      <c r="BF219" s="91">
        <f t="shared" si="40"/>
        <v>0</v>
      </c>
      <c r="BG219" s="91">
        <f t="shared" si="41"/>
        <v>0</v>
      </c>
      <c r="BH219" s="91">
        <f t="shared" si="42"/>
        <v>0</v>
      </c>
      <c r="BI219" s="91">
        <f t="shared" si="43"/>
        <v>0</v>
      </c>
      <c r="BJ219" s="13" t="s">
        <v>84</v>
      </c>
      <c r="BK219" s="91">
        <f t="shared" si="44"/>
        <v>0</v>
      </c>
      <c r="BL219" s="13" t="s">
        <v>389</v>
      </c>
      <c r="BM219" s="172" t="s">
        <v>812</v>
      </c>
    </row>
    <row r="220" spans="1:65" s="2" customFormat="1" ht="24.3" customHeight="1" x14ac:dyDescent="0.2">
      <c r="A220" s="30"/>
      <c r="B220" s="128"/>
      <c r="C220" s="160" t="s">
        <v>539</v>
      </c>
      <c r="D220" s="160" t="s">
        <v>221</v>
      </c>
      <c r="E220" s="161" t="s">
        <v>2122</v>
      </c>
      <c r="F220" s="162" t="s">
        <v>2123</v>
      </c>
      <c r="G220" s="163" t="s">
        <v>926</v>
      </c>
      <c r="H220" s="164">
        <v>15</v>
      </c>
      <c r="I220" s="165"/>
      <c r="J220" s="166">
        <f t="shared" si="35"/>
        <v>0</v>
      </c>
      <c r="K220" s="167"/>
      <c r="L220" s="31"/>
      <c r="M220" s="168" t="s">
        <v>1</v>
      </c>
      <c r="N220" s="169" t="s">
        <v>38</v>
      </c>
      <c r="O220" s="59"/>
      <c r="P220" s="170">
        <f t="shared" si="36"/>
        <v>0</v>
      </c>
      <c r="Q220" s="170">
        <v>0</v>
      </c>
      <c r="R220" s="170">
        <f t="shared" si="37"/>
        <v>0</v>
      </c>
      <c r="S220" s="170">
        <v>0</v>
      </c>
      <c r="T220" s="171">
        <f t="shared" si="38"/>
        <v>0</v>
      </c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R220" s="172" t="s">
        <v>389</v>
      </c>
      <c r="AT220" s="172" t="s">
        <v>221</v>
      </c>
      <c r="AU220" s="172" t="s">
        <v>84</v>
      </c>
      <c r="AY220" s="13" t="s">
        <v>219</v>
      </c>
      <c r="BE220" s="91">
        <f t="shared" si="39"/>
        <v>0</v>
      </c>
      <c r="BF220" s="91">
        <f t="shared" si="40"/>
        <v>0</v>
      </c>
      <c r="BG220" s="91">
        <f t="shared" si="41"/>
        <v>0</v>
      </c>
      <c r="BH220" s="91">
        <f t="shared" si="42"/>
        <v>0</v>
      </c>
      <c r="BI220" s="91">
        <f t="shared" si="43"/>
        <v>0</v>
      </c>
      <c r="BJ220" s="13" t="s">
        <v>84</v>
      </c>
      <c r="BK220" s="91">
        <f t="shared" si="44"/>
        <v>0</v>
      </c>
      <c r="BL220" s="13" t="s">
        <v>389</v>
      </c>
      <c r="BM220" s="172" t="s">
        <v>820</v>
      </c>
    </row>
    <row r="221" spans="1:65" s="2" customFormat="1" ht="24.3" customHeight="1" x14ac:dyDescent="0.2">
      <c r="A221" s="30"/>
      <c r="B221" s="128"/>
      <c r="C221" s="178" t="s">
        <v>410</v>
      </c>
      <c r="D221" s="178" t="s">
        <v>680</v>
      </c>
      <c r="E221" s="179" t="s">
        <v>2124</v>
      </c>
      <c r="F221" s="180" t="s">
        <v>2125</v>
      </c>
      <c r="G221" s="181" t="s">
        <v>926</v>
      </c>
      <c r="H221" s="182">
        <v>15</v>
      </c>
      <c r="I221" s="183"/>
      <c r="J221" s="184">
        <f t="shared" si="35"/>
        <v>0</v>
      </c>
      <c r="K221" s="185"/>
      <c r="L221" s="186"/>
      <c r="M221" s="187" t="s">
        <v>1</v>
      </c>
      <c r="N221" s="188" t="s">
        <v>38</v>
      </c>
      <c r="O221" s="59"/>
      <c r="P221" s="170">
        <f t="shared" si="36"/>
        <v>0</v>
      </c>
      <c r="Q221" s="170">
        <v>0</v>
      </c>
      <c r="R221" s="170">
        <f t="shared" si="37"/>
        <v>0</v>
      </c>
      <c r="S221" s="170">
        <v>0</v>
      </c>
      <c r="T221" s="171">
        <f t="shared" si="38"/>
        <v>0</v>
      </c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R221" s="172" t="s">
        <v>768</v>
      </c>
      <c r="AT221" s="172" t="s">
        <v>680</v>
      </c>
      <c r="AU221" s="172" t="s">
        <v>84</v>
      </c>
      <c r="AY221" s="13" t="s">
        <v>219</v>
      </c>
      <c r="BE221" s="91">
        <f t="shared" si="39"/>
        <v>0</v>
      </c>
      <c r="BF221" s="91">
        <f t="shared" si="40"/>
        <v>0</v>
      </c>
      <c r="BG221" s="91">
        <f t="shared" si="41"/>
        <v>0</v>
      </c>
      <c r="BH221" s="91">
        <f t="shared" si="42"/>
        <v>0</v>
      </c>
      <c r="BI221" s="91">
        <f t="shared" si="43"/>
        <v>0</v>
      </c>
      <c r="BJ221" s="13" t="s">
        <v>84</v>
      </c>
      <c r="BK221" s="91">
        <f t="shared" si="44"/>
        <v>0</v>
      </c>
      <c r="BL221" s="13" t="s">
        <v>389</v>
      </c>
      <c r="BM221" s="172" t="s">
        <v>574</v>
      </c>
    </row>
    <row r="222" spans="1:65" s="2" customFormat="1" ht="24.3" customHeight="1" x14ac:dyDescent="0.2">
      <c r="A222" s="30"/>
      <c r="B222" s="128"/>
      <c r="C222" s="160" t="s">
        <v>546</v>
      </c>
      <c r="D222" s="160" t="s">
        <v>221</v>
      </c>
      <c r="E222" s="161" t="s">
        <v>1482</v>
      </c>
      <c r="F222" s="162" t="s">
        <v>1483</v>
      </c>
      <c r="G222" s="163" t="s">
        <v>380</v>
      </c>
      <c r="H222" s="164">
        <v>90</v>
      </c>
      <c r="I222" s="165"/>
      <c r="J222" s="166">
        <f t="shared" si="35"/>
        <v>0</v>
      </c>
      <c r="K222" s="167"/>
      <c r="L222" s="31"/>
      <c r="M222" s="168" t="s">
        <v>1</v>
      </c>
      <c r="N222" s="169" t="s">
        <v>38</v>
      </c>
      <c r="O222" s="59"/>
      <c r="P222" s="170">
        <f t="shared" si="36"/>
        <v>0</v>
      </c>
      <c r="Q222" s="170">
        <v>0</v>
      </c>
      <c r="R222" s="170">
        <f t="shared" si="37"/>
        <v>0</v>
      </c>
      <c r="S222" s="170">
        <v>0</v>
      </c>
      <c r="T222" s="171">
        <f t="shared" si="38"/>
        <v>0</v>
      </c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R222" s="172" t="s">
        <v>389</v>
      </c>
      <c r="AT222" s="172" t="s">
        <v>221</v>
      </c>
      <c r="AU222" s="172" t="s">
        <v>84</v>
      </c>
      <c r="AY222" s="13" t="s">
        <v>219</v>
      </c>
      <c r="BE222" s="91">
        <f t="shared" si="39"/>
        <v>0</v>
      </c>
      <c r="BF222" s="91">
        <f t="shared" si="40"/>
        <v>0</v>
      </c>
      <c r="BG222" s="91">
        <f t="shared" si="41"/>
        <v>0</v>
      </c>
      <c r="BH222" s="91">
        <f t="shared" si="42"/>
        <v>0</v>
      </c>
      <c r="BI222" s="91">
        <f t="shared" si="43"/>
        <v>0</v>
      </c>
      <c r="BJ222" s="13" t="s">
        <v>84</v>
      </c>
      <c r="BK222" s="91">
        <f t="shared" si="44"/>
        <v>0</v>
      </c>
      <c r="BL222" s="13" t="s">
        <v>389</v>
      </c>
      <c r="BM222" s="172" t="s">
        <v>578</v>
      </c>
    </row>
    <row r="223" spans="1:65" s="2" customFormat="1" ht="16.5" customHeight="1" x14ac:dyDescent="0.2">
      <c r="A223" s="30"/>
      <c r="B223" s="128"/>
      <c r="C223" s="178" t="s">
        <v>413</v>
      </c>
      <c r="D223" s="178" t="s">
        <v>680</v>
      </c>
      <c r="E223" s="179" t="s">
        <v>1484</v>
      </c>
      <c r="F223" s="180" t="s">
        <v>1485</v>
      </c>
      <c r="G223" s="181" t="s">
        <v>1486</v>
      </c>
      <c r="H223" s="182">
        <v>56.25</v>
      </c>
      <c r="I223" s="183"/>
      <c r="J223" s="184">
        <f t="shared" si="35"/>
        <v>0</v>
      </c>
      <c r="K223" s="185"/>
      <c r="L223" s="186"/>
      <c r="M223" s="187" t="s">
        <v>1</v>
      </c>
      <c r="N223" s="188" t="s">
        <v>38</v>
      </c>
      <c r="O223" s="59"/>
      <c r="P223" s="170">
        <f t="shared" si="36"/>
        <v>0</v>
      </c>
      <c r="Q223" s="170">
        <v>0</v>
      </c>
      <c r="R223" s="170">
        <f t="shared" si="37"/>
        <v>0</v>
      </c>
      <c r="S223" s="170">
        <v>0</v>
      </c>
      <c r="T223" s="171">
        <f t="shared" si="38"/>
        <v>0</v>
      </c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R223" s="172" t="s">
        <v>768</v>
      </c>
      <c r="AT223" s="172" t="s">
        <v>680</v>
      </c>
      <c r="AU223" s="172" t="s">
        <v>84</v>
      </c>
      <c r="AY223" s="13" t="s">
        <v>219</v>
      </c>
      <c r="BE223" s="91">
        <f t="shared" si="39"/>
        <v>0</v>
      </c>
      <c r="BF223" s="91">
        <f t="shared" si="40"/>
        <v>0</v>
      </c>
      <c r="BG223" s="91">
        <f t="shared" si="41"/>
        <v>0</v>
      </c>
      <c r="BH223" s="91">
        <f t="shared" si="42"/>
        <v>0</v>
      </c>
      <c r="BI223" s="91">
        <f t="shared" si="43"/>
        <v>0</v>
      </c>
      <c r="BJ223" s="13" t="s">
        <v>84</v>
      </c>
      <c r="BK223" s="91">
        <f t="shared" si="44"/>
        <v>0</v>
      </c>
      <c r="BL223" s="13" t="s">
        <v>389</v>
      </c>
      <c r="BM223" s="172" t="s">
        <v>581</v>
      </c>
    </row>
    <row r="224" spans="1:65" s="2" customFormat="1" ht="16.5" customHeight="1" x14ac:dyDescent="0.2">
      <c r="A224" s="30"/>
      <c r="B224" s="128"/>
      <c r="C224" s="160" t="s">
        <v>553</v>
      </c>
      <c r="D224" s="160" t="s">
        <v>221</v>
      </c>
      <c r="E224" s="161" t="s">
        <v>1487</v>
      </c>
      <c r="F224" s="162" t="s">
        <v>1488</v>
      </c>
      <c r="G224" s="163" t="s">
        <v>926</v>
      </c>
      <c r="H224" s="164">
        <v>32</v>
      </c>
      <c r="I224" s="165"/>
      <c r="J224" s="166">
        <f t="shared" si="35"/>
        <v>0</v>
      </c>
      <c r="K224" s="167"/>
      <c r="L224" s="31"/>
      <c r="M224" s="168" t="s">
        <v>1</v>
      </c>
      <c r="N224" s="169" t="s">
        <v>38</v>
      </c>
      <c r="O224" s="59"/>
      <c r="P224" s="170">
        <f t="shared" si="36"/>
        <v>0</v>
      </c>
      <c r="Q224" s="170">
        <v>0</v>
      </c>
      <c r="R224" s="170">
        <f t="shared" si="37"/>
        <v>0</v>
      </c>
      <c r="S224" s="170">
        <v>0</v>
      </c>
      <c r="T224" s="171">
        <f t="shared" si="38"/>
        <v>0</v>
      </c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R224" s="172" t="s">
        <v>389</v>
      </c>
      <c r="AT224" s="172" t="s">
        <v>221</v>
      </c>
      <c r="AU224" s="172" t="s">
        <v>84</v>
      </c>
      <c r="AY224" s="13" t="s">
        <v>219</v>
      </c>
      <c r="BE224" s="91">
        <f t="shared" si="39"/>
        <v>0</v>
      </c>
      <c r="BF224" s="91">
        <f t="shared" si="40"/>
        <v>0</v>
      </c>
      <c r="BG224" s="91">
        <f t="shared" si="41"/>
        <v>0</v>
      </c>
      <c r="BH224" s="91">
        <f t="shared" si="42"/>
        <v>0</v>
      </c>
      <c r="BI224" s="91">
        <f t="shared" si="43"/>
        <v>0</v>
      </c>
      <c r="BJ224" s="13" t="s">
        <v>84</v>
      </c>
      <c r="BK224" s="91">
        <f t="shared" si="44"/>
        <v>0</v>
      </c>
      <c r="BL224" s="13" t="s">
        <v>389</v>
      </c>
      <c r="BM224" s="172" t="s">
        <v>585</v>
      </c>
    </row>
    <row r="225" spans="1:65" s="2" customFormat="1" ht="16.5" customHeight="1" x14ac:dyDescent="0.2">
      <c r="A225" s="30"/>
      <c r="B225" s="128"/>
      <c r="C225" s="178" t="s">
        <v>417</v>
      </c>
      <c r="D225" s="178" t="s">
        <v>680</v>
      </c>
      <c r="E225" s="179" t="s">
        <v>1489</v>
      </c>
      <c r="F225" s="180" t="s">
        <v>1490</v>
      </c>
      <c r="G225" s="181" t="s">
        <v>926</v>
      </c>
      <c r="H225" s="182">
        <v>32</v>
      </c>
      <c r="I225" s="183"/>
      <c r="J225" s="184">
        <f t="shared" si="35"/>
        <v>0</v>
      </c>
      <c r="K225" s="185"/>
      <c r="L225" s="186"/>
      <c r="M225" s="187" t="s">
        <v>1</v>
      </c>
      <c r="N225" s="188" t="s">
        <v>38</v>
      </c>
      <c r="O225" s="59"/>
      <c r="P225" s="170">
        <f t="shared" si="36"/>
        <v>0</v>
      </c>
      <c r="Q225" s="170">
        <v>0</v>
      </c>
      <c r="R225" s="170">
        <f t="shared" si="37"/>
        <v>0</v>
      </c>
      <c r="S225" s="170">
        <v>0</v>
      </c>
      <c r="T225" s="171">
        <f t="shared" si="38"/>
        <v>0</v>
      </c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R225" s="172" t="s">
        <v>768</v>
      </c>
      <c r="AT225" s="172" t="s">
        <v>680</v>
      </c>
      <c r="AU225" s="172" t="s">
        <v>84</v>
      </c>
      <c r="AY225" s="13" t="s">
        <v>219</v>
      </c>
      <c r="BE225" s="91">
        <f t="shared" si="39"/>
        <v>0</v>
      </c>
      <c r="BF225" s="91">
        <f t="shared" si="40"/>
        <v>0</v>
      </c>
      <c r="BG225" s="91">
        <f t="shared" si="41"/>
        <v>0</v>
      </c>
      <c r="BH225" s="91">
        <f t="shared" si="42"/>
        <v>0</v>
      </c>
      <c r="BI225" s="91">
        <f t="shared" si="43"/>
        <v>0</v>
      </c>
      <c r="BJ225" s="13" t="s">
        <v>84</v>
      </c>
      <c r="BK225" s="91">
        <f t="shared" si="44"/>
        <v>0</v>
      </c>
      <c r="BL225" s="13" t="s">
        <v>389</v>
      </c>
      <c r="BM225" s="172" t="s">
        <v>588</v>
      </c>
    </row>
    <row r="226" spans="1:65" s="2" customFormat="1" ht="16.5" customHeight="1" x14ac:dyDescent="0.2">
      <c r="A226" s="30"/>
      <c r="B226" s="128"/>
      <c r="C226" s="160" t="s">
        <v>560</v>
      </c>
      <c r="D226" s="160" t="s">
        <v>221</v>
      </c>
      <c r="E226" s="161" t="s">
        <v>1491</v>
      </c>
      <c r="F226" s="162" t="s">
        <v>1492</v>
      </c>
      <c r="G226" s="163" t="s">
        <v>926</v>
      </c>
      <c r="H226" s="164">
        <v>8</v>
      </c>
      <c r="I226" s="165"/>
      <c r="J226" s="166">
        <f t="shared" si="35"/>
        <v>0</v>
      </c>
      <c r="K226" s="167"/>
      <c r="L226" s="31"/>
      <c r="M226" s="168" t="s">
        <v>1</v>
      </c>
      <c r="N226" s="169" t="s">
        <v>38</v>
      </c>
      <c r="O226" s="59"/>
      <c r="P226" s="170">
        <f t="shared" si="36"/>
        <v>0</v>
      </c>
      <c r="Q226" s="170">
        <v>0</v>
      </c>
      <c r="R226" s="170">
        <f t="shared" si="37"/>
        <v>0</v>
      </c>
      <c r="S226" s="170">
        <v>0</v>
      </c>
      <c r="T226" s="171">
        <f t="shared" si="38"/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172" t="s">
        <v>389</v>
      </c>
      <c r="AT226" s="172" t="s">
        <v>221</v>
      </c>
      <c r="AU226" s="172" t="s">
        <v>84</v>
      </c>
      <c r="AY226" s="13" t="s">
        <v>219</v>
      </c>
      <c r="BE226" s="91">
        <f t="shared" si="39"/>
        <v>0</v>
      </c>
      <c r="BF226" s="91">
        <f t="shared" si="40"/>
        <v>0</v>
      </c>
      <c r="BG226" s="91">
        <f t="shared" si="41"/>
        <v>0</v>
      </c>
      <c r="BH226" s="91">
        <f t="shared" si="42"/>
        <v>0</v>
      </c>
      <c r="BI226" s="91">
        <f t="shared" si="43"/>
        <v>0</v>
      </c>
      <c r="BJ226" s="13" t="s">
        <v>84</v>
      </c>
      <c r="BK226" s="91">
        <f t="shared" si="44"/>
        <v>0</v>
      </c>
      <c r="BL226" s="13" t="s">
        <v>389</v>
      </c>
      <c r="BM226" s="172" t="s">
        <v>592</v>
      </c>
    </row>
    <row r="227" spans="1:65" s="2" customFormat="1" ht="16.5" customHeight="1" x14ac:dyDescent="0.2">
      <c r="A227" s="30"/>
      <c r="B227" s="128"/>
      <c r="C227" s="178" t="s">
        <v>564</v>
      </c>
      <c r="D227" s="178" t="s">
        <v>680</v>
      </c>
      <c r="E227" s="179" t="s">
        <v>1493</v>
      </c>
      <c r="F227" s="180" t="s">
        <v>1494</v>
      </c>
      <c r="G227" s="181" t="s">
        <v>926</v>
      </c>
      <c r="H227" s="182">
        <v>8</v>
      </c>
      <c r="I227" s="183"/>
      <c r="J227" s="184">
        <f t="shared" si="35"/>
        <v>0</v>
      </c>
      <c r="K227" s="185"/>
      <c r="L227" s="186"/>
      <c r="M227" s="187" t="s">
        <v>1</v>
      </c>
      <c r="N227" s="188" t="s">
        <v>38</v>
      </c>
      <c r="O227" s="59"/>
      <c r="P227" s="170">
        <f t="shared" si="36"/>
        <v>0</v>
      </c>
      <c r="Q227" s="170">
        <v>0</v>
      </c>
      <c r="R227" s="170">
        <f t="shared" si="37"/>
        <v>0</v>
      </c>
      <c r="S227" s="170">
        <v>0</v>
      </c>
      <c r="T227" s="171">
        <f t="shared" si="38"/>
        <v>0</v>
      </c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R227" s="172" t="s">
        <v>768</v>
      </c>
      <c r="AT227" s="172" t="s">
        <v>680</v>
      </c>
      <c r="AU227" s="172" t="s">
        <v>84</v>
      </c>
      <c r="AY227" s="13" t="s">
        <v>219</v>
      </c>
      <c r="BE227" s="91">
        <f t="shared" si="39"/>
        <v>0</v>
      </c>
      <c r="BF227" s="91">
        <f t="shared" si="40"/>
        <v>0</v>
      </c>
      <c r="BG227" s="91">
        <f t="shared" si="41"/>
        <v>0</v>
      </c>
      <c r="BH227" s="91">
        <f t="shared" si="42"/>
        <v>0</v>
      </c>
      <c r="BI227" s="91">
        <f t="shared" si="43"/>
        <v>0</v>
      </c>
      <c r="BJ227" s="13" t="s">
        <v>84</v>
      </c>
      <c r="BK227" s="91">
        <f t="shared" si="44"/>
        <v>0</v>
      </c>
      <c r="BL227" s="13" t="s">
        <v>389</v>
      </c>
      <c r="BM227" s="172" t="s">
        <v>595</v>
      </c>
    </row>
    <row r="228" spans="1:65" s="2" customFormat="1" ht="24.3" customHeight="1" x14ac:dyDescent="0.2">
      <c r="A228" s="30"/>
      <c r="B228" s="128"/>
      <c r="C228" s="160" t="s">
        <v>568</v>
      </c>
      <c r="D228" s="160" t="s">
        <v>221</v>
      </c>
      <c r="E228" s="161" t="s">
        <v>1495</v>
      </c>
      <c r="F228" s="162" t="s">
        <v>1496</v>
      </c>
      <c r="G228" s="163" t="s">
        <v>380</v>
      </c>
      <c r="H228" s="164">
        <v>160</v>
      </c>
      <c r="I228" s="165"/>
      <c r="J228" s="166">
        <f t="shared" si="35"/>
        <v>0</v>
      </c>
      <c r="K228" s="167"/>
      <c r="L228" s="31"/>
      <c r="M228" s="168" t="s">
        <v>1</v>
      </c>
      <c r="N228" s="169" t="s">
        <v>38</v>
      </c>
      <c r="O228" s="59"/>
      <c r="P228" s="170">
        <f t="shared" si="36"/>
        <v>0</v>
      </c>
      <c r="Q228" s="170">
        <v>0</v>
      </c>
      <c r="R228" s="170">
        <f t="shared" si="37"/>
        <v>0</v>
      </c>
      <c r="S228" s="170">
        <v>0</v>
      </c>
      <c r="T228" s="171">
        <f t="shared" si="38"/>
        <v>0</v>
      </c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R228" s="172" t="s">
        <v>389</v>
      </c>
      <c r="AT228" s="172" t="s">
        <v>221</v>
      </c>
      <c r="AU228" s="172" t="s">
        <v>84</v>
      </c>
      <c r="AY228" s="13" t="s">
        <v>219</v>
      </c>
      <c r="BE228" s="91">
        <f t="shared" si="39"/>
        <v>0</v>
      </c>
      <c r="BF228" s="91">
        <f t="shared" si="40"/>
        <v>0</v>
      </c>
      <c r="BG228" s="91">
        <f t="shared" si="41"/>
        <v>0</v>
      </c>
      <c r="BH228" s="91">
        <f t="shared" si="42"/>
        <v>0</v>
      </c>
      <c r="BI228" s="91">
        <f t="shared" si="43"/>
        <v>0</v>
      </c>
      <c r="BJ228" s="13" t="s">
        <v>84</v>
      </c>
      <c r="BK228" s="91">
        <f t="shared" si="44"/>
        <v>0</v>
      </c>
      <c r="BL228" s="13" t="s">
        <v>389</v>
      </c>
      <c r="BM228" s="172" t="s">
        <v>599</v>
      </c>
    </row>
    <row r="229" spans="1:65" s="2" customFormat="1" ht="16.5" customHeight="1" x14ac:dyDescent="0.2">
      <c r="A229" s="30"/>
      <c r="B229" s="128"/>
      <c r="C229" s="178" t="s">
        <v>421</v>
      </c>
      <c r="D229" s="178" t="s">
        <v>680</v>
      </c>
      <c r="E229" s="179" t="s">
        <v>1497</v>
      </c>
      <c r="F229" s="180" t="s">
        <v>1498</v>
      </c>
      <c r="G229" s="181" t="s">
        <v>1486</v>
      </c>
      <c r="H229" s="182">
        <v>21.6</v>
      </c>
      <c r="I229" s="183"/>
      <c r="J229" s="184">
        <f t="shared" si="35"/>
        <v>0</v>
      </c>
      <c r="K229" s="185"/>
      <c r="L229" s="186"/>
      <c r="M229" s="187" t="s">
        <v>1</v>
      </c>
      <c r="N229" s="188" t="s">
        <v>38</v>
      </c>
      <c r="O229" s="59"/>
      <c r="P229" s="170">
        <f t="shared" si="36"/>
        <v>0</v>
      </c>
      <c r="Q229" s="170">
        <v>1E-3</v>
      </c>
      <c r="R229" s="170">
        <f t="shared" si="37"/>
        <v>2.1600000000000001E-2</v>
      </c>
      <c r="S229" s="170">
        <v>0</v>
      </c>
      <c r="T229" s="171">
        <f t="shared" si="38"/>
        <v>0</v>
      </c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R229" s="172" t="s">
        <v>768</v>
      </c>
      <c r="AT229" s="172" t="s">
        <v>680</v>
      </c>
      <c r="AU229" s="172" t="s">
        <v>84</v>
      </c>
      <c r="AY229" s="13" t="s">
        <v>219</v>
      </c>
      <c r="BE229" s="91">
        <f t="shared" si="39"/>
        <v>0</v>
      </c>
      <c r="BF229" s="91">
        <f t="shared" si="40"/>
        <v>0</v>
      </c>
      <c r="BG229" s="91">
        <f t="shared" si="41"/>
        <v>0</v>
      </c>
      <c r="BH229" s="91">
        <f t="shared" si="42"/>
        <v>0</v>
      </c>
      <c r="BI229" s="91">
        <f t="shared" si="43"/>
        <v>0</v>
      </c>
      <c r="BJ229" s="13" t="s">
        <v>84</v>
      </c>
      <c r="BK229" s="91">
        <f t="shared" si="44"/>
        <v>0</v>
      </c>
      <c r="BL229" s="13" t="s">
        <v>389</v>
      </c>
      <c r="BM229" s="172" t="s">
        <v>602</v>
      </c>
    </row>
    <row r="230" spans="1:65" s="2" customFormat="1" ht="16.5" customHeight="1" x14ac:dyDescent="0.2">
      <c r="A230" s="30"/>
      <c r="B230" s="128"/>
      <c r="C230" s="160" t="s">
        <v>575</v>
      </c>
      <c r="D230" s="160" t="s">
        <v>221</v>
      </c>
      <c r="E230" s="161" t="s">
        <v>1499</v>
      </c>
      <c r="F230" s="162" t="s">
        <v>1500</v>
      </c>
      <c r="G230" s="163" t="s">
        <v>926</v>
      </c>
      <c r="H230" s="164">
        <v>16</v>
      </c>
      <c r="I230" s="165"/>
      <c r="J230" s="166">
        <f t="shared" si="35"/>
        <v>0</v>
      </c>
      <c r="K230" s="167"/>
      <c r="L230" s="31"/>
      <c r="M230" s="168" t="s">
        <v>1</v>
      </c>
      <c r="N230" s="169" t="s">
        <v>38</v>
      </c>
      <c r="O230" s="59"/>
      <c r="P230" s="170">
        <f t="shared" si="36"/>
        <v>0</v>
      </c>
      <c r="Q230" s="170">
        <v>0</v>
      </c>
      <c r="R230" s="170">
        <f t="shared" si="37"/>
        <v>0</v>
      </c>
      <c r="S230" s="170">
        <v>0</v>
      </c>
      <c r="T230" s="171">
        <f t="shared" si="38"/>
        <v>0</v>
      </c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R230" s="172" t="s">
        <v>389</v>
      </c>
      <c r="AT230" s="172" t="s">
        <v>221</v>
      </c>
      <c r="AU230" s="172" t="s">
        <v>84</v>
      </c>
      <c r="AY230" s="13" t="s">
        <v>219</v>
      </c>
      <c r="BE230" s="91">
        <f t="shared" si="39"/>
        <v>0</v>
      </c>
      <c r="BF230" s="91">
        <f t="shared" si="40"/>
        <v>0</v>
      </c>
      <c r="BG230" s="91">
        <f t="shared" si="41"/>
        <v>0</v>
      </c>
      <c r="BH230" s="91">
        <f t="shared" si="42"/>
        <v>0</v>
      </c>
      <c r="BI230" s="91">
        <f t="shared" si="43"/>
        <v>0</v>
      </c>
      <c r="BJ230" s="13" t="s">
        <v>84</v>
      </c>
      <c r="BK230" s="91">
        <f t="shared" si="44"/>
        <v>0</v>
      </c>
      <c r="BL230" s="13" t="s">
        <v>389</v>
      </c>
      <c r="BM230" s="172" t="s">
        <v>606</v>
      </c>
    </row>
    <row r="231" spans="1:65" s="2" customFormat="1" ht="16.5" customHeight="1" x14ac:dyDescent="0.2">
      <c r="A231" s="30"/>
      <c r="B231" s="128"/>
      <c r="C231" s="178" t="s">
        <v>424</v>
      </c>
      <c r="D231" s="178" t="s">
        <v>680</v>
      </c>
      <c r="E231" s="179" t="s">
        <v>1501</v>
      </c>
      <c r="F231" s="180" t="s">
        <v>1502</v>
      </c>
      <c r="G231" s="181" t="s">
        <v>926</v>
      </c>
      <c r="H231" s="182">
        <v>16</v>
      </c>
      <c r="I231" s="183"/>
      <c r="J231" s="184">
        <f t="shared" si="35"/>
        <v>0</v>
      </c>
      <c r="K231" s="185"/>
      <c r="L231" s="186"/>
      <c r="M231" s="187" t="s">
        <v>1</v>
      </c>
      <c r="N231" s="188" t="s">
        <v>38</v>
      </c>
      <c r="O231" s="59"/>
      <c r="P231" s="170">
        <f t="shared" si="36"/>
        <v>0</v>
      </c>
      <c r="Q231" s="170">
        <v>0</v>
      </c>
      <c r="R231" s="170">
        <f t="shared" si="37"/>
        <v>0</v>
      </c>
      <c r="S231" s="170">
        <v>0</v>
      </c>
      <c r="T231" s="171">
        <f t="shared" si="38"/>
        <v>0</v>
      </c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R231" s="172" t="s">
        <v>768</v>
      </c>
      <c r="AT231" s="172" t="s">
        <v>680</v>
      </c>
      <c r="AU231" s="172" t="s">
        <v>84</v>
      </c>
      <c r="AY231" s="13" t="s">
        <v>219</v>
      </c>
      <c r="BE231" s="91">
        <f t="shared" si="39"/>
        <v>0</v>
      </c>
      <c r="BF231" s="91">
        <f t="shared" si="40"/>
        <v>0</v>
      </c>
      <c r="BG231" s="91">
        <f t="shared" si="41"/>
        <v>0</v>
      </c>
      <c r="BH231" s="91">
        <f t="shared" si="42"/>
        <v>0</v>
      </c>
      <c r="BI231" s="91">
        <f t="shared" si="43"/>
        <v>0</v>
      </c>
      <c r="BJ231" s="13" t="s">
        <v>84</v>
      </c>
      <c r="BK231" s="91">
        <f t="shared" si="44"/>
        <v>0</v>
      </c>
      <c r="BL231" s="13" t="s">
        <v>389</v>
      </c>
      <c r="BM231" s="172" t="s">
        <v>609</v>
      </c>
    </row>
    <row r="232" spans="1:65" s="2" customFormat="1" ht="16.5" customHeight="1" x14ac:dyDescent="0.2">
      <c r="A232" s="30"/>
      <c r="B232" s="128"/>
      <c r="C232" s="160" t="s">
        <v>582</v>
      </c>
      <c r="D232" s="160" t="s">
        <v>221</v>
      </c>
      <c r="E232" s="161" t="s">
        <v>1503</v>
      </c>
      <c r="F232" s="162" t="s">
        <v>1504</v>
      </c>
      <c r="G232" s="163" t="s">
        <v>926</v>
      </c>
      <c r="H232" s="164">
        <v>8</v>
      </c>
      <c r="I232" s="165"/>
      <c r="J232" s="166">
        <f t="shared" si="35"/>
        <v>0</v>
      </c>
      <c r="K232" s="167"/>
      <c r="L232" s="31"/>
      <c r="M232" s="168" t="s">
        <v>1</v>
      </c>
      <c r="N232" s="169" t="s">
        <v>38</v>
      </c>
      <c r="O232" s="59"/>
      <c r="P232" s="170">
        <f t="shared" si="36"/>
        <v>0</v>
      </c>
      <c r="Q232" s="170">
        <v>0</v>
      </c>
      <c r="R232" s="170">
        <f t="shared" si="37"/>
        <v>0</v>
      </c>
      <c r="S232" s="170">
        <v>0</v>
      </c>
      <c r="T232" s="171">
        <f t="shared" si="38"/>
        <v>0</v>
      </c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R232" s="172" t="s">
        <v>389</v>
      </c>
      <c r="AT232" s="172" t="s">
        <v>221</v>
      </c>
      <c r="AU232" s="172" t="s">
        <v>84</v>
      </c>
      <c r="AY232" s="13" t="s">
        <v>219</v>
      </c>
      <c r="BE232" s="91">
        <f t="shared" si="39"/>
        <v>0</v>
      </c>
      <c r="BF232" s="91">
        <f t="shared" si="40"/>
        <v>0</v>
      </c>
      <c r="BG232" s="91">
        <f t="shared" si="41"/>
        <v>0</v>
      </c>
      <c r="BH232" s="91">
        <f t="shared" si="42"/>
        <v>0</v>
      </c>
      <c r="BI232" s="91">
        <f t="shared" si="43"/>
        <v>0</v>
      </c>
      <c r="BJ232" s="13" t="s">
        <v>84</v>
      </c>
      <c r="BK232" s="91">
        <f t="shared" si="44"/>
        <v>0</v>
      </c>
      <c r="BL232" s="13" t="s">
        <v>389</v>
      </c>
      <c r="BM232" s="172" t="s">
        <v>613</v>
      </c>
    </row>
    <row r="233" spans="1:65" s="2" customFormat="1" ht="16.5" customHeight="1" x14ac:dyDescent="0.2">
      <c r="A233" s="30"/>
      <c r="B233" s="128"/>
      <c r="C233" s="178" t="s">
        <v>428</v>
      </c>
      <c r="D233" s="178" t="s">
        <v>680</v>
      </c>
      <c r="E233" s="179" t="s">
        <v>1505</v>
      </c>
      <c r="F233" s="180" t="s">
        <v>1506</v>
      </c>
      <c r="G233" s="181" t="s">
        <v>926</v>
      </c>
      <c r="H233" s="182">
        <v>8</v>
      </c>
      <c r="I233" s="183"/>
      <c r="J233" s="184">
        <f t="shared" si="35"/>
        <v>0</v>
      </c>
      <c r="K233" s="185"/>
      <c r="L233" s="186"/>
      <c r="M233" s="187" t="s">
        <v>1</v>
      </c>
      <c r="N233" s="188" t="s">
        <v>38</v>
      </c>
      <c r="O233" s="59"/>
      <c r="P233" s="170">
        <f t="shared" si="36"/>
        <v>0</v>
      </c>
      <c r="Q233" s="170">
        <v>0</v>
      </c>
      <c r="R233" s="170">
        <f t="shared" si="37"/>
        <v>0</v>
      </c>
      <c r="S233" s="170">
        <v>0</v>
      </c>
      <c r="T233" s="171">
        <f t="shared" si="38"/>
        <v>0</v>
      </c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R233" s="172" t="s">
        <v>768</v>
      </c>
      <c r="AT233" s="172" t="s">
        <v>680</v>
      </c>
      <c r="AU233" s="172" t="s">
        <v>84</v>
      </c>
      <c r="AY233" s="13" t="s">
        <v>219</v>
      </c>
      <c r="BE233" s="91">
        <f t="shared" si="39"/>
        <v>0</v>
      </c>
      <c r="BF233" s="91">
        <f t="shared" si="40"/>
        <v>0</v>
      </c>
      <c r="BG233" s="91">
        <f t="shared" si="41"/>
        <v>0</v>
      </c>
      <c r="BH233" s="91">
        <f t="shared" si="42"/>
        <v>0</v>
      </c>
      <c r="BI233" s="91">
        <f t="shared" si="43"/>
        <v>0</v>
      </c>
      <c r="BJ233" s="13" t="s">
        <v>84</v>
      </c>
      <c r="BK233" s="91">
        <f t="shared" si="44"/>
        <v>0</v>
      </c>
      <c r="BL233" s="13" t="s">
        <v>389</v>
      </c>
      <c r="BM233" s="172" t="s">
        <v>616</v>
      </c>
    </row>
    <row r="234" spans="1:65" s="2" customFormat="1" ht="24.3" customHeight="1" x14ac:dyDescent="0.2">
      <c r="A234" s="30"/>
      <c r="B234" s="128"/>
      <c r="C234" s="160" t="s">
        <v>589</v>
      </c>
      <c r="D234" s="160" t="s">
        <v>221</v>
      </c>
      <c r="E234" s="161" t="s">
        <v>1511</v>
      </c>
      <c r="F234" s="162" t="s">
        <v>1512</v>
      </c>
      <c r="G234" s="163" t="s">
        <v>926</v>
      </c>
      <c r="H234" s="164">
        <v>8</v>
      </c>
      <c r="I234" s="165"/>
      <c r="J234" s="166">
        <f t="shared" si="35"/>
        <v>0</v>
      </c>
      <c r="K234" s="167"/>
      <c r="L234" s="31"/>
      <c r="M234" s="168" t="s">
        <v>1</v>
      </c>
      <c r="N234" s="169" t="s">
        <v>38</v>
      </c>
      <c r="O234" s="59"/>
      <c r="P234" s="170">
        <f t="shared" si="36"/>
        <v>0</v>
      </c>
      <c r="Q234" s="170">
        <v>0</v>
      </c>
      <c r="R234" s="170">
        <f t="shared" si="37"/>
        <v>0</v>
      </c>
      <c r="S234" s="170">
        <v>0</v>
      </c>
      <c r="T234" s="171">
        <f t="shared" si="38"/>
        <v>0</v>
      </c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R234" s="172" t="s">
        <v>389</v>
      </c>
      <c r="AT234" s="172" t="s">
        <v>221</v>
      </c>
      <c r="AU234" s="172" t="s">
        <v>84</v>
      </c>
      <c r="AY234" s="13" t="s">
        <v>219</v>
      </c>
      <c r="BE234" s="91">
        <f t="shared" si="39"/>
        <v>0</v>
      </c>
      <c r="BF234" s="91">
        <f t="shared" si="40"/>
        <v>0</v>
      </c>
      <c r="BG234" s="91">
        <f t="shared" si="41"/>
        <v>0</v>
      </c>
      <c r="BH234" s="91">
        <f t="shared" si="42"/>
        <v>0</v>
      </c>
      <c r="BI234" s="91">
        <f t="shared" si="43"/>
        <v>0</v>
      </c>
      <c r="BJ234" s="13" t="s">
        <v>84</v>
      </c>
      <c r="BK234" s="91">
        <f t="shared" si="44"/>
        <v>0</v>
      </c>
      <c r="BL234" s="13" t="s">
        <v>389</v>
      </c>
      <c r="BM234" s="172" t="s">
        <v>627</v>
      </c>
    </row>
    <row r="235" spans="1:65" s="2" customFormat="1" ht="16.5" customHeight="1" x14ac:dyDescent="0.2">
      <c r="A235" s="30"/>
      <c r="B235" s="128"/>
      <c r="C235" s="178" t="s">
        <v>431</v>
      </c>
      <c r="D235" s="178" t="s">
        <v>680</v>
      </c>
      <c r="E235" s="179" t="s">
        <v>1513</v>
      </c>
      <c r="F235" s="180" t="s">
        <v>1514</v>
      </c>
      <c r="G235" s="181" t="s">
        <v>926</v>
      </c>
      <c r="H235" s="182">
        <v>8</v>
      </c>
      <c r="I235" s="183"/>
      <c r="J235" s="184">
        <f t="shared" si="35"/>
        <v>0</v>
      </c>
      <c r="K235" s="185"/>
      <c r="L235" s="186"/>
      <c r="M235" s="187" t="s">
        <v>1</v>
      </c>
      <c r="N235" s="188" t="s">
        <v>38</v>
      </c>
      <c r="O235" s="59"/>
      <c r="P235" s="170">
        <f t="shared" si="36"/>
        <v>0</v>
      </c>
      <c r="Q235" s="170">
        <v>0</v>
      </c>
      <c r="R235" s="170">
        <f t="shared" si="37"/>
        <v>0</v>
      </c>
      <c r="S235" s="170">
        <v>0</v>
      </c>
      <c r="T235" s="171">
        <f t="shared" si="38"/>
        <v>0</v>
      </c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R235" s="172" t="s">
        <v>768</v>
      </c>
      <c r="AT235" s="172" t="s">
        <v>680</v>
      </c>
      <c r="AU235" s="172" t="s">
        <v>84</v>
      </c>
      <c r="AY235" s="13" t="s">
        <v>219</v>
      </c>
      <c r="BE235" s="91">
        <f t="shared" si="39"/>
        <v>0</v>
      </c>
      <c r="BF235" s="91">
        <f t="shared" si="40"/>
        <v>0</v>
      </c>
      <c r="BG235" s="91">
        <f t="shared" si="41"/>
        <v>0</v>
      </c>
      <c r="BH235" s="91">
        <f t="shared" si="42"/>
        <v>0</v>
      </c>
      <c r="BI235" s="91">
        <f t="shared" si="43"/>
        <v>0</v>
      </c>
      <c r="BJ235" s="13" t="s">
        <v>84</v>
      </c>
      <c r="BK235" s="91">
        <f t="shared" si="44"/>
        <v>0</v>
      </c>
      <c r="BL235" s="13" t="s">
        <v>389</v>
      </c>
      <c r="BM235" s="172" t="s">
        <v>630</v>
      </c>
    </row>
    <row r="236" spans="1:65" s="2" customFormat="1" ht="24.3" customHeight="1" x14ac:dyDescent="0.2">
      <c r="A236" s="30"/>
      <c r="B236" s="128"/>
      <c r="C236" s="160" t="s">
        <v>596</v>
      </c>
      <c r="D236" s="160" t="s">
        <v>221</v>
      </c>
      <c r="E236" s="161" t="s">
        <v>1515</v>
      </c>
      <c r="F236" s="162" t="s">
        <v>1516</v>
      </c>
      <c r="G236" s="163" t="s">
        <v>926</v>
      </c>
      <c r="H236" s="164">
        <v>28</v>
      </c>
      <c r="I236" s="165"/>
      <c r="J236" s="166">
        <f t="shared" si="35"/>
        <v>0</v>
      </c>
      <c r="K236" s="167"/>
      <c r="L236" s="31"/>
      <c r="M236" s="168" t="s">
        <v>1</v>
      </c>
      <c r="N236" s="169" t="s">
        <v>38</v>
      </c>
      <c r="O236" s="59"/>
      <c r="P236" s="170">
        <f t="shared" si="36"/>
        <v>0</v>
      </c>
      <c r="Q236" s="170">
        <v>0</v>
      </c>
      <c r="R236" s="170">
        <f t="shared" si="37"/>
        <v>0</v>
      </c>
      <c r="S236" s="170">
        <v>0</v>
      </c>
      <c r="T236" s="171">
        <f t="shared" si="38"/>
        <v>0</v>
      </c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R236" s="172" t="s">
        <v>389</v>
      </c>
      <c r="AT236" s="172" t="s">
        <v>221</v>
      </c>
      <c r="AU236" s="172" t="s">
        <v>84</v>
      </c>
      <c r="AY236" s="13" t="s">
        <v>219</v>
      </c>
      <c r="BE236" s="91">
        <f t="shared" si="39"/>
        <v>0</v>
      </c>
      <c r="BF236" s="91">
        <f t="shared" si="40"/>
        <v>0</v>
      </c>
      <c r="BG236" s="91">
        <f t="shared" si="41"/>
        <v>0</v>
      </c>
      <c r="BH236" s="91">
        <f t="shared" si="42"/>
        <v>0</v>
      </c>
      <c r="BI236" s="91">
        <f t="shared" si="43"/>
        <v>0</v>
      </c>
      <c r="BJ236" s="13" t="s">
        <v>84</v>
      </c>
      <c r="BK236" s="91">
        <f t="shared" si="44"/>
        <v>0</v>
      </c>
      <c r="BL236" s="13" t="s">
        <v>389</v>
      </c>
      <c r="BM236" s="172" t="s">
        <v>634</v>
      </c>
    </row>
    <row r="237" spans="1:65" s="2" customFormat="1" ht="16.5" customHeight="1" x14ac:dyDescent="0.2">
      <c r="A237" s="30"/>
      <c r="B237" s="128"/>
      <c r="C237" s="178" t="s">
        <v>435</v>
      </c>
      <c r="D237" s="178" t="s">
        <v>680</v>
      </c>
      <c r="E237" s="179" t="s">
        <v>1517</v>
      </c>
      <c r="F237" s="180" t="s">
        <v>1518</v>
      </c>
      <c r="G237" s="181" t="s">
        <v>926</v>
      </c>
      <c r="H237" s="182">
        <v>28</v>
      </c>
      <c r="I237" s="183"/>
      <c r="J237" s="184">
        <f t="shared" si="35"/>
        <v>0</v>
      </c>
      <c r="K237" s="185"/>
      <c r="L237" s="186"/>
      <c r="M237" s="187" t="s">
        <v>1</v>
      </c>
      <c r="N237" s="188" t="s">
        <v>38</v>
      </c>
      <c r="O237" s="59"/>
      <c r="P237" s="170">
        <f t="shared" si="36"/>
        <v>0</v>
      </c>
      <c r="Q237" s="170">
        <v>0</v>
      </c>
      <c r="R237" s="170">
        <f t="shared" si="37"/>
        <v>0</v>
      </c>
      <c r="S237" s="170">
        <v>0</v>
      </c>
      <c r="T237" s="171">
        <f t="shared" si="38"/>
        <v>0</v>
      </c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R237" s="172" t="s">
        <v>768</v>
      </c>
      <c r="AT237" s="172" t="s">
        <v>680</v>
      </c>
      <c r="AU237" s="172" t="s">
        <v>84</v>
      </c>
      <c r="AY237" s="13" t="s">
        <v>219</v>
      </c>
      <c r="BE237" s="91">
        <f t="shared" si="39"/>
        <v>0</v>
      </c>
      <c r="BF237" s="91">
        <f t="shared" si="40"/>
        <v>0</v>
      </c>
      <c r="BG237" s="91">
        <f t="shared" si="41"/>
        <v>0</v>
      </c>
      <c r="BH237" s="91">
        <f t="shared" si="42"/>
        <v>0</v>
      </c>
      <c r="BI237" s="91">
        <f t="shared" si="43"/>
        <v>0</v>
      </c>
      <c r="BJ237" s="13" t="s">
        <v>84</v>
      </c>
      <c r="BK237" s="91">
        <f t="shared" si="44"/>
        <v>0</v>
      </c>
      <c r="BL237" s="13" t="s">
        <v>389</v>
      </c>
      <c r="BM237" s="172" t="s">
        <v>637</v>
      </c>
    </row>
    <row r="238" spans="1:65" s="2" customFormat="1" ht="24.3" customHeight="1" x14ac:dyDescent="0.2">
      <c r="A238" s="30"/>
      <c r="B238" s="128"/>
      <c r="C238" s="160" t="s">
        <v>603</v>
      </c>
      <c r="D238" s="160" t="s">
        <v>221</v>
      </c>
      <c r="E238" s="161" t="s">
        <v>1519</v>
      </c>
      <c r="F238" s="162" t="s">
        <v>1520</v>
      </c>
      <c r="G238" s="163" t="s">
        <v>926</v>
      </c>
      <c r="H238" s="164">
        <v>32</v>
      </c>
      <c r="I238" s="165"/>
      <c r="J238" s="166">
        <f t="shared" si="35"/>
        <v>0</v>
      </c>
      <c r="K238" s="167"/>
      <c r="L238" s="31"/>
      <c r="M238" s="168" t="s">
        <v>1</v>
      </c>
      <c r="N238" s="169" t="s">
        <v>38</v>
      </c>
      <c r="O238" s="59"/>
      <c r="P238" s="170">
        <f t="shared" si="36"/>
        <v>0</v>
      </c>
      <c r="Q238" s="170">
        <v>0</v>
      </c>
      <c r="R238" s="170">
        <f t="shared" si="37"/>
        <v>0</v>
      </c>
      <c r="S238" s="170">
        <v>0</v>
      </c>
      <c r="T238" s="171">
        <f t="shared" si="38"/>
        <v>0</v>
      </c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R238" s="172" t="s">
        <v>389</v>
      </c>
      <c r="AT238" s="172" t="s">
        <v>221</v>
      </c>
      <c r="AU238" s="172" t="s">
        <v>84</v>
      </c>
      <c r="AY238" s="13" t="s">
        <v>219</v>
      </c>
      <c r="BE238" s="91">
        <f t="shared" si="39"/>
        <v>0</v>
      </c>
      <c r="BF238" s="91">
        <f t="shared" si="40"/>
        <v>0</v>
      </c>
      <c r="BG238" s="91">
        <f t="shared" si="41"/>
        <v>0</v>
      </c>
      <c r="BH238" s="91">
        <f t="shared" si="42"/>
        <v>0</v>
      </c>
      <c r="BI238" s="91">
        <f t="shared" si="43"/>
        <v>0</v>
      </c>
      <c r="BJ238" s="13" t="s">
        <v>84</v>
      </c>
      <c r="BK238" s="91">
        <f t="shared" si="44"/>
        <v>0</v>
      </c>
      <c r="BL238" s="13" t="s">
        <v>389</v>
      </c>
      <c r="BM238" s="172" t="s">
        <v>641</v>
      </c>
    </row>
    <row r="239" spans="1:65" s="2" customFormat="1" ht="16.5" customHeight="1" x14ac:dyDescent="0.2">
      <c r="A239" s="30"/>
      <c r="B239" s="128"/>
      <c r="C239" s="178" t="s">
        <v>438</v>
      </c>
      <c r="D239" s="178" t="s">
        <v>680</v>
      </c>
      <c r="E239" s="179" t="s">
        <v>1521</v>
      </c>
      <c r="F239" s="180" t="s">
        <v>1522</v>
      </c>
      <c r="G239" s="181" t="s">
        <v>926</v>
      </c>
      <c r="H239" s="182">
        <v>32</v>
      </c>
      <c r="I239" s="183"/>
      <c r="J239" s="184">
        <f t="shared" si="35"/>
        <v>0</v>
      </c>
      <c r="K239" s="185"/>
      <c r="L239" s="186"/>
      <c r="M239" s="187" t="s">
        <v>1</v>
      </c>
      <c r="N239" s="188" t="s">
        <v>38</v>
      </c>
      <c r="O239" s="59"/>
      <c r="P239" s="170">
        <f t="shared" si="36"/>
        <v>0</v>
      </c>
      <c r="Q239" s="170">
        <v>0</v>
      </c>
      <c r="R239" s="170">
        <f t="shared" si="37"/>
        <v>0</v>
      </c>
      <c r="S239" s="170">
        <v>0</v>
      </c>
      <c r="T239" s="171">
        <f t="shared" si="38"/>
        <v>0</v>
      </c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R239" s="172" t="s">
        <v>768</v>
      </c>
      <c r="AT239" s="172" t="s">
        <v>680</v>
      </c>
      <c r="AU239" s="172" t="s">
        <v>84</v>
      </c>
      <c r="AY239" s="13" t="s">
        <v>219</v>
      </c>
      <c r="BE239" s="91">
        <f t="shared" si="39"/>
        <v>0</v>
      </c>
      <c r="BF239" s="91">
        <f t="shared" si="40"/>
        <v>0</v>
      </c>
      <c r="BG239" s="91">
        <f t="shared" si="41"/>
        <v>0</v>
      </c>
      <c r="BH239" s="91">
        <f t="shared" si="42"/>
        <v>0</v>
      </c>
      <c r="BI239" s="91">
        <f t="shared" si="43"/>
        <v>0</v>
      </c>
      <c r="BJ239" s="13" t="s">
        <v>84</v>
      </c>
      <c r="BK239" s="91">
        <f t="shared" si="44"/>
        <v>0</v>
      </c>
      <c r="BL239" s="13" t="s">
        <v>389</v>
      </c>
      <c r="BM239" s="172" t="s">
        <v>645</v>
      </c>
    </row>
    <row r="240" spans="1:65" s="2" customFormat="1" ht="24.3" customHeight="1" x14ac:dyDescent="0.2">
      <c r="A240" s="30"/>
      <c r="B240" s="128"/>
      <c r="C240" s="160" t="s">
        <v>610</v>
      </c>
      <c r="D240" s="160" t="s">
        <v>221</v>
      </c>
      <c r="E240" s="161" t="s">
        <v>1527</v>
      </c>
      <c r="F240" s="162" t="s">
        <v>1528</v>
      </c>
      <c r="G240" s="163" t="s">
        <v>926</v>
      </c>
      <c r="H240" s="164">
        <v>10</v>
      </c>
      <c r="I240" s="165"/>
      <c r="J240" s="166">
        <f t="shared" si="35"/>
        <v>0</v>
      </c>
      <c r="K240" s="167"/>
      <c r="L240" s="31"/>
      <c r="M240" s="168" t="s">
        <v>1</v>
      </c>
      <c r="N240" s="169" t="s">
        <v>38</v>
      </c>
      <c r="O240" s="59"/>
      <c r="P240" s="170">
        <f t="shared" si="36"/>
        <v>0</v>
      </c>
      <c r="Q240" s="170">
        <v>0</v>
      </c>
      <c r="R240" s="170">
        <f t="shared" si="37"/>
        <v>0</v>
      </c>
      <c r="S240" s="170">
        <v>0</v>
      </c>
      <c r="T240" s="171">
        <f t="shared" si="38"/>
        <v>0</v>
      </c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R240" s="172" t="s">
        <v>389</v>
      </c>
      <c r="AT240" s="172" t="s">
        <v>221</v>
      </c>
      <c r="AU240" s="172" t="s">
        <v>84</v>
      </c>
      <c r="AY240" s="13" t="s">
        <v>219</v>
      </c>
      <c r="BE240" s="91">
        <f t="shared" si="39"/>
        <v>0</v>
      </c>
      <c r="BF240" s="91">
        <f t="shared" si="40"/>
        <v>0</v>
      </c>
      <c r="BG240" s="91">
        <f t="shared" si="41"/>
        <v>0</v>
      </c>
      <c r="BH240" s="91">
        <f t="shared" si="42"/>
        <v>0</v>
      </c>
      <c r="BI240" s="91">
        <f t="shared" si="43"/>
        <v>0</v>
      </c>
      <c r="BJ240" s="13" t="s">
        <v>84</v>
      </c>
      <c r="BK240" s="91">
        <f t="shared" si="44"/>
        <v>0</v>
      </c>
      <c r="BL240" s="13" t="s">
        <v>389</v>
      </c>
      <c r="BM240" s="172" t="s">
        <v>649</v>
      </c>
    </row>
    <row r="241" spans="1:65" s="2" customFormat="1" ht="16.5" customHeight="1" x14ac:dyDescent="0.2">
      <c r="A241" s="30"/>
      <c r="B241" s="128"/>
      <c r="C241" s="178" t="s">
        <v>442</v>
      </c>
      <c r="D241" s="178" t="s">
        <v>680</v>
      </c>
      <c r="E241" s="179" t="s">
        <v>1529</v>
      </c>
      <c r="F241" s="180" t="s">
        <v>1530</v>
      </c>
      <c r="G241" s="181" t="s">
        <v>926</v>
      </c>
      <c r="H241" s="182">
        <v>1.875</v>
      </c>
      <c r="I241" s="183"/>
      <c r="J241" s="184">
        <f t="shared" si="35"/>
        <v>0</v>
      </c>
      <c r="K241" s="185"/>
      <c r="L241" s="186"/>
      <c r="M241" s="187" t="s">
        <v>1</v>
      </c>
      <c r="N241" s="188" t="s">
        <v>38</v>
      </c>
      <c r="O241" s="59"/>
      <c r="P241" s="170">
        <f t="shared" si="36"/>
        <v>0</v>
      </c>
      <c r="Q241" s="170">
        <v>0</v>
      </c>
      <c r="R241" s="170">
        <f t="shared" si="37"/>
        <v>0</v>
      </c>
      <c r="S241" s="170">
        <v>0</v>
      </c>
      <c r="T241" s="171">
        <f t="shared" si="38"/>
        <v>0</v>
      </c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R241" s="172" t="s">
        <v>768</v>
      </c>
      <c r="AT241" s="172" t="s">
        <v>680</v>
      </c>
      <c r="AU241" s="172" t="s">
        <v>84</v>
      </c>
      <c r="AY241" s="13" t="s">
        <v>219</v>
      </c>
      <c r="BE241" s="91">
        <f t="shared" si="39"/>
        <v>0</v>
      </c>
      <c r="BF241" s="91">
        <f t="shared" si="40"/>
        <v>0</v>
      </c>
      <c r="BG241" s="91">
        <f t="shared" si="41"/>
        <v>0</v>
      </c>
      <c r="BH241" s="91">
        <f t="shared" si="42"/>
        <v>0</v>
      </c>
      <c r="BI241" s="91">
        <f t="shared" si="43"/>
        <v>0</v>
      </c>
      <c r="BJ241" s="13" t="s">
        <v>84</v>
      </c>
      <c r="BK241" s="91">
        <f t="shared" si="44"/>
        <v>0</v>
      </c>
      <c r="BL241" s="13" t="s">
        <v>389</v>
      </c>
      <c r="BM241" s="172" t="s">
        <v>653</v>
      </c>
    </row>
    <row r="242" spans="1:65" s="2" customFormat="1" ht="16.5" customHeight="1" x14ac:dyDescent="0.2">
      <c r="A242" s="30"/>
      <c r="B242" s="128"/>
      <c r="C242" s="178" t="s">
        <v>617</v>
      </c>
      <c r="D242" s="178" t="s">
        <v>680</v>
      </c>
      <c r="E242" s="179" t="s">
        <v>1531</v>
      </c>
      <c r="F242" s="180" t="s">
        <v>2126</v>
      </c>
      <c r="G242" s="181" t="s">
        <v>926</v>
      </c>
      <c r="H242" s="182">
        <v>10</v>
      </c>
      <c r="I242" s="183"/>
      <c r="J242" s="184">
        <f t="shared" si="35"/>
        <v>0</v>
      </c>
      <c r="K242" s="185"/>
      <c r="L242" s="186"/>
      <c r="M242" s="187" t="s">
        <v>1</v>
      </c>
      <c r="N242" s="188" t="s">
        <v>38</v>
      </c>
      <c r="O242" s="59"/>
      <c r="P242" s="170">
        <f t="shared" si="36"/>
        <v>0</v>
      </c>
      <c r="Q242" s="170">
        <v>0</v>
      </c>
      <c r="R242" s="170">
        <f t="shared" si="37"/>
        <v>0</v>
      </c>
      <c r="S242" s="170">
        <v>0</v>
      </c>
      <c r="T242" s="171">
        <f t="shared" si="38"/>
        <v>0</v>
      </c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R242" s="172" t="s">
        <v>768</v>
      </c>
      <c r="AT242" s="172" t="s">
        <v>680</v>
      </c>
      <c r="AU242" s="172" t="s">
        <v>84</v>
      </c>
      <c r="AY242" s="13" t="s">
        <v>219</v>
      </c>
      <c r="BE242" s="91">
        <f t="shared" si="39"/>
        <v>0</v>
      </c>
      <c r="BF242" s="91">
        <f t="shared" si="40"/>
        <v>0</v>
      </c>
      <c r="BG242" s="91">
        <f t="shared" si="41"/>
        <v>0</v>
      </c>
      <c r="BH242" s="91">
        <f t="shared" si="42"/>
        <v>0</v>
      </c>
      <c r="BI242" s="91">
        <f t="shared" si="43"/>
        <v>0</v>
      </c>
      <c r="BJ242" s="13" t="s">
        <v>84</v>
      </c>
      <c r="BK242" s="91">
        <f t="shared" si="44"/>
        <v>0</v>
      </c>
      <c r="BL242" s="13" t="s">
        <v>389</v>
      </c>
      <c r="BM242" s="172" t="s">
        <v>657</v>
      </c>
    </row>
    <row r="243" spans="1:65" s="2" customFormat="1" ht="21.75" customHeight="1" x14ac:dyDescent="0.2">
      <c r="A243" s="30"/>
      <c r="B243" s="128"/>
      <c r="C243" s="160" t="s">
        <v>446</v>
      </c>
      <c r="D243" s="160" t="s">
        <v>221</v>
      </c>
      <c r="E243" s="161" t="s">
        <v>1533</v>
      </c>
      <c r="F243" s="162" t="s">
        <v>1534</v>
      </c>
      <c r="G243" s="163" t="s">
        <v>926</v>
      </c>
      <c r="H243" s="164">
        <v>32</v>
      </c>
      <c r="I243" s="165"/>
      <c r="J243" s="166">
        <f t="shared" si="35"/>
        <v>0</v>
      </c>
      <c r="K243" s="167"/>
      <c r="L243" s="31"/>
      <c r="M243" s="168" t="s">
        <v>1</v>
      </c>
      <c r="N243" s="169" t="s">
        <v>38</v>
      </c>
      <c r="O243" s="59"/>
      <c r="P243" s="170">
        <f t="shared" si="36"/>
        <v>0</v>
      </c>
      <c r="Q243" s="170">
        <v>0</v>
      </c>
      <c r="R243" s="170">
        <f t="shared" si="37"/>
        <v>0</v>
      </c>
      <c r="S243" s="170">
        <v>0</v>
      </c>
      <c r="T243" s="171">
        <f t="shared" si="38"/>
        <v>0</v>
      </c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R243" s="172" t="s">
        <v>389</v>
      </c>
      <c r="AT243" s="172" t="s">
        <v>221</v>
      </c>
      <c r="AU243" s="172" t="s">
        <v>84</v>
      </c>
      <c r="AY243" s="13" t="s">
        <v>219</v>
      </c>
      <c r="BE243" s="91">
        <f t="shared" si="39"/>
        <v>0</v>
      </c>
      <c r="BF243" s="91">
        <f t="shared" si="40"/>
        <v>0</v>
      </c>
      <c r="BG243" s="91">
        <f t="shared" si="41"/>
        <v>0</v>
      </c>
      <c r="BH243" s="91">
        <f t="shared" si="42"/>
        <v>0</v>
      </c>
      <c r="BI243" s="91">
        <f t="shared" si="43"/>
        <v>0</v>
      </c>
      <c r="BJ243" s="13" t="s">
        <v>84</v>
      </c>
      <c r="BK243" s="91">
        <f t="shared" si="44"/>
        <v>0</v>
      </c>
      <c r="BL243" s="13" t="s">
        <v>389</v>
      </c>
      <c r="BM243" s="172" t="s">
        <v>660</v>
      </c>
    </row>
    <row r="244" spans="1:65" s="2" customFormat="1" ht="16.5" customHeight="1" x14ac:dyDescent="0.2">
      <c r="A244" s="30"/>
      <c r="B244" s="128"/>
      <c r="C244" s="178" t="s">
        <v>624</v>
      </c>
      <c r="D244" s="178" t="s">
        <v>680</v>
      </c>
      <c r="E244" s="179" t="s">
        <v>1535</v>
      </c>
      <c r="F244" s="180" t="s">
        <v>1536</v>
      </c>
      <c r="G244" s="181" t="s">
        <v>926</v>
      </c>
      <c r="H244" s="182">
        <v>32</v>
      </c>
      <c r="I244" s="183"/>
      <c r="J244" s="184">
        <f t="shared" si="35"/>
        <v>0</v>
      </c>
      <c r="K244" s="185"/>
      <c r="L244" s="186"/>
      <c r="M244" s="187" t="s">
        <v>1</v>
      </c>
      <c r="N244" s="188" t="s">
        <v>38</v>
      </c>
      <c r="O244" s="59"/>
      <c r="P244" s="170">
        <f t="shared" si="36"/>
        <v>0</v>
      </c>
      <c r="Q244" s="170">
        <v>0</v>
      </c>
      <c r="R244" s="170">
        <f t="shared" si="37"/>
        <v>0</v>
      </c>
      <c r="S244" s="170">
        <v>0</v>
      </c>
      <c r="T244" s="171">
        <f t="shared" si="38"/>
        <v>0</v>
      </c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R244" s="172" t="s">
        <v>768</v>
      </c>
      <c r="AT244" s="172" t="s">
        <v>680</v>
      </c>
      <c r="AU244" s="172" t="s">
        <v>84</v>
      </c>
      <c r="AY244" s="13" t="s">
        <v>219</v>
      </c>
      <c r="BE244" s="91">
        <f t="shared" si="39"/>
        <v>0</v>
      </c>
      <c r="BF244" s="91">
        <f t="shared" si="40"/>
        <v>0</v>
      </c>
      <c r="BG244" s="91">
        <f t="shared" si="41"/>
        <v>0</v>
      </c>
      <c r="BH244" s="91">
        <f t="shared" si="42"/>
        <v>0</v>
      </c>
      <c r="BI244" s="91">
        <f t="shared" si="43"/>
        <v>0</v>
      </c>
      <c r="BJ244" s="13" t="s">
        <v>84</v>
      </c>
      <c r="BK244" s="91">
        <f t="shared" si="44"/>
        <v>0</v>
      </c>
      <c r="BL244" s="13" t="s">
        <v>389</v>
      </c>
      <c r="BM244" s="172" t="s">
        <v>664</v>
      </c>
    </row>
    <row r="245" spans="1:65" s="2" customFormat="1" ht="16.5" customHeight="1" x14ac:dyDescent="0.2">
      <c r="A245" s="30"/>
      <c r="B245" s="128"/>
      <c r="C245" s="160" t="s">
        <v>450</v>
      </c>
      <c r="D245" s="160" t="s">
        <v>221</v>
      </c>
      <c r="E245" s="161" t="s">
        <v>2127</v>
      </c>
      <c r="F245" s="162" t="s">
        <v>2128</v>
      </c>
      <c r="G245" s="163" t="s">
        <v>926</v>
      </c>
      <c r="H245" s="164">
        <v>8</v>
      </c>
      <c r="I245" s="165"/>
      <c r="J245" s="166">
        <f t="shared" si="35"/>
        <v>0</v>
      </c>
      <c r="K245" s="167"/>
      <c r="L245" s="31"/>
      <c r="M245" s="168" t="s">
        <v>1</v>
      </c>
      <c r="N245" s="169" t="s">
        <v>38</v>
      </c>
      <c r="O245" s="59"/>
      <c r="P245" s="170">
        <f t="shared" si="36"/>
        <v>0</v>
      </c>
      <c r="Q245" s="170">
        <v>0</v>
      </c>
      <c r="R245" s="170">
        <f t="shared" si="37"/>
        <v>0</v>
      </c>
      <c r="S245" s="170">
        <v>0</v>
      </c>
      <c r="T245" s="171">
        <f t="shared" si="38"/>
        <v>0</v>
      </c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R245" s="172" t="s">
        <v>389</v>
      </c>
      <c r="AT245" s="172" t="s">
        <v>221</v>
      </c>
      <c r="AU245" s="172" t="s">
        <v>84</v>
      </c>
      <c r="AY245" s="13" t="s">
        <v>219</v>
      </c>
      <c r="BE245" s="91">
        <f t="shared" si="39"/>
        <v>0</v>
      </c>
      <c r="BF245" s="91">
        <f t="shared" si="40"/>
        <v>0</v>
      </c>
      <c r="BG245" s="91">
        <f t="shared" si="41"/>
        <v>0</v>
      </c>
      <c r="BH245" s="91">
        <f t="shared" si="42"/>
        <v>0</v>
      </c>
      <c r="BI245" s="91">
        <f t="shared" si="43"/>
        <v>0</v>
      </c>
      <c r="BJ245" s="13" t="s">
        <v>84</v>
      </c>
      <c r="BK245" s="91">
        <f t="shared" si="44"/>
        <v>0</v>
      </c>
      <c r="BL245" s="13" t="s">
        <v>389</v>
      </c>
      <c r="BM245" s="172" t="s">
        <v>667</v>
      </c>
    </row>
    <row r="246" spans="1:65" s="2" customFormat="1" ht="24.3" customHeight="1" x14ac:dyDescent="0.2">
      <c r="A246" s="30"/>
      <c r="B246" s="128"/>
      <c r="C246" s="178" t="s">
        <v>631</v>
      </c>
      <c r="D246" s="178" t="s">
        <v>680</v>
      </c>
      <c r="E246" s="179" t="s">
        <v>2129</v>
      </c>
      <c r="F246" s="180" t="s">
        <v>2130</v>
      </c>
      <c r="G246" s="181" t="s">
        <v>926</v>
      </c>
      <c r="H246" s="182">
        <v>8</v>
      </c>
      <c r="I246" s="183"/>
      <c r="J246" s="184">
        <f t="shared" si="35"/>
        <v>0</v>
      </c>
      <c r="K246" s="185"/>
      <c r="L246" s="186"/>
      <c r="M246" s="187" t="s">
        <v>1</v>
      </c>
      <c r="N246" s="188" t="s">
        <v>38</v>
      </c>
      <c r="O246" s="59"/>
      <c r="P246" s="170">
        <f t="shared" si="36"/>
        <v>0</v>
      </c>
      <c r="Q246" s="170">
        <v>0</v>
      </c>
      <c r="R246" s="170">
        <f t="shared" si="37"/>
        <v>0</v>
      </c>
      <c r="S246" s="170">
        <v>0</v>
      </c>
      <c r="T246" s="171">
        <f t="shared" si="38"/>
        <v>0</v>
      </c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R246" s="172" t="s">
        <v>768</v>
      </c>
      <c r="AT246" s="172" t="s">
        <v>680</v>
      </c>
      <c r="AU246" s="172" t="s">
        <v>84</v>
      </c>
      <c r="AY246" s="13" t="s">
        <v>219</v>
      </c>
      <c r="BE246" s="91">
        <f t="shared" si="39"/>
        <v>0</v>
      </c>
      <c r="BF246" s="91">
        <f t="shared" si="40"/>
        <v>0</v>
      </c>
      <c r="BG246" s="91">
        <f t="shared" si="41"/>
        <v>0</v>
      </c>
      <c r="BH246" s="91">
        <f t="shared" si="42"/>
        <v>0</v>
      </c>
      <c r="BI246" s="91">
        <f t="shared" si="43"/>
        <v>0</v>
      </c>
      <c r="BJ246" s="13" t="s">
        <v>84</v>
      </c>
      <c r="BK246" s="91">
        <f t="shared" si="44"/>
        <v>0</v>
      </c>
      <c r="BL246" s="13" t="s">
        <v>389</v>
      </c>
      <c r="BM246" s="172" t="s">
        <v>675</v>
      </c>
    </row>
    <row r="247" spans="1:65" s="2" customFormat="1" ht="21.75" customHeight="1" x14ac:dyDescent="0.2">
      <c r="A247" s="30"/>
      <c r="B247" s="128"/>
      <c r="C247" s="160" t="s">
        <v>453</v>
      </c>
      <c r="D247" s="160" t="s">
        <v>221</v>
      </c>
      <c r="E247" s="161" t="s">
        <v>2131</v>
      </c>
      <c r="F247" s="162" t="s">
        <v>2132</v>
      </c>
      <c r="G247" s="163" t="s">
        <v>380</v>
      </c>
      <c r="H247" s="164">
        <v>45</v>
      </c>
      <c r="I247" s="165"/>
      <c r="J247" s="166">
        <f t="shared" si="35"/>
        <v>0</v>
      </c>
      <c r="K247" s="167"/>
      <c r="L247" s="31"/>
      <c r="M247" s="168" t="s">
        <v>1</v>
      </c>
      <c r="N247" s="169" t="s">
        <v>38</v>
      </c>
      <c r="O247" s="59"/>
      <c r="P247" s="170">
        <f t="shared" si="36"/>
        <v>0</v>
      </c>
      <c r="Q247" s="170">
        <v>0</v>
      </c>
      <c r="R247" s="170">
        <f t="shared" si="37"/>
        <v>0</v>
      </c>
      <c r="S247" s="170">
        <v>0</v>
      </c>
      <c r="T247" s="171">
        <f t="shared" si="38"/>
        <v>0</v>
      </c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R247" s="172" t="s">
        <v>389</v>
      </c>
      <c r="AT247" s="172" t="s">
        <v>221</v>
      </c>
      <c r="AU247" s="172" t="s">
        <v>84</v>
      </c>
      <c r="AY247" s="13" t="s">
        <v>219</v>
      </c>
      <c r="BE247" s="91">
        <f t="shared" si="39"/>
        <v>0</v>
      </c>
      <c r="BF247" s="91">
        <f t="shared" si="40"/>
        <v>0</v>
      </c>
      <c r="BG247" s="91">
        <f t="shared" si="41"/>
        <v>0</v>
      </c>
      <c r="BH247" s="91">
        <f t="shared" si="42"/>
        <v>0</v>
      </c>
      <c r="BI247" s="91">
        <f t="shared" si="43"/>
        <v>0</v>
      </c>
      <c r="BJ247" s="13" t="s">
        <v>84</v>
      </c>
      <c r="BK247" s="91">
        <f t="shared" si="44"/>
        <v>0</v>
      </c>
      <c r="BL247" s="13" t="s">
        <v>389</v>
      </c>
      <c r="BM247" s="172" t="s">
        <v>678</v>
      </c>
    </row>
    <row r="248" spans="1:65" s="2" customFormat="1" ht="24.3" customHeight="1" x14ac:dyDescent="0.2">
      <c r="A248" s="30"/>
      <c r="B248" s="128"/>
      <c r="C248" s="160" t="s">
        <v>638</v>
      </c>
      <c r="D248" s="160" t="s">
        <v>221</v>
      </c>
      <c r="E248" s="161" t="s">
        <v>2133</v>
      </c>
      <c r="F248" s="162" t="s">
        <v>2134</v>
      </c>
      <c r="G248" s="163" t="s">
        <v>380</v>
      </c>
      <c r="H248" s="164">
        <v>101.6</v>
      </c>
      <c r="I248" s="165"/>
      <c r="J248" s="166">
        <f t="shared" si="35"/>
        <v>0</v>
      </c>
      <c r="K248" s="167"/>
      <c r="L248" s="31"/>
      <c r="M248" s="168" t="s">
        <v>1</v>
      </c>
      <c r="N248" s="169" t="s">
        <v>38</v>
      </c>
      <c r="O248" s="59"/>
      <c r="P248" s="170">
        <f t="shared" si="36"/>
        <v>0</v>
      </c>
      <c r="Q248" s="170">
        <v>0</v>
      </c>
      <c r="R248" s="170">
        <f t="shared" si="37"/>
        <v>0</v>
      </c>
      <c r="S248" s="170">
        <v>0</v>
      </c>
      <c r="T248" s="171">
        <f t="shared" si="38"/>
        <v>0</v>
      </c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R248" s="172" t="s">
        <v>389</v>
      </c>
      <c r="AT248" s="172" t="s">
        <v>221</v>
      </c>
      <c r="AU248" s="172" t="s">
        <v>84</v>
      </c>
      <c r="AY248" s="13" t="s">
        <v>219</v>
      </c>
      <c r="BE248" s="91">
        <f t="shared" si="39"/>
        <v>0</v>
      </c>
      <c r="BF248" s="91">
        <f t="shared" si="40"/>
        <v>0</v>
      </c>
      <c r="BG248" s="91">
        <f t="shared" si="41"/>
        <v>0</v>
      </c>
      <c r="BH248" s="91">
        <f t="shared" si="42"/>
        <v>0</v>
      </c>
      <c r="BI248" s="91">
        <f t="shared" si="43"/>
        <v>0</v>
      </c>
      <c r="BJ248" s="13" t="s">
        <v>84</v>
      </c>
      <c r="BK248" s="91">
        <f t="shared" si="44"/>
        <v>0</v>
      </c>
      <c r="BL248" s="13" t="s">
        <v>389</v>
      </c>
      <c r="BM248" s="172" t="s">
        <v>683</v>
      </c>
    </row>
    <row r="249" spans="1:65" s="2" customFormat="1" ht="16.5" customHeight="1" x14ac:dyDescent="0.2">
      <c r="A249" s="30"/>
      <c r="B249" s="128"/>
      <c r="C249" s="178" t="s">
        <v>642</v>
      </c>
      <c r="D249" s="178" t="s">
        <v>680</v>
      </c>
      <c r="E249" s="179" t="s">
        <v>2135</v>
      </c>
      <c r="F249" s="180" t="s">
        <v>2136</v>
      </c>
      <c r="G249" s="181" t="s">
        <v>380</v>
      </c>
      <c r="H249" s="182">
        <v>101.6</v>
      </c>
      <c r="I249" s="183"/>
      <c r="J249" s="184">
        <f t="shared" ref="J249:J268" si="45">ROUND(I249*H249,2)</f>
        <v>0</v>
      </c>
      <c r="K249" s="185"/>
      <c r="L249" s="186"/>
      <c r="M249" s="187" t="s">
        <v>1</v>
      </c>
      <c r="N249" s="188" t="s">
        <v>38</v>
      </c>
      <c r="O249" s="59"/>
      <c r="P249" s="170">
        <f t="shared" ref="P249:P268" si="46">O249*H249</f>
        <v>0</v>
      </c>
      <c r="Q249" s="170">
        <v>1.6000000000000001E-4</v>
      </c>
      <c r="R249" s="170">
        <f t="shared" ref="R249:R268" si="47">Q249*H249</f>
        <v>1.6256E-2</v>
      </c>
      <c r="S249" s="170">
        <v>0</v>
      </c>
      <c r="T249" s="171">
        <f t="shared" ref="T249:T268" si="48">S249*H249</f>
        <v>0</v>
      </c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R249" s="172" t="s">
        <v>768</v>
      </c>
      <c r="AT249" s="172" t="s">
        <v>680</v>
      </c>
      <c r="AU249" s="172" t="s">
        <v>84</v>
      </c>
      <c r="AY249" s="13" t="s">
        <v>219</v>
      </c>
      <c r="BE249" s="91">
        <f t="shared" ref="BE249:BE268" si="49">IF(N249="základná",J249,0)</f>
        <v>0</v>
      </c>
      <c r="BF249" s="91">
        <f t="shared" ref="BF249:BF268" si="50">IF(N249="znížená",J249,0)</f>
        <v>0</v>
      </c>
      <c r="BG249" s="91">
        <f t="shared" ref="BG249:BG268" si="51">IF(N249="zákl. prenesená",J249,0)</f>
        <v>0</v>
      </c>
      <c r="BH249" s="91">
        <f t="shared" ref="BH249:BH268" si="52">IF(N249="zníž. prenesená",J249,0)</f>
        <v>0</v>
      </c>
      <c r="BI249" s="91">
        <f t="shared" ref="BI249:BI268" si="53">IF(N249="nulová",J249,0)</f>
        <v>0</v>
      </c>
      <c r="BJ249" s="13" t="s">
        <v>84</v>
      </c>
      <c r="BK249" s="91">
        <f t="shared" ref="BK249:BK268" si="54">ROUND(I249*H249,2)</f>
        <v>0</v>
      </c>
      <c r="BL249" s="13" t="s">
        <v>389</v>
      </c>
      <c r="BM249" s="172" t="s">
        <v>686</v>
      </c>
    </row>
    <row r="250" spans="1:65" s="2" customFormat="1" ht="24.3" customHeight="1" x14ac:dyDescent="0.2">
      <c r="A250" s="30"/>
      <c r="B250" s="128"/>
      <c r="C250" s="160" t="s">
        <v>646</v>
      </c>
      <c r="D250" s="160" t="s">
        <v>221</v>
      </c>
      <c r="E250" s="161" t="s">
        <v>2137</v>
      </c>
      <c r="F250" s="162" t="s">
        <v>2138</v>
      </c>
      <c r="G250" s="163" t="s">
        <v>380</v>
      </c>
      <c r="H250" s="164">
        <v>67.7</v>
      </c>
      <c r="I250" s="165"/>
      <c r="J250" s="166">
        <f t="shared" si="45"/>
        <v>0</v>
      </c>
      <c r="K250" s="167"/>
      <c r="L250" s="31"/>
      <c r="M250" s="168" t="s">
        <v>1</v>
      </c>
      <c r="N250" s="169" t="s">
        <v>38</v>
      </c>
      <c r="O250" s="59"/>
      <c r="P250" s="170">
        <f t="shared" si="46"/>
        <v>0</v>
      </c>
      <c r="Q250" s="170">
        <v>0</v>
      </c>
      <c r="R250" s="170">
        <f t="shared" si="47"/>
        <v>0</v>
      </c>
      <c r="S250" s="170">
        <v>0</v>
      </c>
      <c r="T250" s="171">
        <f t="shared" si="48"/>
        <v>0</v>
      </c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R250" s="172" t="s">
        <v>389</v>
      </c>
      <c r="AT250" s="172" t="s">
        <v>221</v>
      </c>
      <c r="AU250" s="172" t="s">
        <v>84</v>
      </c>
      <c r="AY250" s="13" t="s">
        <v>219</v>
      </c>
      <c r="BE250" s="91">
        <f t="shared" si="49"/>
        <v>0</v>
      </c>
      <c r="BF250" s="91">
        <f t="shared" si="50"/>
        <v>0</v>
      </c>
      <c r="BG250" s="91">
        <f t="shared" si="51"/>
        <v>0</v>
      </c>
      <c r="BH250" s="91">
        <f t="shared" si="52"/>
        <v>0</v>
      </c>
      <c r="BI250" s="91">
        <f t="shared" si="53"/>
        <v>0</v>
      </c>
      <c r="BJ250" s="13" t="s">
        <v>84</v>
      </c>
      <c r="BK250" s="91">
        <f t="shared" si="54"/>
        <v>0</v>
      </c>
      <c r="BL250" s="13" t="s">
        <v>389</v>
      </c>
      <c r="BM250" s="172" t="s">
        <v>690</v>
      </c>
    </row>
    <row r="251" spans="1:65" s="2" customFormat="1" ht="16.5" customHeight="1" x14ac:dyDescent="0.2">
      <c r="A251" s="30"/>
      <c r="B251" s="128"/>
      <c r="C251" s="178" t="s">
        <v>650</v>
      </c>
      <c r="D251" s="178" t="s">
        <v>680</v>
      </c>
      <c r="E251" s="179" t="s">
        <v>2139</v>
      </c>
      <c r="F251" s="180" t="s">
        <v>2140</v>
      </c>
      <c r="G251" s="181" t="s">
        <v>380</v>
      </c>
      <c r="H251" s="182">
        <v>67.7</v>
      </c>
      <c r="I251" s="183"/>
      <c r="J251" s="184">
        <f t="shared" si="45"/>
        <v>0</v>
      </c>
      <c r="K251" s="185"/>
      <c r="L251" s="186"/>
      <c r="M251" s="187" t="s">
        <v>1</v>
      </c>
      <c r="N251" s="188" t="s">
        <v>38</v>
      </c>
      <c r="O251" s="59"/>
      <c r="P251" s="170">
        <f t="shared" si="46"/>
        <v>0</v>
      </c>
      <c r="Q251" s="170">
        <v>2.7E-4</v>
      </c>
      <c r="R251" s="170">
        <f t="shared" si="47"/>
        <v>1.8279E-2</v>
      </c>
      <c r="S251" s="170">
        <v>0</v>
      </c>
      <c r="T251" s="171">
        <f t="shared" si="48"/>
        <v>0</v>
      </c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R251" s="172" t="s">
        <v>768</v>
      </c>
      <c r="AT251" s="172" t="s">
        <v>680</v>
      </c>
      <c r="AU251" s="172" t="s">
        <v>84</v>
      </c>
      <c r="AY251" s="13" t="s">
        <v>219</v>
      </c>
      <c r="BE251" s="91">
        <f t="shared" si="49"/>
        <v>0</v>
      </c>
      <c r="BF251" s="91">
        <f t="shared" si="50"/>
        <v>0</v>
      </c>
      <c r="BG251" s="91">
        <f t="shared" si="51"/>
        <v>0</v>
      </c>
      <c r="BH251" s="91">
        <f t="shared" si="52"/>
        <v>0</v>
      </c>
      <c r="BI251" s="91">
        <f t="shared" si="53"/>
        <v>0</v>
      </c>
      <c r="BJ251" s="13" t="s">
        <v>84</v>
      </c>
      <c r="BK251" s="91">
        <f t="shared" si="54"/>
        <v>0</v>
      </c>
      <c r="BL251" s="13" t="s">
        <v>389</v>
      </c>
      <c r="BM251" s="172" t="s">
        <v>693</v>
      </c>
    </row>
    <row r="252" spans="1:65" s="2" customFormat="1" ht="24.3" customHeight="1" x14ac:dyDescent="0.2">
      <c r="A252" s="30"/>
      <c r="B252" s="128"/>
      <c r="C252" s="160" t="s">
        <v>654</v>
      </c>
      <c r="D252" s="160" t="s">
        <v>221</v>
      </c>
      <c r="E252" s="161" t="s">
        <v>2141</v>
      </c>
      <c r="F252" s="162" t="s">
        <v>2142</v>
      </c>
      <c r="G252" s="163" t="s">
        <v>380</v>
      </c>
      <c r="H252" s="164">
        <v>20</v>
      </c>
      <c r="I252" s="165"/>
      <c r="J252" s="166">
        <f t="shared" si="45"/>
        <v>0</v>
      </c>
      <c r="K252" s="167"/>
      <c r="L252" s="31"/>
      <c r="M252" s="168" t="s">
        <v>1</v>
      </c>
      <c r="N252" s="169" t="s">
        <v>38</v>
      </c>
      <c r="O252" s="59"/>
      <c r="P252" s="170">
        <f t="shared" si="46"/>
        <v>0</v>
      </c>
      <c r="Q252" s="170">
        <v>0</v>
      </c>
      <c r="R252" s="170">
        <f t="shared" si="47"/>
        <v>0</v>
      </c>
      <c r="S252" s="170">
        <v>0</v>
      </c>
      <c r="T252" s="171">
        <f t="shared" si="48"/>
        <v>0</v>
      </c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R252" s="172" t="s">
        <v>389</v>
      </c>
      <c r="AT252" s="172" t="s">
        <v>221</v>
      </c>
      <c r="AU252" s="172" t="s">
        <v>84</v>
      </c>
      <c r="AY252" s="13" t="s">
        <v>219</v>
      </c>
      <c r="BE252" s="91">
        <f t="shared" si="49"/>
        <v>0</v>
      </c>
      <c r="BF252" s="91">
        <f t="shared" si="50"/>
        <v>0</v>
      </c>
      <c r="BG252" s="91">
        <f t="shared" si="51"/>
        <v>0</v>
      </c>
      <c r="BH252" s="91">
        <f t="shared" si="52"/>
        <v>0</v>
      </c>
      <c r="BI252" s="91">
        <f t="shared" si="53"/>
        <v>0</v>
      </c>
      <c r="BJ252" s="13" t="s">
        <v>84</v>
      </c>
      <c r="BK252" s="91">
        <f t="shared" si="54"/>
        <v>0</v>
      </c>
      <c r="BL252" s="13" t="s">
        <v>389</v>
      </c>
      <c r="BM252" s="172" t="s">
        <v>697</v>
      </c>
    </row>
    <row r="253" spans="1:65" s="2" customFormat="1" ht="16.5" customHeight="1" x14ac:dyDescent="0.2">
      <c r="A253" s="30"/>
      <c r="B253" s="128"/>
      <c r="C253" s="178" t="s">
        <v>464</v>
      </c>
      <c r="D253" s="178" t="s">
        <v>680</v>
      </c>
      <c r="E253" s="179" t="s">
        <v>2143</v>
      </c>
      <c r="F253" s="180" t="s">
        <v>2144</v>
      </c>
      <c r="G253" s="181" t="s">
        <v>380</v>
      </c>
      <c r="H253" s="182">
        <v>20</v>
      </c>
      <c r="I253" s="183"/>
      <c r="J253" s="184">
        <f t="shared" si="45"/>
        <v>0</v>
      </c>
      <c r="K253" s="185"/>
      <c r="L253" s="186"/>
      <c r="M253" s="187" t="s">
        <v>1</v>
      </c>
      <c r="N253" s="188" t="s">
        <v>38</v>
      </c>
      <c r="O253" s="59"/>
      <c r="P253" s="170">
        <f t="shared" si="46"/>
        <v>0</v>
      </c>
      <c r="Q253" s="170">
        <v>6.2E-4</v>
      </c>
      <c r="R253" s="170">
        <f t="shared" si="47"/>
        <v>1.24E-2</v>
      </c>
      <c r="S253" s="170">
        <v>0</v>
      </c>
      <c r="T253" s="171">
        <f t="shared" si="48"/>
        <v>0</v>
      </c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R253" s="172" t="s">
        <v>768</v>
      </c>
      <c r="AT253" s="172" t="s">
        <v>680</v>
      </c>
      <c r="AU253" s="172" t="s">
        <v>84</v>
      </c>
      <c r="AY253" s="13" t="s">
        <v>219</v>
      </c>
      <c r="BE253" s="91">
        <f t="shared" si="49"/>
        <v>0</v>
      </c>
      <c r="BF253" s="91">
        <f t="shared" si="50"/>
        <v>0</v>
      </c>
      <c r="BG253" s="91">
        <f t="shared" si="51"/>
        <v>0</v>
      </c>
      <c r="BH253" s="91">
        <f t="shared" si="52"/>
        <v>0</v>
      </c>
      <c r="BI253" s="91">
        <f t="shared" si="53"/>
        <v>0</v>
      </c>
      <c r="BJ253" s="13" t="s">
        <v>84</v>
      </c>
      <c r="BK253" s="91">
        <f t="shared" si="54"/>
        <v>0</v>
      </c>
      <c r="BL253" s="13" t="s">
        <v>389</v>
      </c>
      <c r="BM253" s="172" t="s">
        <v>700</v>
      </c>
    </row>
    <row r="254" spans="1:65" s="2" customFormat="1" ht="24.3" customHeight="1" x14ac:dyDescent="0.2">
      <c r="A254" s="30"/>
      <c r="B254" s="128"/>
      <c r="C254" s="160" t="s">
        <v>661</v>
      </c>
      <c r="D254" s="160" t="s">
        <v>221</v>
      </c>
      <c r="E254" s="161" t="s">
        <v>2145</v>
      </c>
      <c r="F254" s="162" t="s">
        <v>2146</v>
      </c>
      <c r="G254" s="163" t="s">
        <v>380</v>
      </c>
      <c r="H254" s="164">
        <v>330</v>
      </c>
      <c r="I254" s="165"/>
      <c r="J254" s="166">
        <f t="shared" si="45"/>
        <v>0</v>
      </c>
      <c r="K254" s="167"/>
      <c r="L254" s="31"/>
      <c r="M254" s="168" t="s">
        <v>1</v>
      </c>
      <c r="N254" s="169" t="s">
        <v>38</v>
      </c>
      <c r="O254" s="59"/>
      <c r="P254" s="170">
        <f t="shared" si="46"/>
        <v>0</v>
      </c>
      <c r="Q254" s="170">
        <v>0</v>
      </c>
      <c r="R254" s="170">
        <f t="shared" si="47"/>
        <v>0</v>
      </c>
      <c r="S254" s="170">
        <v>0</v>
      </c>
      <c r="T254" s="171">
        <f t="shared" si="48"/>
        <v>0</v>
      </c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R254" s="172" t="s">
        <v>389</v>
      </c>
      <c r="AT254" s="172" t="s">
        <v>221</v>
      </c>
      <c r="AU254" s="172" t="s">
        <v>84</v>
      </c>
      <c r="AY254" s="13" t="s">
        <v>219</v>
      </c>
      <c r="BE254" s="91">
        <f t="shared" si="49"/>
        <v>0</v>
      </c>
      <c r="BF254" s="91">
        <f t="shared" si="50"/>
        <v>0</v>
      </c>
      <c r="BG254" s="91">
        <f t="shared" si="51"/>
        <v>0</v>
      </c>
      <c r="BH254" s="91">
        <f t="shared" si="52"/>
        <v>0</v>
      </c>
      <c r="BI254" s="91">
        <f t="shared" si="53"/>
        <v>0</v>
      </c>
      <c r="BJ254" s="13" t="s">
        <v>84</v>
      </c>
      <c r="BK254" s="91">
        <f t="shared" si="54"/>
        <v>0</v>
      </c>
      <c r="BL254" s="13" t="s">
        <v>389</v>
      </c>
      <c r="BM254" s="172" t="s">
        <v>704</v>
      </c>
    </row>
    <row r="255" spans="1:65" s="2" customFormat="1" ht="16.5" customHeight="1" x14ac:dyDescent="0.2">
      <c r="A255" s="30"/>
      <c r="B255" s="128"/>
      <c r="C255" s="178" t="s">
        <v>467</v>
      </c>
      <c r="D255" s="178" t="s">
        <v>680</v>
      </c>
      <c r="E255" s="179" t="s">
        <v>2147</v>
      </c>
      <c r="F255" s="180" t="s">
        <v>2148</v>
      </c>
      <c r="G255" s="181" t="s">
        <v>380</v>
      </c>
      <c r="H255" s="182">
        <v>330</v>
      </c>
      <c r="I255" s="183"/>
      <c r="J255" s="184">
        <f t="shared" si="45"/>
        <v>0</v>
      </c>
      <c r="K255" s="185"/>
      <c r="L255" s="186"/>
      <c r="M255" s="187" t="s">
        <v>1</v>
      </c>
      <c r="N255" s="188" t="s">
        <v>38</v>
      </c>
      <c r="O255" s="59"/>
      <c r="P255" s="170">
        <f t="shared" si="46"/>
        <v>0</v>
      </c>
      <c r="Q255" s="170">
        <v>2.2000000000000001E-4</v>
      </c>
      <c r="R255" s="170">
        <f t="shared" si="47"/>
        <v>7.2599999999999998E-2</v>
      </c>
      <c r="S255" s="170">
        <v>0</v>
      </c>
      <c r="T255" s="171">
        <f t="shared" si="48"/>
        <v>0</v>
      </c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R255" s="172" t="s">
        <v>768</v>
      </c>
      <c r="AT255" s="172" t="s">
        <v>680</v>
      </c>
      <c r="AU255" s="172" t="s">
        <v>84</v>
      </c>
      <c r="AY255" s="13" t="s">
        <v>219</v>
      </c>
      <c r="BE255" s="91">
        <f t="shared" si="49"/>
        <v>0</v>
      </c>
      <c r="BF255" s="91">
        <f t="shared" si="50"/>
        <v>0</v>
      </c>
      <c r="BG255" s="91">
        <f t="shared" si="51"/>
        <v>0</v>
      </c>
      <c r="BH255" s="91">
        <f t="shared" si="52"/>
        <v>0</v>
      </c>
      <c r="BI255" s="91">
        <f t="shared" si="53"/>
        <v>0</v>
      </c>
      <c r="BJ255" s="13" t="s">
        <v>84</v>
      </c>
      <c r="BK255" s="91">
        <f t="shared" si="54"/>
        <v>0</v>
      </c>
      <c r="BL255" s="13" t="s">
        <v>389</v>
      </c>
      <c r="BM255" s="172" t="s">
        <v>707</v>
      </c>
    </row>
    <row r="256" spans="1:65" s="2" customFormat="1" ht="24.3" customHeight="1" x14ac:dyDescent="0.2">
      <c r="A256" s="30"/>
      <c r="B256" s="128"/>
      <c r="C256" s="160" t="s">
        <v>672</v>
      </c>
      <c r="D256" s="160" t="s">
        <v>221</v>
      </c>
      <c r="E256" s="161" t="s">
        <v>2149</v>
      </c>
      <c r="F256" s="162" t="s">
        <v>2150</v>
      </c>
      <c r="G256" s="163" t="s">
        <v>380</v>
      </c>
      <c r="H256" s="164">
        <v>1767.5</v>
      </c>
      <c r="I256" s="165"/>
      <c r="J256" s="166">
        <f t="shared" si="45"/>
        <v>0</v>
      </c>
      <c r="K256" s="167"/>
      <c r="L256" s="31"/>
      <c r="M256" s="168" t="s">
        <v>1</v>
      </c>
      <c r="N256" s="169" t="s">
        <v>38</v>
      </c>
      <c r="O256" s="59"/>
      <c r="P256" s="170">
        <f t="shared" si="46"/>
        <v>0</v>
      </c>
      <c r="Q256" s="170">
        <v>0</v>
      </c>
      <c r="R256" s="170">
        <f t="shared" si="47"/>
        <v>0</v>
      </c>
      <c r="S256" s="170">
        <v>0</v>
      </c>
      <c r="T256" s="171">
        <f t="shared" si="48"/>
        <v>0</v>
      </c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R256" s="172" t="s">
        <v>389</v>
      </c>
      <c r="AT256" s="172" t="s">
        <v>221</v>
      </c>
      <c r="AU256" s="172" t="s">
        <v>84</v>
      </c>
      <c r="AY256" s="13" t="s">
        <v>219</v>
      </c>
      <c r="BE256" s="91">
        <f t="shared" si="49"/>
        <v>0</v>
      </c>
      <c r="BF256" s="91">
        <f t="shared" si="50"/>
        <v>0</v>
      </c>
      <c r="BG256" s="91">
        <f t="shared" si="51"/>
        <v>0</v>
      </c>
      <c r="BH256" s="91">
        <f t="shared" si="52"/>
        <v>0</v>
      </c>
      <c r="BI256" s="91">
        <f t="shared" si="53"/>
        <v>0</v>
      </c>
      <c r="BJ256" s="13" t="s">
        <v>84</v>
      </c>
      <c r="BK256" s="91">
        <f t="shared" si="54"/>
        <v>0</v>
      </c>
      <c r="BL256" s="13" t="s">
        <v>389</v>
      </c>
      <c r="BM256" s="172" t="s">
        <v>1598</v>
      </c>
    </row>
    <row r="257" spans="1:65" s="2" customFormat="1" ht="16.5" customHeight="1" x14ac:dyDescent="0.2">
      <c r="A257" s="30"/>
      <c r="B257" s="128"/>
      <c r="C257" s="178" t="s">
        <v>471</v>
      </c>
      <c r="D257" s="178" t="s">
        <v>680</v>
      </c>
      <c r="E257" s="179" t="s">
        <v>2151</v>
      </c>
      <c r="F257" s="180" t="s">
        <v>2152</v>
      </c>
      <c r="G257" s="181" t="s">
        <v>380</v>
      </c>
      <c r="H257" s="182">
        <v>4767.5</v>
      </c>
      <c r="I257" s="183"/>
      <c r="J257" s="184">
        <f t="shared" si="45"/>
        <v>0</v>
      </c>
      <c r="K257" s="185"/>
      <c r="L257" s="186"/>
      <c r="M257" s="187" t="s">
        <v>1</v>
      </c>
      <c r="N257" s="188" t="s">
        <v>38</v>
      </c>
      <c r="O257" s="59"/>
      <c r="P257" s="170">
        <f t="shared" si="46"/>
        <v>0</v>
      </c>
      <c r="Q257" s="170">
        <v>2.0000000000000001E-4</v>
      </c>
      <c r="R257" s="170">
        <f t="shared" si="47"/>
        <v>0.95350000000000001</v>
      </c>
      <c r="S257" s="170">
        <v>0</v>
      </c>
      <c r="T257" s="171">
        <f t="shared" si="48"/>
        <v>0</v>
      </c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R257" s="172" t="s">
        <v>768</v>
      </c>
      <c r="AT257" s="172" t="s">
        <v>680</v>
      </c>
      <c r="AU257" s="172" t="s">
        <v>84</v>
      </c>
      <c r="AY257" s="13" t="s">
        <v>219</v>
      </c>
      <c r="BE257" s="91">
        <f t="shared" si="49"/>
        <v>0</v>
      </c>
      <c r="BF257" s="91">
        <f t="shared" si="50"/>
        <v>0</v>
      </c>
      <c r="BG257" s="91">
        <f t="shared" si="51"/>
        <v>0</v>
      </c>
      <c r="BH257" s="91">
        <f t="shared" si="52"/>
        <v>0</v>
      </c>
      <c r="BI257" s="91">
        <f t="shared" si="53"/>
        <v>0</v>
      </c>
      <c r="BJ257" s="13" t="s">
        <v>84</v>
      </c>
      <c r="BK257" s="91">
        <f t="shared" si="54"/>
        <v>0</v>
      </c>
      <c r="BL257" s="13" t="s">
        <v>389</v>
      </c>
      <c r="BM257" s="172" t="s">
        <v>717</v>
      </c>
    </row>
    <row r="258" spans="1:65" s="2" customFormat="1" ht="24.3" customHeight="1" x14ac:dyDescent="0.2">
      <c r="A258" s="30"/>
      <c r="B258" s="128"/>
      <c r="C258" s="160" t="s">
        <v>679</v>
      </c>
      <c r="D258" s="160" t="s">
        <v>221</v>
      </c>
      <c r="E258" s="161" t="s">
        <v>2153</v>
      </c>
      <c r="F258" s="162" t="s">
        <v>2154</v>
      </c>
      <c r="G258" s="163" t="s">
        <v>380</v>
      </c>
      <c r="H258" s="164">
        <v>1134</v>
      </c>
      <c r="I258" s="165"/>
      <c r="J258" s="166">
        <f t="shared" si="45"/>
        <v>0</v>
      </c>
      <c r="K258" s="167"/>
      <c r="L258" s="31"/>
      <c r="M258" s="168" t="s">
        <v>1</v>
      </c>
      <c r="N258" s="169" t="s">
        <v>38</v>
      </c>
      <c r="O258" s="59"/>
      <c r="P258" s="170">
        <f t="shared" si="46"/>
        <v>0</v>
      </c>
      <c r="Q258" s="170">
        <v>0</v>
      </c>
      <c r="R258" s="170">
        <f t="shared" si="47"/>
        <v>0</v>
      </c>
      <c r="S258" s="170">
        <v>0</v>
      </c>
      <c r="T258" s="171">
        <f t="shared" si="48"/>
        <v>0</v>
      </c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R258" s="172" t="s">
        <v>389</v>
      </c>
      <c r="AT258" s="172" t="s">
        <v>221</v>
      </c>
      <c r="AU258" s="172" t="s">
        <v>84</v>
      </c>
      <c r="AY258" s="13" t="s">
        <v>219</v>
      </c>
      <c r="BE258" s="91">
        <f t="shared" si="49"/>
        <v>0</v>
      </c>
      <c r="BF258" s="91">
        <f t="shared" si="50"/>
        <v>0</v>
      </c>
      <c r="BG258" s="91">
        <f t="shared" si="51"/>
        <v>0</v>
      </c>
      <c r="BH258" s="91">
        <f t="shared" si="52"/>
        <v>0</v>
      </c>
      <c r="BI258" s="91">
        <f t="shared" si="53"/>
        <v>0</v>
      </c>
      <c r="BJ258" s="13" t="s">
        <v>84</v>
      </c>
      <c r="BK258" s="91">
        <f t="shared" si="54"/>
        <v>0</v>
      </c>
      <c r="BL258" s="13" t="s">
        <v>389</v>
      </c>
      <c r="BM258" s="172" t="s">
        <v>721</v>
      </c>
    </row>
    <row r="259" spans="1:65" s="2" customFormat="1" ht="16.5" customHeight="1" x14ac:dyDescent="0.2">
      <c r="A259" s="30"/>
      <c r="B259" s="128"/>
      <c r="C259" s="178" t="s">
        <v>474</v>
      </c>
      <c r="D259" s="178" t="s">
        <v>680</v>
      </c>
      <c r="E259" s="179" t="s">
        <v>2155</v>
      </c>
      <c r="F259" s="180" t="s">
        <v>2156</v>
      </c>
      <c r="G259" s="181" t="s">
        <v>380</v>
      </c>
      <c r="H259" s="182">
        <v>1134</v>
      </c>
      <c r="I259" s="183"/>
      <c r="J259" s="184">
        <f t="shared" si="45"/>
        <v>0</v>
      </c>
      <c r="K259" s="185"/>
      <c r="L259" s="186"/>
      <c r="M259" s="187" t="s">
        <v>1</v>
      </c>
      <c r="N259" s="188" t="s">
        <v>38</v>
      </c>
      <c r="O259" s="59"/>
      <c r="P259" s="170">
        <f t="shared" si="46"/>
        <v>0</v>
      </c>
      <c r="Q259" s="170">
        <v>2.4000000000000001E-4</v>
      </c>
      <c r="R259" s="170">
        <f t="shared" si="47"/>
        <v>0.27216000000000001</v>
      </c>
      <c r="S259" s="170">
        <v>0</v>
      </c>
      <c r="T259" s="171">
        <f t="shared" si="48"/>
        <v>0</v>
      </c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R259" s="172" t="s">
        <v>768</v>
      </c>
      <c r="AT259" s="172" t="s">
        <v>680</v>
      </c>
      <c r="AU259" s="172" t="s">
        <v>84</v>
      </c>
      <c r="AY259" s="13" t="s">
        <v>219</v>
      </c>
      <c r="BE259" s="91">
        <f t="shared" si="49"/>
        <v>0</v>
      </c>
      <c r="BF259" s="91">
        <f t="shared" si="50"/>
        <v>0</v>
      </c>
      <c r="BG259" s="91">
        <f t="shared" si="51"/>
        <v>0</v>
      </c>
      <c r="BH259" s="91">
        <f t="shared" si="52"/>
        <v>0</v>
      </c>
      <c r="BI259" s="91">
        <f t="shared" si="53"/>
        <v>0</v>
      </c>
      <c r="BJ259" s="13" t="s">
        <v>84</v>
      </c>
      <c r="BK259" s="91">
        <f t="shared" si="54"/>
        <v>0</v>
      </c>
      <c r="BL259" s="13" t="s">
        <v>389</v>
      </c>
      <c r="BM259" s="172" t="s">
        <v>1605</v>
      </c>
    </row>
    <row r="260" spans="1:65" s="2" customFormat="1" ht="24.3" customHeight="1" x14ac:dyDescent="0.2">
      <c r="A260" s="30"/>
      <c r="B260" s="128"/>
      <c r="C260" s="160" t="s">
        <v>687</v>
      </c>
      <c r="D260" s="160" t="s">
        <v>221</v>
      </c>
      <c r="E260" s="161" t="s">
        <v>2157</v>
      </c>
      <c r="F260" s="162" t="s">
        <v>2158</v>
      </c>
      <c r="G260" s="163" t="s">
        <v>380</v>
      </c>
      <c r="H260" s="164">
        <v>98.84</v>
      </c>
      <c r="I260" s="165"/>
      <c r="J260" s="166">
        <f t="shared" si="45"/>
        <v>0</v>
      </c>
      <c r="K260" s="167"/>
      <c r="L260" s="31"/>
      <c r="M260" s="168" t="s">
        <v>1</v>
      </c>
      <c r="N260" s="169" t="s">
        <v>38</v>
      </c>
      <c r="O260" s="59"/>
      <c r="P260" s="170">
        <f t="shared" si="46"/>
        <v>0</v>
      </c>
      <c r="Q260" s="170">
        <v>0</v>
      </c>
      <c r="R260" s="170">
        <f t="shared" si="47"/>
        <v>0</v>
      </c>
      <c r="S260" s="170">
        <v>0</v>
      </c>
      <c r="T260" s="171">
        <f t="shared" si="48"/>
        <v>0</v>
      </c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R260" s="172" t="s">
        <v>389</v>
      </c>
      <c r="AT260" s="172" t="s">
        <v>221</v>
      </c>
      <c r="AU260" s="172" t="s">
        <v>84</v>
      </c>
      <c r="AY260" s="13" t="s">
        <v>219</v>
      </c>
      <c r="BE260" s="91">
        <f t="shared" si="49"/>
        <v>0</v>
      </c>
      <c r="BF260" s="91">
        <f t="shared" si="50"/>
        <v>0</v>
      </c>
      <c r="BG260" s="91">
        <f t="shared" si="51"/>
        <v>0</v>
      </c>
      <c r="BH260" s="91">
        <f t="shared" si="52"/>
        <v>0</v>
      </c>
      <c r="BI260" s="91">
        <f t="shared" si="53"/>
        <v>0</v>
      </c>
      <c r="BJ260" s="13" t="s">
        <v>84</v>
      </c>
      <c r="BK260" s="91">
        <f t="shared" si="54"/>
        <v>0</v>
      </c>
      <c r="BL260" s="13" t="s">
        <v>389</v>
      </c>
      <c r="BM260" s="172" t="s">
        <v>730</v>
      </c>
    </row>
    <row r="261" spans="1:65" s="2" customFormat="1" ht="16.5" customHeight="1" x14ac:dyDescent="0.2">
      <c r="A261" s="30"/>
      <c r="B261" s="128"/>
      <c r="C261" s="178" t="s">
        <v>478</v>
      </c>
      <c r="D261" s="178" t="s">
        <v>680</v>
      </c>
      <c r="E261" s="179" t="s">
        <v>2159</v>
      </c>
      <c r="F261" s="180" t="s">
        <v>2160</v>
      </c>
      <c r="G261" s="181" t="s">
        <v>380</v>
      </c>
      <c r="H261" s="182">
        <v>98.84</v>
      </c>
      <c r="I261" s="183"/>
      <c r="J261" s="184">
        <f t="shared" si="45"/>
        <v>0</v>
      </c>
      <c r="K261" s="185"/>
      <c r="L261" s="186"/>
      <c r="M261" s="187" t="s">
        <v>1</v>
      </c>
      <c r="N261" s="188" t="s">
        <v>38</v>
      </c>
      <c r="O261" s="59"/>
      <c r="P261" s="170">
        <f t="shared" si="46"/>
        <v>0</v>
      </c>
      <c r="Q261" s="170">
        <v>3.4000000000000002E-4</v>
      </c>
      <c r="R261" s="170">
        <f t="shared" si="47"/>
        <v>3.3605600000000006E-2</v>
      </c>
      <c r="S261" s="170">
        <v>0</v>
      </c>
      <c r="T261" s="171">
        <f t="shared" si="48"/>
        <v>0</v>
      </c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R261" s="172" t="s">
        <v>768</v>
      </c>
      <c r="AT261" s="172" t="s">
        <v>680</v>
      </c>
      <c r="AU261" s="172" t="s">
        <v>84</v>
      </c>
      <c r="AY261" s="13" t="s">
        <v>219</v>
      </c>
      <c r="BE261" s="91">
        <f t="shared" si="49"/>
        <v>0</v>
      </c>
      <c r="BF261" s="91">
        <f t="shared" si="50"/>
        <v>0</v>
      </c>
      <c r="BG261" s="91">
        <f t="shared" si="51"/>
        <v>0</v>
      </c>
      <c r="BH261" s="91">
        <f t="shared" si="52"/>
        <v>0</v>
      </c>
      <c r="BI261" s="91">
        <f t="shared" si="53"/>
        <v>0</v>
      </c>
      <c r="BJ261" s="13" t="s">
        <v>84</v>
      </c>
      <c r="BK261" s="91">
        <f t="shared" si="54"/>
        <v>0</v>
      </c>
      <c r="BL261" s="13" t="s">
        <v>389</v>
      </c>
      <c r="BM261" s="172" t="s">
        <v>733</v>
      </c>
    </row>
    <row r="262" spans="1:65" s="2" customFormat="1" ht="24.3" customHeight="1" x14ac:dyDescent="0.2">
      <c r="A262" s="30"/>
      <c r="B262" s="128"/>
      <c r="C262" s="160" t="s">
        <v>694</v>
      </c>
      <c r="D262" s="160" t="s">
        <v>221</v>
      </c>
      <c r="E262" s="161" t="s">
        <v>2161</v>
      </c>
      <c r="F262" s="162" t="s">
        <v>2162</v>
      </c>
      <c r="G262" s="163" t="s">
        <v>380</v>
      </c>
      <c r="H262" s="164">
        <v>750</v>
      </c>
      <c r="I262" s="165"/>
      <c r="J262" s="166">
        <f t="shared" si="45"/>
        <v>0</v>
      </c>
      <c r="K262" s="167"/>
      <c r="L262" s="31"/>
      <c r="M262" s="168" t="s">
        <v>1</v>
      </c>
      <c r="N262" s="169" t="s">
        <v>38</v>
      </c>
      <c r="O262" s="59"/>
      <c r="P262" s="170">
        <f t="shared" si="46"/>
        <v>0</v>
      </c>
      <c r="Q262" s="170">
        <v>0</v>
      </c>
      <c r="R262" s="170">
        <f t="shared" si="47"/>
        <v>0</v>
      </c>
      <c r="S262" s="170">
        <v>0</v>
      </c>
      <c r="T262" s="171">
        <f t="shared" si="48"/>
        <v>0</v>
      </c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R262" s="172" t="s">
        <v>389</v>
      </c>
      <c r="AT262" s="172" t="s">
        <v>221</v>
      </c>
      <c r="AU262" s="172" t="s">
        <v>84</v>
      </c>
      <c r="AY262" s="13" t="s">
        <v>219</v>
      </c>
      <c r="BE262" s="91">
        <f t="shared" si="49"/>
        <v>0</v>
      </c>
      <c r="BF262" s="91">
        <f t="shared" si="50"/>
        <v>0</v>
      </c>
      <c r="BG262" s="91">
        <f t="shared" si="51"/>
        <v>0</v>
      </c>
      <c r="BH262" s="91">
        <f t="shared" si="52"/>
        <v>0</v>
      </c>
      <c r="BI262" s="91">
        <f t="shared" si="53"/>
        <v>0</v>
      </c>
      <c r="BJ262" s="13" t="s">
        <v>84</v>
      </c>
      <c r="BK262" s="91">
        <f t="shared" si="54"/>
        <v>0</v>
      </c>
      <c r="BL262" s="13" t="s">
        <v>389</v>
      </c>
      <c r="BM262" s="172" t="s">
        <v>737</v>
      </c>
    </row>
    <row r="263" spans="1:65" s="2" customFormat="1" ht="24.3" customHeight="1" x14ac:dyDescent="0.2">
      <c r="A263" s="30"/>
      <c r="B263" s="128"/>
      <c r="C263" s="178" t="s">
        <v>481</v>
      </c>
      <c r="D263" s="178" t="s">
        <v>680</v>
      </c>
      <c r="E263" s="179" t="s">
        <v>2163</v>
      </c>
      <c r="F263" s="180" t="s">
        <v>2164</v>
      </c>
      <c r="G263" s="181" t="s">
        <v>380</v>
      </c>
      <c r="H263" s="182">
        <v>750</v>
      </c>
      <c r="I263" s="183"/>
      <c r="J263" s="184">
        <f t="shared" si="45"/>
        <v>0</v>
      </c>
      <c r="K263" s="185"/>
      <c r="L263" s="186"/>
      <c r="M263" s="187" t="s">
        <v>1</v>
      </c>
      <c r="N263" s="188" t="s">
        <v>38</v>
      </c>
      <c r="O263" s="59"/>
      <c r="P263" s="170">
        <f t="shared" si="46"/>
        <v>0</v>
      </c>
      <c r="Q263" s="170">
        <v>2.1000000000000001E-4</v>
      </c>
      <c r="R263" s="170">
        <f t="shared" si="47"/>
        <v>0.1575</v>
      </c>
      <c r="S263" s="170">
        <v>0</v>
      </c>
      <c r="T263" s="171">
        <f t="shared" si="48"/>
        <v>0</v>
      </c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R263" s="172" t="s">
        <v>768</v>
      </c>
      <c r="AT263" s="172" t="s">
        <v>680</v>
      </c>
      <c r="AU263" s="172" t="s">
        <v>84</v>
      </c>
      <c r="AY263" s="13" t="s">
        <v>219</v>
      </c>
      <c r="BE263" s="91">
        <f t="shared" si="49"/>
        <v>0</v>
      </c>
      <c r="BF263" s="91">
        <f t="shared" si="50"/>
        <v>0</v>
      </c>
      <c r="BG263" s="91">
        <f t="shared" si="51"/>
        <v>0</v>
      </c>
      <c r="BH263" s="91">
        <f t="shared" si="52"/>
        <v>0</v>
      </c>
      <c r="BI263" s="91">
        <f t="shared" si="53"/>
        <v>0</v>
      </c>
      <c r="BJ263" s="13" t="s">
        <v>84</v>
      </c>
      <c r="BK263" s="91">
        <f t="shared" si="54"/>
        <v>0</v>
      </c>
      <c r="BL263" s="13" t="s">
        <v>389</v>
      </c>
      <c r="BM263" s="172" t="s">
        <v>740</v>
      </c>
    </row>
    <row r="264" spans="1:65" s="2" customFormat="1" ht="16.5" customHeight="1" x14ac:dyDescent="0.2">
      <c r="A264" s="30"/>
      <c r="B264" s="128"/>
      <c r="C264" s="160" t="s">
        <v>701</v>
      </c>
      <c r="D264" s="160" t="s">
        <v>221</v>
      </c>
      <c r="E264" s="161" t="s">
        <v>1537</v>
      </c>
      <c r="F264" s="162" t="s">
        <v>1538</v>
      </c>
      <c r="G264" s="163" t="s">
        <v>926</v>
      </c>
      <c r="H264" s="164">
        <v>8</v>
      </c>
      <c r="I264" s="165"/>
      <c r="J264" s="166">
        <f t="shared" si="45"/>
        <v>0</v>
      </c>
      <c r="K264" s="167"/>
      <c r="L264" s="31"/>
      <c r="M264" s="168" t="s">
        <v>1</v>
      </c>
      <c r="N264" s="169" t="s">
        <v>38</v>
      </c>
      <c r="O264" s="59"/>
      <c r="P264" s="170">
        <f t="shared" si="46"/>
        <v>0</v>
      </c>
      <c r="Q264" s="170">
        <v>0</v>
      </c>
      <c r="R264" s="170">
        <f t="shared" si="47"/>
        <v>0</v>
      </c>
      <c r="S264" s="170">
        <v>0</v>
      </c>
      <c r="T264" s="171">
        <f t="shared" si="48"/>
        <v>0</v>
      </c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R264" s="172" t="s">
        <v>225</v>
      </c>
      <c r="AT264" s="172" t="s">
        <v>221</v>
      </c>
      <c r="AU264" s="172" t="s">
        <v>84</v>
      </c>
      <c r="AY264" s="13" t="s">
        <v>219</v>
      </c>
      <c r="BE264" s="91">
        <f t="shared" si="49"/>
        <v>0</v>
      </c>
      <c r="BF264" s="91">
        <f t="shared" si="50"/>
        <v>0</v>
      </c>
      <c r="BG264" s="91">
        <f t="shared" si="51"/>
        <v>0</v>
      </c>
      <c r="BH264" s="91">
        <f t="shared" si="52"/>
        <v>0</v>
      </c>
      <c r="BI264" s="91">
        <f t="shared" si="53"/>
        <v>0</v>
      </c>
      <c r="BJ264" s="13" t="s">
        <v>84</v>
      </c>
      <c r="BK264" s="91">
        <f t="shared" si="54"/>
        <v>0</v>
      </c>
      <c r="BL264" s="13" t="s">
        <v>225</v>
      </c>
      <c r="BM264" s="172" t="s">
        <v>841</v>
      </c>
    </row>
    <row r="265" spans="1:65" s="2" customFormat="1" ht="21.75" customHeight="1" x14ac:dyDescent="0.2">
      <c r="A265" s="30"/>
      <c r="B265" s="128"/>
      <c r="C265" s="178" t="s">
        <v>485</v>
      </c>
      <c r="D265" s="178" t="s">
        <v>680</v>
      </c>
      <c r="E265" s="179" t="s">
        <v>1539</v>
      </c>
      <c r="F265" s="180" t="s">
        <v>1540</v>
      </c>
      <c r="G265" s="181" t="s">
        <v>926</v>
      </c>
      <c r="H265" s="182">
        <v>8</v>
      </c>
      <c r="I265" s="183"/>
      <c r="J265" s="184">
        <f t="shared" si="45"/>
        <v>0</v>
      </c>
      <c r="K265" s="185"/>
      <c r="L265" s="186"/>
      <c r="M265" s="187" t="s">
        <v>1</v>
      </c>
      <c r="N265" s="188" t="s">
        <v>38</v>
      </c>
      <c r="O265" s="59"/>
      <c r="P265" s="170">
        <f t="shared" si="46"/>
        <v>0</v>
      </c>
      <c r="Q265" s="170">
        <v>0</v>
      </c>
      <c r="R265" s="170">
        <f t="shared" si="47"/>
        <v>0</v>
      </c>
      <c r="S265" s="170">
        <v>0</v>
      </c>
      <c r="T265" s="171">
        <f t="shared" si="48"/>
        <v>0</v>
      </c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R265" s="172" t="s">
        <v>233</v>
      </c>
      <c r="AT265" s="172" t="s">
        <v>680</v>
      </c>
      <c r="AU265" s="172" t="s">
        <v>84</v>
      </c>
      <c r="AY265" s="13" t="s">
        <v>219</v>
      </c>
      <c r="BE265" s="91">
        <f t="shared" si="49"/>
        <v>0</v>
      </c>
      <c r="BF265" s="91">
        <f t="shared" si="50"/>
        <v>0</v>
      </c>
      <c r="BG265" s="91">
        <f t="shared" si="51"/>
        <v>0</v>
      </c>
      <c r="BH265" s="91">
        <f t="shared" si="52"/>
        <v>0</v>
      </c>
      <c r="BI265" s="91">
        <f t="shared" si="53"/>
        <v>0</v>
      </c>
      <c r="BJ265" s="13" t="s">
        <v>84</v>
      </c>
      <c r="BK265" s="91">
        <f t="shared" si="54"/>
        <v>0</v>
      </c>
      <c r="BL265" s="13" t="s">
        <v>225</v>
      </c>
      <c r="BM265" s="172" t="s">
        <v>844</v>
      </c>
    </row>
    <row r="266" spans="1:65" s="2" customFormat="1" ht="16.5" customHeight="1" x14ac:dyDescent="0.2">
      <c r="A266" s="30"/>
      <c r="B266" s="128"/>
      <c r="C266" s="160" t="s">
        <v>708</v>
      </c>
      <c r="D266" s="160" t="s">
        <v>221</v>
      </c>
      <c r="E266" s="161" t="s">
        <v>1541</v>
      </c>
      <c r="F266" s="162" t="s">
        <v>1542</v>
      </c>
      <c r="G266" s="163" t="s">
        <v>926</v>
      </c>
      <c r="H266" s="164">
        <v>18</v>
      </c>
      <c r="I266" s="165"/>
      <c r="J266" s="166">
        <f t="shared" si="45"/>
        <v>0</v>
      </c>
      <c r="K266" s="167"/>
      <c r="L266" s="31"/>
      <c r="M266" s="168" t="s">
        <v>1</v>
      </c>
      <c r="N266" s="169" t="s">
        <v>38</v>
      </c>
      <c r="O266" s="59"/>
      <c r="P266" s="170">
        <f t="shared" si="46"/>
        <v>0</v>
      </c>
      <c r="Q266" s="170">
        <v>0</v>
      </c>
      <c r="R266" s="170">
        <f t="shared" si="47"/>
        <v>0</v>
      </c>
      <c r="S266" s="170">
        <v>0</v>
      </c>
      <c r="T266" s="171">
        <f t="shared" si="48"/>
        <v>0</v>
      </c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R266" s="172" t="s">
        <v>225</v>
      </c>
      <c r="AT266" s="172" t="s">
        <v>221</v>
      </c>
      <c r="AU266" s="172" t="s">
        <v>84</v>
      </c>
      <c r="AY266" s="13" t="s">
        <v>219</v>
      </c>
      <c r="BE266" s="91">
        <f t="shared" si="49"/>
        <v>0</v>
      </c>
      <c r="BF266" s="91">
        <f t="shared" si="50"/>
        <v>0</v>
      </c>
      <c r="BG266" s="91">
        <f t="shared" si="51"/>
        <v>0</v>
      </c>
      <c r="BH266" s="91">
        <f t="shared" si="52"/>
        <v>0</v>
      </c>
      <c r="BI266" s="91">
        <f t="shared" si="53"/>
        <v>0</v>
      </c>
      <c r="BJ266" s="13" t="s">
        <v>84</v>
      </c>
      <c r="BK266" s="91">
        <f t="shared" si="54"/>
        <v>0</v>
      </c>
      <c r="BL266" s="13" t="s">
        <v>225</v>
      </c>
      <c r="BM266" s="172" t="s">
        <v>848</v>
      </c>
    </row>
    <row r="267" spans="1:65" s="2" customFormat="1" ht="21.75" customHeight="1" x14ac:dyDescent="0.2">
      <c r="A267" s="30"/>
      <c r="B267" s="128"/>
      <c r="C267" s="178" t="s">
        <v>488</v>
      </c>
      <c r="D267" s="178" t="s">
        <v>680</v>
      </c>
      <c r="E267" s="179" t="s">
        <v>1543</v>
      </c>
      <c r="F267" s="180" t="s">
        <v>1544</v>
      </c>
      <c r="G267" s="181" t="s">
        <v>926</v>
      </c>
      <c r="H267" s="182">
        <v>14</v>
      </c>
      <c r="I267" s="183"/>
      <c r="J267" s="184">
        <f t="shared" si="45"/>
        <v>0</v>
      </c>
      <c r="K267" s="185"/>
      <c r="L267" s="186"/>
      <c r="M267" s="187" t="s">
        <v>1</v>
      </c>
      <c r="N267" s="188" t="s">
        <v>38</v>
      </c>
      <c r="O267" s="59"/>
      <c r="P267" s="170">
        <f t="shared" si="46"/>
        <v>0</v>
      </c>
      <c r="Q267" s="170">
        <v>0</v>
      </c>
      <c r="R267" s="170">
        <f t="shared" si="47"/>
        <v>0</v>
      </c>
      <c r="S267" s="170">
        <v>0</v>
      </c>
      <c r="T267" s="171">
        <f t="shared" si="48"/>
        <v>0</v>
      </c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R267" s="172" t="s">
        <v>233</v>
      </c>
      <c r="AT267" s="172" t="s">
        <v>680</v>
      </c>
      <c r="AU267" s="172" t="s">
        <v>84</v>
      </c>
      <c r="AY267" s="13" t="s">
        <v>219</v>
      </c>
      <c r="BE267" s="91">
        <f t="shared" si="49"/>
        <v>0</v>
      </c>
      <c r="BF267" s="91">
        <f t="shared" si="50"/>
        <v>0</v>
      </c>
      <c r="BG267" s="91">
        <f t="shared" si="51"/>
        <v>0</v>
      </c>
      <c r="BH267" s="91">
        <f t="shared" si="52"/>
        <v>0</v>
      </c>
      <c r="BI267" s="91">
        <f t="shared" si="53"/>
        <v>0</v>
      </c>
      <c r="BJ267" s="13" t="s">
        <v>84</v>
      </c>
      <c r="BK267" s="91">
        <f t="shared" si="54"/>
        <v>0</v>
      </c>
      <c r="BL267" s="13" t="s">
        <v>225</v>
      </c>
      <c r="BM267" s="172" t="s">
        <v>851</v>
      </c>
    </row>
    <row r="268" spans="1:65" s="2" customFormat="1" ht="24.3" customHeight="1" x14ac:dyDescent="0.2">
      <c r="A268" s="30"/>
      <c r="B268" s="128"/>
      <c r="C268" s="178" t="s">
        <v>718</v>
      </c>
      <c r="D268" s="178" t="s">
        <v>680</v>
      </c>
      <c r="E268" s="179" t="s">
        <v>1545</v>
      </c>
      <c r="F268" s="180" t="s">
        <v>1546</v>
      </c>
      <c r="G268" s="181" t="s">
        <v>926</v>
      </c>
      <c r="H268" s="182">
        <v>4</v>
      </c>
      <c r="I268" s="183"/>
      <c r="J268" s="184">
        <f t="shared" si="45"/>
        <v>0</v>
      </c>
      <c r="K268" s="185"/>
      <c r="L268" s="186"/>
      <c r="M268" s="187" t="s">
        <v>1</v>
      </c>
      <c r="N268" s="188" t="s">
        <v>38</v>
      </c>
      <c r="O268" s="59"/>
      <c r="P268" s="170">
        <f t="shared" si="46"/>
        <v>0</v>
      </c>
      <c r="Q268" s="170">
        <v>0</v>
      </c>
      <c r="R268" s="170">
        <f t="shared" si="47"/>
        <v>0</v>
      </c>
      <c r="S268" s="170">
        <v>0</v>
      </c>
      <c r="T268" s="171">
        <f t="shared" si="48"/>
        <v>0</v>
      </c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R268" s="172" t="s">
        <v>233</v>
      </c>
      <c r="AT268" s="172" t="s">
        <v>680</v>
      </c>
      <c r="AU268" s="172" t="s">
        <v>84</v>
      </c>
      <c r="AY268" s="13" t="s">
        <v>219</v>
      </c>
      <c r="BE268" s="91">
        <f t="shared" si="49"/>
        <v>0</v>
      </c>
      <c r="BF268" s="91">
        <f t="shared" si="50"/>
        <v>0</v>
      </c>
      <c r="BG268" s="91">
        <f t="shared" si="51"/>
        <v>0</v>
      </c>
      <c r="BH268" s="91">
        <f t="shared" si="52"/>
        <v>0</v>
      </c>
      <c r="BI268" s="91">
        <f t="shared" si="53"/>
        <v>0</v>
      </c>
      <c r="BJ268" s="13" t="s">
        <v>84</v>
      </c>
      <c r="BK268" s="91">
        <f t="shared" si="54"/>
        <v>0</v>
      </c>
      <c r="BL268" s="13" t="s">
        <v>225</v>
      </c>
      <c r="BM268" s="172" t="s">
        <v>855</v>
      </c>
    </row>
    <row r="269" spans="1:65" s="11" customFormat="1" ht="22.8" customHeight="1" x14ac:dyDescent="0.25">
      <c r="B269" s="147"/>
      <c r="D269" s="148" t="s">
        <v>71</v>
      </c>
      <c r="E269" s="158" t="s">
        <v>1567</v>
      </c>
      <c r="F269" s="158" t="s">
        <v>1568</v>
      </c>
      <c r="I269" s="150"/>
      <c r="J269" s="159">
        <f>BK269</f>
        <v>0</v>
      </c>
      <c r="L269" s="147"/>
      <c r="M269" s="152"/>
      <c r="N269" s="153"/>
      <c r="O269" s="153"/>
      <c r="P269" s="154">
        <f>SUM(P270:P307)</f>
        <v>0</v>
      </c>
      <c r="Q269" s="153"/>
      <c r="R269" s="154">
        <f>SUM(R270:R307)</f>
        <v>2.0449999999999999E-2</v>
      </c>
      <c r="S269" s="153"/>
      <c r="T269" s="155">
        <f>SUM(T270:T307)</f>
        <v>0</v>
      </c>
      <c r="AR269" s="148" t="s">
        <v>91</v>
      </c>
      <c r="AT269" s="156" t="s">
        <v>71</v>
      </c>
      <c r="AU269" s="156" t="s">
        <v>78</v>
      </c>
      <c r="AY269" s="148" t="s">
        <v>219</v>
      </c>
      <c r="BK269" s="157">
        <f>SUM(BK270:BK307)</f>
        <v>0</v>
      </c>
    </row>
    <row r="270" spans="1:65" s="2" customFormat="1" ht="16.5" customHeight="1" x14ac:dyDescent="0.2">
      <c r="A270" s="30"/>
      <c r="B270" s="128"/>
      <c r="C270" s="160" t="s">
        <v>492</v>
      </c>
      <c r="D270" s="160" t="s">
        <v>221</v>
      </c>
      <c r="E270" s="161" t="s">
        <v>2165</v>
      </c>
      <c r="F270" s="162" t="s">
        <v>2166</v>
      </c>
      <c r="G270" s="163" t="s">
        <v>380</v>
      </c>
      <c r="H270" s="164">
        <v>40</v>
      </c>
      <c r="I270" s="165"/>
      <c r="J270" s="166">
        <f t="shared" ref="J270:J307" si="55">ROUND(I270*H270,2)</f>
        <v>0</v>
      </c>
      <c r="K270" s="167"/>
      <c r="L270" s="31"/>
      <c r="M270" s="168" t="s">
        <v>1</v>
      </c>
      <c r="N270" s="169" t="s">
        <v>38</v>
      </c>
      <c r="O270" s="59"/>
      <c r="P270" s="170">
        <f t="shared" ref="P270:P307" si="56">O270*H270</f>
        <v>0</v>
      </c>
      <c r="Q270" s="170">
        <v>0</v>
      </c>
      <c r="R270" s="170">
        <f t="shared" ref="R270:R307" si="57">Q270*H270</f>
        <v>0</v>
      </c>
      <c r="S270" s="170">
        <v>0</v>
      </c>
      <c r="T270" s="171">
        <f t="shared" ref="T270:T307" si="58">S270*H270</f>
        <v>0</v>
      </c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R270" s="172" t="s">
        <v>389</v>
      </c>
      <c r="AT270" s="172" t="s">
        <v>221</v>
      </c>
      <c r="AU270" s="172" t="s">
        <v>84</v>
      </c>
      <c r="AY270" s="13" t="s">
        <v>219</v>
      </c>
      <c r="BE270" s="91">
        <f t="shared" ref="BE270:BE307" si="59">IF(N270="základná",J270,0)</f>
        <v>0</v>
      </c>
      <c r="BF270" s="91">
        <f t="shared" ref="BF270:BF307" si="60">IF(N270="znížená",J270,0)</f>
        <v>0</v>
      </c>
      <c r="BG270" s="91">
        <f t="shared" ref="BG270:BG307" si="61">IF(N270="zákl. prenesená",J270,0)</f>
        <v>0</v>
      </c>
      <c r="BH270" s="91">
        <f t="shared" ref="BH270:BH307" si="62">IF(N270="zníž. prenesená",J270,0)</f>
        <v>0</v>
      </c>
      <c r="BI270" s="91">
        <f t="shared" ref="BI270:BI307" si="63">IF(N270="nulová",J270,0)</f>
        <v>0</v>
      </c>
      <c r="BJ270" s="13" t="s">
        <v>84</v>
      </c>
      <c r="BK270" s="91">
        <f t="shared" ref="BK270:BK307" si="64">ROUND(I270*H270,2)</f>
        <v>0</v>
      </c>
      <c r="BL270" s="13" t="s">
        <v>389</v>
      </c>
      <c r="BM270" s="172" t="s">
        <v>744</v>
      </c>
    </row>
    <row r="271" spans="1:65" s="2" customFormat="1" ht="24.3" customHeight="1" x14ac:dyDescent="0.2">
      <c r="A271" s="30"/>
      <c r="B271" s="128"/>
      <c r="C271" s="178" t="s">
        <v>727</v>
      </c>
      <c r="D271" s="178" t="s">
        <v>680</v>
      </c>
      <c r="E271" s="179" t="s">
        <v>2167</v>
      </c>
      <c r="F271" s="180" t="s">
        <v>2168</v>
      </c>
      <c r="G271" s="181" t="s">
        <v>380</v>
      </c>
      <c r="H271" s="182">
        <v>40</v>
      </c>
      <c r="I271" s="183"/>
      <c r="J271" s="184">
        <f t="shared" si="55"/>
        <v>0</v>
      </c>
      <c r="K271" s="185"/>
      <c r="L271" s="186"/>
      <c r="M271" s="187" t="s">
        <v>1</v>
      </c>
      <c r="N271" s="188" t="s">
        <v>38</v>
      </c>
      <c r="O271" s="59"/>
      <c r="P271" s="170">
        <f t="shared" si="56"/>
        <v>0</v>
      </c>
      <c r="Q271" s="170">
        <v>0</v>
      </c>
      <c r="R271" s="170">
        <f t="shared" si="57"/>
        <v>0</v>
      </c>
      <c r="S271" s="170">
        <v>0</v>
      </c>
      <c r="T271" s="171">
        <f t="shared" si="58"/>
        <v>0</v>
      </c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R271" s="172" t="s">
        <v>768</v>
      </c>
      <c r="AT271" s="172" t="s">
        <v>680</v>
      </c>
      <c r="AU271" s="172" t="s">
        <v>84</v>
      </c>
      <c r="AY271" s="13" t="s">
        <v>219</v>
      </c>
      <c r="BE271" s="91">
        <f t="shared" si="59"/>
        <v>0</v>
      </c>
      <c r="BF271" s="91">
        <f t="shared" si="60"/>
        <v>0</v>
      </c>
      <c r="BG271" s="91">
        <f t="shared" si="61"/>
        <v>0</v>
      </c>
      <c r="BH271" s="91">
        <f t="shared" si="62"/>
        <v>0</v>
      </c>
      <c r="BI271" s="91">
        <f t="shared" si="63"/>
        <v>0</v>
      </c>
      <c r="BJ271" s="13" t="s">
        <v>84</v>
      </c>
      <c r="BK271" s="91">
        <f t="shared" si="64"/>
        <v>0</v>
      </c>
      <c r="BL271" s="13" t="s">
        <v>389</v>
      </c>
      <c r="BM271" s="172" t="s">
        <v>747</v>
      </c>
    </row>
    <row r="272" spans="1:65" s="2" customFormat="1" ht="16.5" customHeight="1" x14ac:dyDescent="0.2">
      <c r="A272" s="30"/>
      <c r="B272" s="128"/>
      <c r="C272" s="178" t="s">
        <v>495</v>
      </c>
      <c r="D272" s="178" t="s">
        <v>680</v>
      </c>
      <c r="E272" s="179" t="s">
        <v>2169</v>
      </c>
      <c r="F272" s="180" t="s">
        <v>2170</v>
      </c>
      <c r="G272" s="181" t="s">
        <v>926</v>
      </c>
      <c r="H272" s="182">
        <v>1</v>
      </c>
      <c r="I272" s="183"/>
      <c r="J272" s="184">
        <f t="shared" si="55"/>
        <v>0</v>
      </c>
      <c r="K272" s="185"/>
      <c r="L272" s="186"/>
      <c r="M272" s="187" t="s">
        <v>1</v>
      </c>
      <c r="N272" s="188" t="s">
        <v>38</v>
      </c>
      <c r="O272" s="59"/>
      <c r="P272" s="170">
        <f t="shared" si="56"/>
        <v>0</v>
      </c>
      <c r="Q272" s="170">
        <v>0</v>
      </c>
      <c r="R272" s="170">
        <f t="shared" si="57"/>
        <v>0</v>
      </c>
      <c r="S272" s="170">
        <v>0</v>
      </c>
      <c r="T272" s="171">
        <f t="shared" si="58"/>
        <v>0</v>
      </c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R272" s="172" t="s">
        <v>768</v>
      </c>
      <c r="AT272" s="172" t="s">
        <v>680</v>
      </c>
      <c r="AU272" s="172" t="s">
        <v>84</v>
      </c>
      <c r="AY272" s="13" t="s">
        <v>219</v>
      </c>
      <c r="BE272" s="91">
        <f t="shared" si="59"/>
        <v>0</v>
      </c>
      <c r="BF272" s="91">
        <f t="shared" si="60"/>
        <v>0</v>
      </c>
      <c r="BG272" s="91">
        <f t="shared" si="61"/>
        <v>0</v>
      </c>
      <c r="BH272" s="91">
        <f t="shared" si="62"/>
        <v>0</v>
      </c>
      <c r="BI272" s="91">
        <f t="shared" si="63"/>
        <v>0</v>
      </c>
      <c r="BJ272" s="13" t="s">
        <v>84</v>
      </c>
      <c r="BK272" s="91">
        <f t="shared" si="64"/>
        <v>0</v>
      </c>
      <c r="BL272" s="13" t="s">
        <v>389</v>
      </c>
      <c r="BM272" s="172" t="s">
        <v>751</v>
      </c>
    </row>
    <row r="273" spans="1:65" s="2" customFormat="1" ht="16.5" customHeight="1" x14ac:dyDescent="0.2">
      <c r="A273" s="30"/>
      <c r="B273" s="128"/>
      <c r="C273" s="160" t="s">
        <v>734</v>
      </c>
      <c r="D273" s="160" t="s">
        <v>221</v>
      </c>
      <c r="E273" s="161" t="s">
        <v>1579</v>
      </c>
      <c r="F273" s="162" t="s">
        <v>1580</v>
      </c>
      <c r="G273" s="163" t="s">
        <v>926</v>
      </c>
      <c r="H273" s="164">
        <v>5</v>
      </c>
      <c r="I273" s="165"/>
      <c r="J273" s="166">
        <f t="shared" si="55"/>
        <v>0</v>
      </c>
      <c r="K273" s="167"/>
      <c r="L273" s="31"/>
      <c r="M273" s="168" t="s">
        <v>1</v>
      </c>
      <c r="N273" s="169" t="s">
        <v>38</v>
      </c>
      <c r="O273" s="59"/>
      <c r="P273" s="170">
        <f t="shared" si="56"/>
        <v>0</v>
      </c>
      <c r="Q273" s="170">
        <v>0</v>
      </c>
      <c r="R273" s="170">
        <f t="shared" si="57"/>
        <v>0</v>
      </c>
      <c r="S273" s="170">
        <v>0</v>
      </c>
      <c r="T273" s="171">
        <f t="shared" si="58"/>
        <v>0</v>
      </c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R273" s="172" t="s">
        <v>389</v>
      </c>
      <c r="AT273" s="172" t="s">
        <v>221</v>
      </c>
      <c r="AU273" s="172" t="s">
        <v>84</v>
      </c>
      <c r="AY273" s="13" t="s">
        <v>219</v>
      </c>
      <c r="BE273" s="91">
        <f t="shared" si="59"/>
        <v>0</v>
      </c>
      <c r="BF273" s="91">
        <f t="shared" si="60"/>
        <v>0</v>
      </c>
      <c r="BG273" s="91">
        <f t="shared" si="61"/>
        <v>0</v>
      </c>
      <c r="BH273" s="91">
        <f t="shared" si="62"/>
        <v>0</v>
      </c>
      <c r="BI273" s="91">
        <f t="shared" si="63"/>
        <v>0</v>
      </c>
      <c r="BJ273" s="13" t="s">
        <v>84</v>
      </c>
      <c r="BK273" s="91">
        <f t="shared" si="64"/>
        <v>0</v>
      </c>
      <c r="BL273" s="13" t="s">
        <v>389</v>
      </c>
      <c r="BM273" s="172" t="s">
        <v>754</v>
      </c>
    </row>
    <row r="274" spans="1:65" s="2" customFormat="1" ht="24.3" customHeight="1" x14ac:dyDescent="0.2">
      <c r="A274" s="30"/>
      <c r="B274" s="128"/>
      <c r="C274" s="178" t="s">
        <v>499</v>
      </c>
      <c r="D274" s="178" t="s">
        <v>680</v>
      </c>
      <c r="E274" s="179" t="s">
        <v>1581</v>
      </c>
      <c r="F274" s="180" t="s">
        <v>1582</v>
      </c>
      <c r="G274" s="181" t="s">
        <v>926</v>
      </c>
      <c r="H274" s="182">
        <v>5</v>
      </c>
      <c r="I274" s="183"/>
      <c r="J274" s="184">
        <f t="shared" si="55"/>
        <v>0</v>
      </c>
      <c r="K274" s="185"/>
      <c r="L274" s="186"/>
      <c r="M274" s="187" t="s">
        <v>1</v>
      </c>
      <c r="N274" s="188" t="s">
        <v>38</v>
      </c>
      <c r="O274" s="59"/>
      <c r="P274" s="170">
        <f t="shared" si="56"/>
        <v>0</v>
      </c>
      <c r="Q274" s="170">
        <v>0</v>
      </c>
      <c r="R274" s="170">
        <f t="shared" si="57"/>
        <v>0</v>
      </c>
      <c r="S274" s="170">
        <v>0</v>
      </c>
      <c r="T274" s="171">
        <f t="shared" si="58"/>
        <v>0</v>
      </c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R274" s="172" t="s">
        <v>768</v>
      </c>
      <c r="AT274" s="172" t="s">
        <v>680</v>
      </c>
      <c r="AU274" s="172" t="s">
        <v>84</v>
      </c>
      <c r="AY274" s="13" t="s">
        <v>219</v>
      </c>
      <c r="BE274" s="91">
        <f t="shared" si="59"/>
        <v>0</v>
      </c>
      <c r="BF274" s="91">
        <f t="shared" si="60"/>
        <v>0</v>
      </c>
      <c r="BG274" s="91">
        <f t="shared" si="61"/>
        <v>0</v>
      </c>
      <c r="BH274" s="91">
        <f t="shared" si="62"/>
        <v>0</v>
      </c>
      <c r="BI274" s="91">
        <f t="shared" si="63"/>
        <v>0</v>
      </c>
      <c r="BJ274" s="13" t="s">
        <v>84</v>
      </c>
      <c r="BK274" s="91">
        <f t="shared" si="64"/>
        <v>0</v>
      </c>
      <c r="BL274" s="13" t="s">
        <v>389</v>
      </c>
      <c r="BM274" s="172" t="s">
        <v>758</v>
      </c>
    </row>
    <row r="275" spans="1:65" s="2" customFormat="1" ht="16.5" customHeight="1" x14ac:dyDescent="0.2">
      <c r="A275" s="30"/>
      <c r="B275" s="128"/>
      <c r="C275" s="160" t="s">
        <v>741</v>
      </c>
      <c r="D275" s="160" t="s">
        <v>221</v>
      </c>
      <c r="E275" s="161" t="s">
        <v>1583</v>
      </c>
      <c r="F275" s="162" t="s">
        <v>1584</v>
      </c>
      <c r="G275" s="163" t="s">
        <v>380</v>
      </c>
      <c r="H275" s="164">
        <v>440</v>
      </c>
      <c r="I275" s="165"/>
      <c r="J275" s="166">
        <f t="shared" si="55"/>
        <v>0</v>
      </c>
      <c r="K275" s="167"/>
      <c r="L275" s="31"/>
      <c r="M275" s="168" t="s">
        <v>1</v>
      </c>
      <c r="N275" s="169" t="s">
        <v>38</v>
      </c>
      <c r="O275" s="59"/>
      <c r="P275" s="170">
        <f t="shared" si="56"/>
        <v>0</v>
      </c>
      <c r="Q275" s="170">
        <v>0</v>
      </c>
      <c r="R275" s="170">
        <f t="shared" si="57"/>
        <v>0</v>
      </c>
      <c r="S275" s="170">
        <v>0</v>
      </c>
      <c r="T275" s="171">
        <f t="shared" si="58"/>
        <v>0</v>
      </c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R275" s="172" t="s">
        <v>389</v>
      </c>
      <c r="AT275" s="172" t="s">
        <v>221</v>
      </c>
      <c r="AU275" s="172" t="s">
        <v>84</v>
      </c>
      <c r="AY275" s="13" t="s">
        <v>219</v>
      </c>
      <c r="BE275" s="91">
        <f t="shared" si="59"/>
        <v>0</v>
      </c>
      <c r="BF275" s="91">
        <f t="shared" si="60"/>
        <v>0</v>
      </c>
      <c r="BG275" s="91">
        <f t="shared" si="61"/>
        <v>0</v>
      </c>
      <c r="BH275" s="91">
        <f t="shared" si="62"/>
        <v>0</v>
      </c>
      <c r="BI275" s="91">
        <f t="shared" si="63"/>
        <v>0</v>
      </c>
      <c r="BJ275" s="13" t="s">
        <v>84</v>
      </c>
      <c r="BK275" s="91">
        <f t="shared" si="64"/>
        <v>0</v>
      </c>
      <c r="BL275" s="13" t="s">
        <v>389</v>
      </c>
      <c r="BM275" s="172" t="s">
        <v>761</v>
      </c>
    </row>
    <row r="276" spans="1:65" s="2" customFormat="1" ht="21.75" customHeight="1" x14ac:dyDescent="0.2">
      <c r="A276" s="30"/>
      <c r="B276" s="128"/>
      <c r="C276" s="178" t="s">
        <v>502</v>
      </c>
      <c r="D276" s="178" t="s">
        <v>680</v>
      </c>
      <c r="E276" s="179" t="s">
        <v>1585</v>
      </c>
      <c r="F276" s="180" t="s">
        <v>1586</v>
      </c>
      <c r="G276" s="181" t="s">
        <v>380</v>
      </c>
      <c r="H276" s="182">
        <v>440</v>
      </c>
      <c r="I276" s="183"/>
      <c r="J276" s="184">
        <f t="shared" si="55"/>
        <v>0</v>
      </c>
      <c r="K276" s="185"/>
      <c r="L276" s="186"/>
      <c r="M276" s="187" t="s">
        <v>1</v>
      </c>
      <c r="N276" s="188" t="s">
        <v>38</v>
      </c>
      <c r="O276" s="59"/>
      <c r="P276" s="170">
        <f t="shared" si="56"/>
        <v>0</v>
      </c>
      <c r="Q276" s="170">
        <v>4.0000000000000003E-5</v>
      </c>
      <c r="R276" s="170">
        <f t="shared" si="57"/>
        <v>1.7600000000000001E-2</v>
      </c>
      <c r="S276" s="170">
        <v>0</v>
      </c>
      <c r="T276" s="171">
        <f t="shared" si="58"/>
        <v>0</v>
      </c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R276" s="172" t="s">
        <v>768</v>
      </c>
      <c r="AT276" s="172" t="s">
        <v>680</v>
      </c>
      <c r="AU276" s="172" t="s">
        <v>84</v>
      </c>
      <c r="AY276" s="13" t="s">
        <v>219</v>
      </c>
      <c r="BE276" s="91">
        <f t="shared" si="59"/>
        <v>0</v>
      </c>
      <c r="BF276" s="91">
        <f t="shared" si="60"/>
        <v>0</v>
      </c>
      <c r="BG276" s="91">
        <f t="shared" si="61"/>
        <v>0</v>
      </c>
      <c r="BH276" s="91">
        <f t="shared" si="62"/>
        <v>0</v>
      </c>
      <c r="BI276" s="91">
        <f t="shared" si="63"/>
        <v>0</v>
      </c>
      <c r="BJ276" s="13" t="s">
        <v>84</v>
      </c>
      <c r="BK276" s="91">
        <f t="shared" si="64"/>
        <v>0</v>
      </c>
      <c r="BL276" s="13" t="s">
        <v>389</v>
      </c>
      <c r="BM276" s="172" t="s">
        <v>765</v>
      </c>
    </row>
    <row r="277" spans="1:65" s="2" customFormat="1" ht="16.5" customHeight="1" x14ac:dyDescent="0.2">
      <c r="A277" s="30"/>
      <c r="B277" s="128"/>
      <c r="C277" s="178" t="s">
        <v>748</v>
      </c>
      <c r="D277" s="178" t="s">
        <v>680</v>
      </c>
      <c r="E277" s="179" t="s">
        <v>1587</v>
      </c>
      <c r="F277" s="180" t="s">
        <v>1588</v>
      </c>
      <c r="G277" s="181" t="s">
        <v>926</v>
      </c>
      <c r="H277" s="182">
        <v>1</v>
      </c>
      <c r="I277" s="183"/>
      <c r="J277" s="184">
        <f t="shared" si="55"/>
        <v>0</v>
      </c>
      <c r="K277" s="185"/>
      <c r="L277" s="186"/>
      <c r="M277" s="187" t="s">
        <v>1</v>
      </c>
      <c r="N277" s="188" t="s">
        <v>38</v>
      </c>
      <c r="O277" s="59"/>
      <c r="P277" s="170">
        <f t="shared" si="56"/>
        <v>0</v>
      </c>
      <c r="Q277" s="170">
        <v>0</v>
      </c>
      <c r="R277" s="170">
        <f t="shared" si="57"/>
        <v>0</v>
      </c>
      <c r="S277" s="170">
        <v>0</v>
      </c>
      <c r="T277" s="171">
        <f t="shared" si="58"/>
        <v>0</v>
      </c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R277" s="172" t="s">
        <v>768</v>
      </c>
      <c r="AT277" s="172" t="s">
        <v>680</v>
      </c>
      <c r="AU277" s="172" t="s">
        <v>84</v>
      </c>
      <c r="AY277" s="13" t="s">
        <v>219</v>
      </c>
      <c r="BE277" s="91">
        <f t="shared" si="59"/>
        <v>0</v>
      </c>
      <c r="BF277" s="91">
        <f t="shared" si="60"/>
        <v>0</v>
      </c>
      <c r="BG277" s="91">
        <f t="shared" si="61"/>
        <v>0</v>
      </c>
      <c r="BH277" s="91">
        <f t="shared" si="62"/>
        <v>0</v>
      </c>
      <c r="BI277" s="91">
        <f t="shared" si="63"/>
        <v>0</v>
      </c>
      <c r="BJ277" s="13" t="s">
        <v>84</v>
      </c>
      <c r="BK277" s="91">
        <f t="shared" si="64"/>
        <v>0</v>
      </c>
      <c r="BL277" s="13" t="s">
        <v>389</v>
      </c>
      <c r="BM277" s="172" t="s">
        <v>768</v>
      </c>
    </row>
    <row r="278" spans="1:65" s="2" customFormat="1" ht="24.3" customHeight="1" x14ac:dyDescent="0.2">
      <c r="A278" s="30"/>
      <c r="B278" s="128"/>
      <c r="C278" s="160" t="s">
        <v>506</v>
      </c>
      <c r="D278" s="160" t="s">
        <v>221</v>
      </c>
      <c r="E278" s="161" t="s">
        <v>2171</v>
      </c>
      <c r="F278" s="162" t="s">
        <v>2172</v>
      </c>
      <c r="G278" s="163" t="s">
        <v>926</v>
      </c>
      <c r="H278" s="164">
        <v>1</v>
      </c>
      <c r="I278" s="165"/>
      <c r="J278" s="166">
        <f t="shared" si="55"/>
        <v>0</v>
      </c>
      <c r="K278" s="167"/>
      <c r="L278" s="31"/>
      <c r="M278" s="168" t="s">
        <v>1</v>
      </c>
      <c r="N278" s="169" t="s">
        <v>38</v>
      </c>
      <c r="O278" s="59"/>
      <c r="P278" s="170">
        <f t="shared" si="56"/>
        <v>0</v>
      </c>
      <c r="Q278" s="170">
        <v>0</v>
      </c>
      <c r="R278" s="170">
        <f t="shared" si="57"/>
        <v>0</v>
      </c>
      <c r="S278" s="170">
        <v>0</v>
      </c>
      <c r="T278" s="171">
        <f t="shared" si="58"/>
        <v>0</v>
      </c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R278" s="172" t="s">
        <v>389</v>
      </c>
      <c r="AT278" s="172" t="s">
        <v>221</v>
      </c>
      <c r="AU278" s="172" t="s">
        <v>84</v>
      </c>
      <c r="AY278" s="13" t="s">
        <v>219</v>
      </c>
      <c r="BE278" s="91">
        <f t="shared" si="59"/>
        <v>0</v>
      </c>
      <c r="BF278" s="91">
        <f t="shared" si="60"/>
        <v>0</v>
      </c>
      <c r="BG278" s="91">
        <f t="shared" si="61"/>
        <v>0</v>
      </c>
      <c r="BH278" s="91">
        <f t="shared" si="62"/>
        <v>0</v>
      </c>
      <c r="BI278" s="91">
        <f t="shared" si="63"/>
        <v>0</v>
      </c>
      <c r="BJ278" s="13" t="s">
        <v>84</v>
      </c>
      <c r="BK278" s="91">
        <f t="shared" si="64"/>
        <v>0</v>
      </c>
      <c r="BL278" s="13" t="s">
        <v>389</v>
      </c>
      <c r="BM278" s="172" t="s">
        <v>772</v>
      </c>
    </row>
    <row r="279" spans="1:65" s="2" customFormat="1" ht="16.5" customHeight="1" x14ac:dyDescent="0.2">
      <c r="A279" s="30"/>
      <c r="B279" s="128"/>
      <c r="C279" s="178" t="s">
        <v>755</v>
      </c>
      <c r="D279" s="178" t="s">
        <v>680</v>
      </c>
      <c r="E279" s="179" t="s">
        <v>2173</v>
      </c>
      <c r="F279" s="180" t="s">
        <v>2174</v>
      </c>
      <c r="G279" s="181" t="s">
        <v>926</v>
      </c>
      <c r="H279" s="182">
        <v>1</v>
      </c>
      <c r="I279" s="183"/>
      <c r="J279" s="184">
        <f t="shared" si="55"/>
        <v>0</v>
      </c>
      <c r="K279" s="185"/>
      <c r="L279" s="186"/>
      <c r="M279" s="187" t="s">
        <v>1</v>
      </c>
      <c r="N279" s="188" t="s">
        <v>38</v>
      </c>
      <c r="O279" s="59"/>
      <c r="P279" s="170">
        <f t="shared" si="56"/>
        <v>0</v>
      </c>
      <c r="Q279" s="170">
        <v>0</v>
      </c>
      <c r="R279" s="170">
        <f t="shared" si="57"/>
        <v>0</v>
      </c>
      <c r="S279" s="170">
        <v>0</v>
      </c>
      <c r="T279" s="171">
        <f t="shared" si="58"/>
        <v>0</v>
      </c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R279" s="172" t="s">
        <v>768</v>
      </c>
      <c r="AT279" s="172" t="s">
        <v>680</v>
      </c>
      <c r="AU279" s="172" t="s">
        <v>84</v>
      </c>
      <c r="AY279" s="13" t="s">
        <v>219</v>
      </c>
      <c r="BE279" s="91">
        <f t="shared" si="59"/>
        <v>0</v>
      </c>
      <c r="BF279" s="91">
        <f t="shared" si="60"/>
        <v>0</v>
      </c>
      <c r="BG279" s="91">
        <f t="shared" si="61"/>
        <v>0</v>
      </c>
      <c r="BH279" s="91">
        <f t="shared" si="62"/>
        <v>0</v>
      </c>
      <c r="BI279" s="91">
        <f t="shared" si="63"/>
        <v>0</v>
      </c>
      <c r="BJ279" s="13" t="s">
        <v>84</v>
      </c>
      <c r="BK279" s="91">
        <f t="shared" si="64"/>
        <v>0</v>
      </c>
      <c r="BL279" s="13" t="s">
        <v>389</v>
      </c>
      <c r="BM279" s="172" t="s">
        <v>775</v>
      </c>
    </row>
    <row r="280" spans="1:65" s="2" customFormat="1" ht="16.5" customHeight="1" x14ac:dyDescent="0.2">
      <c r="A280" s="30"/>
      <c r="B280" s="128"/>
      <c r="C280" s="178" t="s">
        <v>509</v>
      </c>
      <c r="D280" s="178" t="s">
        <v>680</v>
      </c>
      <c r="E280" s="179" t="s">
        <v>2175</v>
      </c>
      <c r="F280" s="180" t="s">
        <v>2176</v>
      </c>
      <c r="G280" s="181" t="s">
        <v>926</v>
      </c>
      <c r="H280" s="182">
        <v>1</v>
      </c>
      <c r="I280" s="183"/>
      <c r="J280" s="184">
        <f t="shared" si="55"/>
        <v>0</v>
      </c>
      <c r="K280" s="185"/>
      <c r="L280" s="186"/>
      <c r="M280" s="187" t="s">
        <v>1</v>
      </c>
      <c r="N280" s="188" t="s">
        <v>38</v>
      </c>
      <c r="O280" s="59"/>
      <c r="P280" s="170">
        <f t="shared" si="56"/>
        <v>0</v>
      </c>
      <c r="Q280" s="170">
        <v>0</v>
      </c>
      <c r="R280" s="170">
        <f t="shared" si="57"/>
        <v>0</v>
      </c>
      <c r="S280" s="170">
        <v>0</v>
      </c>
      <c r="T280" s="171">
        <f t="shared" si="58"/>
        <v>0</v>
      </c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R280" s="172" t="s">
        <v>768</v>
      </c>
      <c r="AT280" s="172" t="s">
        <v>680</v>
      </c>
      <c r="AU280" s="172" t="s">
        <v>84</v>
      </c>
      <c r="AY280" s="13" t="s">
        <v>219</v>
      </c>
      <c r="BE280" s="91">
        <f t="shared" si="59"/>
        <v>0</v>
      </c>
      <c r="BF280" s="91">
        <f t="shared" si="60"/>
        <v>0</v>
      </c>
      <c r="BG280" s="91">
        <f t="shared" si="61"/>
        <v>0</v>
      </c>
      <c r="BH280" s="91">
        <f t="shared" si="62"/>
        <v>0</v>
      </c>
      <c r="BI280" s="91">
        <f t="shared" si="63"/>
        <v>0</v>
      </c>
      <c r="BJ280" s="13" t="s">
        <v>84</v>
      </c>
      <c r="BK280" s="91">
        <f t="shared" si="64"/>
        <v>0</v>
      </c>
      <c r="BL280" s="13" t="s">
        <v>389</v>
      </c>
      <c r="BM280" s="172" t="s">
        <v>1639</v>
      </c>
    </row>
    <row r="281" spans="1:65" s="2" customFormat="1" ht="16.5" customHeight="1" x14ac:dyDescent="0.2">
      <c r="A281" s="30"/>
      <c r="B281" s="128"/>
      <c r="C281" s="178" t="s">
        <v>762</v>
      </c>
      <c r="D281" s="178" t="s">
        <v>680</v>
      </c>
      <c r="E281" s="179" t="s">
        <v>2177</v>
      </c>
      <c r="F281" s="180" t="s">
        <v>2178</v>
      </c>
      <c r="G281" s="181" t="s">
        <v>926</v>
      </c>
      <c r="H281" s="182">
        <v>4</v>
      </c>
      <c r="I281" s="183"/>
      <c r="J281" s="184">
        <f t="shared" si="55"/>
        <v>0</v>
      </c>
      <c r="K281" s="185"/>
      <c r="L281" s="186"/>
      <c r="M281" s="187" t="s">
        <v>1</v>
      </c>
      <c r="N281" s="188" t="s">
        <v>38</v>
      </c>
      <c r="O281" s="59"/>
      <c r="P281" s="170">
        <f t="shared" si="56"/>
        <v>0</v>
      </c>
      <c r="Q281" s="170">
        <v>0</v>
      </c>
      <c r="R281" s="170">
        <f t="shared" si="57"/>
        <v>0</v>
      </c>
      <c r="S281" s="170">
        <v>0</v>
      </c>
      <c r="T281" s="171">
        <f t="shared" si="58"/>
        <v>0</v>
      </c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R281" s="172" t="s">
        <v>768</v>
      </c>
      <c r="AT281" s="172" t="s">
        <v>680</v>
      </c>
      <c r="AU281" s="172" t="s">
        <v>84</v>
      </c>
      <c r="AY281" s="13" t="s">
        <v>219</v>
      </c>
      <c r="BE281" s="91">
        <f t="shared" si="59"/>
        <v>0</v>
      </c>
      <c r="BF281" s="91">
        <f t="shared" si="60"/>
        <v>0</v>
      </c>
      <c r="BG281" s="91">
        <f t="shared" si="61"/>
        <v>0</v>
      </c>
      <c r="BH281" s="91">
        <f t="shared" si="62"/>
        <v>0</v>
      </c>
      <c r="BI281" s="91">
        <f t="shared" si="63"/>
        <v>0</v>
      </c>
      <c r="BJ281" s="13" t="s">
        <v>84</v>
      </c>
      <c r="BK281" s="91">
        <f t="shared" si="64"/>
        <v>0</v>
      </c>
      <c r="BL281" s="13" t="s">
        <v>389</v>
      </c>
      <c r="BM281" s="172" t="s">
        <v>785</v>
      </c>
    </row>
    <row r="282" spans="1:65" s="2" customFormat="1" ht="16.5" customHeight="1" x14ac:dyDescent="0.2">
      <c r="A282" s="30"/>
      <c r="B282" s="128"/>
      <c r="C282" s="178" t="s">
        <v>513</v>
      </c>
      <c r="D282" s="178" t="s">
        <v>680</v>
      </c>
      <c r="E282" s="179" t="s">
        <v>2179</v>
      </c>
      <c r="F282" s="180" t="s">
        <v>2180</v>
      </c>
      <c r="G282" s="181" t="s">
        <v>926</v>
      </c>
      <c r="H282" s="182">
        <v>1</v>
      </c>
      <c r="I282" s="183"/>
      <c r="J282" s="184">
        <f t="shared" si="55"/>
        <v>0</v>
      </c>
      <c r="K282" s="185"/>
      <c r="L282" s="186"/>
      <c r="M282" s="187" t="s">
        <v>1</v>
      </c>
      <c r="N282" s="188" t="s">
        <v>38</v>
      </c>
      <c r="O282" s="59"/>
      <c r="P282" s="170">
        <f t="shared" si="56"/>
        <v>0</v>
      </c>
      <c r="Q282" s="170">
        <v>0</v>
      </c>
      <c r="R282" s="170">
        <f t="shared" si="57"/>
        <v>0</v>
      </c>
      <c r="S282" s="170">
        <v>0</v>
      </c>
      <c r="T282" s="171">
        <f t="shared" si="58"/>
        <v>0</v>
      </c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R282" s="172" t="s">
        <v>768</v>
      </c>
      <c r="AT282" s="172" t="s">
        <v>680</v>
      </c>
      <c r="AU282" s="172" t="s">
        <v>84</v>
      </c>
      <c r="AY282" s="13" t="s">
        <v>219</v>
      </c>
      <c r="BE282" s="91">
        <f t="shared" si="59"/>
        <v>0</v>
      </c>
      <c r="BF282" s="91">
        <f t="shared" si="60"/>
        <v>0</v>
      </c>
      <c r="BG282" s="91">
        <f t="shared" si="61"/>
        <v>0</v>
      </c>
      <c r="BH282" s="91">
        <f t="shared" si="62"/>
        <v>0</v>
      </c>
      <c r="BI282" s="91">
        <f t="shared" si="63"/>
        <v>0</v>
      </c>
      <c r="BJ282" s="13" t="s">
        <v>84</v>
      </c>
      <c r="BK282" s="91">
        <f t="shared" si="64"/>
        <v>0</v>
      </c>
      <c r="BL282" s="13" t="s">
        <v>389</v>
      </c>
      <c r="BM282" s="172" t="s">
        <v>789</v>
      </c>
    </row>
    <row r="283" spans="1:65" s="2" customFormat="1" ht="24.3" customHeight="1" x14ac:dyDescent="0.2">
      <c r="A283" s="30"/>
      <c r="B283" s="128"/>
      <c r="C283" s="160" t="s">
        <v>769</v>
      </c>
      <c r="D283" s="160" t="s">
        <v>221</v>
      </c>
      <c r="E283" s="161" t="s">
        <v>2181</v>
      </c>
      <c r="F283" s="162" t="s">
        <v>2182</v>
      </c>
      <c r="G283" s="163" t="s">
        <v>926</v>
      </c>
      <c r="H283" s="164">
        <v>1</v>
      </c>
      <c r="I283" s="165"/>
      <c r="J283" s="166">
        <f t="shared" si="55"/>
        <v>0</v>
      </c>
      <c r="K283" s="167"/>
      <c r="L283" s="31"/>
      <c r="M283" s="168" t="s">
        <v>1</v>
      </c>
      <c r="N283" s="169" t="s">
        <v>38</v>
      </c>
      <c r="O283" s="59"/>
      <c r="P283" s="170">
        <f t="shared" si="56"/>
        <v>0</v>
      </c>
      <c r="Q283" s="170">
        <v>0</v>
      </c>
      <c r="R283" s="170">
        <f t="shared" si="57"/>
        <v>0</v>
      </c>
      <c r="S283" s="170">
        <v>0</v>
      </c>
      <c r="T283" s="171">
        <f t="shared" si="58"/>
        <v>0</v>
      </c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R283" s="172" t="s">
        <v>389</v>
      </c>
      <c r="AT283" s="172" t="s">
        <v>221</v>
      </c>
      <c r="AU283" s="172" t="s">
        <v>84</v>
      </c>
      <c r="AY283" s="13" t="s">
        <v>219</v>
      </c>
      <c r="BE283" s="91">
        <f t="shared" si="59"/>
        <v>0</v>
      </c>
      <c r="BF283" s="91">
        <f t="shared" si="60"/>
        <v>0</v>
      </c>
      <c r="BG283" s="91">
        <f t="shared" si="61"/>
        <v>0</v>
      </c>
      <c r="BH283" s="91">
        <f t="shared" si="62"/>
        <v>0</v>
      </c>
      <c r="BI283" s="91">
        <f t="shared" si="63"/>
        <v>0</v>
      </c>
      <c r="BJ283" s="13" t="s">
        <v>84</v>
      </c>
      <c r="BK283" s="91">
        <f t="shared" si="64"/>
        <v>0</v>
      </c>
      <c r="BL283" s="13" t="s">
        <v>389</v>
      </c>
      <c r="BM283" s="172" t="s">
        <v>792</v>
      </c>
    </row>
    <row r="284" spans="1:65" s="2" customFormat="1" ht="24.3" customHeight="1" x14ac:dyDescent="0.2">
      <c r="A284" s="30"/>
      <c r="B284" s="128"/>
      <c r="C284" s="178" t="s">
        <v>517</v>
      </c>
      <c r="D284" s="178" t="s">
        <v>680</v>
      </c>
      <c r="E284" s="179" t="s">
        <v>2183</v>
      </c>
      <c r="F284" s="180" t="s">
        <v>2184</v>
      </c>
      <c r="G284" s="181" t="s">
        <v>926</v>
      </c>
      <c r="H284" s="182">
        <v>1</v>
      </c>
      <c r="I284" s="183"/>
      <c r="J284" s="184">
        <f t="shared" si="55"/>
        <v>0</v>
      </c>
      <c r="K284" s="185"/>
      <c r="L284" s="186"/>
      <c r="M284" s="187" t="s">
        <v>1</v>
      </c>
      <c r="N284" s="188" t="s">
        <v>38</v>
      </c>
      <c r="O284" s="59"/>
      <c r="P284" s="170">
        <f t="shared" si="56"/>
        <v>0</v>
      </c>
      <c r="Q284" s="170">
        <v>1.14E-3</v>
      </c>
      <c r="R284" s="170">
        <f t="shared" si="57"/>
        <v>1.14E-3</v>
      </c>
      <c r="S284" s="170">
        <v>0</v>
      </c>
      <c r="T284" s="171">
        <f t="shared" si="58"/>
        <v>0</v>
      </c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R284" s="172" t="s">
        <v>768</v>
      </c>
      <c r="AT284" s="172" t="s">
        <v>680</v>
      </c>
      <c r="AU284" s="172" t="s">
        <v>84</v>
      </c>
      <c r="AY284" s="13" t="s">
        <v>219</v>
      </c>
      <c r="BE284" s="91">
        <f t="shared" si="59"/>
        <v>0</v>
      </c>
      <c r="BF284" s="91">
        <f t="shared" si="60"/>
        <v>0</v>
      </c>
      <c r="BG284" s="91">
        <f t="shared" si="61"/>
        <v>0</v>
      </c>
      <c r="BH284" s="91">
        <f t="shared" si="62"/>
        <v>0</v>
      </c>
      <c r="BI284" s="91">
        <f t="shared" si="63"/>
        <v>0</v>
      </c>
      <c r="BJ284" s="13" t="s">
        <v>84</v>
      </c>
      <c r="BK284" s="91">
        <f t="shared" si="64"/>
        <v>0</v>
      </c>
      <c r="BL284" s="13" t="s">
        <v>389</v>
      </c>
      <c r="BM284" s="172" t="s">
        <v>796</v>
      </c>
    </row>
    <row r="285" spans="1:65" s="2" customFormat="1" ht="16.5" customHeight="1" x14ac:dyDescent="0.2">
      <c r="A285" s="30"/>
      <c r="B285" s="128"/>
      <c r="C285" s="178" t="s">
        <v>776</v>
      </c>
      <c r="D285" s="178" t="s">
        <v>680</v>
      </c>
      <c r="E285" s="179" t="s">
        <v>2185</v>
      </c>
      <c r="F285" s="180" t="s">
        <v>2186</v>
      </c>
      <c r="G285" s="181" t="s">
        <v>926</v>
      </c>
      <c r="H285" s="182">
        <v>1</v>
      </c>
      <c r="I285" s="183"/>
      <c r="J285" s="184">
        <f t="shared" si="55"/>
        <v>0</v>
      </c>
      <c r="K285" s="185"/>
      <c r="L285" s="186"/>
      <c r="M285" s="187" t="s">
        <v>1</v>
      </c>
      <c r="N285" s="188" t="s">
        <v>38</v>
      </c>
      <c r="O285" s="59"/>
      <c r="P285" s="170">
        <f t="shared" si="56"/>
        <v>0</v>
      </c>
      <c r="Q285" s="170">
        <v>8.5999999999999998E-4</v>
      </c>
      <c r="R285" s="170">
        <f t="shared" si="57"/>
        <v>8.5999999999999998E-4</v>
      </c>
      <c r="S285" s="170">
        <v>0</v>
      </c>
      <c r="T285" s="171">
        <f t="shared" si="58"/>
        <v>0</v>
      </c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R285" s="172" t="s">
        <v>768</v>
      </c>
      <c r="AT285" s="172" t="s">
        <v>680</v>
      </c>
      <c r="AU285" s="172" t="s">
        <v>84</v>
      </c>
      <c r="AY285" s="13" t="s">
        <v>219</v>
      </c>
      <c r="BE285" s="91">
        <f t="shared" si="59"/>
        <v>0</v>
      </c>
      <c r="BF285" s="91">
        <f t="shared" si="60"/>
        <v>0</v>
      </c>
      <c r="BG285" s="91">
        <f t="shared" si="61"/>
        <v>0</v>
      </c>
      <c r="BH285" s="91">
        <f t="shared" si="62"/>
        <v>0</v>
      </c>
      <c r="BI285" s="91">
        <f t="shared" si="63"/>
        <v>0</v>
      </c>
      <c r="BJ285" s="13" t="s">
        <v>84</v>
      </c>
      <c r="BK285" s="91">
        <f t="shared" si="64"/>
        <v>0</v>
      </c>
      <c r="BL285" s="13" t="s">
        <v>389</v>
      </c>
      <c r="BM285" s="172" t="s">
        <v>799</v>
      </c>
    </row>
    <row r="286" spans="1:65" s="2" customFormat="1" ht="21.75" customHeight="1" x14ac:dyDescent="0.2">
      <c r="A286" s="30"/>
      <c r="B286" s="128"/>
      <c r="C286" s="178" t="s">
        <v>782</v>
      </c>
      <c r="D286" s="178" t="s">
        <v>680</v>
      </c>
      <c r="E286" s="179" t="s">
        <v>2187</v>
      </c>
      <c r="F286" s="180" t="s">
        <v>2188</v>
      </c>
      <c r="G286" s="181" t="s">
        <v>926</v>
      </c>
      <c r="H286" s="182">
        <v>1</v>
      </c>
      <c r="I286" s="183"/>
      <c r="J286" s="184">
        <f t="shared" si="55"/>
        <v>0</v>
      </c>
      <c r="K286" s="185"/>
      <c r="L286" s="186"/>
      <c r="M286" s="187" t="s">
        <v>1</v>
      </c>
      <c r="N286" s="188" t="s">
        <v>38</v>
      </c>
      <c r="O286" s="59"/>
      <c r="P286" s="170">
        <f t="shared" si="56"/>
        <v>0</v>
      </c>
      <c r="Q286" s="170">
        <v>8.4999999999999995E-4</v>
      </c>
      <c r="R286" s="170">
        <f t="shared" si="57"/>
        <v>8.4999999999999995E-4</v>
      </c>
      <c r="S286" s="170">
        <v>0</v>
      </c>
      <c r="T286" s="171">
        <f t="shared" si="58"/>
        <v>0</v>
      </c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R286" s="172" t="s">
        <v>768</v>
      </c>
      <c r="AT286" s="172" t="s">
        <v>680</v>
      </c>
      <c r="AU286" s="172" t="s">
        <v>84</v>
      </c>
      <c r="AY286" s="13" t="s">
        <v>219</v>
      </c>
      <c r="BE286" s="91">
        <f t="shared" si="59"/>
        <v>0</v>
      </c>
      <c r="BF286" s="91">
        <f t="shared" si="60"/>
        <v>0</v>
      </c>
      <c r="BG286" s="91">
        <f t="shared" si="61"/>
        <v>0</v>
      </c>
      <c r="BH286" s="91">
        <f t="shared" si="62"/>
        <v>0</v>
      </c>
      <c r="BI286" s="91">
        <f t="shared" si="63"/>
        <v>0</v>
      </c>
      <c r="BJ286" s="13" t="s">
        <v>84</v>
      </c>
      <c r="BK286" s="91">
        <f t="shared" si="64"/>
        <v>0</v>
      </c>
      <c r="BL286" s="13" t="s">
        <v>389</v>
      </c>
      <c r="BM286" s="172" t="s">
        <v>803</v>
      </c>
    </row>
    <row r="287" spans="1:65" s="2" customFormat="1" ht="24.3" customHeight="1" x14ac:dyDescent="0.2">
      <c r="A287" s="30"/>
      <c r="B287" s="128"/>
      <c r="C287" s="160" t="s">
        <v>786</v>
      </c>
      <c r="D287" s="160" t="s">
        <v>221</v>
      </c>
      <c r="E287" s="161" t="s">
        <v>2189</v>
      </c>
      <c r="F287" s="162" t="s">
        <v>2190</v>
      </c>
      <c r="G287" s="163" t="s">
        <v>926</v>
      </c>
      <c r="H287" s="164">
        <v>1</v>
      </c>
      <c r="I287" s="165"/>
      <c r="J287" s="166">
        <f t="shared" si="55"/>
        <v>0</v>
      </c>
      <c r="K287" s="167"/>
      <c r="L287" s="31"/>
      <c r="M287" s="168" t="s">
        <v>1</v>
      </c>
      <c r="N287" s="169" t="s">
        <v>38</v>
      </c>
      <c r="O287" s="59"/>
      <c r="P287" s="170">
        <f t="shared" si="56"/>
        <v>0</v>
      </c>
      <c r="Q287" s="170">
        <v>0</v>
      </c>
      <c r="R287" s="170">
        <f t="shared" si="57"/>
        <v>0</v>
      </c>
      <c r="S287" s="170">
        <v>0</v>
      </c>
      <c r="T287" s="171">
        <f t="shared" si="58"/>
        <v>0</v>
      </c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R287" s="172" t="s">
        <v>389</v>
      </c>
      <c r="AT287" s="172" t="s">
        <v>221</v>
      </c>
      <c r="AU287" s="172" t="s">
        <v>84</v>
      </c>
      <c r="AY287" s="13" t="s">
        <v>219</v>
      </c>
      <c r="BE287" s="91">
        <f t="shared" si="59"/>
        <v>0</v>
      </c>
      <c r="BF287" s="91">
        <f t="shared" si="60"/>
        <v>0</v>
      </c>
      <c r="BG287" s="91">
        <f t="shared" si="61"/>
        <v>0</v>
      </c>
      <c r="BH287" s="91">
        <f t="shared" si="62"/>
        <v>0</v>
      </c>
      <c r="BI287" s="91">
        <f t="shared" si="63"/>
        <v>0</v>
      </c>
      <c r="BJ287" s="13" t="s">
        <v>84</v>
      </c>
      <c r="BK287" s="91">
        <f t="shared" si="64"/>
        <v>0</v>
      </c>
      <c r="BL287" s="13" t="s">
        <v>389</v>
      </c>
      <c r="BM287" s="172" t="s">
        <v>807</v>
      </c>
    </row>
    <row r="288" spans="1:65" s="2" customFormat="1" ht="24.3" customHeight="1" x14ac:dyDescent="0.2">
      <c r="A288" s="30"/>
      <c r="B288" s="128"/>
      <c r="C288" s="178" t="s">
        <v>535</v>
      </c>
      <c r="D288" s="178" t="s">
        <v>680</v>
      </c>
      <c r="E288" s="179" t="s">
        <v>2191</v>
      </c>
      <c r="F288" s="180" t="s">
        <v>2192</v>
      </c>
      <c r="G288" s="181" t="s">
        <v>926</v>
      </c>
      <c r="H288" s="182">
        <v>1</v>
      </c>
      <c r="I288" s="183"/>
      <c r="J288" s="184">
        <f t="shared" si="55"/>
        <v>0</v>
      </c>
      <c r="K288" s="185"/>
      <c r="L288" s="186"/>
      <c r="M288" s="187" t="s">
        <v>1</v>
      </c>
      <c r="N288" s="188" t="s">
        <v>38</v>
      </c>
      <c r="O288" s="59"/>
      <c r="P288" s="170">
        <f t="shared" si="56"/>
        <v>0</v>
      </c>
      <c r="Q288" s="170">
        <v>0</v>
      </c>
      <c r="R288" s="170">
        <f t="shared" si="57"/>
        <v>0</v>
      </c>
      <c r="S288" s="170">
        <v>0</v>
      </c>
      <c r="T288" s="171">
        <f t="shared" si="58"/>
        <v>0</v>
      </c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R288" s="172" t="s">
        <v>768</v>
      </c>
      <c r="AT288" s="172" t="s">
        <v>680</v>
      </c>
      <c r="AU288" s="172" t="s">
        <v>84</v>
      </c>
      <c r="AY288" s="13" t="s">
        <v>219</v>
      </c>
      <c r="BE288" s="91">
        <f t="shared" si="59"/>
        <v>0</v>
      </c>
      <c r="BF288" s="91">
        <f t="shared" si="60"/>
        <v>0</v>
      </c>
      <c r="BG288" s="91">
        <f t="shared" si="61"/>
        <v>0</v>
      </c>
      <c r="BH288" s="91">
        <f t="shared" si="62"/>
        <v>0</v>
      </c>
      <c r="BI288" s="91">
        <f t="shared" si="63"/>
        <v>0</v>
      </c>
      <c r="BJ288" s="13" t="s">
        <v>84</v>
      </c>
      <c r="BK288" s="91">
        <f t="shared" si="64"/>
        <v>0</v>
      </c>
      <c r="BL288" s="13" t="s">
        <v>389</v>
      </c>
      <c r="BM288" s="172" t="s">
        <v>811</v>
      </c>
    </row>
    <row r="289" spans="1:65" s="2" customFormat="1" ht="16.5" customHeight="1" x14ac:dyDescent="0.2">
      <c r="A289" s="30"/>
      <c r="B289" s="128"/>
      <c r="C289" s="160" t="s">
        <v>793</v>
      </c>
      <c r="D289" s="160" t="s">
        <v>221</v>
      </c>
      <c r="E289" s="161" t="s">
        <v>1569</v>
      </c>
      <c r="F289" s="162" t="s">
        <v>1570</v>
      </c>
      <c r="G289" s="163" t="s">
        <v>926</v>
      </c>
      <c r="H289" s="164">
        <v>1</v>
      </c>
      <c r="I289" s="165"/>
      <c r="J289" s="166">
        <f t="shared" si="55"/>
        <v>0</v>
      </c>
      <c r="K289" s="167"/>
      <c r="L289" s="31"/>
      <c r="M289" s="168" t="s">
        <v>1</v>
      </c>
      <c r="N289" s="169" t="s">
        <v>38</v>
      </c>
      <c r="O289" s="59"/>
      <c r="P289" s="170">
        <f t="shared" si="56"/>
        <v>0</v>
      </c>
      <c r="Q289" s="170">
        <v>0</v>
      </c>
      <c r="R289" s="170">
        <f t="shared" si="57"/>
        <v>0</v>
      </c>
      <c r="S289" s="170">
        <v>0</v>
      </c>
      <c r="T289" s="171">
        <f t="shared" si="58"/>
        <v>0</v>
      </c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R289" s="172" t="s">
        <v>389</v>
      </c>
      <c r="AT289" s="172" t="s">
        <v>221</v>
      </c>
      <c r="AU289" s="172" t="s">
        <v>84</v>
      </c>
      <c r="AY289" s="13" t="s">
        <v>219</v>
      </c>
      <c r="BE289" s="91">
        <f t="shared" si="59"/>
        <v>0</v>
      </c>
      <c r="BF289" s="91">
        <f t="shared" si="60"/>
        <v>0</v>
      </c>
      <c r="BG289" s="91">
        <f t="shared" si="61"/>
        <v>0</v>
      </c>
      <c r="BH289" s="91">
        <f t="shared" si="62"/>
        <v>0</v>
      </c>
      <c r="BI289" s="91">
        <f t="shared" si="63"/>
        <v>0</v>
      </c>
      <c r="BJ289" s="13" t="s">
        <v>84</v>
      </c>
      <c r="BK289" s="91">
        <f t="shared" si="64"/>
        <v>0</v>
      </c>
      <c r="BL289" s="13" t="s">
        <v>389</v>
      </c>
      <c r="BM289" s="172" t="s">
        <v>1760</v>
      </c>
    </row>
    <row r="290" spans="1:65" s="2" customFormat="1" ht="24.3" customHeight="1" x14ac:dyDescent="0.2">
      <c r="A290" s="30"/>
      <c r="B290" s="128"/>
      <c r="C290" s="178" t="s">
        <v>538</v>
      </c>
      <c r="D290" s="178" t="s">
        <v>680</v>
      </c>
      <c r="E290" s="179" t="s">
        <v>1571</v>
      </c>
      <c r="F290" s="180" t="s">
        <v>1572</v>
      </c>
      <c r="G290" s="181" t="s">
        <v>926</v>
      </c>
      <c r="H290" s="182">
        <v>1</v>
      </c>
      <c r="I290" s="183"/>
      <c r="J290" s="184">
        <f t="shared" si="55"/>
        <v>0</v>
      </c>
      <c r="K290" s="185"/>
      <c r="L290" s="186"/>
      <c r="M290" s="187" t="s">
        <v>1</v>
      </c>
      <c r="N290" s="188" t="s">
        <v>38</v>
      </c>
      <c r="O290" s="59"/>
      <c r="P290" s="170">
        <f t="shared" si="56"/>
        <v>0</v>
      </c>
      <c r="Q290" s="170">
        <v>0</v>
      </c>
      <c r="R290" s="170">
        <f t="shared" si="57"/>
        <v>0</v>
      </c>
      <c r="S290" s="170">
        <v>0</v>
      </c>
      <c r="T290" s="171">
        <f t="shared" si="58"/>
        <v>0</v>
      </c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R290" s="172" t="s">
        <v>768</v>
      </c>
      <c r="AT290" s="172" t="s">
        <v>680</v>
      </c>
      <c r="AU290" s="172" t="s">
        <v>84</v>
      </c>
      <c r="AY290" s="13" t="s">
        <v>219</v>
      </c>
      <c r="BE290" s="91">
        <f t="shared" si="59"/>
        <v>0</v>
      </c>
      <c r="BF290" s="91">
        <f t="shared" si="60"/>
        <v>0</v>
      </c>
      <c r="BG290" s="91">
        <f t="shared" si="61"/>
        <v>0</v>
      </c>
      <c r="BH290" s="91">
        <f t="shared" si="62"/>
        <v>0</v>
      </c>
      <c r="BI290" s="91">
        <f t="shared" si="63"/>
        <v>0</v>
      </c>
      <c r="BJ290" s="13" t="s">
        <v>84</v>
      </c>
      <c r="BK290" s="91">
        <f t="shared" si="64"/>
        <v>0</v>
      </c>
      <c r="BL290" s="13" t="s">
        <v>389</v>
      </c>
      <c r="BM290" s="172" t="s">
        <v>864</v>
      </c>
    </row>
    <row r="291" spans="1:65" s="2" customFormat="1" ht="16.5" customHeight="1" x14ac:dyDescent="0.2">
      <c r="A291" s="30"/>
      <c r="B291" s="128"/>
      <c r="C291" s="178" t="s">
        <v>800</v>
      </c>
      <c r="D291" s="178" t="s">
        <v>680</v>
      </c>
      <c r="E291" s="179" t="s">
        <v>1573</v>
      </c>
      <c r="F291" s="180" t="s">
        <v>1574</v>
      </c>
      <c r="G291" s="181" t="s">
        <v>2096</v>
      </c>
      <c r="H291" s="182">
        <v>1</v>
      </c>
      <c r="I291" s="183"/>
      <c r="J291" s="184">
        <f t="shared" si="55"/>
        <v>0</v>
      </c>
      <c r="K291" s="185"/>
      <c r="L291" s="186"/>
      <c r="M291" s="187" t="s">
        <v>1</v>
      </c>
      <c r="N291" s="188" t="s">
        <v>38</v>
      </c>
      <c r="O291" s="59"/>
      <c r="P291" s="170">
        <f t="shared" si="56"/>
        <v>0</v>
      </c>
      <c r="Q291" s="170">
        <v>0</v>
      </c>
      <c r="R291" s="170">
        <f t="shared" si="57"/>
        <v>0</v>
      </c>
      <c r="S291" s="170">
        <v>0</v>
      </c>
      <c r="T291" s="171">
        <f t="shared" si="58"/>
        <v>0</v>
      </c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R291" s="172" t="s">
        <v>768</v>
      </c>
      <c r="AT291" s="172" t="s">
        <v>680</v>
      </c>
      <c r="AU291" s="172" t="s">
        <v>84</v>
      </c>
      <c r="AY291" s="13" t="s">
        <v>219</v>
      </c>
      <c r="BE291" s="91">
        <f t="shared" si="59"/>
        <v>0</v>
      </c>
      <c r="BF291" s="91">
        <f t="shared" si="60"/>
        <v>0</v>
      </c>
      <c r="BG291" s="91">
        <f t="shared" si="61"/>
        <v>0</v>
      </c>
      <c r="BH291" s="91">
        <f t="shared" si="62"/>
        <v>0</v>
      </c>
      <c r="BI291" s="91">
        <f t="shared" si="63"/>
        <v>0</v>
      </c>
      <c r="BJ291" s="13" t="s">
        <v>84</v>
      </c>
      <c r="BK291" s="91">
        <f t="shared" si="64"/>
        <v>0</v>
      </c>
      <c r="BL291" s="13" t="s">
        <v>389</v>
      </c>
      <c r="BM291" s="172" t="s">
        <v>867</v>
      </c>
    </row>
    <row r="292" spans="1:65" s="2" customFormat="1" ht="16.5" customHeight="1" x14ac:dyDescent="0.2">
      <c r="A292" s="30"/>
      <c r="B292" s="128"/>
      <c r="C292" s="160" t="s">
        <v>804</v>
      </c>
      <c r="D292" s="160" t="s">
        <v>221</v>
      </c>
      <c r="E292" s="161" t="s">
        <v>1575</v>
      </c>
      <c r="F292" s="162" t="s">
        <v>1576</v>
      </c>
      <c r="G292" s="163" t="s">
        <v>380</v>
      </c>
      <c r="H292" s="164">
        <v>382</v>
      </c>
      <c r="I292" s="165"/>
      <c r="J292" s="166">
        <f t="shared" si="55"/>
        <v>0</v>
      </c>
      <c r="K292" s="167"/>
      <c r="L292" s="31"/>
      <c r="M292" s="168" t="s">
        <v>1</v>
      </c>
      <c r="N292" s="169" t="s">
        <v>38</v>
      </c>
      <c r="O292" s="59"/>
      <c r="P292" s="170">
        <f t="shared" si="56"/>
        <v>0</v>
      </c>
      <c r="Q292" s="170">
        <v>0</v>
      </c>
      <c r="R292" s="170">
        <f t="shared" si="57"/>
        <v>0</v>
      </c>
      <c r="S292" s="170">
        <v>0</v>
      </c>
      <c r="T292" s="171">
        <f t="shared" si="58"/>
        <v>0</v>
      </c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R292" s="172" t="s">
        <v>389</v>
      </c>
      <c r="AT292" s="172" t="s">
        <v>221</v>
      </c>
      <c r="AU292" s="172" t="s">
        <v>84</v>
      </c>
      <c r="AY292" s="13" t="s">
        <v>219</v>
      </c>
      <c r="BE292" s="91">
        <f t="shared" si="59"/>
        <v>0</v>
      </c>
      <c r="BF292" s="91">
        <f t="shared" si="60"/>
        <v>0</v>
      </c>
      <c r="BG292" s="91">
        <f t="shared" si="61"/>
        <v>0</v>
      </c>
      <c r="BH292" s="91">
        <f t="shared" si="62"/>
        <v>0</v>
      </c>
      <c r="BI292" s="91">
        <f t="shared" si="63"/>
        <v>0</v>
      </c>
      <c r="BJ292" s="13" t="s">
        <v>84</v>
      </c>
      <c r="BK292" s="91">
        <f t="shared" si="64"/>
        <v>0</v>
      </c>
      <c r="BL292" s="13" t="s">
        <v>389</v>
      </c>
      <c r="BM292" s="172" t="s">
        <v>871</v>
      </c>
    </row>
    <row r="293" spans="1:65" s="2" customFormat="1" ht="16.5" customHeight="1" x14ac:dyDescent="0.2">
      <c r="A293" s="30"/>
      <c r="B293" s="128"/>
      <c r="C293" s="178" t="s">
        <v>808</v>
      </c>
      <c r="D293" s="178" t="s">
        <v>680</v>
      </c>
      <c r="E293" s="179" t="s">
        <v>1577</v>
      </c>
      <c r="F293" s="180" t="s">
        <v>1578</v>
      </c>
      <c r="G293" s="181" t="s">
        <v>380</v>
      </c>
      <c r="H293" s="182">
        <v>382</v>
      </c>
      <c r="I293" s="183"/>
      <c r="J293" s="184">
        <f t="shared" si="55"/>
        <v>0</v>
      </c>
      <c r="K293" s="185"/>
      <c r="L293" s="186"/>
      <c r="M293" s="187" t="s">
        <v>1</v>
      </c>
      <c r="N293" s="188" t="s">
        <v>38</v>
      </c>
      <c r="O293" s="59"/>
      <c r="P293" s="170">
        <f t="shared" si="56"/>
        <v>0</v>
      </c>
      <c r="Q293" s="170">
        <v>0</v>
      </c>
      <c r="R293" s="170">
        <f t="shared" si="57"/>
        <v>0</v>
      </c>
      <c r="S293" s="170">
        <v>0</v>
      </c>
      <c r="T293" s="171">
        <f t="shared" si="58"/>
        <v>0</v>
      </c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R293" s="172" t="s">
        <v>768</v>
      </c>
      <c r="AT293" s="172" t="s">
        <v>680</v>
      </c>
      <c r="AU293" s="172" t="s">
        <v>84</v>
      </c>
      <c r="AY293" s="13" t="s">
        <v>219</v>
      </c>
      <c r="BE293" s="91">
        <f t="shared" si="59"/>
        <v>0</v>
      </c>
      <c r="BF293" s="91">
        <f t="shared" si="60"/>
        <v>0</v>
      </c>
      <c r="BG293" s="91">
        <f t="shared" si="61"/>
        <v>0</v>
      </c>
      <c r="BH293" s="91">
        <f t="shared" si="62"/>
        <v>0</v>
      </c>
      <c r="BI293" s="91">
        <f t="shared" si="63"/>
        <v>0</v>
      </c>
      <c r="BJ293" s="13" t="s">
        <v>84</v>
      </c>
      <c r="BK293" s="91">
        <f t="shared" si="64"/>
        <v>0</v>
      </c>
      <c r="BL293" s="13" t="s">
        <v>389</v>
      </c>
      <c r="BM293" s="172" t="s">
        <v>874</v>
      </c>
    </row>
    <row r="294" spans="1:65" s="2" customFormat="1" ht="16.5" customHeight="1" x14ac:dyDescent="0.2">
      <c r="A294" s="30"/>
      <c r="B294" s="128"/>
      <c r="C294" s="160" t="s">
        <v>812</v>
      </c>
      <c r="D294" s="160" t="s">
        <v>221</v>
      </c>
      <c r="E294" s="161" t="s">
        <v>1589</v>
      </c>
      <c r="F294" s="162" t="s">
        <v>1590</v>
      </c>
      <c r="G294" s="163" t="s">
        <v>380</v>
      </c>
      <c r="H294" s="164">
        <v>1200</v>
      </c>
      <c r="I294" s="165"/>
      <c r="J294" s="166">
        <f t="shared" si="55"/>
        <v>0</v>
      </c>
      <c r="K294" s="167"/>
      <c r="L294" s="31"/>
      <c r="M294" s="168" t="s">
        <v>1</v>
      </c>
      <c r="N294" s="169" t="s">
        <v>38</v>
      </c>
      <c r="O294" s="59"/>
      <c r="P294" s="170">
        <f t="shared" si="56"/>
        <v>0</v>
      </c>
      <c r="Q294" s="170">
        <v>0</v>
      </c>
      <c r="R294" s="170">
        <f t="shared" si="57"/>
        <v>0</v>
      </c>
      <c r="S294" s="170">
        <v>0</v>
      </c>
      <c r="T294" s="171">
        <f t="shared" si="58"/>
        <v>0</v>
      </c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R294" s="172" t="s">
        <v>389</v>
      </c>
      <c r="AT294" s="172" t="s">
        <v>221</v>
      </c>
      <c r="AU294" s="172" t="s">
        <v>84</v>
      </c>
      <c r="AY294" s="13" t="s">
        <v>219</v>
      </c>
      <c r="BE294" s="91">
        <f t="shared" si="59"/>
        <v>0</v>
      </c>
      <c r="BF294" s="91">
        <f t="shared" si="60"/>
        <v>0</v>
      </c>
      <c r="BG294" s="91">
        <f t="shared" si="61"/>
        <v>0</v>
      </c>
      <c r="BH294" s="91">
        <f t="shared" si="62"/>
        <v>0</v>
      </c>
      <c r="BI294" s="91">
        <f t="shared" si="63"/>
        <v>0</v>
      </c>
      <c r="BJ294" s="13" t="s">
        <v>84</v>
      </c>
      <c r="BK294" s="91">
        <f t="shared" si="64"/>
        <v>0</v>
      </c>
      <c r="BL294" s="13" t="s">
        <v>389</v>
      </c>
      <c r="BM294" s="172" t="s">
        <v>878</v>
      </c>
    </row>
    <row r="295" spans="1:65" s="2" customFormat="1" ht="21.75" customHeight="1" x14ac:dyDescent="0.2">
      <c r="A295" s="30"/>
      <c r="B295" s="128"/>
      <c r="C295" s="178" t="s">
        <v>816</v>
      </c>
      <c r="D295" s="178" t="s">
        <v>680</v>
      </c>
      <c r="E295" s="179" t="s">
        <v>1591</v>
      </c>
      <c r="F295" s="180" t="s">
        <v>1592</v>
      </c>
      <c r="G295" s="181" t="s">
        <v>1593</v>
      </c>
      <c r="H295" s="182">
        <v>1200</v>
      </c>
      <c r="I295" s="183"/>
      <c r="J295" s="184">
        <f t="shared" si="55"/>
        <v>0</v>
      </c>
      <c r="K295" s="185"/>
      <c r="L295" s="186"/>
      <c r="M295" s="187" t="s">
        <v>1</v>
      </c>
      <c r="N295" s="188" t="s">
        <v>38</v>
      </c>
      <c r="O295" s="59"/>
      <c r="P295" s="170">
        <f t="shared" si="56"/>
        <v>0</v>
      </c>
      <c r="Q295" s="170">
        <v>0</v>
      </c>
      <c r="R295" s="170">
        <f t="shared" si="57"/>
        <v>0</v>
      </c>
      <c r="S295" s="170">
        <v>0</v>
      </c>
      <c r="T295" s="171">
        <f t="shared" si="58"/>
        <v>0</v>
      </c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R295" s="172" t="s">
        <v>768</v>
      </c>
      <c r="AT295" s="172" t="s">
        <v>680</v>
      </c>
      <c r="AU295" s="172" t="s">
        <v>84</v>
      </c>
      <c r="AY295" s="13" t="s">
        <v>219</v>
      </c>
      <c r="BE295" s="91">
        <f t="shared" si="59"/>
        <v>0</v>
      </c>
      <c r="BF295" s="91">
        <f t="shared" si="60"/>
        <v>0</v>
      </c>
      <c r="BG295" s="91">
        <f t="shared" si="61"/>
        <v>0</v>
      </c>
      <c r="BH295" s="91">
        <f t="shared" si="62"/>
        <v>0</v>
      </c>
      <c r="BI295" s="91">
        <f t="shared" si="63"/>
        <v>0</v>
      </c>
      <c r="BJ295" s="13" t="s">
        <v>84</v>
      </c>
      <c r="BK295" s="91">
        <f t="shared" si="64"/>
        <v>0</v>
      </c>
      <c r="BL295" s="13" t="s">
        <v>389</v>
      </c>
      <c r="BM295" s="172" t="s">
        <v>1761</v>
      </c>
    </row>
    <row r="296" spans="1:65" s="2" customFormat="1" ht="16.5" customHeight="1" x14ac:dyDescent="0.2">
      <c r="A296" s="30"/>
      <c r="B296" s="128"/>
      <c r="C296" s="160" t="s">
        <v>820</v>
      </c>
      <c r="D296" s="160" t="s">
        <v>221</v>
      </c>
      <c r="E296" s="161" t="s">
        <v>1594</v>
      </c>
      <c r="F296" s="162" t="s">
        <v>1595</v>
      </c>
      <c r="G296" s="163" t="s">
        <v>926</v>
      </c>
      <c r="H296" s="164">
        <v>3</v>
      </c>
      <c r="I296" s="165"/>
      <c r="J296" s="166">
        <f t="shared" si="55"/>
        <v>0</v>
      </c>
      <c r="K296" s="167"/>
      <c r="L296" s="31"/>
      <c r="M296" s="168" t="s">
        <v>1</v>
      </c>
      <c r="N296" s="169" t="s">
        <v>38</v>
      </c>
      <c r="O296" s="59"/>
      <c r="P296" s="170">
        <f t="shared" si="56"/>
        <v>0</v>
      </c>
      <c r="Q296" s="170">
        <v>0</v>
      </c>
      <c r="R296" s="170">
        <f t="shared" si="57"/>
        <v>0</v>
      </c>
      <c r="S296" s="170">
        <v>0</v>
      </c>
      <c r="T296" s="171">
        <f t="shared" si="58"/>
        <v>0</v>
      </c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R296" s="172" t="s">
        <v>389</v>
      </c>
      <c r="AT296" s="172" t="s">
        <v>221</v>
      </c>
      <c r="AU296" s="172" t="s">
        <v>84</v>
      </c>
      <c r="AY296" s="13" t="s">
        <v>219</v>
      </c>
      <c r="BE296" s="91">
        <f t="shared" si="59"/>
        <v>0</v>
      </c>
      <c r="BF296" s="91">
        <f t="shared" si="60"/>
        <v>0</v>
      </c>
      <c r="BG296" s="91">
        <f t="shared" si="61"/>
        <v>0</v>
      </c>
      <c r="BH296" s="91">
        <f t="shared" si="62"/>
        <v>0</v>
      </c>
      <c r="BI296" s="91">
        <f t="shared" si="63"/>
        <v>0</v>
      </c>
      <c r="BJ296" s="13" t="s">
        <v>84</v>
      </c>
      <c r="BK296" s="91">
        <f t="shared" si="64"/>
        <v>0</v>
      </c>
      <c r="BL296" s="13" t="s">
        <v>389</v>
      </c>
      <c r="BM296" s="172" t="s">
        <v>887</v>
      </c>
    </row>
    <row r="297" spans="1:65" s="2" customFormat="1" ht="16.5" customHeight="1" x14ac:dyDescent="0.2">
      <c r="A297" s="30"/>
      <c r="B297" s="128"/>
      <c r="C297" s="178" t="s">
        <v>824</v>
      </c>
      <c r="D297" s="178" t="s">
        <v>680</v>
      </c>
      <c r="E297" s="179" t="s">
        <v>1596</v>
      </c>
      <c r="F297" s="180" t="s">
        <v>1597</v>
      </c>
      <c r="G297" s="181" t="s">
        <v>926</v>
      </c>
      <c r="H297" s="182">
        <v>3</v>
      </c>
      <c r="I297" s="183"/>
      <c r="J297" s="184">
        <f t="shared" si="55"/>
        <v>0</v>
      </c>
      <c r="K297" s="185"/>
      <c r="L297" s="186"/>
      <c r="M297" s="187" t="s">
        <v>1</v>
      </c>
      <c r="N297" s="188" t="s">
        <v>38</v>
      </c>
      <c r="O297" s="59"/>
      <c r="P297" s="170">
        <f t="shared" si="56"/>
        <v>0</v>
      </c>
      <c r="Q297" s="170">
        <v>0</v>
      </c>
      <c r="R297" s="170">
        <f t="shared" si="57"/>
        <v>0</v>
      </c>
      <c r="S297" s="170">
        <v>0</v>
      </c>
      <c r="T297" s="171">
        <f t="shared" si="58"/>
        <v>0</v>
      </c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R297" s="172" t="s">
        <v>768</v>
      </c>
      <c r="AT297" s="172" t="s">
        <v>680</v>
      </c>
      <c r="AU297" s="172" t="s">
        <v>84</v>
      </c>
      <c r="AY297" s="13" t="s">
        <v>219</v>
      </c>
      <c r="BE297" s="91">
        <f t="shared" si="59"/>
        <v>0</v>
      </c>
      <c r="BF297" s="91">
        <f t="shared" si="60"/>
        <v>0</v>
      </c>
      <c r="BG297" s="91">
        <f t="shared" si="61"/>
        <v>0</v>
      </c>
      <c r="BH297" s="91">
        <f t="shared" si="62"/>
        <v>0</v>
      </c>
      <c r="BI297" s="91">
        <f t="shared" si="63"/>
        <v>0</v>
      </c>
      <c r="BJ297" s="13" t="s">
        <v>84</v>
      </c>
      <c r="BK297" s="91">
        <f t="shared" si="64"/>
        <v>0</v>
      </c>
      <c r="BL297" s="13" t="s">
        <v>389</v>
      </c>
      <c r="BM297" s="172" t="s">
        <v>890</v>
      </c>
    </row>
    <row r="298" spans="1:65" s="2" customFormat="1" ht="24.3" customHeight="1" x14ac:dyDescent="0.2">
      <c r="A298" s="30"/>
      <c r="B298" s="128"/>
      <c r="C298" s="160" t="s">
        <v>574</v>
      </c>
      <c r="D298" s="160" t="s">
        <v>221</v>
      </c>
      <c r="E298" s="161" t="s">
        <v>1599</v>
      </c>
      <c r="F298" s="162" t="s">
        <v>1600</v>
      </c>
      <c r="G298" s="163" t="s">
        <v>926</v>
      </c>
      <c r="H298" s="164">
        <v>8</v>
      </c>
      <c r="I298" s="165"/>
      <c r="J298" s="166">
        <f t="shared" si="55"/>
        <v>0</v>
      </c>
      <c r="K298" s="167"/>
      <c r="L298" s="31"/>
      <c r="M298" s="168" t="s">
        <v>1</v>
      </c>
      <c r="N298" s="169" t="s">
        <v>38</v>
      </c>
      <c r="O298" s="59"/>
      <c r="P298" s="170">
        <f t="shared" si="56"/>
        <v>0</v>
      </c>
      <c r="Q298" s="170">
        <v>0</v>
      </c>
      <c r="R298" s="170">
        <f t="shared" si="57"/>
        <v>0</v>
      </c>
      <c r="S298" s="170">
        <v>0</v>
      </c>
      <c r="T298" s="171">
        <f t="shared" si="58"/>
        <v>0</v>
      </c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R298" s="172" t="s">
        <v>389</v>
      </c>
      <c r="AT298" s="172" t="s">
        <v>221</v>
      </c>
      <c r="AU298" s="172" t="s">
        <v>84</v>
      </c>
      <c r="AY298" s="13" t="s">
        <v>219</v>
      </c>
      <c r="BE298" s="91">
        <f t="shared" si="59"/>
        <v>0</v>
      </c>
      <c r="BF298" s="91">
        <f t="shared" si="60"/>
        <v>0</v>
      </c>
      <c r="BG298" s="91">
        <f t="shared" si="61"/>
        <v>0</v>
      </c>
      <c r="BH298" s="91">
        <f t="shared" si="62"/>
        <v>0</v>
      </c>
      <c r="BI298" s="91">
        <f t="shared" si="63"/>
        <v>0</v>
      </c>
      <c r="BJ298" s="13" t="s">
        <v>84</v>
      </c>
      <c r="BK298" s="91">
        <f t="shared" si="64"/>
        <v>0</v>
      </c>
      <c r="BL298" s="13" t="s">
        <v>389</v>
      </c>
      <c r="BM298" s="172" t="s">
        <v>894</v>
      </c>
    </row>
    <row r="299" spans="1:65" s="2" customFormat="1" ht="16.5" customHeight="1" x14ac:dyDescent="0.2">
      <c r="A299" s="30"/>
      <c r="B299" s="128"/>
      <c r="C299" s="178" t="s">
        <v>831</v>
      </c>
      <c r="D299" s="178" t="s">
        <v>680</v>
      </c>
      <c r="E299" s="179" t="s">
        <v>1601</v>
      </c>
      <c r="F299" s="180" t="s">
        <v>1602</v>
      </c>
      <c r="G299" s="181" t="s">
        <v>926</v>
      </c>
      <c r="H299" s="182">
        <v>8</v>
      </c>
      <c r="I299" s="183"/>
      <c r="J299" s="184">
        <f t="shared" si="55"/>
        <v>0</v>
      </c>
      <c r="K299" s="185"/>
      <c r="L299" s="186"/>
      <c r="M299" s="187" t="s">
        <v>1</v>
      </c>
      <c r="N299" s="188" t="s">
        <v>38</v>
      </c>
      <c r="O299" s="59"/>
      <c r="P299" s="170">
        <f t="shared" si="56"/>
        <v>0</v>
      </c>
      <c r="Q299" s="170">
        <v>0</v>
      </c>
      <c r="R299" s="170">
        <f t="shared" si="57"/>
        <v>0</v>
      </c>
      <c r="S299" s="170">
        <v>0</v>
      </c>
      <c r="T299" s="171">
        <f t="shared" si="58"/>
        <v>0</v>
      </c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R299" s="172" t="s">
        <v>768</v>
      </c>
      <c r="AT299" s="172" t="s">
        <v>680</v>
      </c>
      <c r="AU299" s="172" t="s">
        <v>84</v>
      </c>
      <c r="AY299" s="13" t="s">
        <v>219</v>
      </c>
      <c r="BE299" s="91">
        <f t="shared" si="59"/>
        <v>0</v>
      </c>
      <c r="BF299" s="91">
        <f t="shared" si="60"/>
        <v>0</v>
      </c>
      <c r="BG299" s="91">
        <f t="shared" si="61"/>
        <v>0</v>
      </c>
      <c r="BH299" s="91">
        <f t="shared" si="62"/>
        <v>0</v>
      </c>
      <c r="BI299" s="91">
        <f t="shared" si="63"/>
        <v>0</v>
      </c>
      <c r="BJ299" s="13" t="s">
        <v>84</v>
      </c>
      <c r="BK299" s="91">
        <f t="shared" si="64"/>
        <v>0</v>
      </c>
      <c r="BL299" s="13" t="s">
        <v>389</v>
      </c>
      <c r="BM299" s="172" t="s">
        <v>1762</v>
      </c>
    </row>
    <row r="300" spans="1:65" s="2" customFormat="1" ht="16.5" customHeight="1" x14ac:dyDescent="0.2">
      <c r="A300" s="30"/>
      <c r="B300" s="128"/>
      <c r="C300" s="160" t="s">
        <v>578</v>
      </c>
      <c r="D300" s="160" t="s">
        <v>221</v>
      </c>
      <c r="E300" s="161" t="s">
        <v>1603</v>
      </c>
      <c r="F300" s="162" t="s">
        <v>1604</v>
      </c>
      <c r="G300" s="163" t="s">
        <v>926</v>
      </c>
      <c r="H300" s="164">
        <v>1</v>
      </c>
      <c r="I300" s="165"/>
      <c r="J300" s="166">
        <f t="shared" si="55"/>
        <v>0</v>
      </c>
      <c r="K300" s="167"/>
      <c r="L300" s="31"/>
      <c r="M300" s="168" t="s">
        <v>1</v>
      </c>
      <c r="N300" s="169" t="s">
        <v>38</v>
      </c>
      <c r="O300" s="59"/>
      <c r="P300" s="170">
        <f t="shared" si="56"/>
        <v>0</v>
      </c>
      <c r="Q300" s="170">
        <v>0</v>
      </c>
      <c r="R300" s="170">
        <f t="shared" si="57"/>
        <v>0</v>
      </c>
      <c r="S300" s="170">
        <v>0</v>
      </c>
      <c r="T300" s="171">
        <f t="shared" si="58"/>
        <v>0</v>
      </c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R300" s="172" t="s">
        <v>389</v>
      </c>
      <c r="AT300" s="172" t="s">
        <v>221</v>
      </c>
      <c r="AU300" s="172" t="s">
        <v>84</v>
      </c>
      <c r="AY300" s="13" t="s">
        <v>219</v>
      </c>
      <c r="BE300" s="91">
        <f t="shared" si="59"/>
        <v>0</v>
      </c>
      <c r="BF300" s="91">
        <f t="shared" si="60"/>
        <v>0</v>
      </c>
      <c r="BG300" s="91">
        <f t="shared" si="61"/>
        <v>0</v>
      </c>
      <c r="BH300" s="91">
        <f t="shared" si="62"/>
        <v>0</v>
      </c>
      <c r="BI300" s="91">
        <f t="shared" si="63"/>
        <v>0</v>
      </c>
      <c r="BJ300" s="13" t="s">
        <v>84</v>
      </c>
      <c r="BK300" s="91">
        <f t="shared" si="64"/>
        <v>0</v>
      </c>
      <c r="BL300" s="13" t="s">
        <v>389</v>
      </c>
      <c r="BM300" s="172" t="s">
        <v>903</v>
      </c>
    </row>
    <row r="301" spans="1:65" s="2" customFormat="1" ht="16.5" customHeight="1" x14ac:dyDescent="0.2">
      <c r="A301" s="30"/>
      <c r="B301" s="128"/>
      <c r="C301" s="178" t="s">
        <v>838</v>
      </c>
      <c r="D301" s="178" t="s">
        <v>680</v>
      </c>
      <c r="E301" s="179" t="s">
        <v>1606</v>
      </c>
      <c r="F301" s="180" t="s">
        <v>1607</v>
      </c>
      <c r="G301" s="181" t="s">
        <v>926</v>
      </c>
      <c r="H301" s="182">
        <v>1</v>
      </c>
      <c r="I301" s="183"/>
      <c r="J301" s="184">
        <f t="shared" si="55"/>
        <v>0</v>
      </c>
      <c r="K301" s="185"/>
      <c r="L301" s="186"/>
      <c r="M301" s="187" t="s">
        <v>1</v>
      </c>
      <c r="N301" s="188" t="s">
        <v>38</v>
      </c>
      <c r="O301" s="59"/>
      <c r="P301" s="170">
        <f t="shared" si="56"/>
        <v>0</v>
      </c>
      <c r="Q301" s="170">
        <v>0</v>
      </c>
      <c r="R301" s="170">
        <f t="shared" si="57"/>
        <v>0</v>
      </c>
      <c r="S301" s="170">
        <v>0</v>
      </c>
      <c r="T301" s="171">
        <f t="shared" si="58"/>
        <v>0</v>
      </c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R301" s="172" t="s">
        <v>768</v>
      </c>
      <c r="AT301" s="172" t="s">
        <v>680</v>
      </c>
      <c r="AU301" s="172" t="s">
        <v>84</v>
      </c>
      <c r="AY301" s="13" t="s">
        <v>219</v>
      </c>
      <c r="BE301" s="91">
        <f t="shared" si="59"/>
        <v>0</v>
      </c>
      <c r="BF301" s="91">
        <f t="shared" si="60"/>
        <v>0</v>
      </c>
      <c r="BG301" s="91">
        <f t="shared" si="61"/>
        <v>0</v>
      </c>
      <c r="BH301" s="91">
        <f t="shared" si="62"/>
        <v>0</v>
      </c>
      <c r="BI301" s="91">
        <f t="shared" si="63"/>
        <v>0</v>
      </c>
      <c r="BJ301" s="13" t="s">
        <v>84</v>
      </c>
      <c r="BK301" s="91">
        <f t="shared" si="64"/>
        <v>0</v>
      </c>
      <c r="BL301" s="13" t="s">
        <v>389</v>
      </c>
      <c r="BM301" s="172" t="s">
        <v>906</v>
      </c>
    </row>
    <row r="302" spans="1:65" s="2" customFormat="1" ht="21.75" customHeight="1" x14ac:dyDescent="0.2">
      <c r="A302" s="30"/>
      <c r="B302" s="128"/>
      <c r="C302" s="160" t="s">
        <v>581</v>
      </c>
      <c r="D302" s="160" t="s">
        <v>221</v>
      </c>
      <c r="E302" s="161" t="s">
        <v>1608</v>
      </c>
      <c r="F302" s="162" t="s">
        <v>1609</v>
      </c>
      <c r="G302" s="163" t="s">
        <v>380</v>
      </c>
      <c r="H302" s="164">
        <v>880</v>
      </c>
      <c r="I302" s="165"/>
      <c r="J302" s="166">
        <f t="shared" si="55"/>
        <v>0</v>
      </c>
      <c r="K302" s="167"/>
      <c r="L302" s="31"/>
      <c r="M302" s="168" t="s">
        <v>1</v>
      </c>
      <c r="N302" s="169" t="s">
        <v>38</v>
      </c>
      <c r="O302" s="59"/>
      <c r="P302" s="170">
        <f t="shared" si="56"/>
        <v>0</v>
      </c>
      <c r="Q302" s="170">
        <v>0</v>
      </c>
      <c r="R302" s="170">
        <f t="shared" si="57"/>
        <v>0</v>
      </c>
      <c r="S302" s="170">
        <v>0</v>
      </c>
      <c r="T302" s="171">
        <f t="shared" si="58"/>
        <v>0</v>
      </c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R302" s="172" t="s">
        <v>389</v>
      </c>
      <c r="AT302" s="172" t="s">
        <v>221</v>
      </c>
      <c r="AU302" s="172" t="s">
        <v>84</v>
      </c>
      <c r="AY302" s="13" t="s">
        <v>219</v>
      </c>
      <c r="BE302" s="91">
        <f t="shared" si="59"/>
        <v>0</v>
      </c>
      <c r="BF302" s="91">
        <f t="shared" si="60"/>
        <v>0</v>
      </c>
      <c r="BG302" s="91">
        <f t="shared" si="61"/>
        <v>0</v>
      </c>
      <c r="BH302" s="91">
        <f t="shared" si="62"/>
        <v>0</v>
      </c>
      <c r="BI302" s="91">
        <f t="shared" si="63"/>
        <v>0</v>
      </c>
      <c r="BJ302" s="13" t="s">
        <v>84</v>
      </c>
      <c r="BK302" s="91">
        <f t="shared" si="64"/>
        <v>0</v>
      </c>
      <c r="BL302" s="13" t="s">
        <v>389</v>
      </c>
      <c r="BM302" s="172" t="s">
        <v>910</v>
      </c>
    </row>
    <row r="303" spans="1:65" s="2" customFormat="1" ht="24.3" customHeight="1" x14ac:dyDescent="0.2">
      <c r="A303" s="30"/>
      <c r="B303" s="128"/>
      <c r="C303" s="178" t="s">
        <v>845</v>
      </c>
      <c r="D303" s="178" t="s">
        <v>680</v>
      </c>
      <c r="E303" s="179" t="s">
        <v>1610</v>
      </c>
      <c r="F303" s="180" t="s">
        <v>1611</v>
      </c>
      <c r="G303" s="181" t="s">
        <v>1</v>
      </c>
      <c r="H303" s="182">
        <v>880</v>
      </c>
      <c r="I303" s="183"/>
      <c r="J303" s="184">
        <f t="shared" si="55"/>
        <v>0</v>
      </c>
      <c r="K303" s="185"/>
      <c r="L303" s="186"/>
      <c r="M303" s="187" t="s">
        <v>1</v>
      </c>
      <c r="N303" s="188" t="s">
        <v>38</v>
      </c>
      <c r="O303" s="59"/>
      <c r="P303" s="170">
        <f t="shared" si="56"/>
        <v>0</v>
      </c>
      <c r="Q303" s="170">
        <v>0</v>
      </c>
      <c r="R303" s="170">
        <f t="shared" si="57"/>
        <v>0</v>
      </c>
      <c r="S303" s="170">
        <v>0</v>
      </c>
      <c r="T303" s="171">
        <f t="shared" si="58"/>
        <v>0</v>
      </c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R303" s="172" t="s">
        <v>768</v>
      </c>
      <c r="AT303" s="172" t="s">
        <v>680</v>
      </c>
      <c r="AU303" s="172" t="s">
        <v>84</v>
      </c>
      <c r="AY303" s="13" t="s">
        <v>219</v>
      </c>
      <c r="BE303" s="91">
        <f t="shared" si="59"/>
        <v>0</v>
      </c>
      <c r="BF303" s="91">
        <f t="shared" si="60"/>
        <v>0</v>
      </c>
      <c r="BG303" s="91">
        <f t="shared" si="61"/>
        <v>0</v>
      </c>
      <c r="BH303" s="91">
        <f t="shared" si="62"/>
        <v>0</v>
      </c>
      <c r="BI303" s="91">
        <f t="shared" si="63"/>
        <v>0</v>
      </c>
      <c r="BJ303" s="13" t="s">
        <v>84</v>
      </c>
      <c r="BK303" s="91">
        <f t="shared" si="64"/>
        <v>0</v>
      </c>
      <c r="BL303" s="13" t="s">
        <v>389</v>
      </c>
      <c r="BM303" s="172" t="s">
        <v>2193</v>
      </c>
    </row>
    <row r="304" spans="1:65" s="2" customFormat="1" ht="16.5" customHeight="1" x14ac:dyDescent="0.2">
      <c r="A304" s="30"/>
      <c r="B304" s="128"/>
      <c r="C304" s="160" t="s">
        <v>585</v>
      </c>
      <c r="D304" s="160" t="s">
        <v>221</v>
      </c>
      <c r="E304" s="161" t="s">
        <v>1612</v>
      </c>
      <c r="F304" s="162" t="s">
        <v>1613</v>
      </c>
      <c r="G304" s="163" t="s">
        <v>926</v>
      </c>
      <c r="H304" s="164">
        <v>7</v>
      </c>
      <c r="I304" s="165"/>
      <c r="J304" s="166">
        <f t="shared" si="55"/>
        <v>0</v>
      </c>
      <c r="K304" s="167"/>
      <c r="L304" s="31"/>
      <c r="M304" s="168" t="s">
        <v>1</v>
      </c>
      <c r="N304" s="169" t="s">
        <v>38</v>
      </c>
      <c r="O304" s="59"/>
      <c r="P304" s="170">
        <f t="shared" si="56"/>
        <v>0</v>
      </c>
      <c r="Q304" s="170">
        <v>0</v>
      </c>
      <c r="R304" s="170">
        <f t="shared" si="57"/>
        <v>0</v>
      </c>
      <c r="S304" s="170">
        <v>0</v>
      </c>
      <c r="T304" s="171">
        <f t="shared" si="58"/>
        <v>0</v>
      </c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R304" s="172" t="s">
        <v>389</v>
      </c>
      <c r="AT304" s="172" t="s">
        <v>221</v>
      </c>
      <c r="AU304" s="172" t="s">
        <v>84</v>
      </c>
      <c r="AY304" s="13" t="s">
        <v>219</v>
      </c>
      <c r="BE304" s="91">
        <f t="shared" si="59"/>
        <v>0</v>
      </c>
      <c r="BF304" s="91">
        <f t="shared" si="60"/>
        <v>0</v>
      </c>
      <c r="BG304" s="91">
        <f t="shared" si="61"/>
        <v>0</v>
      </c>
      <c r="BH304" s="91">
        <f t="shared" si="62"/>
        <v>0</v>
      </c>
      <c r="BI304" s="91">
        <f t="shared" si="63"/>
        <v>0</v>
      </c>
      <c r="BJ304" s="13" t="s">
        <v>84</v>
      </c>
      <c r="BK304" s="91">
        <f t="shared" si="64"/>
        <v>0</v>
      </c>
      <c r="BL304" s="13" t="s">
        <v>389</v>
      </c>
      <c r="BM304" s="172" t="s">
        <v>919</v>
      </c>
    </row>
    <row r="305" spans="1:65" s="2" customFormat="1" ht="16.5" customHeight="1" x14ac:dyDescent="0.2">
      <c r="A305" s="30"/>
      <c r="B305" s="128"/>
      <c r="C305" s="178" t="s">
        <v>852</v>
      </c>
      <c r="D305" s="178" t="s">
        <v>680</v>
      </c>
      <c r="E305" s="179" t="s">
        <v>1614</v>
      </c>
      <c r="F305" s="180" t="s">
        <v>1615</v>
      </c>
      <c r="G305" s="181" t="s">
        <v>926</v>
      </c>
      <c r="H305" s="182">
        <v>7</v>
      </c>
      <c r="I305" s="183"/>
      <c r="J305" s="184">
        <f t="shared" si="55"/>
        <v>0</v>
      </c>
      <c r="K305" s="185"/>
      <c r="L305" s="186"/>
      <c r="M305" s="187" t="s">
        <v>1</v>
      </c>
      <c r="N305" s="188" t="s">
        <v>38</v>
      </c>
      <c r="O305" s="59"/>
      <c r="P305" s="170">
        <f t="shared" si="56"/>
        <v>0</v>
      </c>
      <c r="Q305" s="170">
        <v>0</v>
      </c>
      <c r="R305" s="170">
        <f t="shared" si="57"/>
        <v>0</v>
      </c>
      <c r="S305" s="170">
        <v>0</v>
      </c>
      <c r="T305" s="171">
        <f t="shared" si="58"/>
        <v>0</v>
      </c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R305" s="172" t="s">
        <v>768</v>
      </c>
      <c r="AT305" s="172" t="s">
        <v>680</v>
      </c>
      <c r="AU305" s="172" t="s">
        <v>84</v>
      </c>
      <c r="AY305" s="13" t="s">
        <v>219</v>
      </c>
      <c r="BE305" s="91">
        <f t="shared" si="59"/>
        <v>0</v>
      </c>
      <c r="BF305" s="91">
        <f t="shared" si="60"/>
        <v>0</v>
      </c>
      <c r="BG305" s="91">
        <f t="shared" si="61"/>
        <v>0</v>
      </c>
      <c r="BH305" s="91">
        <f t="shared" si="62"/>
        <v>0</v>
      </c>
      <c r="BI305" s="91">
        <f t="shared" si="63"/>
        <v>0</v>
      </c>
      <c r="BJ305" s="13" t="s">
        <v>84</v>
      </c>
      <c r="BK305" s="91">
        <f t="shared" si="64"/>
        <v>0</v>
      </c>
      <c r="BL305" s="13" t="s">
        <v>389</v>
      </c>
      <c r="BM305" s="172" t="s">
        <v>922</v>
      </c>
    </row>
    <row r="306" spans="1:65" s="2" customFormat="1" ht="16.5" customHeight="1" x14ac:dyDescent="0.2">
      <c r="A306" s="30"/>
      <c r="B306" s="128"/>
      <c r="C306" s="160" t="s">
        <v>588</v>
      </c>
      <c r="D306" s="160" t="s">
        <v>221</v>
      </c>
      <c r="E306" s="161" t="s">
        <v>1616</v>
      </c>
      <c r="F306" s="162" t="s">
        <v>1617</v>
      </c>
      <c r="G306" s="163" t="s">
        <v>926</v>
      </c>
      <c r="H306" s="164">
        <v>3</v>
      </c>
      <c r="I306" s="165"/>
      <c r="J306" s="166">
        <f t="shared" si="55"/>
        <v>0</v>
      </c>
      <c r="K306" s="167"/>
      <c r="L306" s="31"/>
      <c r="M306" s="168" t="s">
        <v>1</v>
      </c>
      <c r="N306" s="169" t="s">
        <v>38</v>
      </c>
      <c r="O306" s="59"/>
      <c r="P306" s="170">
        <f t="shared" si="56"/>
        <v>0</v>
      </c>
      <c r="Q306" s="170">
        <v>0</v>
      </c>
      <c r="R306" s="170">
        <f t="shared" si="57"/>
        <v>0</v>
      </c>
      <c r="S306" s="170">
        <v>0</v>
      </c>
      <c r="T306" s="171">
        <f t="shared" si="58"/>
        <v>0</v>
      </c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R306" s="172" t="s">
        <v>389</v>
      </c>
      <c r="AT306" s="172" t="s">
        <v>221</v>
      </c>
      <c r="AU306" s="172" t="s">
        <v>84</v>
      </c>
      <c r="AY306" s="13" t="s">
        <v>219</v>
      </c>
      <c r="BE306" s="91">
        <f t="shared" si="59"/>
        <v>0</v>
      </c>
      <c r="BF306" s="91">
        <f t="shared" si="60"/>
        <v>0</v>
      </c>
      <c r="BG306" s="91">
        <f t="shared" si="61"/>
        <v>0</v>
      </c>
      <c r="BH306" s="91">
        <f t="shared" si="62"/>
        <v>0</v>
      </c>
      <c r="BI306" s="91">
        <f t="shared" si="63"/>
        <v>0</v>
      </c>
      <c r="BJ306" s="13" t="s">
        <v>84</v>
      </c>
      <c r="BK306" s="91">
        <f t="shared" si="64"/>
        <v>0</v>
      </c>
      <c r="BL306" s="13" t="s">
        <v>389</v>
      </c>
      <c r="BM306" s="172" t="s">
        <v>927</v>
      </c>
    </row>
    <row r="307" spans="1:65" s="2" customFormat="1" ht="24.3" customHeight="1" x14ac:dyDescent="0.2">
      <c r="A307" s="30"/>
      <c r="B307" s="128"/>
      <c r="C307" s="178" t="s">
        <v>861</v>
      </c>
      <c r="D307" s="178" t="s">
        <v>680</v>
      </c>
      <c r="E307" s="179" t="s">
        <v>1618</v>
      </c>
      <c r="F307" s="180" t="s">
        <v>1619</v>
      </c>
      <c r="G307" s="181" t="s">
        <v>926</v>
      </c>
      <c r="H307" s="182">
        <v>3</v>
      </c>
      <c r="I307" s="183"/>
      <c r="J307" s="184">
        <f t="shared" si="55"/>
        <v>0</v>
      </c>
      <c r="K307" s="185"/>
      <c r="L307" s="186"/>
      <c r="M307" s="187" t="s">
        <v>1</v>
      </c>
      <c r="N307" s="188" t="s">
        <v>38</v>
      </c>
      <c r="O307" s="59"/>
      <c r="P307" s="170">
        <f t="shared" si="56"/>
        <v>0</v>
      </c>
      <c r="Q307" s="170">
        <v>0</v>
      </c>
      <c r="R307" s="170">
        <f t="shared" si="57"/>
        <v>0</v>
      </c>
      <c r="S307" s="170">
        <v>0</v>
      </c>
      <c r="T307" s="171">
        <f t="shared" si="58"/>
        <v>0</v>
      </c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R307" s="172" t="s">
        <v>768</v>
      </c>
      <c r="AT307" s="172" t="s">
        <v>680</v>
      </c>
      <c r="AU307" s="172" t="s">
        <v>84</v>
      </c>
      <c r="AY307" s="13" t="s">
        <v>219</v>
      </c>
      <c r="BE307" s="91">
        <f t="shared" si="59"/>
        <v>0</v>
      </c>
      <c r="BF307" s="91">
        <f t="shared" si="60"/>
        <v>0</v>
      </c>
      <c r="BG307" s="91">
        <f t="shared" si="61"/>
        <v>0</v>
      </c>
      <c r="BH307" s="91">
        <f t="shared" si="62"/>
        <v>0</v>
      </c>
      <c r="BI307" s="91">
        <f t="shared" si="63"/>
        <v>0</v>
      </c>
      <c r="BJ307" s="13" t="s">
        <v>84</v>
      </c>
      <c r="BK307" s="91">
        <f t="shared" si="64"/>
        <v>0</v>
      </c>
      <c r="BL307" s="13" t="s">
        <v>389</v>
      </c>
      <c r="BM307" s="172" t="s">
        <v>930</v>
      </c>
    </row>
    <row r="308" spans="1:65" s="11" customFormat="1" ht="22.8" customHeight="1" x14ac:dyDescent="0.25">
      <c r="B308" s="147"/>
      <c r="D308" s="148" t="s">
        <v>71</v>
      </c>
      <c r="E308" s="158" t="s">
        <v>1620</v>
      </c>
      <c r="F308" s="158" t="s">
        <v>1621</v>
      </c>
      <c r="I308" s="150"/>
      <c r="J308" s="159">
        <f>BK308</f>
        <v>0</v>
      </c>
      <c r="L308" s="147"/>
      <c r="M308" s="152"/>
      <c r="N308" s="153"/>
      <c r="O308" s="153"/>
      <c r="P308" s="154">
        <f>P309</f>
        <v>0</v>
      </c>
      <c r="Q308" s="153"/>
      <c r="R308" s="154">
        <f>R309</f>
        <v>0</v>
      </c>
      <c r="S308" s="153"/>
      <c r="T308" s="155">
        <f>T309</f>
        <v>0</v>
      </c>
      <c r="AR308" s="148" t="s">
        <v>91</v>
      </c>
      <c r="AT308" s="156" t="s">
        <v>71</v>
      </c>
      <c r="AU308" s="156" t="s">
        <v>78</v>
      </c>
      <c r="AY308" s="148" t="s">
        <v>219</v>
      </c>
      <c r="BK308" s="157">
        <f>BK309</f>
        <v>0</v>
      </c>
    </row>
    <row r="309" spans="1:65" s="2" customFormat="1" ht="16.5" customHeight="1" x14ac:dyDescent="0.2">
      <c r="A309" s="30"/>
      <c r="B309" s="128"/>
      <c r="C309" s="178" t="s">
        <v>592</v>
      </c>
      <c r="D309" s="178" t="s">
        <v>680</v>
      </c>
      <c r="E309" s="179" t="s">
        <v>2194</v>
      </c>
      <c r="F309" s="180" t="s">
        <v>2195</v>
      </c>
      <c r="G309" s="181" t="s">
        <v>380</v>
      </c>
      <c r="H309" s="182">
        <v>30</v>
      </c>
      <c r="I309" s="183"/>
      <c r="J309" s="184">
        <f>ROUND(I309*H309,2)</f>
        <v>0</v>
      </c>
      <c r="K309" s="185"/>
      <c r="L309" s="186"/>
      <c r="M309" s="187" t="s">
        <v>1</v>
      </c>
      <c r="N309" s="188" t="s">
        <v>38</v>
      </c>
      <c r="O309" s="59"/>
      <c r="P309" s="170">
        <f>O309*H309</f>
        <v>0</v>
      </c>
      <c r="Q309" s="170">
        <v>0</v>
      </c>
      <c r="R309" s="170">
        <f>Q309*H309</f>
        <v>0</v>
      </c>
      <c r="S309" s="170">
        <v>0</v>
      </c>
      <c r="T309" s="171">
        <f>S309*H309</f>
        <v>0</v>
      </c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R309" s="172" t="s">
        <v>768</v>
      </c>
      <c r="AT309" s="172" t="s">
        <v>680</v>
      </c>
      <c r="AU309" s="172" t="s">
        <v>84</v>
      </c>
      <c r="AY309" s="13" t="s">
        <v>219</v>
      </c>
      <c r="BE309" s="91">
        <f>IF(N309="základná",J309,0)</f>
        <v>0</v>
      </c>
      <c r="BF309" s="91">
        <f>IF(N309="znížená",J309,0)</f>
        <v>0</v>
      </c>
      <c r="BG309" s="91">
        <f>IF(N309="zákl. prenesená",J309,0)</f>
        <v>0</v>
      </c>
      <c r="BH309" s="91">
        <f>IF(N309="zníž. prenesená",J309,0)</f>
        <v>0</v>
      </c>
      <c r="BI309" s="91">
        <f>IF(N309="nulová",J309,0)</f>
        <v>0</v>
      </c>
      <c r="BJ309" s="13" t="s">
        <v>84</v>
      </c>
      <c r="BK309" s="91">
        <f>ROUND(I309*H309,2)</f>
        <v>0</v>
      </c>
      <c r="BL309" s="13" t="s">
        <v>389</v>
      </c>
      <c r="BM309" s="172" t="s">
        <v>815</v>
      </c>
    </row>
    <row r="310" spans="1:65" s="11" customFormat="1" ht="25.95" customHeight="1" x14ac:dyDescent="0.25">
      <c r="B310" s="147"/>
      <c r="D310" s="148" t="s">
        <v>71</v>
      </c>
      <c r="E310" s="149" t="s">
        <v>198</v>
      </c>
      <c r="F310" s="149" t="s">
        <v>1636</v>
      </c>
      <c r="I310" s="150"/>
      <c r="J310" s="151">
        <f>BK310</f>
        <v>0</v>
      </c>
      <c r="L310" s="147"/>
      <c r="M310" s="152"/>
      <c r="N310" s="153"/>
      <c r="O310" s="153"/>
      <c r="P310" s="154">
        <f>SUM(P311:P316)</f>
        <v>0</v>
      </c>
      <c r="Q310" s="153"/>
      <c r="R310" s="154">
        <f>SUM(R311:R316)</f>
        <v>0</v>
      </c>
      <c r="S310" s="153"/>
      <c r="T310" s="155">
        <f>SUM(T311:T316)</f>
        <v>0</v>
      </c>
      <c r="AR310" s="148" t="s">
        <v>234</v>
      </c>
      <c r="AT310" s="156" t="s">
        <v>71</v>
      </c>
      <c r="AU310" s="156" t="s">
        <v>72</v>
      </c>
      <c r="AY310" s="148" t="s">
        <v>219</v>
      </c>
      <c r="BK310" s="157">
        <f>SUM(BK311:BK316)</f>
        <v>0</v>
      </c>
    </row>
    <row r="311" spans="1:65" s="2" customFormat="1" ht="44.25" customHeight="1" x14ac:dyDescent="0.2">
      <c r="A311" s="30"/>
      <c r="B311" s="128"/>
      <c r="C311" s="160" t="s">
        <v>868</v>
      </c>
      <c r="D311" s="160" t="s">
        <v>221</v>
      </c>
      <c r="E311" s="161" t="s">
        <v>1637</v>
      </c>
      <c r="F311" s="162" t="s">
        <v>1638</v>
      </c>
      <c r="G311" s="163" t="s">
        <v>926</v>
      </c>
      <c r="H311" s="164">
        <v>1</v>
      </c>
      <c r="I311" s="165"/>
      <c r="J311" s="166">
        <f t="shared" ref="J311:J316" si="65">ROUND(I311*H311,2)</f>
        <v>0</v>
      </c>
      <c r="K311" s="167"/>
      <c r="L311" s="31"/>
      <c r="M311" s="168" t="s">
        <v>1</v>
      </c>
      <c r="N311" s="169" t="s">
        <v>38</v>
      </c>
      <c r="O311" s="59"/>
      <c r="P311" s="170">
        <f t="shared" ref="P311:P316" si="66">O311*H311</f>
        <v>0</v>
      </c>
      <c r="Q311" s="170">
        <v>0</v>
      </c>
      <c r="R311" s="170">
        <f t="shared" ref="R311:R316" si="67">Q311*H311</f>
        <v>0</v>
      </c>
      <c r="S311" s="170">
        <v>0</v>
      </c>
      <c r="T311" s="171">
        <f t="shared" ref="T311:T316" si="68">S311*H311</f>
        <v>0</v>
      </c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R311" s="172" t="s">
        <v>389</v>
      </c>
      <c r="AT311" s="172" t="s">
        <v>221</v>
      </c>
      <c r="AU311" s="172" t="s">
        <v>78</v>
      </c>
      <c r="AY311" s="13" t="s">
        <v>219</v>
      </c>
      <c r="BE311" s="91">
        <f t="shared" ref="BE311:BE316" si="69">IF(N311="základná",J311,0)</f>
        <v>0</v>
      </c>
      <c r="BF311" s="91">
        <f t="shared" ref="BF311:BF316" si="70">IF(N311="znížená",J311,0)</f>
        <v>0</v>
      </c>
      <c r="BG311" s="91">
        <f t="shared" ref="BG311:BG316" si="71">IF(N311="zákl. prenesená",J311,0)</f>
        <v>0</v>
      </c>
      <c r="BH311" s="91">
        <f t="shared" ref="BH311:BH316" si="72">IF(N311="zníž. prenesená",J311,0)</f>
        <v>0</v>
      </c>
      <c r="BI311" s="91">
        <f t="shared" ref="BI311:BI316" si="73">IF(N311="nulová",J311,0)</f>
        <v>0</v>
      </c>
      <c r="BJ311" s="13" t="s">
        <v>84</v>
      </c>
      <c r="BK311" s="91">
        <f t="shared" ref="BK311:BK316" si="74">ROUND(I311*H311,2)</f>
        <v>0</v>
      </c>
      <c r="BL311" s="13" t="s">
        <v>389</v>
      </c>
      <c r="BM311" s="172" t="s">
        <v>819</v>
      </c>
    </row>
    <row r="312" spans="1:65" s="2" customFormat="1" ht="21.75" customHeight="1" x14ac:dyDescent="0.2">
      <c r="A312" s="30"/>
      <c r="B312" s="128"/>
      <c r="C312" s="160" t="s">
        <v>595</v>
      </c>
      <c r="D312" s="160" t="s">
        <v>221</v>
      </c>
      <c r="E312" s="161" t="s">
        <v>1640</v>
      </c>
      <c r="F312" s="162" t="s">
        <v>1641</v>
      </c>
      <c r="G312" s="163" t="s">
        <v>926</v>
      </c>
      <c r="H312" s="164">
        <v>1</v>
      </c>
      <c r="I312" s="165"/>
      <c r="J312" s="166">
        <f t="shared" si="65"/>
        <v>0</v>
      </c>
      <c r="K312" s="167"/>
      <c r="L312" s="31"/>
      <c r="M312" s="168" t="s">
        <v>1</v>
      </c>
      <c r="N312" s="169" t="s">
        <v>38</v>
      </c>
      <c r="O312" s="59"/>
      <c r="P312" s="170">
        <f t="shared" si="66"/>
        <v>0</v>
      </c>
      <c r="Q312" s="170">
        <v>0</v>
      </c>
      <c r="R312" s="170">
        <f t="shared" si="67"/>
        <v>0</v>
      </c>
      <c r="S312" s="170">
        <v>0</v>
      </c>
      <c r="T312" s="171">
        <f t="shared" si="68"/>
        <v>0</v>
      </c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R312" s="172" t="s">
        <v>389</v>
      </c>
      <c r="AT312" s="172" t="s">
        <v>221</v>
      </c>
      <c r="AU312" s="172" t="s">
        <v>78</v>
      </c>
      <c r="AY312" s="13" t="s">
        <v>219</v>
      </c>
      <c r="BE312" s="91">
        <f t="shared" si="69"/>
        <v>0</v>
      </c>
      <c r="BF312" s="91">
        <f t="shared" si="70"/>
        <v>0</v>
      </c>
      <c r="BG312" s="91">
        <f t="shared" si="71"/>
        <v>0</v>
      </c>
      <c r="BH312" s="91">
        <f t="shared" si="72"/>
        <v>0</v>
      </c>
      <c r="BI312" s="91">
        <f t="shared" si="73"/>
        <v>0</v>
      </c>
      <c r="BJ312" s="13" t="s">
        <v>84</v>
      </c>
      <c r="BK312" s="91">
        <f t="shared" si="74"/>
        <v>0</v>
      </c>
      <c r="BL312" s="13" t="s">
        <v>389</v>
      </c>
      <c r="BM312" s="172" t="s">
        <v>827</v>
      </c>
    </row>
    <row r="313" spans="1:65" s="2" customFormat="1" ht="21.75" customHeight="1" x14ac:dyDescent="0.2">
      <c r="A313" s="30"/>
      <c r="B313" s="128"/>
      <c r="C313" s="160" t="s">
        <v>875</v>
      </c>
      <c r="D313" s="160" t="s">
        <v>221</v>
      </c>
      <c r="E313" s="161" t="s">
        <v>1642</v>
      </c>
      <c r="F313" s="162" t="s">
        <v>1643</v>
      </c>
      <c r="G313" s="163" t="s">
        <v>926</v>
      </c>
      <c r="H313" s="164">
        <v>1</v>
      </c>
      <c r="I313" s="165"/>
      <c r="J313" s="166">
        <f t="shared" si="65"/>
        <v>0</v>
      </c>
      <c r="K313" s="167"/>
      <c r="L313" s="31"/>
      <c r="M313" s="168" t="s">
        <v>1</v>
      </c>
      <c r="N313" s="169" t="s">
        <v>38</v>
      </c>
      <c r="O313" s="59"/>
      <c r="P313" s="170">
        <f t="shared" si="66"/>
        <v>0</v>
      </c>
      <c r="Q313" s="170">
        <v>0</v>
      </c>
      <c r="R313" s="170">
        <f t="shared" si="67"/>
        <v>0</v>
      </c>
      <c r="S313" s="170">
        <v>0</v>
      </c>
      <c r="T313" s="171">
        <f t="shared" si="68"/>
        <v>0</v>
      </c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R313" s="172" t="s">
        <v>389</v>
      </c>
      <c r="AT313" s="172" t="s">
        <v>221</v>
      </c>
      <c r="AU313" s="172" t="s">
        <v>78</v>
      </c>
      <c r="AY313" s="13" t="s">
        <v>219</v>
      </c>
      <c r="BE313" s="91">
        <f t="shared" si="69"/>
        <v>0</v>
      </c>
      <c r="BF313" s="91">
        <f t="shared" si="70"/>
        <v>0</v>
      </c>
      <c r="BG313" s="91">
        <f t="shared" si="71"/>
        <v>0</v>
      </c>
      <c r="BH313" s="91">
        <f t="shared" si="72"/>
        <v>0</v>
      </c>
      <c r="BI313" s="91">
        <f t="shared" si="73"/>
        <v>0</v>
      </c>
      <c r="BJ313" s="13" t="s">
        <v>84</v>
      </c>
      <c r="BK313" s="91">
        <f t="shared" si="74"/>
        <v>0</v>
      </c>
      <c r="BL313" s="13" t="s">
        <v>389</v>
      </c>
      <c r="BM313" s="172" t="s">
        <v>830</v>
      </c>
    </row>
    <row r="314" spans="1:65" s="2" customFormat="1" ht="24.3" customHeight="1" x14ac:dyDescent="0.2">
      <c r="A314" s="30"/>
      <c r="B314" s="128"/>
      <c r="C314" s="160" t="s">
        <v>599</v>
      </c>
      <c r="D314" s="160" t="s">
        <v>221</v>
      </c>
      <c r="E314" s="161" t="s">
        <v>1644</v>
      </c>
      <c r="F314" s="162" t="s">
        <v>1645</v>
      </c>
      <c r="G314" s="163" t="s">
        <v>926</v>
      </c>
      <c r="H314" s="164">
        <v>1</v>
      </c>
      <c r="I314" s="165"/>
      <c r="J314" s="166">
        <f t="shared" si="65"/>
        <v>0</v>
      </c>
      <c r="K314" s="167"/>
      <c r="L314" s="31"/>
      <c r="M314" s="168" t="s">
        <v>1</v>
      </c>
      <c r="N314" s="169" t="s">
        <v>38</v>
      </c>
      <c r="O314" s="59"/>
      <c r="P314" s="170">
        <f t="shared" si="66"/>
        <v>0</v>
      </c>
      <c r="Q314" s="170">
        <v>0</v>
      </c>
      <c r="R314" s="170">
        <f t="shared" si="67"/>
        <v>0</v>
      </c>
      <c r="S314" s="170">
        <v>0</v>
      </c>
      <c r="T314" s="171">
        <f t="shared" si="68"/>
        <v>0</v>
      </c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R314" s="172" t="s">
        <v>389</v>
      </c>
      <c r="AT314" s="172" t="s">
        <v>221</v>
      </c>
      <c r="AU314" s="172" t="s">
        <v>78</v>
      </c>
      <c r="AY314" s="13" t="s">
        <v>219</v>
      </c>
      <c r="BE314" s="91">
        <f t="shared" si="69"/>
        <v>0</v>
      </c>
      <c r="BF314" s="91">
        <f t="shared" si="70"/>
        <v>0</v>
      </c>
      <c r="BG314" s="91">
        <f t="shared" si="71"/>
        <v>0</v>
      </c>
      <c r="BH314" s="91">
        <f t="shared" si="72"/>
        <v>0</v>
      </c>
      <c r="BI314" s="91">
        <f t="shared" si="73"/>
        <v>0</v>
      </c>
      <c r="BJ314" s="13" t="s">
        <v>84</v>
      </c>
      <c r="BK314" s="91">
        <f t="shared" si="74"/>
        <v>0</v>
      </c>
      <c r="BL314" s="13" t="s">
        <v>389</v>
      </c>
      <c r="BM314" s="172" t="s">
        <v>834</v>
      </c>
    </row>
    <row r="315" spans="1:65" s="2" customFormat="1" ht="16.5" customHeight="1" x14ac:dyDescent="0.2">
      <c r="A315" s="30"/>
      <c r="B315" s="128"/>
      <c r="C315" s="160" t="s">
        <v>884</v>
      </c>
      <c r="D315" s="160" t="s">
        <v>221</v>
      </c>
      <c r="E315" s="161" t="s">
        <v>1646</v>
      </c>
      <c r="F315" s="162" t="s">
        <v>1647</v>
      </c>
      <c r="G315" s="163" t="s">
        <v>711</v>
      </c>
      <c r="H315" s="189"/>
      <c r="I315" s="165"/>
      <c r="J315" s="166">
        <f t="shared" si="65"/>
        <v>0</v>
      </c>
      <c r="K315" s="167"/>
      <c r="L315" s="31"/>
      <c r="M315" s="168" t="s">
        <v>1</v>
      </c>
      <c r="N315" s="169" t="s">
        <v>38</v>
      </c>
      <c r="O315" s="59"/>
      <c r="P315" s="170">
        <f t="shared" si="66"/>
        <v>0</v>
      </c>
      <c r="Q315" s="170">
        <v>0</v>
      </c>
      <c r="R315" s="170">
        <f t="shared" si="67"/>
        <v>0</v>
      </c>
      <c r="S315" s="170">
        <v>0</v>
      </c>
      <c r="T315" s="171">
        <f t="shared" si="68"/>
        <v>0</v>
      </c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R315" s="172" t="s">
        <v>389</v>
      </c>
      <c r="AT315" s="172" t="s">
        <v>221</v>
      </c>
      <c r="AU315" s="172" t="s">
        <v>78</v>
      </c>
      <c r="AY315" s="13" t="s">
        <v>219</v>
      </c>
      <c r="BE315" s="91">
        <f t="shared" si="69"/>
        <v>0</v>
      </c>
      <c r="BF315" s="91">
        <f t="shared" si="70"/>
        <v>0</v>
      </c>
      <c r="BG315" s="91">
        <f t="shared" si="71"/>
        <v>0</v>
      </c>
      <c r="BH315" s="91">
        <f t="shared" si="72"/>
        <v>0</v>
      </c>
      <c r="BI315" s="91">
        <f t="shared" si="73"/>
        <v>0</v>
      </c>
      <c r="BJ315" s="13" t="s">
        <v>84</v>
      </c>
      <c r="BK315" s="91">
        <f t="shared" si="74"/>
        <v>0</v>
      </c>
      <c r="BL315" s="13" t="s">
        <v>389</v>
      </c>
      <c r="BM315" s="172" t="s">
        <v>2196</v>
      </c>
    </row>
    <row r="316" spans="1:65" s="2" customFormat="1" ht="16.5" customHeight="1" x14ac:dyDescent="0.2">
      <c r="A316" s="30"/>
      <c r="B316" s="128"/>
      <c r="C316" s="160" t="s">
        <v>602</v>
      </c>
      <c r="D316" s="160" t="s">
        <v>221</v>
      </c>
      <c r="E316" s="161" t="s">
        <v>1649</v>
      </c>
      <c r="F316" s="162" t="s">
        <v>1650</v>
      </c>
      <c r="G316" s="163" t="s">
        <v>711</v>
      </c>
      <c r="H316" s="189"/>
      <c r="I316" s="165"/>
      <c r="J316" s="166">
        <f t="shared" si="65"/>
        <v>0</v>
      </c>
      <c r="K316" s="167"/>
      <c r="L316" s="31"/>
      <c r="M316" s="173" t="s">
        <v>1</v>
      </c>
      <c r="N316" s="174" t="s">
        <v>38</v>
      </c>
      <c r="O316" s="175"/>
      <c r="P316" s="176">
        <f t="shared" si="66"/>
        <v>0</v>
      </c>
      <c r="Q316" s="176">
        <v>0</v>
      </c>
      <c r="R316" s="176">
        <f t="shared" si="67"/>
        <v>0</v>
      </c>
      <c r="S316" s="176">
        <v>0</v>
      </c>
      <c r="T316" s="177">
        <f t="shared" si="68"/>
        <v>0</v>
      </c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R316" s="172" t="s">
        <v>389</v>
      </c>
      <c r="AT316" s="172" t="s">
        <v>221</v>
      </c>
      <c r="AU316" s="172" t="s">
        <v>78</v>
      </c>
      <c r="AY316" s="13" t="s">
        <v>219</v>
      </c>
      <c r="BE316" s="91">
        <f t="shared" si="69"/>
        <v>0</v>
      </c>
      <c r="BF316" s="91">
        <f t="shared" si="70"/>
        <v>0</v>
      </c>
      <c r="BG316" s="91">
        <f t="shared" si="71"/>
        <v>0</v>
      </c>
      <c r="BH316" s="91">
        <f t="shared" si="72"/>
        <v>0</v>
      </c>
      <c r="BI316" s="91">
        <f t="shared" si="73"/>
        <v>0</v>
      </c>
      <c r="BJ316" s="13" t="s">
        <v>84</v>
      </c>
      <c r="BK316" s="91">
        <f t="shared" si="74"/>
        <v>0</v>
      </c>
      <c r="BL316" s="13" t="s">
        <v>389</v>
      </c>
      <c r="BM316" s="172" t="s">
        <v>2197</v>
      </c>
    </row>
    <row r="317" spans="1:65" s="2" customFormat="1" ht="24.3" customHeight="1" x14ac:dyDescent="0.2">
      <c r="A317" s="30"/>
      <c r="B317" s="128"/>
      <c r="C317" s="427" t="s">
        <v>2852</v>
      </c>
      <c r="D317" s="427"/>
      <c r="E317" s="7"/>
      <c r="F317" s="7"/>
      <c r="G317" s="7"/>
      <c r="H317" s="7"/>
      <c r="I317" s="7"/>
      <c r="J317" s="192"/>
      <c r="K317" s="193"/>
      <c r="L317" s="31"/>
      <c r="M317" s="194"/>
      <c r="N317" s="169"/>
      <c r="O317" s="59"/>
      <c r="P317" s="170"/>
      <c r="Q317" s="170"/>
      <c r="R317" s="170"/>
      <c r="S317" s="170"/>
      <c r="T317" s="17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R317" s="172"/>
      <c r="AT317" s="172"/>
      <c r="AU317" s="172"/>
      <c r="AY317" s="13"/>
      <c r="BE317" s="91"/>
      <c r="BF317" s="91"/>
      <c r="BG317" s="91"/>
      <c r="BH317" s="91"/>
      <c r="BI317" s="91"/>
      <c r="BJ317" s="13"/>
      <c r="BK317" s="91"/>
      <c r="BL317" s="13"/>
      <c r="BM317" s="172"/>
    </row>
    <row r="318" spans="1:65" s="2" customFormat="1" ht="28.8" customHeight="1" x14ac:dyDescent="0.2">
      <c r="A318" s="30"/>
      <c r="B318" s="128"/>
      <c r="C318" s="427" t="s">
        <v>2853</v>
      </c>
      <c r="D318" s="427"/>
      <c r="E318" s="427"/>
      <c r="F318" s="427"/>
      <c r="G318" s="427"/>
      <c r="H318" s="427"/>
      <c r="I318" s="427"/>
      <c r="J318" s="192"/>
      <c r="K318" s="193"/>
      <c r="L318" s="31"/>
      <c r="M318" s="194"/>
      <c r="N318" s="169"/>
      <c r="O318" s="59"/>
      <c r="P318" s="170"/>
      <c r="Q318" s="170"/>
      <c r="R318" s="170"/>
      <c r="S318" s="170"/>
      <c r="T318" s="17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R318" s="172"/>
      <c r="AT318" s="172"/>
      <c r="AU318" s="172"/>
      <c r="AY318" s="13"/>
      <c r="BE318" s="91"/>
      <c r="BF318" s="91"/>
      <c r="BG318" s="91"/>
      <c r="BH318" s="91"/>
      <c r="BI318" s="91"/>
      <c r="BJ318" s="13"/>
      <c r="BK318" s="91"/>
      <c r="BL318" s="13"/>
      <c r="BM318" s="172"/>
    </row>
    <row r="319" spans="1:65" s="2" customFormat="1" ht="33.450000000000003" customHeight="1" x14ac:dyDescent="0.2">
      <c r="A319" s="30"/>
      <c r="B319" s="128"/>
      <c r="C319" s="427" t="s">
        <v>2854</v>
      </c>
      <c r="D319" s="427"/>
      <c r="E319" s="427"/>
      <c r="F319" s="427"/>
      <c r="G319" s="427"/>
      <c r="H319" s="427"/>
      <c r="I319" s="427"/>
      <c r="J319" s="192"/>
      <c r="K319" s="193"/>
      <c r="L319" s="31"/>
      <c r="M319" s="194"/>
      <c r="N319" s="169"/>
      <c r="O319" s="59"/>
      <c r="P319" s="170"/>
      <c r="Q319" s="170"/>
      <c r="R319" s="170"/>
      <c r="S319" s="170"/>
      <c r="T319" s="17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R319" s="172"/>
      <c r="AT319" s="172"/>
      <c r="AU319" s="172"/>
      <c r="AY319" s="13"/>
      <c r="BE319" s="91"/>
      <c r="BF319" s="91"/>
      <c r="BG319" s="91"/>
      <c r="BH319" s="91"/>
      <c r="BI319" s="91"/>
      <c r="BJ319" s="13"/>
      <c r="BK319" s="91"/>
      <c r="BL319" s="13"/>
      <c r="BM319" s="172"/>
    </row>
    <row r="320" spans="1:65" s="2" customFormat="1" ht="33.450000000000003" customHeight="1" x14ac:dyDescent="0.2">
      <c r="A320" s="30"/>
      <c r="B320" s="128"/>
      <c r="C320" s="427" t="s">
        <v>2855</v>
      </c>
      <c r="D320" s="427"/>
      <c r="E320" s="427"/>
      <c r="F320" s="427"/>
      <c r="G320" s="427"/>
      <c r="H320" s="427"/>
      <c r="I320" s="427"/>
      <c r="J320" s="192"/>
      <c r="K320" s="193"/>
      <c r="L320" s="31"/>
      <c r="M320" s="194"/>
      <c r="N320" s="169"/>
      <c r="O320" s="59"/>
      <c r="P320" s="170"/>
      <c r="Q320" s="170"/>
      <c r="R320" s="170"/>
      <c r="S320" s="170"/>
      <c r="T320" s="17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R320" s="172"/>
      <c r="AT320" s="172"/>
      <c r="AU320" s="172"/>
      <c r="AY320" s="13"/>
      <c r="BE320" s="91"/>
      <c r="BF320" s="91"/>
      <c r="BG320" s="91"/>
      <c r="BH320" s="91"/>
      <c r="BI320" s="91"/>
      <c r="BJ320" s="13"/>
      <c r="BK320" s="91"/>
      <c r="BL320" s="13"/>
      <c r="BM320" s="172"/>
    </row>
    <row r="321" spans="1:65" s="2" customFormat="1" ht="39" customHeight="1" x14ac:dyDescent="0.2">
      <c r="A321" s="30"/>
      <c r="B321" s="128"/>
      <c r="C321" s="427" t="s">
        <v>2856</v>
      </c>
      <c r="D321" s="427"/>
      <c r="E321" s="427"/>
      <c r="F321" s="427"/>
      <c r="G321" s="427"/>
      <c r="H321" s="427"/>
      <c r="I321" s="427"/>
      <c r="J321" s="192"/>
      <c r="K321" s="193"/>
      <c r="L321" s="31"/>
      <c r="M321" s="194"/>
      <c r="N321" s="169"/>
      <c r="O321" s="59"/>
      <c r="P321" s="170"/>
      <c r="Q321" s="170"/>
      <c r="R321" s="170"/>
      <c r="S321" s="170"/>
      <c r="T321" s="17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R321" s="172"/>
      <c r="AT321" s="172"/>
      <c r="AU321" s="172"/>
      <c r="AY321" s="13"/>
      <c r="BE321" s="91"/>
      <c r="BF321" s="91"/>
      <c r="BG321" s="91"/>
      <c r="BH321" s="91"/>
      <c r="BI321" s="91"/>
      <c r="BJ321" s="13"/>
      <c r="BK321" s="91"/>
      <c r="BL321" s="13"/>
      <c r="BM321" s="172"/>
    </row>
    <row r="322" spans="1:65" s="2" customFormat="1" ht="40.799999999999997" customHeight="1" x14ac:dyDescent="0.2">
      <c r="A322" s="30"/>
      <c r="B322" s="128"/>
      <c r="C322" s="427" t="s">
        <v>2857</v>
      </c>
      <c r="D322" s="427"/>
      <c r="E322" s="427"/>
      <c r="F322" s="427"/>
      <c r="G322" s="427"/>
      <c r="H322" s="427"/>
      <c r="I322" s="427"/>
      <c r="J322" s="192"/>
      <c r="K322" s="193"/>
      <c r="L322" s="31"/>
      <c r="M322" s="194"/>
      <c r="N322" s="169"/>
      <c r="O322" s="59"/>
      <c r="P322" s="170"/>
      <c r="Q322" s="170"/>
      <c r="R322" s="170"/>
      <c r="S322" s="170"/>
      <c r="T322" s="17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R322" s="172"/>
      <c r="AT322" s="172"/>
      <c r="AU322" s="172"/>
      <c r="AY322" s="13"/>
      <c r="BE322" s="91"/>
      <c r="BF322" s="91"/>
      <c r="BG322" s="91"/>
      <c r="BH322" s="91"/>
      <c r="BI322" s="91"/>
      <c r="BJ322" s="13"/>
      <c r="BK322" s="91"/>
      <c r="BL322" s="13"/>
      <c r="BM322" s="172"/>
    </row>
    <row r="323" spans="1:65" s="2" customFormat="1" ht="46.2" customHeight="1" x14ac:dyDescent="0.2">
      <c r="A323" s="30"/>
      <c r="B323" s="128"/>
      <c r="C323" s="427" t="s">
        <v>2858</v>
      </c>
      <c r="D323" s="427"/>
      <c r="E323" s="427"/>
      <c r="F323" s="427"/>
      <c r="G323" s="427"/>
      <c r="H323" s="427"/>
      <c r="I323" s="427"/>
      <c r="J323" s="192"/>
      <c r="K323" s="193"/>
      <c r="L323" s="31"/>
      <c r="M323" s="194"/>
      <c r="N323" s="169"/>
      <c r="O323" s="59"/>
      <c r="P323" s="170"/>
      <c r="Q323" s="170"/>
      <c r="R323" s="170"/>
      <c r="S323" s="170"/>
      <c r="T323" s="17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R323" s="172"/>
      <c r="AT323" s="172"/>
      <c r="AU323" s="172"/>
      <c r="AY323" s="13"/>
      <c r="BE323" s="91"/>
      <c r="BF323" s="91"/>
      <c r="BG323" s="91"/>
      <c r="BH323" s="91"/>
      <c r="BI323" s="91"/>
      <c r="BJ323" s="13"/>
      <c r="BK323" s="91"/>
      <c r="BL323" s="13"/>
      <c r="BM323" s="172"/>
    </row>
    <row r="324" spans="1:65" s="2" customFormat="1" ht="7.05" customHeight="1" x14ac:dyDescent="0.2">
      <c r="A324" s="30"/>
      <c r="B324" s="48"/>
      <c r="C324" s="49"/>
      <c r="D324" s="49"/>
      <c r="E324" s="49"/>
      <c r="F324" s="49"/>
      <c r="G324" s="49"/>
      <c r="H324" s="49"/>
      <c r="I324" s="49"/>
      <c r="J324" s="49"/>
      <c r="K324" s="49"/>
      <c r="L324" s="31"/>
      <c r="M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</row>
  </sheetData>
  <autoFilter ref="C140:K316"/>
  <mergeCells count="27">
    <mergeCell ref="C322:I322"/>
    <mergeCell ref="C323:I323"/>
    <mergeCell ref="C317:D317"/>
    <mergeCell ref="C318:I318"/>
    <mergeCell ref="C319:I319"/>
    <mergeCell ref="C320:I320"/>
    <mergeCell ref="C321:I321"/>
    <mergeCell ref="L2:V2"/>
    <mergeCell ref="D111:F111"/>
    <mergeCell ref="D112:F112"/>
    <mergeCell ref="D113:F113"/>
    <mergeCell ref="D114:F114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  <mergeCell ref="E127:H127"/>
    <mergeCell ref="E131:H131"/>
    <mergeCell ref="E129:H129"/>
    <mergeCell ref="E133:H133"/>
    <mergeCell ref="D115:F11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5"/>
  <sheetViews>
    <sheetView showGridLines="0" topLeftCell="A152" workbookViewId="0">
      <selection activeCell="J43" sqref="J43"/>
    </sheetView>
  </sheetViews>
  <sheetFormatPr defaultColWidth="8.7109375" defaultRowHeight="10.199999999999999" x14ac:dyDescent="0.2"/>
  <cols>
    <col min="1" max="1" width="8.28515625" style="1" customWidth="1"/>
    <col min="2" max="2" width="1.28515625" style="1" customWidth="1"/>
    <col min="3" max="4" width="4.28515625" style="1" customWidth="1"/>
    <col min="5" max="5" width="17.28515625" style="1" customWidth="1"/>
    <col min="6" max="6" width="50.7109375" style="1" customWidth="1"/>
    <col min="7" max="7" width="7.42578125" style="1" customWidth="1"/>
    <col min="8" max="8" width="14" style="1" customWidth="1"/>
    <col min="9" max="9" width="15.71093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7109375" style="1" hidden="1" customWidth="1"/>
    <col min="14" max="14" width="9.28515625" style="1" hidden="1"/>
    <col min="15" max="20" width="14.28515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7.049999999999997" customHeight="1" x14ac:dyDescent="0.2">
      <c r="L2" s="373" t="s">
        <v>5</v>
      </c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13" t="s">
        <v>137</v>
      </c>
    </row>
    <row r="3" spans="1:46" s="1" customFormat="1" ht="7.0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1:46" s="1" customFormat="1" ht="25.05" customHeight="1" x14ac:dyDescent="0.2">
      <c r="B4" s="16"/>
      <c r="D4" s="17" t="s">
        <v>180</v>
      </c>
      <c r="L4" s="16"/>
      <c r="M4" s="97" t="s">
        <v>9</v>
      </c>
      <c r="AT4" s="13" t="s">
        <v>3</v>
      </c>
    </row>
    <row r="5" spans="1:46" s="1" customFormat="1" ht="7.05" customHeight="1" x14ac:dyDescent="0.2">
      <c r="B5" s="16"/>
      <c r="L5" s="16"/>
    </row>
    <row r="6" spans="1:46" s="1" customFormat="1" ht="12" customHeight="1" x14ac:dyDescent="0.2">
      <c r="B6" s="16"/>
      <c r="D6" s="23" t="s">
        <v>15</v>
      </c>
      <c r="L6" s="16"/>
    </row>
    <row r="7" spans="1:46" s="1" customFormat="1" ht="16.5" customHeight="1" x14ac:dyDescent="0.2">
      <c r="B7" s="16"/>
      <c r="E7" s="428" t="str">
        <f>'Rekapitulácia stavby'!K6</f>
        <v>Vinárstvo S</v>
      </c>
      <c r="F7" s="429"/>
      <c r="G7" s="429"/>
      <c r="H7" s="429"/>
      <c r="L7" s="16"/>
    </row>
    <row r="8" spans="1:46" ht="13.2" x14ac:dyDescent="0.2">
      <c r="B8" s="16"/>
      <c r="D8" s="23" t="s">
        <v>181</v>
      </c>
      <c r="L8" s="16"/>
    </row>
    <row r="9" spans="1:46" s="1" customFormat="1" ht="16.5" customHeight="1" x14ac:dyDescent="0.2">
      <c r="B9" s="16"/>
      <c r="E9" s="428" t="s">
        <v>133</v>
      </c>
      <c r="F9" s="374"/>
      <c r="G9" s="374"/>
      <c r="H9" s="374"/>
      <c r="L9" s="16"/>
    </row>
    <row r="10" spans="1:46" s="1" customFormat="1" ht="12" customHeight="1" x14ac:dyDescent="0.2">
      <c r="B10" s="16"/>
      <c r="D10" s="23" t="s">
        <v>182</v>
      </c>
      <c r="L10" s="16"/>
    </row>
    <row r="11" spans="1:46" s="2" customFormat="1" ht="16.5" customHeight="1" x14ac:dyDescent="0.2">
      <c r="A11" s="30"/>
      <c r="B11" s="31"/>
      <c r="C11" s="30"/>
      <c r="D11" s="30"/>
      <c r="E11" s="431" t="s">
        <v>2851</v>
      </c>
      <c r="F11" s="425"/>
      <c r="G11" s="425"/>
      <c r="H11" s="425"/>
      <c r="I11" s="30"/>
      <c r="J11" s="30"/>
      <c r="K11" s="30"/>
      <c r="L11" s="4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 x14ac:dyDescent="0.2">
      <c r="A12" s="30"/>
      <c r="B12" s="31"/>
      <c r="C12" s="30"/>
      <c r="D12" s="23"/>
      <c r="E12" s="30"/>
      <c r="F12" s="30"/>
      <c r="G12" s="30"/>
      <c r="H12" s="30"/>
      <c r="I12" s="30"/>
      <c r="J12" s="30"/>
      <c r="K12" s="30"/>
      <c r="L12" s="4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6.5" customHeight="1" x14ac:dyDescent="0.2">
      <c r="A13" s="30"/>
      <c r="B13" s="31"/>
      <c r="C13" s="30"/>
      <c r="D13" s="30"/>
      <c r="E13" s="404"/>
      <c r="F13" s="425"/>
      <c r="G13" s="425"/>
      <c r="H13" s="425"/>
      <c r="I13" s="30"/>
      <c r="J13" s="30"/>
      <c r="K13" s="30"/>
      <c r="L13" s="4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x14ac:dyDescent="0.2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4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2" customHeight="1" x14ac:dyDescent="0.2">
      <c r="A15" s="30"/>
      <c r="B15" s="31"/>
      <c r="C15" s="30"/>
      <c r="D15" s="23" t="s">
        <v>16</v>
      </c>
      <c r="E15" s="30"/>
      <c r="F15" s="21" t="s">
        <v>1</v>
      </c>
      <c r="G15" s="30"/>
      <c r="H15" s="30"/>
      <c r="I15" s="23" t="s">
        <v>17</v>
      </c>
      <c r="J15" s="21" t="s">
        <v>1</v>
      </c>
      <c r="K15" s="30"/>
      <c r="L15" s="4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12" customHeight="1" x14ac:dyDescent="0.2">
      <c r="A16" s="30"/>
      <c r="B16" s="31"/>
      <c r="C16" s="30"/>
      <c r="D16" s="23" t="s">
        <v>18</v>
      </c>
      <c r="E16" s="30"/>
      <c r="F16" s="21" t="s">
        <v>183</v>
      </c>
      <c r="G16" s="30"/>
      <c r="H16" s="30"/>
      <c r="I16" s="23" t="s">
        <v>20</v>
      </c>
      <c r="J16" s="56">
        <f>'Rekapitulácia stavby'!AN8</f>
        <v>44665</v>
      </c>
      <c r="K16" s="30"/>
      <c r="L16" s="43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0.8" customHeight="1" x14ac:dyDescent="0.2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43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2" customHeight="1" x14ac:dyDescent="0.2">
      <c r="A18" s="30"/>
      <c r="B18" s="31"/>
      <c r="C18" s="30"/>
      <c r="D18" s="23" t="s">
        <v>21</v>
      </c>
      <c r="E18" s="30"/>
      <c r="F18" s="30"/>
      <c r="G18" s="30"/>
      <c r="H18" s="30"/>
      <c r="I18" s="23" t="s">
        <v>22</v>
      </c>
      <c r="J18" s="21" t="s">
        <v>1</v>
      </c>
      <c r="K18" s="30"/>
      <c r="L18" s="4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8" customHeight="1" x14ac:dyDescent="0.2">
      <c r="A19" s="30"/>
      <c r="B19" s="31"/>
      <c r="C19" s="30"/>
      <c r="D19" s="30"/>
      <c r="E19" s="21" t="s">
        <v>184</v>
      </c>
      <c r="F19" s="30"/>
      <c r="G19" s="30"/>
      <c r="H19" s="30"/>
      <c r="I19" s="23" t="s">
        <v>23</v>
      </c>
      <c r="J19" s="21" t="s">
        <v>1</v>
      </c>
      <c r="K19" s="30"/>
      <c r="L19" s="43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7.05" customHeight="1" x14ac:dyDescent="0.2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43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2" customHeight="1" x14ac:dyDescent="0.2">
      <c r="A21" s="30"/>
      <c r="B21" s="31"/>
      <c r="C21" s="30"/>
      <c r="D21" s="23" t="s">
        <v>24</v>
      </c>
      <c r="E21" s="30"/>
      <c r="F21" s="30"/>
      <c r="G21" s="30"/>
      <c r="H21" s="30"/>
      <c r="I21" s="23" t="s">
        <v>22</v>
      </c>
      <c r="J21" s="24" t="str">
        <f>'Rekapitulácia stavby'!AN13</f>
        <v>Vyplň údaj</v>
      </c>
      <c r="K21" s="30"/>
      <c r="L21" s="43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8" customHeight="1" x14ac:dyDescent="0.2">
      <c r="A22" s="30"/>
      <c r="B22" s="31"/>
      <c r="C22" s="30"/>
      <c r="D22" s="30"/>
      <c r="E22" s="426" t="str">
        <f>'Rekapitulácia stavby'!E14</f>
        <v>Vyplň údaj</v>
      </c>
      <c r="F22" s="378"/>
      <c r="G22" s="378"/>
      <c r="H22" s="378"/>
      <c r="I22" s="23" t="s">
        <v>23</v>
      </c>
      <c r="J22" s="24" t="str">
        <f>'Rekapitulácia stavby'!AN14</f>
        <v>Vyplň údaj</v>
      </c>
      <c r="K22" s="30"/>
      <c r="L22" s="4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7.05" customHeight="1" x14ac:dyDescent="0.2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4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2" customHeight="1" x14ac:dyDescent="0.2">
      <c r="A24" s="30"/>
      <c r="B24" s="31"/>
      <c r="C24" s="30"/>
      <c r="D24" s="23" t="s">
        <v>26</v>
      </c>
      <c r="E24" s="30"/>
      <c r="F24" s="30"/>
      <c r="G24" s="30"/>
      <c r="H24" s="30"/>
      <c r="I24" s="23" t="s">
        <v>22</v>
      </c>
      <c r="J24" s="21" t="s">
        <v>1</v>
      </c>
      <c r="K24" s="30"/>
      <c r="L24" s="43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8" customHeight="1" x14ac:dyDescent="0.2">
      <c r="A25" s="30"/>
      <c r="B25" s="31"/>
      <c r="C25" s="30"/>
      <c r="D25" s="30"/>
      <c r="E25" s="21" t="s">
        <v>185</v>
      </c>
      <c r="F25" s="30"/>
      <c r="G25" s="30"/>
      <c r="H25" s="30"/>
      <c r="I25" s="23" t="s">
        <v>23</v>
      </c>
      <c r="J25" s="21" t="s">
        <v>1</v>
      </c>
      <c r="K25" s="30"/>
      <c r="L25" s="43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7.05" customHeight="1" x14ac:dyDescent="0.2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4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12" customHeight="1" x14ac:dyDescent="0.2">
      <c r="A27" s="30"/>
      <c r="B27" s="31"/>
      <c r="C27" s="30"/>
      <c r="D27" s="23" t="s">
        <v>28</v>
      </c>
      <c r="E27" s="30"/>
      <c r="F27" s="30"/>
      <c r="G27" s="30"/>
      <c r="H27" s="30"/>
      <c r="I27" s="23" t="s">
        <v>22</v>
      </c>
      <c r="J27" s="21" t="s">
        <v>1</v>
      </c>
      <c r="K27" s="30"/>
      <c r="L27" s="43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18" customHeight="1" x14ac:dyDescent="0.2">
      <c r="A28" s="30"/>
      <c r="B28" s="31"/>
      <c r="C28" s="30"/>
      <c r="D28" s="30"/>
      <c r="E28" s="21" t="s">
        <v>186</v>
      </c>
      <c r="F28" s="30"/>
      <c r="G28" s="30"/>
      <c r="H28" s="30"/>
      <c r="I28" s="23" t="s">
        <v>23</v>
      </c>
      <c r="J28" s="21" t="s">
        <v>1</v>
      </c>
      <c r="K28" s="30"/>
      <c r="L28" s="4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7.05" customHeight="1" x14ac:dyDescent="0.2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43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12" customHeight="1" x14ac:dyDescent="0.2">
      <c r="A30" s="30"/>
      <c r="B30" s="31"/>
      <c r="C30" s="30"/>
      <c r="D30" s="23" t="s">
        <v>29</v>
      </c>
      <c r="E30" s="30"/>
      <c r="F30" s="30"/>
      <c r="G30" s="30"/>
      <c r="H30" s="30"/>
      <c r="I30" s="30"/>
      <c r="J30" s="30"/>
      <c r="K30" s="30"/>
      <c r="L30" s="43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7" customFormat="1" ht="16.5" customHeight="1" x14ac:dyDescent="0.2">
      <c r="A31" s="98"/>
      <c r="B31" s="99"/>
      <c r="C31" s="98"/>
      <c r="D31" s="98"/>
      <c r="E31" s="382" t="s">
        <v>1</v>
      </c>
      <c r="F31" s="382"/>
      <c r="G31" s="382"/>
      <c r="H31" s="382"/>
      <c r="I31" s="98"/>
      <c r="J31" s="98"/>
      <c r="K31" s="98"/>
      <c r="L31" s="100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</row>
    <row r="32" spans="1:31" s="2" customFormat="1" ht="7.05" customHeight="1" x14ac:dyDescent="0.2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43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7.05" customHeight="1" x14ac:dyDescent="0.2">
      <c r="A33" s="30"/>
      <c r="B33" s="31"/>
      <c r="C33" s="30"/>
      <c r="D33" s="67"/>
      <c r="E33" s="67"/>
      <c r="F33" s="67"/>
      <c r="G33" s="67"/>
      <c r="H33" s="67"/>
      <c r="I33" s="67"/>
      <c r="J33" s="67"/>
      <c r="K33" s="67"/>
      <c r="L33" s="4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55" customHeight="1" x14ac:dyDescent="0.2">
      <c r="A34" s="30"/>
      <c r="B34" s="31"/>
      <c r="C34" s="30"/>
      <c r="D34" s="21" t="s">
        <v>187</v>
      </c>
      <c r="E34" s="30"/>
      <c r="F34" s="30"/>
      <c r="G34" s="30"/>
      <c r="H34" s="30"/>
      <c r="I34" s="30"/>
      <c r="J34" s="29">
        <f>J100</f>
        <v>0</v>
      </c>
      <c r="K34" s="30"/>
      <c r="L34" s="43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55" customHeight="1" x14ac:dyDescent="0.2">
      <c r="A35" s="30"/>
      <c r="B35" s="31"/>
      <c r="C35" s="30"/>
      <c r="D35" s="28" t="s">
        <v>174</v>
      </c>
      <c r="E35" s="30"/>
      <c r="F35" s="30"/>
      <c r="G35" s="30"/>
      <c r="H35" s="30"/>
      <c r="I35" s="30"/>
      <c r="J35" s="29">
        <f>J108</f>
        <v>0</v>
      </c>
      <c r="K35" s="30"/>
      <c r="L35" s="4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25.2" customHeight="1" x14ac:dyDescent="0.2">
      <c r="A36" s="30"/>
      <c r="B36" s="31"/>
      <c r="C36" s="30"/>
      <c r="D36" s="101" t="s">
        <v>32</v>
      </c>
      <c r="E36" s="30"/>
      <c r="F36" s="30"/>
      <c r="G36" s="30"/>
      <c r="H36" s="30"/>
      <c r="I36" s="30"/>
      <c r="J36" s="72">
        <f>ROUND(J34 + J35, 2)</f>
        <v>0</v>
      </c>
      <c r="K36" s="30"/>
      <c r="L36" s="4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7.05" customHeight="1" x14ac:dyDescent="0.2">
      <c r="A37" s="30"/>
      <c r="B37" s="31"/>
      <c r="C37" s="30"/>
      <c r="D37" s="67"/>
      <c r="E37" s="67"/>
      <c r="F37" s="67"/>
      <c r="G37" s="67"/>
      <c r="H37" s="67"/>
      <c r="I37" s="67"/>
      <c r="J37" s="67"/>
      <c r="K37" s="67"/>
      <c r="L37" s="43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55" customHeight="1" x14ac:dyDescent="0.2">
      <c r="A38" s="30"/>
      <c r="B38" s="31"/>
      <c r="C38" s="30"/>
      <c r="D38" s="30"/>
      <c r="E38" s="30"/>
      <c r="F38" s="34" t="s">
        <v>34</v>
      </c>
      <c r="G38" s="30"/>
      <c r="H38" s="30"/>
      <c r="I38" s="34" t="s">
        <v>33</v>
      </c>
      <c r="J38" s="34" t="s">
        <v>35</v>
      </c>
      <c r="K38" s="30"/>
      <c r="L38" s="43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55" customHeight="1" x14ac:dyDescent="0.2">
      <c r="A39" s="30"/>
      <c r="B39" s="31"/>
      <c r="C39" s="30"/>
      <c r="D39" s="102" t="s">
        <v>36</v>
      </c>
      <c r="E39" s="36" t="s">
        <v>37</v>
      </c>
      <c r="F39" s="103">
        <f>ROUND((SUM(BE108:BE115) + SUM(BE139:BE157)),  2)</f>
        <v>0</v>
      </c>
      <c r="G39" s="104"/>
      <c r="H39" s="104"/>
      <c r="I39" s="105">
        <v>0.2</v>
      </c>
      <c r="J39" s="103">
        <f>ROUND(((SUM(BE108:BE115) + SUM(BE139:BE157))*I39),  2)</f>
        <v>0</v>
      </c>
      <c r="K39" s="30"/>
      <c r="L39" s="43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55" customHeight="1" x14ac:dyDescent="0.2">
      <c r="A40" s="30"/>
      <c r="B40" s="31"/>
      <c r="C40" s="30"/>
      <c r="D40" s="30"/>
      <c r="E40" s="36" t="s">
        <v>38</v>
      </c>
      <c r="F40" s="103">
        <f>ROUND((SUM(BF108:BF115) + SUM(BF139:BF157)),  2)</f>
        <v>0</v>
      </c>
      <c r="G40" s="104"/>
      <c r="H40" s="104"/>
      <c r="I40" s="105">
        <v>0.2</v>
      </c>
      <c r="J40" s="103">
        <f>ROUND(((SUM(BF108:BF115) + SUM(BF139:BF157))*I40),  2)</f>
        <v>0</v>
      </c>
      <c r="K40" s="30"/>
      <c r="L40" s="43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14.55" hidden="1" customHeight="1" x14ac:dyDescent="0.2">
      <c r="A41" s="30"/>
      <c r="B41" s="31"/>
      <c r="C41" s="30"/>
      <c r="D41" s="30"/>
      <c r="E41" s="23" t="s">
        <v>39</v>
      </c>
      <c r="F41" s="106">
        <f>ROUND((SUM(BG108:BG115) + SUM(BG139:BG157)),  2)</f>
        <v>0</v>
      </c>
      <c r="G41" s="30"/>
      <c r="H41" s="30"/>
      <c r="I41" s="107">
        <v>0.2</v>
      </c>
      <c r="J41" s="106">
        <f>0</f>
        <v>0</v>
      </c>
      <c r="K41" s="30"/>
      <c r="L41" s="43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14.55" hidden="1" customHeight="1" x14ac:dyDescent="0.2">
      <c r="A42" s="30"/>
      <c r="B42" s="31"/>
      <c r="C42" s="30"/>
      <c r="D42" s="30"/>
      <c r="E42" s="23" t="s">
        <v>40</v>
      </c>
      <c r="F42" s="106">
        <f>ROUND((SUM(BH108:BH115) + SUM(BH139:BH157)),  2)</f>
        <v>0</v>
      </c>
      <c r="G42" s="30"/>
      <c r="H42" s="30"/>
      <c r="I42" s="107">
        <v>0.2</v>
      </c>
      <c r="J42" s="106">
        <f>0</f>
        <v>0</v>
      </c>
      <c r="K42" s="30"/>
      <c r="L42" s="43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" customFormat="1" ht="14.55" hidden="1" customHeight="1" x14ac:dyDescent="0.2">
      <c r="A43" s="30"/>
      <c r="B43" s="31"/>
      <c r="C43" s="30"/>
      <c r="D43" s="30"/>
      <c r="E43" s="36" t="s">
        <v>41</v>
      </c>
      <c r="F43" s="103">
        <f>ROUND((SUM(BI108:BI115) + SUM(BI139:BI157)),  2)</f>
        <v>0</v>
      </c>
      <c r="G43" s="104"/>
      <c r="H43" s="104"/>
      <c r="I43" s="105">
        <v>0</v>
      </c>
      <c r="J43" s="103">
        <f>0</f>
        <v>0</v>
      </c>
      <c r="K43" s="30"/>
      <c r="L43" s="43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2" customFormat="1" ht="7.05" customHeight="1" x14ac:dyDescent="0.2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43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s="2" customFormat="1" ht="25.2" customHeight="1" x14ac:dyDescent="0.2">
      <c r="A45" s="30"/>
      <c r="B45" s="31"/>
      <c r="C45" s="95"/>
      <c r="D45" s="108" t="s">
        <v>42</v>
      </c>
      <c r="E45" s="61"/>
      <c r="F45" s="61"/>
      <c r="G45" s="109" t="s">
        <v>43</v>
      </c>
      <c r="H45" s="110" t="s">
        <v>44</v>
      </c>
      <c r="I45" s="61"/>
      <c r="J45" s="111">
        <f>SUM(J36:J43)</f>
        <v>0</v>
      </c>
      <c r="K45" s="112"/>
      <c r="L45" s="43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  <row r="46" spans="1:31" s="2" customFormat="1" ht="14.55" customHeight="1" x14ac:dyDescent="0.2">
      <c r="A46" s="30"/>
      <c r="B46" s="31"/>
      <c r="C46" s="30"/>
      <c r="D46" s="30"/>
      <c r="E46" s="30"/>
      <c r="F46" s="30"/>
      <c r="G46" s="30"/>
      <c r="H46" s="30"/>
      <c r="I46" s="30"/>
      <c r="J46" s="30"/>
      <c r="K46" s="30"/>
      <c r="L46" s="43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:31" s="1" customFormat="1" ht="14.55" customHeight="1" x14ac:dyDescent="0.2">
      <c r="B47" s="16"/>
      <c r="L47" s="16"/>
    </row>
    <row r="48" spans="1:31" s="1" customFormat="1" ht="14.55" customHeight="1" x14ac:dyDescent="0.2">
      <c r="B48" s="16"/>
      <c r="L48" s="16"/>
    </row>
    <row r="49" spans="1:31" s="1" customFormat="1" ht="14.55" customHeight="1" x14ac:dyDescent="0.2">
      <c r="B49" s="16"/>
      <c r="L49" s="16"/>
    </row>
    <row r="50" spans="1:31" s="2" customFormat="1" ht="14.55" customHeight="1" x14ac:dyDescent="0.2">
      <c r="B50" s="43"/>
      <c r="D50" s="44" t="s">
        <v>45</v>
      </c>
      <c r="E50" s="45"/>
      <c r="F50" s="45"/>
      <c r="G50" s="44" t="s">
        <v>46</v>
      </c>
      <c r="H50" s="45"/>
      <c r="I50" s="45"/>
      <c r="J50" s="45"/>
      <c r="K50" s="45"/>
      <c r="L50" s="43"/>
    </row>
    <row r="51" spans="1:31" x14ac:dyDescent="0.2">
      <c r="B51" s="16"/>
      <c r="L51" s="16"/>
    </row>
    <row r="52" spans="1:31" x14ac:dyDescent="0.2">
      <c r="B52" s="16"/>
      <c r="L52" s="16"/>
    </row>
    <row r="53" spans="1:31" x14ac:dyDescent="0.2">
      <c r="B53" s="16"/>
      <c r="L53" s="16"/>
    </row>
    <row r="54" spans="1:31" x14ac:dyDescent="0.2">
      <c r="B54" s="16"/>
      <c r="L54" s="16"/>
    </row>
    <row r="55" spans="1:31" x14ac:dyDescent="0.2">
      <c r="B55" s="16"/>
      <c r="L55" s="16"/>
    </row>
    <row r="56" spans="1:31" x14ac:dyDescent="0.2">
      <c r="B56" s="16"/>
      <c r="L56" s="16"/>
    </row>
    <row r="57" spans="1:31" x14ac:dyDescent="0.2">
      <c r="B57" s="16"/>
      <c r="L57" s="16"/>
    </row>
    <row r="58" spans="1:31" x14ac:dyDescent="0.2">
      <c r="B58" s="16"/>
      <c r="L58" s="16"/>
    </row>
    <row r="59" spans="1:31" x14ac:dyDescent="0.2">
      <c r="B59" s="16"/>
      <c r="L59" s="16"/>
    </row>
    <row r="60" spans="1:31" x14ac:dyDescent="0.2">
      <c r="B60" s="16"/>
      <c r="L60" s="16"/>
    </row>
    <row r="61" spans="1:31" s="2" customFormat="1" ht="13.2" x14ac:dyDescent="0.2">
      <c r="A61" s="30"/>
      <c r="B61" s="31"/>
      <c r="C61" s="30"/>
      <c r="D61" s="46" t="s">
        <v>47</v>
      </c>
      <c r="E61" s="33"/>
      <c r="F61" s="113" t="s">
        <v>48</v>
      </c>
      <c r="G61" s="46" t="s">
        <v>47</v>
      </c>
      <c r="H61" s="33"/>
      <c r="I61" s="33"/>
      <c r="J61" s="114" t="s">
        <v>48</v>
      </c>
      <c r="K61" s="33"/>
      <c r="L61" s="4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x14ac:dyDescent="0.2">
      <c r="B62" s="16"/>
      <c r="L62" s="16"/>
    </row>
    <row r="63" spans="1:31" x14ac:dyDescent="0.2">
      <c r="B63" s="16"/>
      <c r="L63" s="16"/>
    </row>
    <row r="64" spans="1:31" x14ac:dyDescent="0.2">
      <c r="B64" s="16"/>
      <c r="L64" s="16"/>
    </row>
    <row r="65" spans="1:31" s="2" customFormat="1" ht="13.2" x14ac:dyDescent="0.2">
      <c r="A65" s="30"/>
      <c r="B65" s="31"/>
      <c r="C65" s="30"/>
      <c r="D65" s="44" t="s">
        <v>49</v>
      </c>
      <c r="E65" s="47"/>
      <c r="F65" s="47"/>
      <c r="G65" s="44" t="s">
        <v>50</v>
      </c>
      <c r="H65" s="47"/>
      <c r="I65" s="47"/>
      <c r="J65" s="47"/>
      <c r="K65" s="47"/>
      <c r="L65" s="4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x14ac:dyDescent="0.2">
      <c r="B66" s="16"/>
      <c r="L66" s="16"/>
    </row>
    <row r="67" spans="1:31" x14ac:dyDescent="0.2">
      <c r="B67" s="16"/>
      <c r="L67" s="16"/>
    </row>
    <row r="68" spans="1:31" x14ac:dyDescent="0.2">
      <c r="B68" s="16"/>
      <c r="L68" s="16"/>
    </row>
    <row r="69" spans="1:31" x14ac:dyDescent="0.2">
      <c r="B69" s="16"/>
      <c r="L69" s="16"/>
    </row>
    <row r="70" spans="1:31" x14ac:dyDescent="0.2">
      <c r="B70" s="16"/>
      <c r="L70" s="16"/>
    </row>
    <row r="71" spans="1:31" x14ac:dyDescent="0.2">
      <c r="B71" s="16"/>
      <c r="L71" s="16"/>
    </row>
    <row r="72" spans="1:31" x14ac:dyDescent="0.2">
      <c r="B72" s="16"/>
      <c r="L72" s="16"/>
    </row>
    <row r="73" spans="1:31" x14ac:dyDescent="0.2">
      <c r="B73" s="16"/>
      <c r="L73" s="16"/>
    </row>
    <row r="74" spans="1:31" x14ac:dyDescent="0.2">
      <c r="B74" s="16"/>
      <c r="L74" s="16"/>
    </row>
    <row r="75" spans="1:31" x14ac:dyDescent="0.2">
      <c r="B75" s="16"/>
      <c r="L75" s="16"/>
    </row>
    <row r="76" spans="1:31" s="2" customFormat="1" ht="13.2" x14ac:dyDescent="0.2">
      <c r="A76" s="30"/>
      <c r="B76" s="31"/>
      <c r="C76" s="30"/>
      <c r="D76" s="46" t="s">
        <v>47</v>
      </c>
      <c r="E76" s="33"/>
      <c r="F76" s="113" t="s">
        <v>48</v>
      </c>
      <c r="G76" s="46" t="s">
        <v>47</v>
      </c>
      <c r="H76" s="33"/>
      <c r="I76" s="33"/>
      <c r="J76" s="114" t="s">
        <v>48</v>
      </c>
      <c r="K76" s="33"/>
      <c r="L76" s="4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55" customHeight="1" x14ac:dyDescent="0.2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7.05" customHeight="1" x14ac:dyDescent="0.2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5.05" customHeight="1" x14ac:dyDescent="0.2">
      <c r="A82" s="30"/>
      <c r="B82" s="31"/>
      <c r="C82" s="17" t="s">
        <v>188</v>
      </c>
      <c r="D82" s="30"/>
      <c r="E82" s="30"/>
      <c r="F82" s="30"/>
      <c r="G82" s="30"/>
      <c r="H82" s="30"/>
      <c r="I82" s="30"/>
      <c r="J82" s="30"/>
      <c r="K82" s="30"/>
      <c r="L82" s="4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7.05" customHeight="1" x14ac:dyDescent="0.2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 x14ac:dyDescent="0.2">
      <c r="A84" s="30"/>
      <c r="B84" s="31"/>
      <c r="C84" s="23" t="s">
        <v>15</v>
      </c>
      <c r="D84" s="30"/>
      <c r="E84" s="30"/>
      <c r="F84" s="30"/>
      <c r="G84" s="30"/>
      <c r="H84" s="30"/>
      <c r="I84" s="30"/>
      <c r="J84" s="30"/>
      <c r="K84" s="30"/>
      <c r="L84" s="4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 x14ac:dyDescent="0.2">
      <c r="A85" s="30"/>
      <c r="B85" s="31"/>
      <c r="C85" s="30"/>
      <c r="D85" s="30"/>
      <c r="E85" s="428" t="str">
        <f>E7</f>
        <v>Vinárstvo S</v>
      </c>
      <c r="F85" s="429"/>
      <c r="G85" s="429"/>
      <c r="H85" s="429"/>
      <c r="I85" s="30"/>
      <c r="J85" s="30"/>
      <c r="K85" s="30"/>
      <c r="L85" s="4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1" customFormat="1" ht="12" customHeight="1" x14ac:dyDescent="0.2">
      <c r="B86" s="16"/>
      <c r="C86" s="23" t="s">
        <v>181</v>
      </c>
      <c r="L86" s="16"/>
    </row>
    <row r="87" spans="1:31" s="1" customFormat="1" ht="16.5" customHeight="1" x14ac:dyDescent="0.2">
      <c r="B87" s="16"/>
      <c r="E87" s="428" t="s">
        <v>133</v>
      </c>
      <c r="F87" s="374"/>
      <c r="G87" s="374"/>
      <c r="H87" s="374"/>
      <c r="L87" s="16"/>
    </row>
    <row r="88" spans="1:31" s="1" customFormat="1" ht="12" customHeight="1" x14ac:dyDescent="0.2">
      <c r="B88" s="16"/>
      <c r="C88" s="23" t="s">
        <v>182</v>
      </c>
      <c r="L88" s="16"/>
    </row>
    <row r="89" spans="1:31" s="2" customFormat="1" ht="16.5" customHeight="1" x14ac:dyDescent="0.2">
      <c r="A89" s="30"/>
      <c r="B89" s="31"/>
      <c r="C89" s="30"/>
      <c r="D89" s="30"/>
      <c r="E89" s="431" t="s">
        <v>2851</v>
      </c>
      <c r="F89" s="425"/>
      <c r="G89" s="425"/>
      <c r="H89" s="425"/>
      <c r="I89" s="30"/>
      <c r="J89" s="30"/>
      <c r="K89" s="30"/>
      <c r="L89" s="4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12" customHeight="1" x14ac:dyDescent="0.2">
      <c r="A90" s="30"/>
      <c r="B90" s="31"/>
      <c r="C90" s="23"/>
      <c r="D90" s="30"/>
      <c r="E90" s="30"/>
      <c r="F90" s="30"/>
      <c r="G90" s="30"/>
      <c r="H90" s="30"/>
      <c r="I90" s="30"/>
      <c r="J90" s="30"/>
      <c r="K90" s="30"/>
      <c r="L90" s="43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6.5" customHeight="1" x14ac:dyDescent="0.2">
      <c r="A91" s="30"/>
      <c r="B91" s="31"/>
      <c r="C91" s="30"/>
      <c r="D91" s="30"/>
      <c r="E91" s="404"/>
      <c r="F91" s="425"/>
      <c r="G91" s="425"/>
      <c r="H91" s="425"/>
      <c r="I91" s="30"/>
      <c r="J91" s="30"/>
      <c r="K91" s="30"/>
      <c r="L91" s="43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7.05" customHeight="1" x14ac:dyDescent="0.2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3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2" customHeight="1" x14ac:dyDescent="0.2">
      <c r="A93" s="30"/>
      <c r="B93" s="31"/>
      <c r="C93" s="23" t="s">
        <v>18</v>
      </c>
      <c r="D93" s="30"/>
      <c r="E93" s="30"/>
      <c r="F93" s="21" t="str">
        <f>F16</f>
        <v>k.ú.Strekov,okres Nové Zámky</v>
      </c>
      <c r="G93" s="30"/>
      <c r="H93" s="30"/>
      <c r="I93" s="23" t="s">
        <v>20</v>
      </c>
      <c r="J93" s="56">
        <f>IF(J16="","",J16)</f>
        <v>44665</v>
      </c>
      <c r="K93" s="30"/>
      <c r="L93" s="43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7.05" customHeight="1" x14ac:dyDescent="0.2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43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25.8" customHeight="1" x14ac:dyDescent="0.2">
      <c r="A95" s="30"/>
      <c r="B95" s="31"/>
      <c r="C95" s="23" t="s">
        <v>21</v>
      </c>
      <c r="D95" s="30"/>
      <c r="E95" s="30"/>
      <c r="F95" s="21" t="str">
        <f>E19</f>
        <v xml:space="preserve"> STON a.s. , Uhrova 18, 831 01 Bratislava</v>
      </c>
      <c r="G95" s="30"/>
      <c r="H95" s="30"/>
      <c r="I95" s="23" t="s">
        <v>26</v>
      </c>
      <c r="J95" s="26" t="str">
        <f>E25</f>
        <v xml:space="preserve"> Ing. arch. Tomáš Krištek</v>
      </c>
      <c r="K95" s="30"/>
      <c r="L95" s="43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2" customFormat="1" ht="15.3" customHeight="1" x14ac:dyDescent="0.2">
      <c r="A96" s="30"/>
      <c r="B96" s="31"/>
      <c r="C96" s="23" t="s">
        <v>24</v>
      </c>
      <c r="D96" s="30"/>
      <c r="E96" s="30"/>
      <c r="F96" s="21" t="str">
        <f>IF(E22="","",E22)</f>
        <v>Vyplň údaj</v>
      </c>
      <c r="G96" s="30"/>
      <c r="H96" s="30"/>
      <c r="I96" s="23" t="s">
        <v>28</v>
      </c>
      <c r="J96" s="26" t="str">
        <f>E28</f>
        <v>Rosoft,s.r.o.</v>
      </c>
      <c r="K96" s="30"/>
      <c r="L96" s="43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65" s="2" customFormat="1" ht="10.199999999999999" customHeight="1" x14ac:dyDescent="0.2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3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65" s="2" customFormat="1" ht="29.25" customHeight="1" x14ac:dyDescent="0.2">
      <c r="A98" s="30"/>
      <c r="B98" s="31"/>
      <c r="C98" s="115" t="s">
        <v>189</v>
      </c>
      <c r="D98" s="95"/>
      <c r="E98" s="95"/>
      <c r="F98" s="95"/>
      <c r="G98" s="95"/>
      <c r="H98" s="95"/>
      <c r="I98" s="95"/>
      <c r="J98" s="116" t="s">
        <v>190</v>
      </c>
      <c r="K98" s="95"/>
      <c r="L98" s="43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65" s="2" customFormat="1" ht="10.199999999999999" customHeight="1" x14ac:dyDescent="0.2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3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65" s="2" customFormat="1" ht="22.8" customHeight="1" x14ac:dyDescent="0.2">
      <c r="A100" s="30"/>
      <c r="B100" s="31"/>
      <c r="C100" s="117" t="s">
        <v>191</v>
      </c>
      <c r="D100" s="30"/>
      <c r="E100" s="30"/>
      <c r="F100" s="30"/>
      <c r="G100" s="30"/>
      <c r="H100" s="30"/>
      <c r="I100" s="30"/>
      <c r="J100" s="72">
        <f>J139</f>
        <v>0</v>
      </c>
      <c r="K100" s="30"/>
      <c r="L100" s="43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U100" s="13" t="s">
        <v>192</v>
      </c>
    </row>
    <row r="101" spans="1:65" s="8" customFormat="1" ht="25.05" customHeight="1" x14ac:dyDescent="0.2">
      <c r="B101" s="118"/>
      <c r="D101" s="119" t="s">
        <v>193</v>
      </c>
      <c r="E101" s="120"/>
      <c r="F101" s="120"/>
      <c r="G101" s="120"/>
      <c r="H101" s="120"/>
      <c r="I101" s="120"/>
      <c r="J101" s="121">
        <f>J140</f>
        <v>0</v>
      </c>
      <c r="L101" s="118"/>
    </row>
    <row r="102" spans="1:65" s="9" customFormat="1" ht="19.95" customHeight="1" x14ac:dyDescent="0.2">
      <c r="B102" s="122"/>
      <c r="D102" s="123" t="s">
        <v>283</v>
      </c>
      <c r="E102" s="124"/>
      <c r="F102" s="124"/>
      <c r="G102" s="124"/>
      <c r="H102" s="124"/>
      <c r="I102" s="124"/>
      <c r="J102" s="125">
        <f>J141</f>
        <v>0</v>
      </c>
      <c r="L102" s="122"/>
    </row>
    <row r="103" spans="1:65" s="9" customFormat="1" ht="19.95" customHeight="1" x14ac:dyDescent="0.2">
      <c r="B103" s="122"/>
      <c r="D103" s="123" t="s">
        <v>195</v>
      </c>
      <c r="E103" s="124"/>
      <c r="F103" s="124"/>
      <c r="G103" s="124"/>
      <c r="H103" s="124"/>
      <c r="I103" s="124"/>
      <c r="J103" s="125">
        <f>J150</f>
        <v>0</v>
      </c>
      <c r="L103" s="122"/>
    </row>
    <row r="104" spans="1:65" s="8" customFormat="1" ht="25.05" customHeight="1" x14ac:dyDescent="0.2">
      <c r="B104" s="118"/>
      <c r="D104" s="119" t="s">
        <v>284</v>
      </c>
      <c r="E104" s="120"/>
      <c r="F104" s="120"/>
      <c r="G104" s="120"/>
      <c r="H104" s="120"/>
      <c r="I104" s="120"/>
      <c r="J104" s="121">
        <f>J153</f>
        <v>0</v>
      </c>
      <c r="L104" s="118"/>
    </row>
    <row r="105" spans="1:65" s="9" customFormat="1" ht="19.95" customHeight="1" x14ac:dyDescent="0.2">
      <c r="B105" s="122"/>
      <c r="D105" s="123" t="s">
        <v>2200</v>
      </c>
      <c r="E105" s="124"/>
      <c r="F105" s="124"/>
      <c r="G105" s="124"/>
      <c r="H105" s="124"/>
      <c r="I105" s="124"/>
      <c r="J105" s="125">
        <f>J154</f>
        <v>0</v>
      </c>
      <c r="L105" s="122"/>
    </row>
    <row r="106" spans="1:65" s="2" customFormat="1" ht="21.75" customHeight="1" x14ac:dyDescent="0.2">
      <c r="A106" s="30"/>
      <c r="B106" s="31"/>
      <c r="C106" s="30"/>
      <c r="D106" s="30"/>
      <c r="E106" s="30"/>
      <c r="F106" s="30"/>
      <c r="G106" s="30"/>
      <c r="H106" s="30"/>
      <c r="I106" s="30"/>
      <c r="J106" s="30"/>
      <c r="K106" s="30"/>
      <c r="L106" s="43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65" s="2" customFormat="1" ht="7.05" customHeight="1" x14ac:dyDescent="0.2">
      <c r="A107" s="30"/>
      <c r="B107" s="31"/>
      <c r="C107" s="30"/>
      <c r="D107" s="30"/>
      <c r="E107" s="30"/>
      <c r="F107" s="30"/>
      <c r="G107" s="30"/>
      <c r="H107" s="30"/>
      <c r="I107" s="30"/>
      <c r="J107" s="30"/>
      <c r="K107" s="30"/>
      <c r="L107" s="43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65" s="2" customFormat="1" ht="29.25" customHeight="1" x14ac:dyDescent="0.2">
      <c r="A108" s="30"/>
      <c r="B108" s="31"/>
      <c r="C108" s="117" t="s">
        <v>196</v>
      </c>
      <c r="D108" s="30"/>
      <c r="E108" s="30"/>
      <c r="F108" s="30"/>
      <c r="G108" s="30"/>
      <c r="H108" s="30"/>
      <c r="I108" s="30"/>
      <c r="J108" s="126">
        <f>ROUND(J109 + J110 + J111 + J112 + J113 + J114,2)</f>
        <v>0</v>
      </c>
      <c r="K108" s="30"/>
      <c r="L108" s="43"/>
      <c r="N108" s="127" t="s">
        <v>36</v>
      </c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65" s="2" customFormat="1" ht="18" customHeight="1" x14ac:dyDescent="0.2">
      <c r="A109" s="30"/>
      <c r="B109" s="128"/>
      <c r="C109" s="129"/>
      <c r="D109" s="424" t="s">
        <v>197</v>
      </c>
      <c r="E109" s="430"/>
      <c r="F109" s="430"/>
      <c r="G109" s="129"/>
      <c r="H109" s="129"/>
      <c r="I109" s="129"/>
      <c r="J109" s="88">
        <v>0</v>
      </c>
      <c r="K109" s="129"/>
      <c r="L109" s="131"/>
      <c r="M109" s="132"/>
      <c r="N109" s="133" t="s">
        <v>38</v>
      </c>
      <c r="O109" s="132"/>
      <c r="P109" s="132"/>
      <c r="Q109" s="132"/>
      <c r="R109" s="132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198</v>
      </c>
      <c r="AZ109" s="132"/>
      <c r="BA109" s="132"/>
      <c r="BB109" s="132"/>
      <c r="BC109" s="132"/>
      <c r="BD109" s="132"/>
      <c r="BE109" s="135">
        <f t="shared" ref="BE109:BE114" si="0">IF(N109="základná",J109,0)</f>
        <v>0</v>
      </c>
      <c r="BF109" s="135">
        <f t="shared" ref="BF109:BF114" si="1">IF(N109="znížená",J109,0)</f>
        <v>0</v>
      </c>
      <c r="BG109" s="135">
        <f t="shared" ref="BG109:BG114" si="2">IF(N109="zákl. prenesená",J109,0)</f>
        <v>0</v>
      </c>
      <c r="BH109" s="135">
        <f t="shared" ref="BH109:BH114" si="3">IF(N109="zníž. prenesená",J109,0)</f>
        <v>0</v>
      </c>
      <c r="BI109" s="135">
        <f t="shared" ref="BI109:BI114" si="4">IF(N109="nulová",J109,0)</f>
        <v>0</v>
      </c>
      <c r="BJ109" s="134" t="s">
        <v>84</v>
      </c>
      <c r="BK109" s="132"/>
      <c r="BL109" s="132"/>
      <c r="BM109" s="132"/>
    </row>
    <row r="110" spans="1:65" s="2" customFormat="1" ht="18" customHeight="1" x14ac:dyDescent="0.2">
      <c r="A110" s="30"/>
      <c r="B110" s="128"/>
      <c r="C110" s="129"/>
      <c r="D110" s="424" t="s">
        <v>199</v>
      </c>
      <c r="E110" s="430"/>
      <c r="F110" s="430"/>
      <c r="G110" s="129"/>
      <c r="H110" s="129"/>
      <c r="I110" s="129"/>
      <c r="J110" s="88">
        <v>0</v>
      </c>
      <c r="K110" s="129"/>
      <c r="L110" s="131"/>
      <c r="M110" s="132"/>
      <c r="N110" s="133" t="s">
        <v>38</v>
      </c>
      <c r="O110" s="132"/>
      <c r="P110" s="132"/>
      <c r="Q110" s="132"/>
      <c r="R110" s="132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198</v>
      </c>
      <c r="AZ110" s="132"/>
      <c r="BA110" s="132"/>
      <c r="BB110" s="132"/>
      <c r="BC110" s="132"/>
      <c r="BD110" s="132"/>
      <c r="BE110" s="135">
        <f t="shared" si="0"/>
        <v>0</v>
      </c>
      <c r="BF110" s="135">
        <f t="shared" si="1"/>
        <v>0</v>
      </c>
      <c r="BG110" s="135">
        <f t="shared" si="2"/>
        <v>0</v>
      </c>
      <c r="BH110" s="135">
        <f t="shared" si="3"/>
        <v>0</v>
      </c>
      <c r="BI110" s="135">
        <f t="shared" si="4"/>
        <v>0</v>
      </c>
      <c r="BJ110" s="134" t="s">
        <v>84</v>
      </c>
      <c r="BK110" s="132"/>
      <c r="BL110" s="132"/>
      <c r="BM110" s="132"/>
    </row>
    <row r="111" spans="1:65" s="2" customFormat="1" ht="18" customHeight="1" x14ac:dyDescent="0.2">
      <c r="A111" s="30"/>
      <c r="B111" s="128"/>
      <c r="C111" s="129"/>
      <c r="D111" s="424" t="s">
        <v>200</v>
      </c>
      <c r="E111" s="430"/>
      <c r="F111" s="430"/>
      <c r="G111" s="129"/>
      <c r="H111" s="129"/>
      <c r="I111" s="129"/>
      <c r="J111" s="88">
        <v>0</v>
      </c>
      <c r="K111" s="129"/>
      <c r="L111" s="131"/>
      <c r="M111" s="132"/>
      <c r="N111" s="133" t="s">
        <v>38</v>
      </c>
      <c r="O111" s="132"/>
      <c r="P111" s="132"/>
      <c r="Q111" s="132"/>
      <c r="R111" s="132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4" t="s">
        <v>198</v>
      </c>
      <c r="AZ111" s="132"/>
      <c r="BA111" s="132"/>
      <c r="BB111" s="132"/>
      <c r="BC111" s="132"/>
      <c r="BD111" s="132"/>
      <c r="BE111" s="135">
        <f t="shared" si="0"/>
        <v>0</v>
      </c>
      <c r="BF111" s="135">
        <f t="shared" si="1"/>
        <v>0</v>
      </c>
      <c r="BG111" s="135">
        <f t="shared" si="2"/>
        <v>0</v>
      </c>
      <c r="BH111" s="135">
        <f t="shared" si="3"/>
        <v>0</v>
      </c>
      <c r="BI111" s="135">
        <f t="shared" si="4"/>
        <v>0</v>
      </c>
      <c r="BJ111" s="134" t="s">
        <v>84</v>
      </c>
      <c r="BK111" s="132"/>
      <c r="BL111" s="132"/>
      <c r="BM111" s="132"/>
    </row>
    <row r="112" spans="1:65" s="2" customFormat="1" ht="18" customHeight="1" x14ac:dyDescent="0.2">
      <c r="A112" s="30"/>
      <c r="B112" s="128"/>
      <c r="C112" s="129"/>
      <c r="D112" s="424" t="s">
        <v>201</v>
      </c>
      <c r="E112" s="430"/>
      <c r="F112" s="430"/>
      <c r="G112" s="129"/>
      <c r="H112" s="129"/>
      <c r="I112" s="129"/>
      <c r="J112" s="88">
        <v>0</v>
      </c>
      <c r="K112" s="129"/>
      <c r="L112" s="131"/>
      <c r="M112" s="132"/>
      <c r="N112" s="133" t="s">
        <v>38</v>
      </c>
      <c r="O112" s="132"/>
      <c r="P112" s="132"/>
      <c r="Q112" s="132"/>
      <c r="R112" s="132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4" t="s">
        <v>198</v>
      </c>
      <c r="AZ112" s="132"/>
      <c r="BA112" s="132"/>
      <c r="BB112" s="132"/>
      <c r="BC112" s="132"/>
      <c r="BD112" s="132"/>
      <c r="BE112" s="135">
        <f t="shared" si="0"/>
        <v>0</v>
      </c>
      <c r="BF112" s="135">
        <f t="shared" si="1"/>
        <v>0</v>
      </c>
      <c r="BG112" s="135">
        <f t="shared" si="2"/>
        <v>0</v>
      </c>
      <c r="BH112" s="135">
        <f t="shared" si="3"/>
        <v>0</v>
      </c>
      <c r="BI112" s="135">
        <f t="shared" si="4"/>
        <v>0</v>
      </c>
      <c r="BJ112" s="134" t="s">
        <v>84</v>
      </c>
      <c r="BK112" s="132"/>
      <c r="BL112" s="132"/>
      <c r="BM112" s="132"/>
    </row>
    <row r="113" spans="1:65" s="2" customFormat="1" ht="18" customHeight="1" x14ac:dyDescent="0.2">
      <c r="A113" s="30"/>
      <c r="B113" s="128"/>
      <c r="C113" s="129"/>
      <c r="D113" s="424" t="s">
        <v>202</v>
      </c>
      <c r="E113" s="430"/>
      <c r="F113" s="430"/>
      <c r="G113" s="129"/>
      <c r="H113" s="129"/>
      <c r="I113" s="129"/>
      <c r="J113" s="88">
        <v>0</v>
      </c>
      <c r="K113" s="129"/>
      <c r="L113" s="131"/>
      <c r="M113" s="132"/>
      <c r="N113" s="133" t="s">
        <v>38</v>
      </c>
      <c r="O113" s="132"/>
      <c r="P113" s="132"/>
      <c r="Q113" s="132"/>
      <c r="R113" s="132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4" t="s">
        <v>198</v>
      </c>
      <c r="AZ113" s="132"/>
      <c r="BA113" s="132"/>
      <c r="BB113" s="132"/>
      <c r="BC113" s="132"/>
      <c r="BD113" s="132"/>
      <c r="BE113" s="135">
        <f t="shared" si="0"/>
        <v>0</v>
      </c>
      <c r="BF113" s="135">
        <f t="shared" si="1"/>
        <v>0</v>
      </c>
      <c r="BG113" s="135">
        <f t="shared" si="2"/>
        <v>0</v>
      </c>
      <c r="BH113" s="135">
        <f t="shared" si="3"/>
        <v>0</v>
      </c>
      <c r="BI113" s="135">
        <f t="shared" si="4"/>
        <v>0</v>
      </c>
      <c r="BJ113" s="134" t="s">
        <v>84</v>
      </c>
      <c r="BK113" s="132"/>
      <c r="BL113" s="132"/>
      <c r="BM113" s="132"/>
    </row>
    <row r="114" spans="1:65" s="2" customFormat="1" ht="18" customHeight="1" x14ac:dyDescent="0.2">
      <c r="A114" s="30"/>
      <c r="B114" s="128"/>
      <c r="C114" s="129"/>
      <c r="D114" s="130" t="s">
        <v>203</v>
      </c>
      <c r="E114" s="129"/>
      <c r="F114" s="129"/>
      <c r="G114" s="129"/>
      <c r="H114" s="129"/>
      <c r="I114" s="129"/>
      <c r="J114" s="88">
        <f>ROUND(J34*T114,2)</f>
        <v>0</v>
      </c>
      <c r="K114" s="129"/>
      <c r="L114" s="131"/>
      <c r="M114" s="132"/>
      <c r="N114" s="133" t="s">
        <v>38</v>
      </c>
      <c r="O114" s="132"/>
      <c r="P114" s="132"/>
      <c r="Q114" s="132"/>
      <c r="R114" s="132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4" t="s">
        <v>204</v>
      </c>
      <c r="AZ114" s="132"/>
      <c r="BA114" s="132"/>
      <c r="BB114" s="132"/>
      <c r="BC114" s="132"/>
      <c r="BD114" s="132"/>
      <c r="BE114" s="135">
        <f t="shared" si="0"/>
        <v>0</v>
      </c>
      <c r="BF114" s="135">
        <f t="shared" si="1"/>
        <v>0</v>
      </c>
      <c r="BG114" s="135">
        <f t="shared" si="2"/>
        <v>0</v>
      </c>
      <c r="BH114" s="135">
        <f t="shared" si="3"/>
        <v>0</v>
      </c>
      <c r="BI114" s="135">
        <f t="shared" si="4"/>
        <v>0</v>
      </c>
      <c r="BJ114" s="134" t="s">
        <v>84</v>
      </c>
      <c r="BK114" s="132"/>
      <c r="BL114" s="132"/>
      <c r="BM114" s="132"/>
    </row>
    <row r="115" spans="1:65" s="2" customFormat="1" x14ac:dyDescent="0.2">
      <c r="A115" s="30"/>
      <c r="B115" s="31"/>
      <c r="C115" s="30"/>
      <c r="D115" s="30"/>
      <c r="E115" s="30"/>
      <c r="F115" s="30"/>
      <c r="G115" s="30"/>
      <c r="H115" s="30"/>
      <c r="I115" s="30"/>
      <c r="J115" s="30"/>
      <c r="K115" s="30"/>
      <c r="L115" s="43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29.25" customHeight="1" x14ac:dyDescent="0.2">
      <c r="A116" s="30"/>
      <c r="B116" s="31"/>
      <c r="C116" s="94" t="s">
        <v>179</v>
      </c>
      <c r="D116" s="95"/>
      <c r="E116" s="95"/>
      <c r="F116" s="95"/>
      <c r="G116" s="95"/>
      <c r="H116" s="95"/>
      <c r="I116" s="95"/>
      <c r="J116" s="96">
        <f>ROUND(J100+J108,2)</f>
        <v>0</v>
      </c>
      <c r="K116" s="95"/>
      <c r="L116" s="43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7.05" customHeight="1" x14ac:dyDescent="0.2">
      <c r="A117" s="30"/>
      <c r="B117" s="48"/>
      <c r="C117" s="49"/>
      <c r="D117" s="49"/>
      <c r="E117" s="49"/>
      <c r="F117" s="49"/>
      <c r="G117" s="49"/>
      <c r="H117" s="49"/>
      <c r="I117" s="49"/>
      <c r="J117" s="49"/>
      <c r="K117" s="49"/>
      <c r="L117" s="43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21" spans="1:65" s="2" customFormat="1" ht="7.05" customHeight="1" x14ac:dyDescent="0.2">
      <c r="A121" s="30"/>
      <c r="B121" s="50"/>
      <c r="C121" s="51"/>
      <c r="D121" s="51"/>
      <c r="E121" s="51"/>
      <c r="F121" s="51"/>
      <c r="G121" s="51"/>
      <c r="H121" s="51"/>
      <c r="I121" s="51"/>
      <c r="J121" s="51"/>
      <c r="K121" s="51"/>
      <c r="L121" s="43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65" s="2" customFormat="1" ht="25.05" customHeight="1" x14ac:dyDescent="0.2">
      <c r="A122" s="30"/>
      <c r="B122" s="31"/>
      <c r="C122" s="17" t="s">
        <v>205</v>
      </c>
      <c r="D122" s="30"/>
      <c r="E122" s="30"/>
      <c r="F122" s="30"/>
      <c r="G122" s="30"/>
      <c r="H122" s="30"/>
      <c r="I122" s="30"/>
      <c r="J122" s="30"/>
      <c r="K122" s="30"/>
      <c r="L122" s="43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65" s="2" customFormat="1" ht="7.05" customHeight="1" x14ac:dyDescent="0.2">
      <c r="A123" s="30"/>
      <c r="B123" s="31"/>
      <c r="C123" s="30"/>
      <c r="D123" s="30"/>
      <c r="E123" s="30"/>
      <c r="F123" s="30"/>
      <c r="G123" s="30"/>
      <c r="H123" s="30"/>
      <c r="I123" s="30"/>
      <c r="J123" s="30"/>
      <c r="K123" s="30"/>
      <c r="L123" s="43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65" s="2" customFormat="1" ht="12" customHeight="1" x14ac:dyDescent="0.2">
      <c r="A124" s="30"/>
      <c r="B124" s="31"/>
      <c r="C124" s="23" t="s">
        <v>15</v>
      </c>
      <c r="D124" s="30"/>
      <c r="E124" s="30"/>
      <c r="F124" s="30"/>
      <c r="G124" s="30"/>
      <c r="H124" s="30"/>
      <c r="I124" s="30"/>
      <c r="J124" s="30"/>
      <c r="K124" s="30"/>
      <c r="L124" s="43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65" s="2" customFormat="1" ht="16.5" customHeight="1" x14ac:dyDescent="0.2">
      <c r="A125" s="30"/>
      <c r="B125" s="31"/>
      <c r="C125" s="30"/>
      <c r="D125" s="30"/>
      <c r="E125" s="428" t="str">
        <f>E7</f>
        <v>Vinárstvo S</v>
      </c>
      <c r="F125" s="429"/>
      <c r="G125" s="429"/>
      <c r="H125" s="429"/>
      <c r="I125" s="30"/>
      <c r="J125" s="30"/>
      <c r="K125" s="30"/>
      <c r="L125" s="43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65" s="1" customFormat="1" ht="12" customHeight="1" x14ac:dyDescent="0.2">
      <c r="B126" s="16"/>
      <c r="C126" s="23" t="s">
        <v>181</v>
      </c>
      <c r="L126" s="16"/>
    </row>
    <row r="127" spans="1:65" s="1" customFormat="1" ht="16.5" customHeight="1" x14ac:dyDescent="0.2">
      <c r="B127" s="16"/>
      <c r="E127" s="428" t="s">
        <v>133</v>
      </c>
      <c r="F127" s="374"/>
      <c r="G127" s="374"/>
      <c r="H127" s="374"/>
      <c r="L127" s="16"/>
    </row>
    <row r="128" spans="1:65" s="1" customFormat="1" ht="12" customHeight="1" x14ac:dyDescent="0.2">
      <c r="B128" s="16"/>
      <c r="C128" s="23" t="s">
        <v>182</v>
      </c>
      <c r="L128" s="16"/>
    </row>
    <row r="129" spans="1:65" s="2" customFormat="1" ht="16.5" customHeight="1" x14ac:dyDescent="0.2">
      <c r="A129" s="30"/>
      <c r="B129" s="31"/>
      <c r="C129" s="30"/>
      <c r="D129" s="30"/>
      <c r="E129" s="431" t="s">
        <v>2851</v>
      </c>
      <c r="F129" s="425"/>
      <c r="G129" s="425"/>
      <c r="H129" s="425"/>
      <c r="I129" s="30"/>
      <c r="J129" s="30"/>
      <c r="K129" s="30"/>
      <c r="L129" s="43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65" s="2" customFormat="1" ht="12" customHeight="1" x14ac:dyDescent="0.2">
      <c r="A130" s="30"/>
      <c r="B130" s="31"/>
      <c r="C130" s="23"/>
      <c r="D130" s="30"/>
      <c r="E130" s="30"/>
      <c r="F130" s="30"/>
      <c r="G130" s="30"/>
      <c r="H130" s="30"/>
      <c r="I130" s="30"/>
      <c r="J130" s="30"/>
      <c r="K130" s="30"/>
      <c r="L130" s="43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65" s="2" customFormat="1" ht="16.5" customHeight="1" x14ac:dyDescent="0.2">
      <c r="A131" s="30"/>
      <c r="B131" s="31"/>
      <c r="C131" s="30"/>
      <c r="D131" s="30"/>
      <c r="E131" s="404"/>
      <c r="F131" s="425"/>
      <c r="G131" s="425"/>
      <c r="H131" s="425"/>
      <c r="I131" s="30"/>
      <c r="J131" s="30"/>
      <c r="K131" s="30"/>
      <c r="L131" s="43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65" s="2" customFormat="1" ht="7.05" customHeight="1" x14ac:dyDescent="0.2">
      <c r="A132" s="30"/>
      <c r="B132" s="31"/>
      <c r="C132" s="30"/>
      <c r="D132" s="30"/>
      <c r="E132" s="30"/>
      <c r="F132" s="30"/>
      <c r="G132" s="30"/>
      <c r="H132" s="30"/>
      <c r="I132" s="30"/>
      <c r="J132" s="30"/>
      <c r="K132" s="30"/>
      <c r="L132" s="43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65" s="2" customFormat="1" ht="12" customHeight="1" x14ac:dyDescent="0.2">
      <c r="A133" s="30"/>
      <c r="B133" s="31"/>
      <c r="C133" s="23" t="s">
        <v>18</v>
      </c>
      <c r="D133" s="30"/>
      <c r="E133" s="30"/>
      <c r="F133" s="21" t="str">
        <f>F16</f>
        <v>k.ú.Strekov,okres Nové Zámky</v>
      </c>
      <c r="G133" s="30"/>
      <c r="H133" s="30"/>
      <c r="I133" s="23" t="s">
        <v>20</v>
      </c>
      <c r="J133" s="56">
        <f>IF(J16="","",J16)</f>
        <v>44665</v>
      </c>
      <c r="K133" s="30"/>
      <c r="L133" s="43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1:65" s="2" customFormat="1" ht="7.05" customHeight="1" x14ac:dyDescent="0.2">
      <c r="A134" s="30"/>
      <c r="B134" s="31"/>
      <c r="C134" s="30"/>
      <c r="D134" s="30"/>
      <c r="E134" s="30"/>
      <c r="F134" s="30"/>
      <c r="G134" s="30"/>
      <c r="H134" s="30"/>
      <c r="I134" s="30"/>
      <c r="J134" s="30"/>
      <c r="K134" s="30"/>
      <c r="L134" s="43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</row>
    <row r="135" spans="1:65" s="2" customFormat="1" ht="25.8" customHeight="1" x14ac:dyDescent="0.2">
      <c r="A135" s="30"/>
      <c r="B135" s="31"/>
      <c r="C135" s="23" t="s">
        <v>21</v>
      </c>
      <c r="D135" s="30"/>
      <c r="E135" s="30"/>
      <c r="F135" s="21" t="str">
        <f>E19</f>
        <v xml:space="preserve"> STON a.s. , Uhrova 18, 831 01 Bratislava</v>
      </c>
      <c r="G135" s="30"/>
      <c r="H135" s="30"/>
      <c r="I135" s="23" t="s">
        <v>26</v>
      </c>
      <c r="J135" s="26" t="str">
        <f>E25</f>
        <v xml:space="preserve"> Ing. arch. Tomáš Krištek</v>
      </c>
      <c r="K135" s="30"/>
      <c r="L135" s="43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  <row r="136" spans="1:65" s="2" customFormat="1" ht="15.3" customHeight="1" x14ac:dyDescent="0.2">
      <c r="A136" s="30"/>
      <c r="B136" s="31"/>
      <c r="C136" s="23" t="s">
        <v>24</v>
      </c>
      <c r="D136" s="30"/>
      <c r="E136" s="30"/>
      <c r="F136" s="21" t="str">
        <f>IF(E22="","",E22)</f>
        <v>Vyplň údaj</v>
      </c>
      <c r="G136" s="30"/>
      <c r="H136" s="30"/>
      <c r="I136" s="23" t="s">
        <v>28</v>
      </c>
      <c r="J136" s="26" t="str">
        <f>E28</f>
        <v>Rosoft,s.r.o.</v>
      </c>
      <c r="K136" s="30"/>
      <c r="L136" s="43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</row>
    <row r="137" spans="1:65" s="2" customFormat="1" ht="10.199999999999999" customHeight="1" x14ac:dyDescent="0.2">
      <c r="A137" s="30"/>
      <c r="B137" s="31"/>
      <c r="C137" s="30"/>
      <c r="D137" s="30"/>
      <c r="E137" s="30"/>
      <c r="F137" s="30"/>
      <c r="G137" s="30"/>
      <c r="H137" s="30"/>
      <c r="I137" s="30"/>
      <c r="J137" s="30"/>
      <c r="K137" s="30"/>
      <c r="L137" s="43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</row>
    <row r="138" spans="1:65" s="10" customFormat="1" ht="29.25" customHeight="1" x14ac:dyDescent="0.2">
      <c r="A138" s="136"/>
      <c r="B138" s="137"/>
      <c r="C138" s="138" t="s">
        <v>206</v>
      </c>
      <c r="D138" s="139" t="s">
        <v>57</v>
      </c>
      <c r="E138" s="139" t="s">
        <v>53</v>
      </c>
      <c r="F138" s="139" t="s">
        <v>54</v>
      </c>
      <c r="G138" s="139" t="s">
        <v>207</v>
      </c>
      <c r="H138" s="139" t="s">
        <v>208</v>
      </c>
      <c r="I138" s="139" t="s">
        <v>209</v>
      </c>
      <c r="J138" s="140" t="s">
        <v>190</v>
      </c>
      <c r="K138" s="141" t="s">
        <v>210</v>
      </c>
      <c r="L138" s="142"/>
      <c r="M138" s="63" t="s">
        <v>1</v>
      </c>
      <c r="N138" s="64" t="s">
        <v>36</v>
      </c>
      <c r="O138" s="64" t="s">
        <v>211</v>
      </c>
      <c r="P138" s="64" t="s">
        <v>212</v>
      </c>
      <c r="Q138" s="64" t="s">
        <v>213</v>
      </c>
      <c r="R138" s="64" t="s">
        <v>214</v>
      </c>
      <c r="S138" s="64" t="s">
        <v>215</v>
      </c>
      <c r="T138" s="65" t="s">
        <v>216</v>
      </c>
      <c r="U138" s="136"/>
      <c r="V138" s="136"/>
      <c r="W138" s="136"/>
      <c r="X138" s="136"/>
      <c r="Y138" s="136"/>
      <c r="Z138" s="136"/>
      <c r="AA138" s="136"/>
      <c r="AB138" s="136"/>
      <c r="AC138" s="136"/>
      <c r="AD138" s="136"/>
      <c r="AE138" s="136"/>
    </row>
    <row r="139" spans="1:65" s="2" customFormat="1" ht="22.8" customHeight="1" x14ac:dyDescent="0.3">
      <c r="A139" s="30"/>
      <c r="B139" s="31"/>
      <c r="C139" s="70" t="s">
        <v>187</v>
      </c>
      <c r="D139" s="30"/>
      <c r="E139" s="30"/>
      <c r="F139" s="30"/>
      <c r="G139" s="30"/>
      <c r="H139" s="30"/>
      <c r="I139" s="30"/>
      <c r="J139" s="143">
        <f>BK139</f>
        <v>0</v>
      </c>
      <c r="K139" s="30"/>
      <c r="L139" s="31"/>
      <c r="M139" s="66"/>
      <c r="N139" s="57"/>
      <c r="O139" s="67"/>
      <c r="P139" s="144">
        <f>P140+P153</f>
        <v>0</v>
      </c>
      <c r="Q139" s="67"/>
      <c r="R139" s="144">
        <f>R140+R153</f>
        <v>12.05344011</v>
      </c>
      <c r="S139" s="67"/>
      <c r="T139" s="145">
        <f>T140+T153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T139" s="13" t="s">
        <v>71</v>
      </c>
      <c r="AU139" s="13" t="s">
        <v>192</v>
      </c>
      <c r="BK139" s="146">
        <f>BK140+BK153</f>
        <v>0</v>
      </c>
    </row>
    <row r="140" spans="1:65" s="11" customFormat="1" ht="25.95" customHeight="1" x14ac:dyDescent="0.25">
      <c r="B140" s="147"/>
      <c r="D140" s="148" t="s">
        <v>71</v>
      </c>
      <c r="E140" s="149" t="s">
        <v>217</v>
      </c>
      <c r="F140" s="149" t="s">
        <v>218</v>
      </c>
      <c r="I140" s="150"/>
      <c r="J140" s="151">
        <f>BK140</f>
        <v>0</v>
      </c>
      <c r="L140" s="147"/>
      <c r="M140" s="152"/>
      <c r="N140" s="153"/>
      <c r="O140" s="153"/>
      <c r="P140" s="154">
        <f>P141+P150</f>
        <v>0</v>
      </c>
      <c r="Q140" s="153"/>
      <c r="R140" s="154">
        <f>R141+R150</f>
        <v>10.82087011</v>
      </c>
      <c r="S140" s="153"/>
      <c r="T140" s="155">
        <f>T141+T150</f>
        <v>0</v>
      </c>
      <c r="AR140" s="148" t="s">
        <v>78</v>
      </c>
      <c r="AT140" s="156" t="s">
        <v>71</v>
      </c>
      <c r="AU140" s="156" t="s">
        <v>72</v>
      </c>
      <c r="AY140" s="148" t="s">
        <v>219</v>
      </c>
      <c r="BK140" s="157">
        <f>BK141+BK150</f>
        <v>0</v>
      </c>
    </row>
    <row r="141" spans="1:65" s="11" customFormat="1" ht="22.8" customHeight="1" x14ac:dyDescent="0.25">
      <c r="B141" s="147"/>
      <c r="D141" s="148" t="s">
        <v>71</v>
      </c>
      <c r="E141" s="158" t="s">
        <v>230</v>
      </c>
      <c r="F141" s="158" t="s">
        <v>514</v>
      </c>
      <c r="I141" s="150"/>
      <c r="J141" s="159">
        <f>BK141</f>
        <v>0</v>
      </c>
      <c r="L141" s="147"/>
      <c r="M141" s="152"/>
      <c r="N141" s="153"/>
      <c r="O141" s="153"/>
      <c r="P141" s="154">
        <f>SUM(P142:P149)</f>
        <v>0</v>
      </c>
      <c r="Q141" s="153"/>
      <c r="R141" s="154">
        <f>SUM(R142:R149)</f>
        <v>10.82087011</v>
      </c>
      <c r="S141" s="153"/>
      <c r="T141" s="155">
        <f>SUM(T142:T149)</f>
        <v>0</v>
      </c>
      <c r="AR141" s="148" t="s">
        <v>78</v>
      </c>
      <c r="AT141" s="156" t="s">
        <v>71</v>
      </c>
      <c r="AU141" s="156" t="s">
        <v>78</v>
      </c>
      <c r="AY141" s="148" t="s">
        <v>219</v>
      </c>
      <c r="BK141" s="157">
        <f>SUM(BK142:BK149)</f>
        <v>0</v>
      </c>
    </row>
    <row r="142" spans="1:65" s="2" customFormat="1" ht="21.75" customHeight="1" x14ac:dyDescent="0.2">
      <c r="A142" s="30"/>
      <c r="B142" s="128"/>
      <c r="C142" s="160" t="s">
        <v>78</v>
      </c>
      <c r="D142" s="160" t="s">
        <v>221</v>
      </c>
      <c r="E142" s="161" t="s">
        <v>2201</v>
      </c>
      <c r="F142" s="162" t="s">
        <v>2202</v>
      </c>
      <c r="G142" s="163" t="s">
        <v>321</v>
      </c>
      <c r="H142" s="164">
        <v>159.20699999999999</v>
      </c>
      <c r="I142" s="165"/>
      <c r="J142" s="166">
        <f t="shared" ref="J142:J149" si="5">ROUND(I142*H142,2)</f>
        <v>0</v>
      </c>
      <c r="K142" s="167"/>
      <c r="L142" s="31"/>
      <c r="M142" s="168" t="s">
        <v>1</v>
      </c>
      <c r="N142" s="169" t="s">
        <v>38</v>
      </c>
      <c r="O142" s="59"/>
      <c r="P142" s="170">
        <f t="shared" ref="P142:P149" si="6">O142*H142</f>
        <v>0</v>
      </c>
      <c r="Q142" s="170">
        <v>7.6299999999999996E-3</v>
      </c>
      <c r="R142" s="170">
        <f t="shared" ref="R142:R149" si="7">Q142*H142</f>
        <v>1.2147494099999998</v>
      </c>
      <c r="S142" s="170">
        <v>0</v>
      </c>
      <c r="T142" s="171">
        <f t="shared" ref="T142:T149" si="8"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72" t="s">
        <v>225</v>
      </c>
      <c r="AT142" s="172" t="s">
        <v>221</v>
      </c>
      <c r="AU142" s="172" t="s">
        <v>84</v>
      </c>
      <c r="AY142" s="13" t="s">
        <v>219</v>
      </c>
      <c r="BE142" s="91">
        <f t="shared" ref="BE142:BE149" si="9">IF(N142="základná",J142,0)</f>
        <v>0</v>
      </c>
      <c r="BF142" s="91">
        <f t="shared" ref="BF142:BF149" si="10">IF(N142="znížená",J142,0)</f>
        <v>0</v>
      </c>
      <c r="BG142" s="91">
        <f t="shared" ref="BG142:BG149" si="11">IF(N142="zákl. prenesená",J142,0)</f>
        <v>0</v>
      </c>
      <c r="BH142" s="91">
        <f t="shared" ref="BH142:BH149" si="12">IF(N142="zníž. prenesená",J142,0)</f>
        <v>0</v>
      </c>
      <c r="BI142" s="91">
        <f t="shared" ref="BI142:BI149" si="13">IF(N142="nulová",J142,0)</f>
        <v>0</v>
      </c>
      <c r="BJ142" s="13" t="s">
        <v>84</v>
      </c>
      <c r="BK142" s="91">
        <f t="shared" ref="BK142:BK149" si="14">ROUND(I142*H142,2)</f>
        <v>0</v>
      </c>
      <c r="BL142" s="13" t="s">
        <v>225</v>
      </c>
      <c r="BM142" s="172" t="s">
        <v>256</v>
      </c>
    </row>
    <row r="143" spans="1:65" s="2" customFormat="1" ht="24.3" customHeight="1" x14ac:dyDescent="0.2">
      <c r="A143" s="30"/>
      <c r="B143" s="128"/>
      <c r="C143" s="160" t="s">
        <v>84</v>
      </c>
      <c r="D143" s="160" t="s">
        <v>221</v>
      </c>
      <c r="E143" s="161" t="s">
        <v>2203</v>
      </c>
      <c r="F143" s="162" t="s">
        <v>2204</v>
      </c>
      <c r="G143" s="163" t="s">
        <v>224</v>
      </c>
      <c r="H143" s="164">
        <v>3.92</v>
      </c>
      <c r="I143" s="165"/>
      <c r="J143" s="166">
        <f t="shared" si="5"/>
        <v>0</v>
      </c>
      <c r="K143" s="167"/>
      <c r="L143" s="31"/>
      <c r="M143" s="168" t="s">
        <v>1</v>
      </c>
      <c r="N143" s="169" t="s">
        <v>38</v>
      </c>
      <c r="O143" s="59"/>
      <c r="P143" s="170">
        <f t="shared" si="6"/>
        <v>0</v>
      </c>
      <c r="Q143" s="170">
        <v>2.3641399999999999</v>
      </c>
      <c r="R143" s="170">
        <f t="shared" si="7"/>
        <v>9.2674287999999994</v>
      </c>
      <c r="S143" s="170">
        <v>0</v>
      </c>
      <c r="T143" s="171">
        <f t="shared" si="8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72" t="s">
        <v>225</v>
      </c>
      <c r="AT143" s="172" t="s">
        <v>221</v>
      </c>
      <c r="AU143" s="172" t="s">
        <v>84</v>
      </c>
      <c r="AY143" s="13" t="s">
        <v>219</v>
      </c>
      <c r="BE143" s="91">
        <f t="shared" si="9"/>
        <v>0</v>
      </c>
      <c r="BF143" s="91">
        <f t="shared" si="10"/>
        <v>0</v>
      </c>
      <c r="BG143" s="91">
        <f t="shared" si="11"/>
        <v>0</v>
      </c>
      <c r="BH143" s="91">
        <f t="shared" si="12"/>
        <v>0</v>
      </c>
      <c r="BI143" s="91">
        <f t="shared" si="13"/>
        <v>0</v>
      </c>
      <c r="BJ143" s="13" t="s">
        <v>84</v>
      </c>
      <c r="BK143" s="91">
        <f t="shared" si="14"/>
        <v>0</v>
      </c>
      <c r="BL143" s="13" t="s">
        <v>225</v>
      </c>
      <c r="BM143" s="172" t="s">
        <v>260</v>
      </c>
    </row>
    <row r="144" spans="1:65" s="2" customFormat="1" ht="24.3" customHeight="1" x14ac:dyDescent="0.2">
      <c r="A144" s="30"/>
      <c r="B144" s="128"/>
      <c r="C144" s="160" t="s">
        <v>91</v>
      </c>
      <c r="D144" s="160" t="s">
        <v>221</v>
      </c>
      <c r="E144" s="161" t="s">
        <v>1700</v>
      </c>
      <c r="F144" s="162" t="s">
        <v>1701</v>
      </c>
      <c r="G144" s="163" t="s">
        <v>380</v>
      </c>
      <c r="H144" s="164">
        <v>3.85</v>
      </c>
      <c r="I144" s="165"/>
      <c r="J144" s="166">
        <f t="shared" si="5"/>
        <v>0</v>
      </c>
      <c r="K144" s="167"/>
      <c r="L144" s="31"/>
      <c r="M144" s="168" t="s">
        <v>1</v>
      </c>
      <c r="N144" s="169" t="s">
        <v>38</v>
      </c>
      <c r="O144" s="59"/>
      <c r="P144" s="170">
        <f t="shared" si="6"/>
        <v>0</v>
      </c>
      <c r="Q144" s="170">
        <v>0</v>
      </c>
      <c r="R144" s="170">
        <f t="shared" si="7"/>
        <v>0</v>
      </c>
      <c r="S144" s="170">
        <v>0</v>
      </c>
      <c r="T144" s="171">
        <f t="shared" si="8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72" t="s">
        <v>225</v>
      </c>
      <c r="AT144" s="172" t="s">
        <v>221</v>
      </c>
      <c r="AU144" s="172" t="s">
        <v>84</v>
      </c>
      <c r="AY144" s="13" t="s">
        <v>219</v>
      </c>
      <c r="BE144" s="91">
        <f t="shared" si="9"/>
        <v>0</v>
      </c>
      <c r="BF144" s="91">
        <f t="shared" si="10"/>
        <v>0</v>
      </c>
      <c r="BG144" s="91">
        <f t="shared" si="11"/>
        <v>0</v>
      </c>
      <c r="BH144" s="91">
        <f t="shared" si="12"/>
        <v>0</v>
      </c>
      <c r="BI144" s="91">
        <f t="shared" si="13"/>
        <v>0</v>
      </c>
      <c r="BJ144" s="13" t="s">
        <v>84</v>
      </c>
      <c r="BK144" s="91">
        <f t="shared" si="14"/>
        <v>0</v>
      </c>
      <c r="BL144" s="13" t="s">
        <v>225</v>
      </c>
      <c r="BM144" s="172" t="s">
        <v>264</v>
      </c>
    </row>
    <row r="145" spans="1:65" s="2" customFormat="1" ht="24.3" customHeight="1" x14ac:dyDescent="0.2">
      <c r="A145" s="30"/>
      <c r="B145" s="128"/>
      <c r="C145" s="160" t="s">
        <v>225</v>
      </c>
      <c r="D145" s="160" t="s">
        <v>221</v>
      </c>
      <c r="E145" s="161" t="s">
        <v>2205</v>
      </c>
      <c r="F145" s="162" t="s">
        <v>2206</v>
      </c>
      <c r="G145" s="163" t="s">
        <v>224</v>
      </c>
      <c r="H145" s="164">
        <v>2.5830000000000002</v>
      </c>
      <c r="I145" s="165"/>
      <c r="J145" s="166">
        <f t="shared" si="5"/>
        <v>0</v>
      </c>
      <c r="K145" s="167"/>
      <c r="L145" s="31"/>
      <c r="M145" s="168" t="s">
        <v>1</v>
      </c>
      <c r="N145" s="169" t="s">
        <v>38</v>
      </c>
      <c r="O145" s="59"/>
      <c r="P145" s="170">
        <f t="shared" si="6"/>
        <v>0</v>
      </c>
      <c r="Q145" s="170">
        <v>0</v>
      </c>
      <c r="R145" s="170">
        <f t="shared" si="7"/>
        <v>0</v>
      </c>
      <c r="S145" s="170">
        <v>0</v>
      </c>
      <c r="T145" s="171">
        <f t="shared" si="8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72" t="s">
        <v>225</v>
      </c>
      <c r="AT145" s="172" t="s">
        <v>221</v>
      </c>
      <c r="AU145" s="172" t="s">
        <v>84</v>
      </c>
      <c r="AY145" s="13" t="s">
        <v>219</v>
      </c>
      <c r="BE145" s="91">
        <f t="shared" si="9"/>
        <v>0</v>
      </c>
      <c r="BF145" s="91">
        <f t="shared" si="10"/>
        <v>0</v>
      </c>
      <c r="BG145" s="91">
        <f t="shared" si="11"/>
        <v>0</v>
      </c>
      <c r="BH145" s="91">
        <f t="shared" si="12"/>
        <v>0</v>
      </c>
      <c r="BI145" s="91">
        <f t="shared" si="13"/>
        <v>0</v>
      </c>
      <c r="BJ145" s="13" t="s">
        <v>84</v>
      </c>
      <c r="BK145" s="91">
        <f t="shared" si="14"/>
        <v>0</v>
      </c>
      <c r="BL145" s="13" t="s">
        <v>225</v>
      </c>
      <c r="BM145" s="172" t="s">
        <v>268</v>
      </c>
    </row>
    <row r="146" spans="1:65" s="2" customFormat="1" ht="21.75" customHeight="1" x14ac:dyDescent="0.2">
      <c r="A146" s="30"/>
      <c r="B146" s="128"/>
      <c r="C146" s="160" t="s">
        <v>234</v>
      </c>
      <c r="D146" s="160" t="s">
        <v>221</v>
      </c>
      <c r="E146" s="161" t="s">
        <v>1706</v>
      </c>
      <c r="F146" s="162" t="s">
        <v>1707</v>
      </c>
      <c r="G146" s="163" t="s">
        <v>321</v>
      </c>
      <c r="H146" s="164">
        <v>0.09</v>
      </c>
      <c r="I146" s="165"/>
      <c r="J146" s="166">
        <f t="shared" si="5"/>
        <v>0</v>
      </c>
      <c r="K146" s="167"/>
      <c r="L146" s="31"/>
      <c r="M146" s="168" t="s">
        <v>1</v>
      </c>
      <c r="N146" s="169" t="s">
        <v>38</v>
      </c>
      <c r="O146" s="59"/>
      <c r="P146" s="170">
        <f t="shared" si="6"/>
        <v>0</v>
      </c>
      <c r="Q146" s="170">
        <v>8.6300000000000005E-3</v>
      </c>
      <c r="R146" s="170">
        <f t="shared" si="7"/>
        <v>7.7670000000000007E-4</v>
      </c>
      <c r="S146" s="170">
        <v>0</v>
      </c>
      <c r="T146" s="171">
        <f t="shared" si="8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72" t="s">
        <v>225</v>
      </c>
      <c r="AT146" s="172" t="s">
        <v>221</v>
      </c>
      <c r="AU146" s="172" t="s">
        <v>84</v>
      </c>
      <c r="AY146" s="13" t="s">
        <v>219</v>
      </c>
      <c r="BE146" s="91">
        <f t="shared" si="9"/>
        <v>0</v>
      </c>
      <c r="BF146" s="91">
        <f t="shared" si="10"/>
        <v>0</v>
      </c>
      <c r="BG146" s="91">
        <f t="shared" si="11"/>
        <v>0</v>
      </c>
      <c r="BH146" s="91">
        <f t="shared" si="12"/>
        <v>0</v>
      </c>
      <c r="BI146" s="91">
        <f t="shared" si="13"/>
        <v>0</v>
      </c>
      <c r="BJ146" s="13" t="s">
        <v>84</v>
      </c>
      <c r="BK146" s="91">
        <f t="shared" si="14"/>
        <v>0</v>
      </c>
      <c r="BL146" s="13" t="s">
        <v>225</v>
      </c>
      <c r="BM146" s="172" t="s">
        <v>271</v>
      </c>
    </row>
    <row r="147" spans="1:65" s="2" customFormat="1" ht="21.75" customHeight="1" x14ac:dyDescent="0.2">
      <c r="A147" s="30"/>
      <c r="B147" s="128"/>
      <c r="C147" s="160" t="s">
        <v>230</v>
      </c>
      <c r="D147" s="160" t="s">
        <v>221</v>
      </c>
      <c r="E147" s="161" t="s">
        <v>1708</v>
      </c>
      <c r="F147" s="162" t="s">
        <v>1709</v>
      </c>
      <c r="G147" s="163" t="s">
        <v>321</v>
      </c>
      <c r="H147" s="164">
        <v>0.09</v>
      </c>
      <c r="I147" s="165"/>
      <c r="J147" s="166">
        <f t="shared" si="5"/>
        <v>0</v>
      </c>
      <c r="K147" s="167"/>
      <c r="L147" s="31"/>
      <c r="M147" s="168" t="s">
        <v>1</v>
      </c>
      <c r="N147" s="169" t="s">
        <v>38</v>
      </c>
      <c r="O147" s="59"/>
      <c r="P147" s="170">
        <f t="shared" si="6"/>
        <v>0</v>
      </c>
      <c r="Q147" s="170">
        <v>0</v>
      </c>
      <c r="R147" s="170">
        <f t="shared" si="7"/>
        <v>0</v>
      </c>
      <c r="S147" s="170">
        <v>0</v>
      </c>
      <c r="T147" s="171">
        <f t="shared" si="8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72" t="s">
        <v>225</v>
      </c>
      <c r="AT147" s="172" t="s">
        <v>221</v>
      </c>
      <c r="AU147" s="172" t="s">
        <v>84</v>
      </c>
      <c r="AY147" s="13" t="s">
        <v>219</v>
      </c>
      <c r="BE147" s="91">
        <f t="shared" si="9"/>
        <v>0</v>
      </c>
      <c r="BF147" s="91">
        <f t="shared" si="10"/>
        <v>0</v>
      </c>
      <c r="BG147" s="91">
        <f t="shared" si="11"/>
        <v>0</v>
      </c>
      <c r="BH147" s="91">
        <f t="shared" si="12"/>
        <v>0</v>
      </c>
      <c r="BI147" s="91">
        <f t="shared" si="13"/>
        <v>0</v>
      </c>
      <c r="BJ147" s="13" t="s">
        <v>84</v>
      </c>
      <c r="BK147" s="91">
        <f t="shared" si="14"/>
        <v>0</v>
      </c>
      <c r="BL147" s="13" t="s">
        <v>225</v>
      </c>
      <c r="BM147" s="172" t="s">
        <v>275</v>
      </c>
    </row>
    <row r="148" spans="1:65" s="2" customFormat="1" ht="24.3" customHeight="1" x14ac:dyDescent="0.2">
      <c r="A148" s="30"/>
      <c r="B148" s="128"/>
      <c r="C148" s="160" t="s">
        <v>243</v>
      </c>
      <c r="D148" s="160" t="s">
        <v>221</v>
      </c>
      <c r="E148" s="161" t="s">
        <v>2207</v>
      </c>
      <c r="F148" s="162" t="s">
        <v>2208</v>
      </c>
      <c r="G148" s="163" t="s">
        <v>380</v>
      </c>
      <c r="H148" s="164">
        <v>41.72</v>
      </c>
      <c r="I148" s="165"/>
      <c r="J148" s="166">
        <f t="shared" si="5"/>
        <v>0</v>
      </c>
      <c r="K148" s="167"/>
      <c r="L148" s="31"/>
      <c r="M148" s="168" t="s">
        <v>1</v>
      </c>
      <c r="N148" s="169" t="s">
        <v>38</v>
      </c>
      <c r="O148" s="59"/>
      <c r="P148" s="170">
        <f t="shared" si="6"/>
        <v>0</v>
      </c>
      <c r="Q148" s="170">
        <v>7.9100000000000004E-3</v>
      </c>
      <c r="R148" s="170">
        <f t="shared" si="7"/>
        <v>0.3300052</v>
      </c>
      <c r="S148" s="170">
        <v>0</v>
      </c>
      <c r="T148" s="171">
        <f t="shared" si="8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72" t="s">
        <v>225</v>
      </c>
      <c r="AT148" s="172" t="s">
        <v>221</v>
      </c>
      <c r="AU148" s="172" t="s">
        <v>84</v>
      </c>
      <c r="AY148" s="13" t="s">
        <v>219</v>
      </c>
      <c r="BE148" s="91">
        <f t="shared" si="9"/>
        <v>0</v>
      </c>
      <c r="BF148" s="91">
        <f t="shared" si="10"/>
        <v>0</v>
      </c>
      <c r="BG148" s="91">
        <f t="shared" si="11"/>
        <v>0</v>
      </c>
      <c r="BH148" s="91">
        <f t="shared" si="12"/>
        <v>0</v>
      </c>
      <c r="BI148" s="91">
        <f t="shared" si="13"/>
        <v>0</v>
      </c>
      <c r="BJ148" s="13" t="s">
        <v>84</v>
      </c>
      <c r="BK148" s="91">
        <f t="shared" si="14"/>
        <v>0</v>
      </c>
      <c r="BL148" s="13" t="s">
        <v>225</v>
      </c>
      <c r="BM148" s="172" t="s">
        <v>337</v>
      </c>
    </row>
    <row r="149" spans="1:65" s="2" customFormat="1" ht="16.5" customHeight="1" x14ac:dyDescent="0.2">
      <c r="A149" s="30"/>
      <c r="B149" s="128"/>
      <c r="C149" s="160" t="s">
        <v>233</v>
      </c>
      <c r="D149" s="160" t="s">
        <v>221</v>
      </c>
      <c r="E149" s="161" t="s">
        <v>2209</v>
      </c>
      <c r="F149" s="162" t="s">
        <v>2210</v>
      </c>
      <c r="G149" s="163" t="s">
        <v>926</v>
      </c>
      <c r="H149" s="164">
        <v>1</v>
      </c>
      <c r="I149" s="165"/>
      <c r="J149" s="166">
        <f t="shared" si="5"/>
        <v>0</v>
      </c>
      <c r="K149" s="167"/>
      <c r="L149" s="31"/>
      <c r="M149" s="168" t="s">
        <v>1</v>
      </c>
      <c r="N149" s="169" t="s">
        <v>38</v>
      </c>
      <c r="O149" s="59"/>
      <c r="P149" s="170">
        <f t="shared" si="6"/>
        <v>0</v>
      </c>
      <c r="Q149" s="170">
        <v>7.9100000000000004E-3</v>
      </c>
      <c r="R149" s="170">
        <f t="shared" si="7"/>
        <v>7.9100000000000004E-3</v>
      </c>
      <c r="S149" s="170">
        <v>0</v>
      </c>
      <c r="T149" s="171">
        <f t="shared" si="8"/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72" t="s">
        <v>225</v>
      </c>
      <c r="AT149" s="172" t="s">
        <v>221</v>
      </c>
      <c r="AU149" s="172" t="s">
        <v>84</v>
      </c>
      <c r="AY149" s="13" t="s">
        <v>219</v>
      </c>
      <c r="BE149" s="91">
        <f t="shared" si="9"/>
        <v>0</v>
      </c>
      <c r="BF149" s="91">
        <f t="shared" si="10"/>
        <v>0</v>
      </c>
      <c r="BG149" s="91">
        <f t="shared" si="11"/>
        <v>0</v>
      </c>
      <c r="BH149" s="91">
        <f t="shared" si="12"/>
        <v>0</v>
      </c>
      <c r="BI149" s="91">
        <f t="shared" si="13"/>
        <v>0</v>
      </c>
      <c r="BJ149" s="13" t="s">
        <v>84</v>
      </c>
      <c r="BK149" s="91">
        <f t="shared" si="14"/>
        <v>0</v>
      </c>
      <c r="BL149" s="13" t="s">
        <v>225</v>
      </c>
      <c r="BM149" s="172" t="s">
        <v>2211</v>
      </c>
    </row>
    <row r="150" spans="1:65" s="11" customFormat="1" ht="22.8" customHeight="1" x14ac:dyDescent="0.25">
      <c r="B150" s="147"/>
      <c r="D150" s="148" t="s">
        <v>71</v>
      </c>
      <c r="E150" s="158" t="s">
        <v>238</v>
      </c>
      <c r="F150" s="158" t="s">
        <v>239</v>
      </c>
      <c r="I150" s="150"/>
      <c r="J150" s="159">
        <f>BK150</f>
        <v>0</v>
      </c>
      <c r="L150" s="147"/>
      <c r="M150" s="152"/>
      <c r="N150" s="153"/>
      <c r="O150" s="153"/>
      <c r="P150" s="154">
        <f>SUM(P151:P152)</f>
        <v>0</v>
      </c>
      <c r="Q150" s="153"/>
      <c r="R150" s="154">
        <f>SUM(R151:R152)</f>
        <v>0</v>
      </c>
      <c r="S150" s="153"/>
      <c r="T150" s="155">
        <f>SUM(T151:T152)</f>
        <v>0</v>
      </c>
      <c r="AR150" s="148" t="s">
        <v>78</v>
      </c>
      <c r="AT150" s="156" t="s">
        <v>71</v>
      </c>
      <c r="AU150" s="156" t="s">
        <v>78</v>
      </c>
      <c r="AY150" s="148" t="s">
        <v>219</v>
      </c>
      <c r="BK150" s="157">
        <f>SUM(BK151:BK152)</f>
        <v>0</v>
      </c>
    </row>
    <row r="151" spans="1:65" s="2" customFormat="1" ht="21.75" customHeight="1" x14ac:dyDescent="0.2">
      <c r="A151" s="30"/>
      <c r="B151" s="128"/>
      <c r="C151" s="160" t="s">
        <v>238</v>
      </c>
      <c r="D151" s="160" t="s">
        <v>221</v>
      </c>
      <c r="E151" s="161" t="s">
        <v>2212</v>
      </c>
      <c r="F151" s="162" t="s">
        <v>2213</v>
      </c>
      <c r="G151" s="163" t="s">
        <v>321</v>
      </c>
      <c r="H151" s="164">
        <v>159.20699999999999</v>
      </c>
      <c r="I151" s="165"/>
      <c r="J151" s="166">
        <f>ROUND(I151*H151,2)</f>
        <v>0</v>
      </c>
      <c r="K151" s="167"/>
      <c r="L151" s="31"/>
      <c r="M151" s="168" t="s">
        <v>1</v>
      </c>
      <c r="N151" s="169" t="s">
        <v>38</v>
      </c>
      <c r="O151" s="59"/>
      <c r="P151" s="170">
        <f>O151*H151</f>
        <v>0</v>
      </c>
      <c r="Q151" s="170">
        <v>0</v>
      </c>
      <c r="R151" s="170">
        <f>Q151*H151</f>
        <v>0</v>
      </c>
      <c r="S151" s="170">
        <v>0</v>
      </c>
      <c r="T151" s="171">
        <f>S151*H151</f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72" t="s">
        <v>225</v>
      </c>
      <c r="AT151" s="172" t="s">
        <v>221</v>
      </c>
      <c r="AU151" s="172" t="s">
        <v>84</v>
      </c>
      <c r="AY151" s="13" t="s">
        <v>219</v>
      </c>
      <c r="BE151" s="91">
        <f>IF(N151="základná",J151,0)</f>
        <v>0</v>
      </c>
      <c r="BF151" s="91">
        <f>IF(N151="znížená",J151,0)</f>
        <v>0</v>
      </c>
      <c r="BG151" s="91">
        <f>IF(N151="zákl. prenesená",J151,0)</f>
        <v>0</v>
      </c>
      <c r="BH151" s="91">
        <f>IF(N151="zníž. prenesená",J151,0)</f>
        <v>0</v>
      </c>
      <c r="BI151" s="91">
        <f>IF(N151="nulová",J151,0)</f>
        <v>0</v>
      </c>
      <c r="BJ151" s="13" t="s">
        <v>84</v>
      </c>
      <c r="BK151" s="91">
        <f>ROUND(I151*H151,2)</f>
        <v>0</v>
      </c>
      <c r="BL151" s="13" t="s">
        <v>225</v>
      </c>
      <c r="BM151" s="172" t="s">
        <v>366</v>
      </c>
    </row>
    <row r="152" spans="1:65" s="2" customFormat="1" ht="21.75" customHeight="1" x14ac:dyDescent="0.2">
      <c r="A152" s="30"/>
      <c r="B152" s="128"/>
      <c r="C152" s="160" t="s">
        <v>237</v>
      </c>
      <c r="D152" s="160" t="s">
        <v>221</v>
      </c>
      <c r="E152" s="161" t="s">
        <v>273</v>
      </c>
      <c r="F152" s="162" t="s">
        <v>274</v>
      </c>
      <c r="G152" s="163" t="s">
        <v>250</v>
      </c>
      <c r="H152" s="164">
        <v>10.811999999999999</v>
      </c>
      <c r="I152" s="165"/>
      <c r="J152" s="166">
        <f>ROUND(I152*H152,2)</f>
        <v>0</v>
      </c>
      <c r="K152" s="167"/>
      <c r="L152" s="31"/>
      <c r="M152" s="168" t="s">
        <v>1</v>
      </c>
      <c r="N152" s="169" t="s">
        <v>38</v>
      </c>
      <c r="O152" s="59"/>
      <c r="P152" s="170">
        <f>O152*H152</f>
        <v>0</v>
      </c>
      <c r="Q152" s="170">
        <v>0</v>
      </c>
      <c r="R152" s="170">
        <f>Q152*H152</f>
        <v>0</v>
      </c>
      <c r="S152" s="170">
        <v>0</v>
      </c>
      <c r="T152" s="171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72" t="s">
        <v>225</v>
      </c>
      <c r="AT152" s="172" t="s">
        <v>221</v>
      </c>
      <c r="AU152" s="172" t="s">
        <v>84</v>
      </c>
      <c r="AY152" s="13" t="s">
        <v>219</v>
      </c>
      <c r="BE152" s="91">
        <f>IF(N152="základná",J152,0)</f>
        <v>0</v>
      </c>
      <c r="BF152" s="91">
        <f>IF(N152="znížená",J152,0)</f>
        <v>0</v>
      </c>
      <c r="BG152" s="91">
        <f>IF(N152="zákl. prenesená",J152,0)</f>
        <v>0</v>
      </c>
      <c r="BH152" s="91">
        <f>IF(N152="zníž. prenesená",J152,0)</f>
        <v>0</v>
      </c>
      <c r="BI152" s="91">
        <f>IF(N152="nulová",J152,0)</f>
        <v>0</v>
      </c>
      <c r="BJ152" s="13" t="s">
        <v>84</v>
      </c>
      <c r="BK152" s="91">
        <f>ROUND(I152*H152,2)</f>
        <v>0</v>
      </c>
      <c r="BL152" s="13" t="s">
        <v>225</v>
      </c>
      <c r="BM152" s="172" t="s">
        <v>389</v>
      </c>
    </row>
    <row r="153" spans="1:65" s="11" customFormat="1" ht="25.95" customHeight="1" x14ac:dyDescent="0.25">
      <c r="B153" s="147"/>
      <c r="D153" s="148" t="s">
        <v>71</v>
      </c>
      <c r="E153" s="149" t="s">
        <v>668</v>
      </c>
      <c r="F153" s="149" t="s">
        <v>669</v>
      </c>
      <c r="I153" s="150"/>
      <c r="J153" s="151">
        <f>BK153</f>
        <v>0</v>
      </c>
      <c r="L153" s="147"/>
      <c r="M153" s="152"/>
      <c r="N153" s="153"/>
      <c r="O153" s="153"/>
      <c r="P153" s="154">
        <f>P154</f>
        <v>0</v>
      </c>
      <c r="Q153" s="153"/>
      <c r="R153" s="154">
        <f>R154</f>
        <v>1.2325699999999999</v>
      </c>
      <c r="S153" s="153"/>
      <c r="T153" s="155">
        <f>T154</f>
        <v>0</v>
      </c>
      <c r="AR153" s="148" t="s">
        <v>78</v>
      </c>
      <c r="AT153" s="156" t="s">
        <v>71</v>
      </c>
      <c r="AU153" s="156" t="s">
        <v>72</v>
      </c>
      <c r="AY153" s="148" t="s">
        <v>219</v>
      </c>
      <c r="BK153" s="157">
        <f>BK154</f>
        <v>0</v>
      </c>
    </row>
    <row r="154" spans="1:65" s="11" customFormat="1" ht="22.8" customHeight="1" x14ac:dyDescent="0.25">
      <c r="B154" s="147"/>
      <c r="D154" s="148" t="s">
        <v>71</v>
      </c>
      <c r="E154" s="158" t="s">
        <v>1850</v>
      </c>
      <c r="F154" s="158" t="s">
        <v>2214</v>
      </c>
      <c r="I154" s="150"/>
      <c r="J154" s="159">
        <f>BK154</f>
        <v>0</v>
      </c>
      <c r="L154" s="147"/>
      <c r="M154" s="152"/>
      <c r="N154" s="153"/>
      <c r="O154" s="153"/>
      <c r="P154" s="154">
        <f>SUM(P155:P157)</f>
        <v>0</v>
      </c>
      <c r="Q154" s="153"/>
      <c r="R154" s="154">
        <f>SUM(R155:R157)</f>
        <v>1.2325699999999999</v>
      </c>
      <c r="S154" s="153"/>
      <c r="T154" s="155">
        <f>SUM(T155:T157)</f>
        <v>0</v>
      </c>
      <c r="AR154" s="148" t="s">
        <v>84</v>
      </c>
      <c r="AT154" s="156" t="s">
        <v>71</v>
      </c>
      <c r="AU154" s="156" t="s">
        <v>78</v>
      </c>
      <c r="AY154" s="148" t="s">
        <v>219</v>
      </c>
      <c r="BK154" s="157">
        <f>SUM(BK155:BK157)</f>
        <v>0</v>
      </c>
    </row>
    <row r="155" spans="1:65" s="2" customFormat="1" ht="37.799999999999997" customHeight="1" x14ac:dyDescent="0.2">
      <c r="A155" s="30"/>
      <c r="B155" s="128"/>
      <c r="C155" s="160" t="s">
        <v>257</v>
      </c>
      <c r="D155" s="160" t="s">
        <v>221</v>
      </c>
      <c r="E155" s="161" t="s">
        <v>1852</v>
      </c>
      <c r="F155" s="162" t="s">
        <v>1853</v>
      </c>
      <c r="G155" s="163" t="s">
        <v>321</v>
      </c>
      <c r="H155" s="164">
        <v>27.99</v>
      </c>
      <c r="I155" s="165"/>
      <c r="J155" s="166">
        <f>ROUND(I155*H155,2)</f>
        <v>0</v>
      </c>
      <c r="K155" s="167"/>
      <c r="L155" s="31"/>
      <c r="M155" s="168" t="s">
        <v>1</v>
      </c>
      <c r="N155" s="169" t="s">
        <v>38</v>
      </c>
      <c r="O155" s="59"/>
      <c r="P155" s="170">
        <f>O155*H155</f>
        <v>0</v>
      </c>
      <c r="Q155" s="170">
        <v>2.3E-2</v>
      </c>
      <c r="R155" s="170">
        <f>Q155*H155</f>
        <v>0.64376999999999995</v>
      </c>
      <c r="S155" s="170">
        <v>0</v>
      </c>
      <c r="T155" s="171">
        <f>S155*H155</f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72" t="s">
        <v>247</v>
      </c>
      <c r="AT155" s="172" t="s">
        <v>221</v>
      </c>
      <c r="AU155" s="172" t="s">
        <v>84</v>
      </c>
      <c r="AY155" s="13" t="s">
        <v>219</v>
      </c>
      <c r="BE155" s="91">
        <f>IF(N155="základná",J155,0)</f>
        <v>0</v>
      </c>
      <c r="BF155" s="91">
        <f>IF(N155="znížená",J155,0)</f>
        <v>0</v>
      </c>
      <c r="BG155" s="91">
        <f>IF(N155="zákl. prenesená",J155,0)</f>
        <v>0</v>
      </c>
      <c r="BH155" s="91">
        <f>IF(N155="zníž. prenesená",J155,0)</f>
        <v>0</v>
      </c>
      <c r="BI155" s="91">
        <f>IF(N155="nulová",J155,0)</f>
        <v>0</v>
      </c>
      <c r="BJ155" s="13" t="s">
        <v>84</v>
      </c>
      <c r="BK155" s="91">
        <f>ROUND(I155*H155,2)</f>
        <v>0</v>
      </c>
      <c r="BL155" s="13" t="s">
        <v>247</v>
      </c>
      <c r="BM155" s="172" t="s">
        <v>446</v>
      </c>
    </row>
    <row r="156" spans="1:65" s="2" customFormat="1" ht="16.5" customHeight="1" x14ac:dyDescent="0.2">
      <c r="A156" s="30"/>
      <c r="B156" s="128"/>
      <c r="C156" s="160" t="s">
        <v>261</v>
      </c>
      <c r="D156" s="160" t="s">
        <v>221</v>
      </c>
      <c r="E156" s="161" t="s">
        <v>2215</v>
      </c>
      <c r="F156" s="162" t="s">
        <v>2216</v>
      </c>
      <c r="G156" s="163" t="s">
        <v>380</v>
      </c>
      <c r="H156" s="164">
        <v>25.6</v>
      </c>
      <c r="I156" s="165"/>
      <c r="J156" s="166">
        <f>ROUND(I156*H156,2)</f>
        <v>0</v>
      </c>
      <c r="K156" s="167"/>
      <c r="L156" s="31"/>
      <c r="M156" s="168" t="s">
        <v>1</v>
      </c>
      <c r="N156" s="169" t="s">
        <v>38</v>
      </c>
      <c r="O156" s="59"/>
      <c r="P156" s="170">
        <f>O156*H156</f>
        <v>0</v>
      </c>
      <c r="Q156" s="170">
        <v>2.3E-2</v>
      </c>
      <c r="R156" s="170">
        <f>Q156*H156</f>
        <v>0.58879999999999999</v>
      </c>
      <c r="S156" s="170">
        <v>0</v>
      </c>
      <c r="T156" s="171">
        <f>S156*H156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72" t="s">
        <v>247</v>
      </c>
      <c r="AT156" s="172" t="s">
        <v>221</v>
      </c>
      <c r="AU156" s="172" t="s">
        <v>84</v>
      </c>
      <c r="AY156" s="13" t="s">
        <v>219</v>
      </c>
      <c r="BE156" s="91">
        <f>IF(N156="základná",J156,0)</f>
        <v>0</v>
      </c>
      <c r="BF156" s="91">
        <f>IF(N156="znížená",J156,0)</f>
        <v>0</v>
      </c>
      <c r="BG156" s="91">
        <f>IF(N156="zákl. prenesená",J156,0)</f>
        <v>0</v>
      </c>
      <c r="BH156" s="91">
        <f>IF(N156="zníž. prenesená",J156,0)</f>
        <v>0</v>
      </c>
      <c r="BI156" s="91">
        <f>IF(N156="nulová",J156,0)</f>
        <v>0</v>
      </c>
      <c r="BJ156" s="13" t="s">
        <v>84</v>
      </c>
      <c r="BK156" s="91">
        <f>ROUND(I156*H156,2)</f>
        <v>0</v>
      </c>
      <c r="BL156" s="13" t="s">
        <v>247</v>
      </c>
      <c r="BM156" s="172" t="s">
        <v>2217</v>
      </c>
    </row>
    <row r="157" spans="1:65" s="2" customFormat="1" ht="24.3" customHeight="1" x14ac:dyDescent="0.2">
      <c r="A157" s="30"/>
      <c r="B157" s="128"/>
      <c r="C157" s="160" t="s">
        <v>265</v>
      </c>
      <c r="D157" s="160" t="s">
        <v>221</v>
      </c>
      <c r="E157" s="161" t="s">
        <v>2218</v>
      </c>
      <c r="F157" s="162" t="s">
        <v>2219</v>
      </c>
      <c r="G157" s="163" t="s">
        <v>711</v>
      </c>
      <c r="H157" s="189"/>
      <c r="I157" s="165"/>
      <c r="J157" s="166">
        <f>ROUND(I157*H157,2)</f>
        <v>0</v>
      </c>
      <c r="K157" s="167"/>
      <c r="L157" s="31"/>
      <c r="M157" s="173" t="s">
        <v>1</v>
      </c>
      <c r="N157" s="174" t="s">
        <v>38</v>
      </c>
      <c r="O157" s="175"/>
      <c r="P157" s="176">
        <f>O157*H157</f>
        <v>0</v>
      </c>
      <c r="Q157" s="176">
        <v>0</v>
      </c>
      <c r="R157" s="176">
        <f>Q157*H157</f>
        <v>0</v>
      </c>
      <c r="S157" s="176">
        <v>0</v>
      </c>
      <c r="T157" s="177">
        <f>S157*H157</f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72" t="s">
        <v>247</v>
      </c>
      <c r="AT157" s="172" t="s">
        <v>221</v>
      </c>
      <c r="AU157" s="172" t="s">
        <v>84</v>
      </c>
      <c r="AY157" s="13" t="s">
        <v>219</v>
      </c>
      <c r="BE157" s="91">
        <f>IF(N157="základná",J157,0)</f>
        <v>0</v>
      </c>
      <c r="BF157" s="91">
        <f>IF(N157="znížená",J157,0)</f>
        <v>0</v>
      </c>
      <c r="BG157" s="91">
        <f>IF(N157="zákl. prenesená",J157,0)</f>
        <v>0</v>
      </c>
      <c r="BH157" s="91">
        <f>IF(N157="zníž. prenesená",J157,0)</f>
        <v>0</v>
      </c>
      <c r="BI157" s="91">
        <f>IF(N157="nulová",J157,0)</f>
        <v>0</v>
      </c>
      <c r="BJ157" s="13" t="s">
        <v>84</v>
      </c>
      <c r="BK157" s="91">
        <f>ROUND(I157*H157,2)</f>
        <v>0</v>
      </c>
      <c r="BL157" s="13" t="s">
        <v>247</v>
      </c>
      <c r="BM157" s="172" t="s">
        <v>2220</v>
      </c>
    </row>
    <row r="158" spans="1:65" s="2" customFormat="1" ht="24.3" customHeight="1" x14ac:dyDescent="0.2">
      <c r="A158" s="30"/>
      <c r="B158" s="128"/>
      <c r="C158" s="427" t="s">
        <v>2852</v>
      </c>
      <c r="D158" s="427"/>
      <c r="E158" s="7"/>
      <c r="F158" s="7"/>
      <c r="G158" s="7"/>
      <c r="H158" s="7"/>
      <c r="I158" s="7"/>
      <c r="J158" s="192"/>
      <c r="K158" s="193"/>
      <c r="L158" s="31"/>
      <c r="M158" s="194"/>
      <c r="N158" s="169"/>
      <c r="O158" s="59"/>
      <c r="P158" s="170"/>
      <c r="Q158" s="170"/>
      <c r="R158" s="170"/>
      <c r="S158" s="170"/>
      <c r="T158" s="17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72"/>
      <c r="AT158" s="172"/>
      <c r="AU158" s="172"/>
      <c r="AY158" s="13"/>
      <c r="BE158" s="91"/>
      <c r="BF158" s="91"/>
      <c r="BG158" s="91"/>
      <c r="BH158" s="91"/>
      <c r="BI158" s="91"/>
      <c r="BJ158" s="13"/>
      <c r="BK158" s="91"/>
      <c r="BL158" s="13"/>
      <c r="BM158" s="172"/>
    </row>
    <row r="159" spans="1:65" s="2" customFormat="1" ht="28.8" customHeight="1" x14ac:dyDescent="0.2">
      <c r="A159" s="30"/>
      <c r="B159" s="128"/>
      <c r="C159" s="427" t="s">
        <v>2853</v>
      </c>
      <c r="D159" s="427"/>
      <c r="E159" s="427"/>
      <c r="F159" s="427"/>
      <c r="G159" s="427"/>
      <c r="H159" s="427"/>
      <c r="I159" s="427"/>
      <c r="J159" s="192"/>
      <c r="K159" s="193"/>
      <c r="L159" s="31"/>
      <c r="M159" s="194"/>
      <c r="N159" s="169"/>
      <c r="O159" s="59"/>
      <c r="P159" s="170"/>
      <c r="Q159" s="170"/>
      <c r="R159" s="170"/>
      <c r="S159" s="170"/>
      <c r="T159" s="17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72"/>
      <c r="AT159" s="172"/>
      <c r="AU159" s="172"/>
      <c r="AY159" s="13"/>
      <c r="BE159" s="91"/>
      <c r="BF159" s="91"/>
      <c r="BG159" s="91"/>
      <c r="BH159" s="91"/>
      <c r="BI159" s="91"/>
      <c r="BJ159" s="13"/>
      <c r="BK159" s="91"/>
      <c r="BL159" s="13"/>
      <c r="BM159" s="172"/>
    </row>
    <row r="160" spans="1:65" s="2" customFormat="1" ht="33.450000000000003" customHeight="1" x14ac:dyDescent="0.2">
      <c r="A160" s="30"/>
      <c r="B160" s="128"/>
      <c r="C160" s="427" t="s">
        <v>2854</v>
      </c>
      <c r="D160" s="427"/>
      <c r="E160" s="427"/>
      <c r="F160" s="427"/>
      <c r="G160" s="427"/>
      <c r="H160" s="427"/>
      <c r="I160" s="427"/>
      <c r="J160" s="192"/>
      <c r="K160" s="193"/>
      <c r="L160" s="31"/>
      <c r="M160" s="194"/>
      <c r="N160" s="169"/>
      <c r="O160" s="59"/>
      <c r="P160" s="170"/>
      <c r="Q160" s="170"/>
      <c r="R160" s="170"/>
      <c r="S160" s="170"/>
      <c r="T160" s="17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72"/>
      <c r="AT160" s="172"/>
      <c r="AU160" s="172"/>
      <c r="AY160" s="13"/>
      <c r="BE160" s="91"/>
      <c r="BF160" s="91"/>
      <c r="BG160" s="91"/>
      <c r="BH160" s="91"/>
      <c r="BI160" s="91"/>
      <c r="BJ160" s="13"/>
      <c r="BK160" s="91"/>
      <c r="BL160" s="13"/>
      <c r="BM160" s="172"/>
    </row>
    <row r="161" spans="1:65" s="2" customFormat="1" ht="33.450000000000003" customHeight="1" x14ac:dyDescent="0.2">
      <c r="A161" s="30"/>
      <c r="B161" s="128"/>
      <c r="C161" s="427" t="s">
        <v>2855</v>
      </c>
      <c r="D161" s="427"/>
      <c r="E161" s="427"/>
      <c r="F161" s="427"/>
      <c r="G161" s="427"/>
      <c r="H161" s="427"/>
      <c r="I161" s="427"/>
      <c r="J161" s="192"/>
      <c r="K161" s="193"/>
      <c r="L161" s="31"/>
      <c r="M161" s="194"/>
      <c r="N161" s="169"/>
      <c r="O161" s="59"/>
      <c r="P161" s="170"/>
      <c r="Q161" s="170"/>
      <c r="R161" s="170"/>
      <c r="S161" s="170"/>
      <c r="T161" s="17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72"/>
      <c r="AT161" s="172"/>
      <c r="AU161" s="172"/>
      <c r="AY161" s="13"/>
      <c r="BE161" s="91"/>
      <c r="BF161" s="91"/>
      <c r="BG161" s="91"/>
      <c r="BH161" s="91"/>
      <c r="BI161" s="91"/>
      <c r="BJ161" s="13"/>
      <c r="BK161" s="91"/>
      <c r="BL161" s="13"/>
      <c r="BM161" s="172"/>
    </row>
    <row r="162" spans="1:65" s="2" customFormat="1" ht="39" customHeight="1" x14ac:dyDescent="0.2">
      <c r="A162" s="30"/>
      <c r="B162" s="128"/>
      <c r="C162" s="427" t="s">
        <v>2856</v>
      </c>
      <c r="D162" s="427"/>
      <c r="E162" s="427"/>
      <c r="F162" s="427"/>
      <c r="G162" s="427"/>
      <c r="H162" s="427"/>
      <c r="I162" s="427"/>
      <c r="J162" s="192"/>
      <c r="K162" s="193"/>
      <c r="L162" s="31"/>
      <c r="M162" s="194"/>
      <c r="N162" s="169"/>
      <c r="O162" s="59"/>
      <c r="P162" s="170"/>
      <c r="Q162" s="170"/>
      <c r="R162" s="170"/>
      <c r="S162" s="170"/>
      <c r="T162" s="17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72"/>
      <c r="AT162" s="172"/>
      <c r="AU162" s="172"/>
      <c r="AY162" s="13"/>
      <c r="BE162" s="91"/>
      <c r="BF162" s="91"/>
      <c r="BG162" s="91"/>
      <c r="BH162" s="91"/>
      <c r="BI162" s="91"/>
      <c r="BJ162" s="13"/>
      <c r="BK162" s="91"/>
      <c r="BL162" s="13"/>
      <c r="BM162" s="172"/>
    </row>
    <row r="163" spans="1:65" s="2" customFormat="1" ht="40.799999999999997" customHeight="1" x14ac:dyDescent="0.2">
      <c r="A163" s="30"/>
      <c r="B163" s="128"/>
      <c r="C163" s="427" t="s">
        <v>2857</v>
      </c>
      <c r="D163" s="427"/>
      <c r="E163" s="427"/>
      <c r="F163" s="427"/>
      <c r="G163" s="427"/>
      <c r="H163" s="427"/>
      <c r="I163" s="427"/>
      <c r="J163" s="192"/>
      <c r="K163" s="193"/>
      <c r="L163" s="31"/>
      <c r="M163" s="194"/>
      <c r="N163" s="169"/>
      <c r="O163" s="59"/>
      <c r="P163" s="170"/>
      <c r="Q163" s="170"/>
      <c r="R163" s="170"/>
      <c r="S163" s="170"/>
      <c r="T163" s="17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72"/>
      <c r="AT163" s="172"/>
      <c r="AU163" s="172"/>
      <c r="AY163" s="13"/>
      <c r="BE163" s="91"/>
      <c r="BF163" s="91"/>
      <c r="BG163" s="91"/>
      <c r="BH163" s="91"/>
      <c r="BI163" s="91"/>
      <c r="BJ163" s="13"/>
      <c r="BK163" s="91"/>
      <c r="BL163" s="13"/>
      <c r="BM163" s="172"/>
    </row>
    <row r="164" spans="1:65" s="2" customFormat="1" ht="46.2" customHeight="1" x14ac:dyDescent="0.2">
      <c r="A164" s="30"/>
      <c r="B164" s="128"/>
      <c r="C164" s="427" t="s">
        <v>2858</v>
      </c>
      <c r="D164" s="427"/>
      <c r="E164" s="427"/>
      <c r="F164" s="427"/>
      <c r="G164" s="427"/>
      <c r="H164" s="427"/>
      <c r="I164" s="427"/>
      <c r="J164" s="192"/>
      <c r="K164" s="193"/>
      <c r="L164" s="31"/>
      <c r="M164" s="194"/>
      <c r="N164" s="169"/>
      <c r="O164" s="59"/>
      <c r="P164" s="170"/>
      <c r="Q164" s="170"/>
      <c r="R164" s="170"/>
      <c r="S164" s="170"/>
      <c r="T164" s="17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72"/>
      <c r="AT164" s="172"/>
      <c r="AU164" s="172"/>
      <c r="AY164" s="13"/>
      <c r="BE164" s="91"/>
      <c r="BF164" s="91"/>
      <c r="BG164" s="91"/>
      <c r="BH164" s="91"/>
      <c r="BI164" s="91"/>
      <c r="BJ164" s="13"/>
      <c r="BK164" s="91"/>
      <c r="BL164" s="13"/>
      <c r="BM164" s="172"/>
    </row>
    <row r="165" spans="1:65" s="2" customFormat="1" ht="7.05" customHeight="1" x14ac:dyDescent="0.2">
      <c r="A165" s="30"/>
      <c r="B165" s="48"/>
      <c r="C165" s="49"/>
      <c r="D165" s="49"/>
      <c r="E165" s="49"/>
      <c r="F165" s="49"/>
      <c r="G165" s="49"/>
      <c r="H165" s="49"/>
      <c r="I165" s="49"/>
      <c r="J165" s="49"/>
      <c r="K165" s="49"/>
      <c r="L165" s="31"/>
      <c r="M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</row>
  </sheetData>
  <autoFilter ref="C138:K157"/>
  <mergeCells count="27">
    <mergeCell ref="C163:I163"/>
    <mergeCell ref="C164:I164"/>
    <mergeCell ref="C158:D158"/>
    <mergeCell ref="C159:I159"/>
    <mergeCell ref="C160:I160"/>
    <mergeCell ref="C161:I161"/>
    <mergeCell ref="C162:I162"/>
    <mergeCell ref="L2:V2"/>
    <mergeCell ref="D109:F109"/>
    <mergeCell ref="D110:F110"/>
    <mergeCell ref="D111:F111"/>
    <mergeCell ref="D112:F11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  <mergeCell ref="E125:H125"/>
    <mergeCell ref="E129:H129"/>
    <mergeCell ref="E127:H127"/>
    <mergeCell ref="E131:H131"/>
    <mergeCell ref="D113:F113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8"/>
  <sheetViews>
    <sheetView showGridLines="0" topLeftCell="A131" workbookViewId="0">
      <selection activeCell="J43" sqref="J43"/>
    </sheetView>
  </sheetViews>
  <sheetFormatPr defaultColWidth="8.7109375" defaultRowHeight="10.199999999999999" x14ac:dyDescent="0.2"/>
  <cols>
    <col min="1" max="1" width="8.28515625" style="1" customWidth="1"/>
    <col min="2" max="2" width="1.28515625" style="1" customWidth="1"/>
    <col min="3" max="4" width="4.28515625" style="1" customWidth="1"/>
    <col min="5" max="5" width="17.28515625" style="1" customWidth="1"/>
    <col min="6" max="6" width="50.7109375" style="1" customWidth="1"/>
    <col min="7" max="7" width="7.42578125" style="1" customWidth="1"/>
    <col min="8" max="8" width="14" style="1" customWidth="1"/>
    <col min="9" max="9" width="15.71093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7109375" style="1" hidden="1" customWidth="1"/>
    <col min="14" max="14" width="9.28515625" style="1" hidden="1"/>
    <col min="15" max="20" width="14.28515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7.049999999999997" customHeight="1" x14ac:dyDescent="0.2">
      <c r="L2" s="373" t="s">
        <v>5</v>
      </c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13" t="s">
        <v>140</v>
      </c>
    </row>
    <row r="3" spans="1:46" s="1" customFormat="1" ht="7.0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1:46" s="1" customFormat="1" ht="25.05" customHeight="1" x14ac:dyDescent="0.2">
      <c r="B4" s="16"/>
      <c r="D4" s="17" t="s">
        <v>180</v>
      </c>
      <c r="L4" s="16"/>
      <c r="M4" s="97" t="s">
        <v>9</v>
      </c>
      <c r="AT4" s="13" t="s">
        <v>3</v>
      </c>
    </row>
    <row r="5" spans="1:46" s="1" customFormat="1" ht="7.05" customHeight="1" x14ac:dyDescent="0.2">
      <c r="B5" s="16"/>
      <c r="L5" s="16"/>
    </row>
    <row r="6" spans="1:46" s="1" customFormat="1" ht="12" customHeight="1" x14ac:dyDescent="0.2">
      <c r="B6" s="16"/>
      <c r="D6" s="23" t="s">
        <v>15</v>
      </c>
      <c r="L6" s="16"/>
    </row>
    <row r="7" spans="1:46" s="1" customFormat="1" ht="16.5" customHeight="1" x14ac:dyDescent="0.2">
      <c r="B7" s="16"/>
      <c r="E7" s="428" t="str">
        <f>'Rekapitulácia stavby'!K6</f>
        <v>Vinárstvo S</v>
      </c>
      <c r="F7" s="429"/>
      <c r="G7" s="429"/>
      <c r="H7" s="429"/>
      <c r="L7" s="16"/>
    </row>
    <row r="8" spans="1:46" ht="13.2" x14ac:dyDescent="0.2">
      <c r="B8" s="16"/>
      <c r="D8" s="23" t="s">
        <v>181</v>
      </c>
      <c r="L8" s="16"/>
    </row>
    <row r="9" spans="1:46" s="1" customFormat="1" ht="16.5" customHeight="1" x14ac:dyDescent="0.2">
      <c r="B9" s="16"/>
      <c r="E9" s="428" t="s">
        <v>133</v>
      </c>
      <c r="F9" s="374"/>
      <c r="G9" s="374"/>
      <c r="H9" s="374"/>
      <c r="L9" s="16"/>
    </row>
    <row r="10" spans="1:46" s="1" customFormat="1" ht="12" customHeight="1" x14ac:dyDescent="0.2">
      <c r="B10" s="16"/>
      <c r="D10" s="23" t="s">
        <v>182</v>
      </c>
      <c r="L10" s="16"/>
    </row>
    <row r="11" spans="1:46" s="2" customFormat="1" ht="16.5" customHeight="1" x14ac:dyDescent="0.2">
      <c r="A11" s="30"/>
      <c r="B11" s="31"/>
      <c r="C11" s="30"/>
      <c r="D11" s="30"/>
      <c r="E11" s="431" t="s">
        <v>2850</v>
      </c>
      <c r="F11" s="425"/>
      <c r="G11" s="425"/>
      <c r="H11" s="425"/>
      <c r="I11" s="30"/>
      <c r="J11" s="30"/>
      <c r="K11" s="30"/>
      <c r="L11" s="4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 x14ac:dyDescent="0.2">
      <c r="A12" s="30"/>
      <c r="B12" s="31"/>
      <c r="C12" s="30"/>
      <c r="D12" s="23"/>
      <c r="E12" s="30"/>
      <c r="F12" s="30"/>
      <c r="G12" s="30"/>
      <c r="H12" s="30"/>
      <c r="I12" s="30"/>
      <c r="J12" s="30"/>
      <c r="K12" s="30"/>
      <c r="L12" s="4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6.5" customHeight="1" x14ac:dyDescent="0.2">
      <c r="A13" s="30"/>
      <c r="B13" s="31"/>
      <c r="C13" s="30"/>
      <c r="D13" s="30"/>
      <c r="E13" s="404"/>
      <c r="F13" s="425"/>
      <c r="G13" s="425"/>
      <c r="H13" s="425"/>
      <c r="I13" s="30"/>
      <c r="J13" s="30"/>
      <c r="K13" s="30"/>
      <c r="L13" s="4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x14ac:dyDescent="0.2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4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2" customHeight="1" x14ac:dyDescent="0.2">
      <c r="A15" s="30"/>
      <c r="B15" s="31"/>
      <c r="C15" s="30"/>
      <c r="D15" s="23" t="s">
        <v>16</v>
      </c>
      <c r="E15" s="30"/>
      <c r="F15" s="21" t="s">
        <v>1</v>
      </c>
      <c r="G15" s="30"/>
      <c r="H15" s="30"/>
      <c r="I15" s="23" t="s">
        <v>17</v>
      </c>
      <c r="J15" s="21" t="s">
        <v>1</v>
      </c>
      <c r="K15" s="30"/>
      <c r="L15" s="4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12" customHeight="1" x14ac:dyDescent="0.2">
      <c r="A16" s="30"/>
      <c r="B16" s="31"/>
      <c r="C16" s="30"/>
      <c r="D16" s="23" t="s">
        <v>18</v>
      </c>
      <c r="E16" s="30"/>
      <c r="F16" s="21" t="s">
        <v>183</v>
      </c>
      <c r="G16" s="30"/>
      <c r="H16" s="30"/>
      <c r="I16" s="23" t="s">
        <v>20</v>
      </c>
      <c r="J16" s="56">
        <f>'Rekapitulácia stavby'!AN8</f>
        <v>44665</v>
      </c>
      <c r="K16" s="30"/>
      <c r="L16" s="43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0.8" customHeight="1" x14ac:dyDescent="0.2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43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2" customHeight="1" x14ac:dyDescent="0.2">
      <c r="A18" s="30"/>
      <c r="B18" s="31"/>
      <c r="C18" s="30"/>
      <c r="D18" s="23" t="s">
        <v>21</v>
      </c>
      <c r="E18" s="30"/>
      <c r="F18" s="30"/>
      <c r="G18" s="30"/>
      <c r="H18" s="30"/>
      <c r="I18" s="23" t="s">
        <v>22</v>
      </c>
      <c r="J18" s="21" t="s">
        <v>1</v>
      </c>
      <c r="K18" s="30"/>
      <c r="L18" s="4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8" customHeight="1" x14ac:dyDescent="0.2">
      <c r="A19" s="30"/>
      <c r="B19" s="31"/>
      <c r="C19" s="30"/>
      <c r="D19" s="30"/>
      <c r="E19" s="21" t="s">
        <v>184</v>
      </c>
      <c r="F19" s="30"/>
      <c r="G19" s="30"/>
      <c r="H19" s="30"/>
      <c r="I19" s="23" t="s">
        <v>23</v>
      </c>
      <c r="J19" s="21" t="s">
        <v>1</v>
      </c>
      <c r="K19" s="30"/>
      <c r="L19" s="43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7.05" customHeight="1" x14ac:dyDescent="0.2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43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2" customHeight="1" x14ac:dyDescent="0.2">
      <c r="A21" s="30"/>
      <c r="B21" s="31"/>
      <c r="C21" s="30"/>
      <c r="D21" s="23" t="s">
        <v>24</v>
      </c>
      <c r="E21" s="30"/>
      <c r="F21" s="30"/>
      <c r="G21" s="30"/>
      <c r="H21" s="30"/>
      <c r="I21" s="23" t="s">
        <v>22</v>
      </c>
      <c r="J21" s="24" t="str">
        <f>'Rekapitulácia stavby'!AN13</f>
        <v>Vyplň údaj</v>
      </c>
      <c r="K21" s="30"/>
      <c r="L21" s="43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8" customHeight="1" x14ac:dyDescent="0.2">
      <c r="A22" s="30"/>
      <c r="B22" s="31"/>
      <c r="C22" s="30"/>
      <c r="D22" s="30"/>
      <c r="E22" s="426" t="str">
        <f>'Rekapitulácia stavby'!E14</f>
        <v>Vyplň údaj</v>
      </c>
      <c r="F22" s="378"/>
      <c r="G22" s="378"/>
      <c r="H22" s="378"/>
      <c r="I22" s="23" t="s">
        <v>23</v>
      </c>
      <c r="J22" s="24" t="str">
        <f>'Rekapitulácia stavby'!AN14</f>
        <v>Vyplň údaj</v>
      </c>
      <c r="K22" s="30"/>
      <c r="L22" s="4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7.05" customHeight="1" x14ac:dyDescent="0.2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4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2" customHeight="1" x14ac:dyDescent="0.2">
      <c r="A24" s="30"/>
      <c r="B24" s="31"/>
      <c r="C24" s="30"/>
      <c r="D24" s="23" t="s">
        <v>26</v>
      </c>
      <c r="E24" s="30"/>
      <c r="F24" s="30"/>
      <c r="G24" s="30"/>
      <c r="H24" s="30"/>
      <c r="I24" s="23" t="s">
        <v>22</v>
      </c>
      <c r="J24" s="21" t="s">
        <v>1</v>
      </c>
      <c r="K24" s="30"/>
      <c r="L24" s="43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8" customHeight="1" x14ac:dyDescent="0.2">
      <c r="A25" s="30"/>
      <c r="B25" s="31"/>
      <c r="C25" s="30"/>
      <c r="D25" s="30"/>
      <c r="E25" s="21" t="s">
        <v>185</v>
      </c>
      <c r="F25" s="30"/>
      <c r="G25" s="30"/>
      <c r="H25" s="30"/>
      <c r="I25" s="23" t="s">
        <v>23</v>
      </c>
      <c r="J25" s="21" t="s">
        <v>1</v>
      </c>
      <c r="K25" s="30"/>
      <c r="L25" s="43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7.05" customHeight="1" x14ac:dyDescent="0.2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4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12" customHeight="1" x14ac:dyDescent="0.2">
      <c r="A27" s="30"/>
      <c r="B27" s="31"/>
      <c r="C27" s="30"/>
      <c r="D27" s="23" t="s">
        <v>28</v>
      </c>
      <c r="E27" s="30"/>
      <c r="F27" s="30"/>
      <c r="G27" s="30"/>
      <c r="H27" s="30"/>
      <c r="I27" s="23" t="s">
        <v>22</v>
      </c>
      <c r="J27" s="21" t="s">
        <v>1</v>
      </c>
      <c r="K27" s="30"/>
      <c r="L27" s="43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18" customHeight="1" x14ac:dyDescent="0.2">
      <c r="A28" s="30"/>
      <c r="B28" s="31"/>
      <c r="C28" s="30"/>
      <c r="D28" s="30"/>
      <c r="E28" s="21" t="s">
        <v>186</v>
      </c>
      <c r="F28" s="30"/>
      <c r="G28" s="30"/>
      <c r="H28" s="30"/>
      <c r="I28" s="23" t="s">
        <v>23</v>
      </c>
      <c r="J28" s="21" t="s">
        <v>1</v>
      </c>
      <c r="K28" s="30"/>
      <c r="L28" s="4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7.05" customHeight="1" x14ac:dyDescent="0.2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43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12" customHeight="1" x14ac:dyDescent="0.2">
      <c r="A30" s="30"/>
      <c r="B30" s="31"/>
      <c r="C30" s="30"/>
      <c r="D30" s="23" t="s">
        <v>29</v>
      </c>
      <c r="E30" s="30"/>
      <c r="F30" s="30"/>
      <c r="G30" s="30"/>
      <c r="H30" s="30"/>
      <c r="I30" s="30"/>
      <c r="J30" s="30"/>
      <c r="K30" s="30"/>
      <c r="L30" s="43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7" customFormat="1" ht="16.5" customHeight="1" x14ac:dyDescent="0.2">
      <c r="A31" s="98"/>
      <c r="B31" s="99"/>
      <c r="C31" s="98"/>
      <c r="D31" s="98"/>
      <c r="E31" s="382" t="s">
        <v>1</v>
      </c>
      <c r="F31" s="382"/>
      <c r="G31" s="382"/>
      <c r="H31" s="382"/>
      <c r="I31" s="98"/>
      <c r="J31" s="98"/>
      <c r="K31" s="98"/>
      <c r="L31" s="100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</row>
    <row r="32" spans="1:31" s="2" customFormat="1" ht="7.05" customHeight="1" x14ac:dyDescent="0.2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43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7.05" customHeight="1" x14ac:dyDescent="0.2">
      <c r="A33" s="30"/>
      <c r="B33" s="31"/>
      <c r="C33" s="30"/>
      <c r="D33" s="67"/>
      <c r="E33" s="67"/>
      <c r="F33" s="67"/>
      <c r="G33" s="67"/>
      <c r="H33" s="67"/>
      <c r="I33" s="67"/>
      <c r="J33" s="67"/>
      <c r="K33" s="67"/>
      <c r="L33" s="4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55" customHeight="1" x14ac:dyDescent="0.2">
      <c r="A34" s="30"/>
      <c r="B34" s="31"/>
      <c r="C34" s="30"/>
      <c r="D34" s="21" t="s">
        <v>187</v>
      </c>
      <c r="E34" s="30"/>
      <c r="F34" s="30"/>
      <c r="G34" s="30"/>
      <c r="H34" s="30"/>
      <c r="I34" s="30"/>
      <c r="J34" s="29">
        <f>J100</f>
        <v>0</v>
      </c>
      <c r="K34" s="30"/>
      <c r="L34" s="43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55" customHeight="1" x14ac:dyDescent="0.2">
      <c r="A35" s="30"/>
      <c r="B35" s="31"/>
      <c r="C35" s="30"/>
      <c r="D35" s="28" t="s">
        <v>174</v>
      </c>
      <c r="E35" s="30"/>
      <c r="F35" s="30"/>
      <c r="G35" s="30"/>
      <c r="H35" s="30"/>
      <c r="I35" s="30"/>
      <c r="J35" s="29">
        <f>J104</f>
        <v>0</v>
      </c>
      <c r="K35" s="30"/>
      <c r="L35" s="4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25.2" customHeight="1" x14ac:dyDescent="0.2">
      <c r="A36" s="30"/>
      <c r="B36" s="31"/>
      <c r="C36" s="30"/>
      <c r="D36" s="101" t="s">
        <v>32</v>
      </c>
      <c r="E36" s="30"/>
      <c r="F36" s="30"/>
      <c r="G36" s="30"/>
      <c r="H36" s="30"/>
      <c r="I36" s="30"/>
      <c r="J36" s="72">
        <f>ROUND(J34 + J35, 2)</f>
        <v>0</v>
      </c>
      <c r="K36" s="30"/>
      <c r="L36" s="4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7.05" customHeight="1" x14ac:dyDescent="0.2">
      <c r="A37" s="30"/>
      <c r="B37" s="31"/>
      <c r="C37" s="30"/>
      <c r="D37" s="67"/>
      <c r="E37" s="67"/>
      <c r="F37" s="67"/>
      <c r="G37" s="67"/>
      <c r="H37" s="67"/>
      <c r="I37" s="67"/>
      <c r="J37" s="67"/>
      <c r="K37" s="67"/>
      <c r="L37" s="43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55" customHeight="1" x14ac:dyDescent="0.2">
      <c r="A38" s="30"/>
      <c r="B38" s="31"/>
      <c r="C38" s="30"/>
      <c r="D38" s="30"/>
      <c r="E38" s="30"/>
      <c r="F38" s="34" t="s">
        <v>34</v>
      </c>
      <c r="G38" s="30"/>
      <c r="H38" s="30"/>
      <c r="I38" s="34" t="s">
        <v>33</v>
      </c>
      <c r="J38" s="34" t="s">
        <v>35</v>
      </c>
      <c r="K38" s="30"/>
      <c r="L38" s="43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55" customHeight="1" x14ac:dyDescent="0.2">
      <c r="A39" s="30"/>
      <c r="B39" s="31"/>
      <c r="C39" s="30"/>
      <c r="D39" s="102" t="s">
        <v>36</v>
      </c>
      <c r="E39" s="36" t="s">
        <v>37</v>
      </c>
      <c r="F39" s="103">
        <f>ROUND((SUM(BE104:BE111) + SUM(BE135:BE140)),  2)</f>
        <v>0</v>
      </c>
      <c r="G39" s="104"/>
      <c r="H39" s="104"/>
      <c r="I39" s="105">
        <v>0.2</v>
      </c>
      <c r="J39" s="103">
        <f>ROUND(((SUM(BE104:BE111) + SUM(BE135:BE140))*I39),  2)</f>
        <v>0</v>
      </c>
      <c r="K39" s="30"/>
      <c r="L39" s="43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55" customHeight="1" x14ac:dyDescent="0.2">
      <c r="A40" s="30"/>
      <c r="B40" s="31"/>
      <c r="C40" s="30"/>
      <c r="D40" s="30"/>
      <c r="E40" s="36" t="s">
        <v>38</v>
      </c>
      <c r="F40" s="103">
        <f>ROUND((SUM(BF104:BF111) + SUM(BF135:BF140)),  2)</f>
        <v>0</v>
      </c>
      <c r="G40" s="104"/>
      <c r="H40" s="104"/>
      <c r="I40" s="105">
        <v>0.2</v>
      </c>
      <c r="J40" s="103">
        <f>ROUND(((SUM(BF104:BF111) + SUM(BF135:BF140))*I40),  2)</f>
        <v>0</v>
      </c>
      <c r="K40" s="30"/>
      <c r="L40" s="43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14.55" hidden="1" customHeight="1" x14ac:dyDescent="0.2">
      <c r="A41" s="30"/>
      <c r="B41" s="31"/>
      <c r="C41" s="30"/>
      <c r="D41" s="30"/>
      <c r="E41" s="23" t="s">
        <v>39</v>
      </c>
      <c r="F41" s="106">
        <f>ROUND((SUM(BG104:BG111) + SUM(BG135:BG140)),  2)</f>
        <v>0</v>
      </c>
      <c r="G41" s="30"/>
      <c r="H41" s="30"/>
      <c r="I41" s="107">
        <v>0.2</v>
      </c>
      <c r="J41" s="106">
        <f>0</f>
        <v>0</v>
      </c>
      <c r="K41" s="30"/>
      <c r="L41" s="43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14.55" hidden="1" customHeight="1" x14ac:dyDescent="0.2">
      <c r="A42" s="30"/>
      <c r="B42" s="31"/>
      <c r="C42" s="30"/>
      <c r="D42" s="30"/>
      <c r="E42" s="23" t="s">
        <v>40</v>
      </c>
      <c r="F42" s="106">
        <f>ROUND((SUM(BH104:BH111) + SUM(BH135:BH140)),  2)</f>
        <v>0</v>
      </c>
      <c r="G42" s="30"/>
      <c r="H42" s="30"/>
      <c r="I42" s="107">
        <v>0.2</v>
      </c>
      <c r="J42" s="106">
        <f>0</f>
        <v>0</v>
      </c>
      <c r="K42" s="30"/>
      <c r="L42" s="43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" customFormat="1" ht="14.55" hidden="1" customHeight="1" x14ac:dyDescent="0.2">
      <c r="A43" s="30"/>
      <c r="B43" s="31"/>
      <c r="C43" s="30"/>
      <c r="D43" s="30"/>
      <c r="E43" s="36" t="s">
        <v>41</v>
      </c>
      <c r="F43" s="103">
        <f>ROUND((SUM(BI104:BI111) + SUM(BI135:BI140)),  2)</f>
        <v>0</v>
      </c>
      <c r="G43" s="104"/>
      <c r="H43" s="104"/>
      <c r="I43" s="105">
        <v>0</v>
      </c>
      <c r="J43" s="103">
        <f>0</f>
        <v>0</v>
      </c>
      <c r="K43" s="30"/>
      <c r="L43" s="43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2" customFormat="1" ht="7.05" customHeight="1" x14ac:dyDescent="0.2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43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s="2" customFormat="1" ht="25.2" customHeight="1" x14ac:dyDescent="0.2">
      <c r="A45" s="30"/>
      <c r="B45" s="31"/>
      <c r="C45" s="95"/>
      <c r="D45" s="108" t="s">
        <v>42</v>
      </c>
      <c r="E45" s="61"/>
      <c r="F45" s="61"/>
      <c r="G45" s="109" t="s">
        <v>43</v>
      </c>
      <c r="H45" s="110" t="s">
        <v>44</v>
      </c>
      <c r="I45" s="61"/>
      <c r="J45" s="111">
        <f>SUM(J36:J43)</f>
        <v>0</v>
      </c>
      <c r="K45" s="112"/>
      <c r="L45" s="43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  <row r="46" spans="1:31" s="2" customFormat="1" ht="14.55" customHeight="1" x14ac:dyDescent="0.2">
      <c r="A46" s="30"/>
      <c r="B46" s="31"/>
      <c r="C46" s="30"/>
      <c r="D46" s="30"/>
      <c r="E46" s="30"/>
      <c r="F46" s="30"/>
      <c r="G46" s="30"/>
      <c r="H46" s="30"/>
      <c r="I46" s="30"/>
      <c r="J46" s="30"/>
      <c r="K46" s="30"/>
      <c r="L46" s="43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:31" s="1" customFormat="1" ht="14.55" customHeight="1" x14ac:dyDescent="0.2">
      <c r="B47" s="16"/>
      <c r="L47" s="16"/>
    </row>
    <row r="48" spans="1:31" s="1" customFormat="1" ht="14.55" customHeight="1" x14ac:dyDescent="0.2">
      <c r="B48" s="16"/>
      <c r="L48" s="16"/>
    </row>
    <row r="49" spans="1:31" s="1" customFormat="1" ht="14.55" customHeight="1" x14ac:dyDescent="0.2">
      <c r="B49" s="16"/>
      <c r="L49" s="16"/>
    </row>
    <row r="50" spans="1:31" s="2" customFormat="1" ht="14.55" customHeight="1" x14ac:dyDescent="0.2">
      <c r="B50" s="43"/>
      <c r="D50" s="44" t="s">
        <v>45</v>
      </c>
      <c r="E50" s="45"/>
      <c r="F50" s="45"/>
      <c r="G50" s="44" t="s">
        <v>46</v>
      </c>
      <c r="H50" s="45"/>
      <c r="I50" s="45"/>
      <c r="J50" s="45"/>
      <c r="K50" s="45"/>
      <c r="L50" s="43"/>
    </row>
    <row r="51" spans="1:31" x14ac:dyDescent="0.2">
      <c r="B51" s="16"/>
      <c r="L51" s="16"/>
    </row>
    <row r="52" spans="1:31" x14ac:dyDescent="0.2">
      <c r="B52" s="16"/>
      <c r="L52" s="16"/>
    </row>
    <row r="53" spans="1:31" x14ac:dyDescent="0.2">
      <c r="B53" s="16"/>
      <c r="L53" s="16"/>
    </row>
    <row r="54" spans="1:31" x14ac:dyDescent="0.2">
      <c r="B54" s="16"/>
      <c r="L54" s="16"/>
    </row>
    <row r="55" spans="1:31" x14ac:dyDescent="0.2">
      <c r="B55" s="16"/>
      <c r="L55" s="16"/>
    </row>
    <row r="56" spans="1:31" x14ac:dyDescent="0.2">
      <c r="B56" s="16"/>
      <c r="L56" s="16"/>
    </row>
    <row r="57" spans="1:31" x14ac:dyDescent="0.2">
      <c r="B57" s="16"/>
      <c r="L57" s="16"/>
    </row>
    <row r="58" spans="1:31" x14ac:dyDescent="0.2">
      <c r="B58" s="16"/>
      <c r="L58" s="16"/>
    </row>
    <row r="59" spans="1:31" x14ac:dyDescent="0.2">
      <c r="B59" s="16"/>
      <c r="L59" s="16"/>
    </row>
    <row r="60" spans="1:31" x14ac:dyDescent="0.2">
      <c r="B60" s="16"/>
      <c r="L60" s="16"/>
    </row>
    <row r="61" spans="1:31" s="2" customFormat="1" ht="13.2" x14ac:dyDescent="0.2">
      <c r="A61" s="30"/>
      <c r="B61" s="31"/>
      <c r="C61" s="30"/>
      <c r="D61" s="46" t="s">
        <v>47</v>
      </c>
      <c r="E61" s="33"/>
      <c r="F61" s="113" t="s">
        <v>48</v>
      </c>
      <c r="G61" s="46" t="s">
        <v>47</v>
      </c>
      <c r="H61" s="33"/>
      <c r="I61" s="33"/>
      <c r="J61" s="114" t="s">
        <v>48</v>
      </c>
      <c r="K61" s="33"/>
      <c r="L61" s="4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x14ac:dyDescent="0.2">
      <c r="B62" s="16"/>
      <c r="L62" s="16"/>
    </row>
    <row r="63" spans="1:31" x14ac:dyDescent="0.2">
      <c r="B63" s="16"/>
      <c r="L63" s="16"/>
    </row>
    <row r="64" spans="1:31" x14ac:dyDescent="0.2">
      <c r="B64" s="16"/>
      <c r="L64" s="16"/>
    </row>
    <row r="65" spans="1:31" s="2" customFormat="1" ht="13.2" x14ac:dyDescent="0.2">
      <c r="A65" s="30"/>
      <c r="B65" s="31"/>
      <c r="C65" s="30"/>
      <c r="D65" s="44" t="s">
        <v>49</v>
      </c>
      <c r="E65" s="47"/>
      <c r="F65" s="47"/>
      <c r="G65" s="44" t="s">
        <v>50</v>
      </c>
      <c r="H65" s="47"/>
      <c r="I65" s="47"/>
      <c r="J65" s="47"/>
      <c r="K65" s="47"/>
      <c r="L65" s="4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x14ac:dyDescent="0.2">
      <c r="B66" s="16"/>
      <c r="L66" s="16"/>
    </row>
    <row r="67" spans="1:31" x14ac:dyDescent="0.2">
      <c r="B67" s="16"/>
      <c r="L67" s="16"/>
    </row>
    <row r="68" spans="1:31" x14ac:dyDescent="0.2">
      <c r="B68" s="16"/>
      <c r="L68" s="16"/>
    </row>
    <row r="69" spans="1:31" x14ac:dyDescent="0.2">
      <c r="B69" s="16"/>
      <c r="L69" s="16"/>
    </row>
    <row r="70" spans="1:31" x14ac:dyDescent="0.2">
      <c r="B70" s="16"/>
      <c r="L70" s="16"/>
    </row>
    <row r="71" spans="1:31" x14ac:dyDescent="0.2">
      <c r="B71" s="16"/>
      <c r="L71" s="16"/>
    </row>
    <row r="72" spans="1:31" x14ac:dyDescent="0.2">
      <c r="B72" s="16"/>
      <c r="L72" s="16"/>
    </row>
    <row r="73" spans="1:31" x14ac:dyDescent="0.2">
      <c r="B73" s="16"/>
      <c r="L73" s="16"/>
    </row>
    <row r="74" spans="1:31" x14ac:dyDescent="0.2">
      <c r="B74" s="16"/>
      <c r="L74" s="16"/>
    </row>
    <row r="75" spans="1:31" x14ac:dyDescent="0.2">
      <c r="B75" s="16"/>
      <c r="L75" s="16"/>
    </row>
    <row r="76" spans="1:31" s="2" customFormat="1" ht="13.2" x14ac:dyDescent="0.2">
      <c r="A76" s="30"/>
      <c r="B76" s="31"/>
      <c r="C76" s="30"/>
      <c r="D76" s="46" t="s">
        <v>47</v>
      </c>
      <c r="E76" s="33"/>
      <c r="F76" s="113" t="s">
        <v>48</v>
      </c>
      <c r="G76" s="46" t="s">
        <v>47</v>
      </c>
      <c r="H76" s="33"/>
      <c r="I76" s="33"/>
      <c r="J76" s="114" t="s">
        <v>48</v>
      </c>
      <c r="K76" s="33"/>
      <c r="L76" s="4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55" customHeight="1" x14ac:dyDescent="0.2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7.05" customHeight="1" x14ac:dyDescent="0.2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5.05" customHeight="1" x14ac:dyDescent="0.2">
      <c r="A82" s="30"/>
      <c r="B82" s="31"/>
      <c r="C82" s="17" t="s">
        <v>188</v>
      </c>
      <c r="D82" s="30"/>
      <c r="E82" s="30"/>
      <c r="F82" s="30"/>
      <c r="G82" s="30"/>
      <c r="H82" s="30"/>
      <c r="I82" s="30"/>
      <c r="J82" s="30"/>
      <c r="K82" s="30"/>
      <c r="L82" s="4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7.05" customHeight="1" x14ac:dyDescent="0.2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 x14ac:dyDescent="0.2">
      <c r="A84" s="30"/>
      <c r="B84" s="31"/>
      <c r="C84" s="23" t="s">
        <v>15</v>
      </c>
      <c r="D84" s="30"/>
      <c r="E84" s="30"/>
      <c r="F84" s="30"/>
      <c r="G84" s="30"/>
      <c r="H84" s="30"/>
      <c r="I84" s="30"/>
      <c r="J84" s="30"/>
      <c r="K84" s="30"/>
      <c r="L84" s="4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 x14ac:dyDescent="0.2">
      <c r="A85" s="30"/>
      <c r="B85" s="31"/>
      <c r="C85" s="30"/>
      <c r="D85" s="30"/>
      <c r="E85" s="428" t="str">
        <f>E7</f>
        <v>Vinárstvo S</v>
      </c>
      <c r="F85" s="429"/>
      <c r="G85" s="429"/>
      <c r="H85" s="429"/>
      <c r="I85" s="30"/>
      <c r="J85" s="30"/>
      <c r="K85" s="30"/>
      <c r="L85" s="4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1" customFormat="1" ht="12" customHeight="1" x14ac:dyDescent="0.2">
      <c r="B86" s="16"/>
      <c r="C86" s="23" t="s">
        <v>181</v>
      </c>
      <c r="L86" s="16"/>
    </row>
    <row r="87" spans="1:31" s="1" customFormat="1" ht="16.5" customHeight="1" x14ac:dyDescent="0.2">
      <c r="B87" s="16"/>
      <c r="E87" s="428" t="s">
        <v>133</v>
      </c>
      <c r="F87" s="374"/>
      <c r="G87" s="374"/>
      <c r="H87" s="374"/>
      <c r="L87" s="16"/>
    </row>
    <row r="88" spans="1:31" s="1" customFormat="1" ht="12" customHeight="1" x14ac:dyDescent="0.2">
      <c r="B88" s="16"/>
      <c r="C88" s="23" t="s">
        <v>182</v>
      </c>
      <c r="L88" s="16"/>
    </row>
    <row r="89" spans="1:31" s="2" customFormat="1" ht="16.5" customHeight="1" x14ac:dyDescent="0.2">
      <c r="A89" s="30"/>
      <c r="B89" s="31"/>
      <c r="C89" s="30"/>
      <c r="D89" s="30"/>
      <c r="E89" s="431" t="s">
        <v>2850</v>
      </c>
      <c r="F89" s="425"/>
      <c r="G89" s="425"/>
      <c r="H89" s="425"/>
      <c r="I89" s="30"/>
      <c r="J89" s="30"/>
      <c r="K89" s="30"/>
      <c r="L89" s="4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12" customHeight="1" x14ac:dyDescent="0.2">
      <c r="A90" s="30"/>
      <c r="B90" s="31"/>
      <c r="C90" s="23"/>
      <c r="D90" s="30"/>
      <c r="E90" s="30"/>
      <c r="F90" s="30"/>
      <c r="G90" s="30"/>
      <c r="H90" s="30"/>
      <c r="I90" s="30"/>
      <c r="J90" s="30"/>
      <c r="K90" s="30"/>
      <c r="L90" s="43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6.5" customHeight="1" x14ac:dyDescent="0.2">
      <c r="A91" s="30"/>
      <c r="B91" s="31"/>
      <c r="C91" s="30"/>
      <c r="D91" s="30"/>
      <c r="E91" s="404"/>
      <c r="F91" s="425"/>
      <c r="G91" s="425"/>
      <c r="H91" s="425"/>
      <c r="I91" s="30"/>
      <c r="J91" s="30"/>
      <c r="K91" s="30"/>
      <c r="L91" s="43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7.05" customHeight="1" x14ac:dyDescent="0.2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3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2" customHeight="1" x14ac:dyDescent="0.2">
      <c r="A93" s="30"/>
      <c r="B93" s="31"/>
      <c r="C93" s="23" t="s">
        <v>18</v>
      </c>
      <c r="D93" s="30"/>
      <c r="E93" s="30"/>
      <c r="F93" s="21" t="str">
        <f>F16</f>
        <v>k.ú.Strekov,okres Nové Zámky</v>
      </c>
      <c r="G93" s="30"/>
      <c r="H93" s="30"/>
      <c r="I93" s="23" t="s">
        <v>20</v>
      </c>
      <c r="J93" s="56">
        <f>IF(J16="","",J16)</f>
        <v>44665</v>
      </c>
      <c r="K93" s="30"/>
      <c r="L93" s="43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7.05" customHeight="1" x14ac:dyDescent="0.2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43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25.8" customHeight="1" x14ac:dyDescent="0.2">
      <c r="A95" s="30"/>
      <c r="B95" s="31"/>
      <c r="C95" s="23" t="s">
        <v>21</v>
      </c>
      <c r="D95" s="30"/>
      <c r="E95" s="30"/>
      <c r="F95" s="21" t="str">
        <f>E19</f>
        <v xml:space="preserve"> STON a.s. , Uhrova 18, 831 01 Bratislava</v>
      </c>
      <c r="G95" s="30"/>
      <c r="H95" s="30"/>
      <c r="I95" s="23" t="s">
        <v>26</v>
      </c>
      <c r="J95" s="26" t="str">
        <f>E25</f>
        <v xml:space="preserve"> Ing. arch. Tomáš Krištek</v>
      </c>
      <c r="K95" s="30"/>
      <c r="L95" s="43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2" customFormat="1" ht="15.3" customHeight="1" x14ac:dyDescent="0.2">
      <c r="A96" s="30"/>
      <c r="B96" s="31"/>
      <c r="C96" s="23" t="s">
        <v>24</v>
      </c>
      <c r="D96" s="30"/>
      <c r="E96" s="30"/>
      <c r="F96" s="21" t="str">
        <f>IF(E22="","",E22)</f>
        <v>Vyplň údaj</v>
      </c>
      <c r="G96" s="30"/>
      <c r="H96" s="30"/>
      <c r="I96" s="23" t="s">
        <v>28</v>
      </c>
      <c r="J96" s="26" t="str">
        <f>E28</f>
        <v>Rosoft,s.r.o.</v>
      </c>
      <c r="K96" s="30"/>
      <c r="L96" s="43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65" s="2" customFormat="1" ht="10.199999999999999" customHeight="1" x14ac:dyDescent="0.2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3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65" s="2" customFormat="1" ht="29.25" customHeight="1" x14ac:dyDescent="0.2">
      <c r="A98" s="30"/>
      <c r="B98" s="31"/>
      <c r="C98" s="115" t="s">
        <v>189</v>
      </c>
      <c r="D98" s="95"/>
      <c r="E98" s="95"/>
      <c r="F98" s="95"/>
      <c r="G98" s="95"/>
      <c r="H98" s="95"/>
      <c r="I98" s="95"/>
      <c r="J98" s="116" t="s">
        <v>190</v>
      </c>
      <c r="K98" s="95"/>
      <c r="L98" s="43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65" s="2" customFormat="1" ht="10.199999999999999" customHeight="1" x14ac:dyDescent="0.2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3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65" s="2" customFormat="1" ht="22.8" customHeight="1" x14ac:dyDescent="0.2">
      <c r="A100" s="30"/>
      <c r="B100" s="31"/>
      <c r="C100" s="117" t="s">
        <v>191</v>
      </c>
      <c r="D100" s="30"/>
      <c r="E100" s="30"/>
      <c r="F100" s="30"/>
      <c r="G100" s="30"/>
      <c r="H100" s="30"/>
      <c r="I100" s="30"/>
      <c r="J100" s="72">
        <f>J135</f>
        <v>0</v>
      </c>
      <c r="K100" s="30"/>
      <c r="L100" s="43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U100" s="13" t="s">
        <v>192</v>
      </c>
    </row>
    <row r="101" spans="1:65" s="8" customFormat="1" ht="25.05" customHeight="1" x14ac:dyDescent="0.2">
      <c r="B101" s="118"/>
      <c r="D101" s="119" t="s">
        <v>2221</v>
      </c>
      <c r="E101" s="120"/>
      <c r="F101" s="120"/>
      <c r="G101" s="120"/>
      <c r="H101" s="120"/>
      <c r="I101" s="120"/>
      <c r="J101" s="121">
        <f>J136</f>
        <v>0</v>
      </c>
      <c r="L101" s="118"/>
    </row>
    <row r="102" spans="1:65" s="2" customFormat="1" ht="21.75" customHeight="1" x14ac:dyDescent="0.2">
      <c r="A102" s="30"/>
      <c r="B102" s="31"/>
      <c r="C102" s="30"/>
      <c r="D102" s="30"/>
      <c r="E102" s="30"/>
      <c r="F102" s="30"/>
      <c r="G102" s="30"/>
      <c r="H102" s="30"/>
      <c r="I102" s="30"/>
      <c r="J102" s="30"/>
      <c r="K102" s="30"/>
      <c r="L102" s="43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</row>
    <row r="103" spans="1:65" s="2" customFormat="1" ht="7.05" customHeight="1" x14ac:dyDescent="0.2">
      <c r="A103" s="30"/>
      <c r="B103" s="31"/>
      <c r="C103" s="30"/>
      <c r="D103" s="30"/>
      <c r="E103" s="30"/>
      <c r="F103" s="30"/>
      <c r="G103" s="30"/>
      <c r="H103" s="30"/>
      <c r="I103" s="30"/>
      <c r="J103" s="30"/>
      <c r="K103" s="30"/>
      <c r="L103" s="43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1:65" s="2" customFormat="1" ht="29.25" customHeight="1" x14ac:dyDescent="0.2">
      <c r="A104" s="30"/>
      <c r="B104" s="31"/>
      <c r="C104" s="117" t="s">
        <v>196</v>
      </c>
      <c r="D104" s="30"/>
      <c r="E104" s="30"/>
      <c r="F104" s="30"/>
      <c r="G104" s="30"/>
      <c r="H104" s="30"/>
      <c r="I104" s="30"/>
      <c r="J104" s="126">
        <f>ROUND(J105 + J106 + J107 + J108 + J109 + J110,2)</f>
        <v>0</v>
      </c>
      <c r="K104" s="30"/>
      <c r="L104" s="43"/>
      <c r="N104" s="127" t="s">
        <v>36</v>
      </c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65" s="2" customFormat="1" ht="18" customHeight="1" x14ac:dyDescent="0.2">
      <c r="A105" s="30"/>
      <c r="B105" s="128"/>
      <c r="C105" s="129"/>
      <c r="D105" s="424" t="s">
        <v>197</v>
      </c>
      <c r="E105" s="430"/>
      <c r="F105" s="430"/>
      <c r="G105" s="129"/>
      <c r="H105" s="129"/>
      <c r="I105" s="129"/>
      <c r="J105" s="88">
        <v>0</v>
      </c>
      <c r="K105" s="129"/>
      <c r="L105" s="131"/>
      <c r="M105" s="132"/>
      <c r="N105" s="133" t="s">
        <v>38</v>
      </c>
      <c r="O105" s="132"/>
      <c r="P105" s="132"/>
      <c r="Q105" s="132"/>
      <c r="R105" s="132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4" t="s">
        <v>198</v>
      </c>
      <c r="AZ105" s="132"/>
      <c r="BA105" s="132"/>
      <c r="BB105" s="132"/>
      <c r="BC105" s="132"/>
      <c r="BD105" s="132"/>
      <c r="BE105" s="135">
        <f t="shared" ref="BE105:BE110" si="0">IF(N105="základná",J105,0)</f>
        <v>0</v>
      </c>
      <c r="BF105" s="135">
        <f t="shared" ref="BF105:BF110" si="1">IF(N105="znížená",J105,0)</f>
        <v>0</v>
      </c>
      <c r="BG105" s="135">
        <f t="shared" ref="BG105:BG110" si="2">IF(N105="zákl. prenesená",J105,0)</f>
        <v>0</v>
      </c>
      <c r="BH105" s="135">
        <f t="shared" ref="BH105:BH110" si="3">IF(N105="zníž. prenesená",J105,0)</f>
        <v>0</v>
      </c>
      <c r="BI105" s="135">
        <f t="shared" ref="BI105:BI110" si="4">IF(N105="nulová",J105,0)</f>
        <v>0</v>
      </c>
      <c r="BJ105" s="134" t="s">
        <v>84</v>
      </c>
      <c r="BK105" s="132"/>
      <c r="BL105" s="132"/>
      <c r="BM105" s="132"/>
    </row>
    <row r="106" spans="1:65" s="2" customFormat="1" ht="18" customHeight="1" x14ac:dyDescent="0.2">
      <c r="A106" s="30"/>
      <c r="B106" s="128"/>
      <c r="C106" s="129"/>
      <c r="D106" s="424" t="s">
        <v>199</v>
      </c>
      <c r="E106" s="430"/>
      <c r="F106" s="430"/>
      <c r="G106" s="129"/>
      <c r="H106" s="129"/>
      <c r="I106" s="129"/>
      <c r="J106" s="88">
        <v>0</v>
      </c>
      <c r="K106" s="129"/>
      <c r="L106" s="131"/>
      <c r="M106" s="132"/>
      <c r="N106" s="133" t="s">
        <v>38</v>
      </c>
      <c r="O106" s="132"/>
      <c r="P106" s="132"/>
      <c r="Q106" s="132"/>
      <c r="R106" s="132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4" t="s">
        <v>198</v>
      </c>
      <c r="AZ106" s="132"/>
      <c r="BA106" s="132"/>
      <c r="BB106" s="132"/>
      <c r="BC106" s="132"/>
      <c r="BD106" s="132"/>
      <c r="BE106" s="135">
        <f t="shared" si="0"/>
        <v>0</v>
      </c>
      <c r="BF106" s="135">
        <f t="shared" si="1"/>
        <v>0</v>
      </c>
      <c r="BG106" s="135">
        <f t="shared" si="2"/>
        <v>0</v>
      </c>
      <c r="BH106" s="135">
        <f t="shared" si="3"/>
        <v>0</v>
      </c>
      <c r="BI106" s="135">
        <f t="shared" si="4"/>
        <v>0</v>
      </c>
      <c r="BJ106" s="134" t="s">
        <v>84</v>
      </c>
      <c r="BK106" s="132"/>
      <c r="BL106" s="132"/>
      <c r="BM106" s="132"/>
    </row>
    <row r="107" spans="1:65" s="2" customFormat="1" ht="18" customHeight="1" x14ac:dyDescent="0.2">
      <c r="A107" s="30"/>
      <c r="B107" s="128"/>
      <c r="C107" s="129"/>
      <c r="D107" s="424" t="s">
        <v>200</v>
      </c>
      <c r="E107" s="430"/>
      <c r="F107" s="430"/>
      <c r="G107" s="129"/>
      <c r="H107" s="129"/>
      <c r="I107" s="129"/>
      <c r="J107" s="88">
        <v>0</v>
      </c>
      <c r="K107" s="129"/>
      <c r="L107" s="131"/>
      <c r="M107" s="132"/>
      <c r="N107" s="133" t="s">
        <v>38</v>
      </c>
      <c r="O107" s="132"/>
      <c r="P107" s="132"/>
      <c r="Q107" s="132"/>
      <c r="R107" s="132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198</v>
      </c>
      <c r="AZ107" s="132"/>
      <c r="BA107" s="132"/>
      <c r="BB107" s="132"/>
      <c r="BC107" s="132"/>
      <c r="BD107" s="132"/>
      <c r="BE107" s="135">
        <f t="shared" si="0"/>
        <v>0</v>
      </c>
      <c r="BF107" s="135">
        <f t="shared" si="1"/>
        <v>0</v>
      </c>
      <c r="BG107" s="135">
        <f t="shared" si="2"/>
        <v>0</v>
      </c>
      <c r="BH107" s="135">
        <f t="shared" si="3"/>
        <v>0</v>
      </c>
      <c r="BI107" s="135">
        <f t="shared" si="4"/>
        <v>0</v>
      </c>
      <c r="BJ107" s="134" t="s">
        <v>84</v>
      </c>
      <c r="BK107" s="132"/>
      <c r="BL107" s="132"/>
      <c r="BM107" s="132"/>
    </row>
    <row r="108" spans="1:65" s="2" customFormat="1" ht="18" customHeight="1" x14ac:dyDescent="0.2">
      <c r="A108" s="30"/>
      <c r="B108" s="128"/>
      <c r="C108" s="129"/>
      <c r="D108" s="424" t="s">
        <v>201</v>
      </c>
      <c r="E108" s="430"/>
      <c r="F108" s="430"/>
      <c r="G108" s="129"/>
      <c r="H108" s="129"/>
      <c r="I108" s="129"/>
      <c r="J108" s="88">
        <v>0</v>
      </c>
      <c r="K108" s="129"/>
      <c r="L108" s="131"/>
      <c r="M108" s="132"/>
      <c r="N108" s="133" t="s">
        <v>38</v>
      </c>
      <c r="O108" s="132"/>
      <c r="P108" s="132"/>
      <c r="Q108" s="132"/>
      <c r="R108" s="132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4" t="s">
        <v>198</v>
      </c>
      <c r="AZ108" s="132"/>
      <c r="BA108" s="132"/>
      <c r="BB108" s="132"/>
      <c r="BC108" s="132"/>
      <c r="BD108" s="132"/>
      <c r="BE108" s="135">
        <f t="shared" si="0"/>
        <v>0</v>
      </c>
      <c r="BF108" s="135">
        <f t="shared" si="1"/>
        <v>0</v>
      </c>
      <c r="BG108" s="135">
        <f t="shared" si="2"/>
        <v>0</v>
      </c>
      <c r="BH108" s="135">
        <f t="shared" si="3"/>
        <v>0</v>
      </c>
      <c r="BI108" s="135">
        <f t="shared" si="4"/>
        <v>0</v>
      </c>
      <c r="BJ108" s="134" t="s">
        <v>84</v>
      </c>
      <c r="BK108" s="132"/>
      <c r="BL108" s="132"/>
      <c r="BM108" s="132"/>
    </row>
    <row r="109" spans="1:65" s="2" customFormat="1" ht="18" customHeight="1" x14ac:dyDescent="0.2">
      <c r="A109" s="30"/>
      <c r="B109" s="128"/>
      <c r="C109" s="129"/>
      <c r="D109" s="424" t="s">
        <v>202</v>
      </c>
      <c r="E109" s="430"/>
      <c r="F109" s="430"/>
      <c r="G109" s="129"/>
      <c r="H109" s="129"/>
      <c r="I109" s="129"/>
      <c r="J109" s="88">
        <v>0</v>
      </c>
      <c r="K109" s="129"/>
      <c r="L109" s="131"/>
      <c r="M109" s="132"/>
      <c r="N109" s="133" t="s">
        <v>38</v>
      </c>
      <c r="O109" s="132"/>
      <c r="P109" s="132"/>
      <c r="Q109" s="132"/>
      <c r="R109" s="132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198</v>
      </c>
      <c r="AZ109" s="132"/>
      <c r="BA109" s="132"/>
      <c r="BB109" s="132"/>
      <c r="BC109" s="132"/>
      <c r="BD109" s="132"/>
      <c r="BE109" s="135">
        <f t="shared" si="0"/>
        <v>0</v>
      </c>
      <c r="BF109" s="135">
        <f t="shared" si="1"/>
        <v>0</v>
      </c>
      <c r="BG109" s="135">
        <f t="shared" si="2"/>
        <v>0</v>
      </c>
      <c r="BH109" s="135">
        <f t="shared" si="3"/>
        <v>0</v>
      </c>
      <c r="BI109" s="135">
        <f t="shared" si="4"/>
        <v>0</v>
      </c>
      <c r="BJ109" s="134" t="s">
        <v>84</v>
      </c>
      <c r="BK109" s="132"/>
      <c r="BL109" s="132"/>
      <c r="BM109" s="132"/>
    </row>
    <row r="110" spans="1:65" s="2" customFormat="1" ht="18" customHeight="1" x14ac:dyDescent="0.2">
      <c r="A110" s="30"/>
      <c r="B110" s="128"/>
      <c r="C110" s="129"/>
      <c r="D110" s="130" t="s">
        <v>203</v>
      </c>
      <c r="E110" s="129"/>
      <c r="F110" s="129"/>
      <c r="G110" s="129"/>
      <c r="H110" s="129"/>
      <c r="I110" s="129"/>
      <c r="J110" s="88">
        <f>ROUND(J34*T110,2)</f>
        <v>0</v>
      </c>
      <c r="K110" s="129"/>
      <c r="L110" s="131"/>
      <c r="M110" s="132"/>
      <c r="N110" s="133" t="s">
        <v>38</v>
      </c>
      <c r="O110" s="132"/>
      <c r="P110" s="132"/>
      <c r="Q110" s="132"/>
      <c r="R110" s="132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204</v>
      </c>
      <c r="AZ110" s="132"/>
      <c r="BA110" s="132"/>
      <c r="BB110" s="132"/>
      <c r="BC110" s="132"/>
      <c r="BD110" s="132"/>
      <c r="BE110" s="135">
        <f t="shared" si="0"/>
        <v>0</v>
      </c>
      <c r="BF110" s="135">
        <f t="shared" si="1"/>
        <v>0</v>
      </c>
      <c r="BG110" s="135">
        <f t="shared" si="2"/>
        <v>0</v>
      </c>
      <c r="BH110" s="135">
        <f t="shared" si="3"/>
        <v>0</v>
      </c>
      <c r="BI110" s="135">
        <f t="shared" si="4"/>
        <v>0</v>
      </c>
      <c r="BJ110" s="134" t="s">
        <v>84</v>
      </c>
      <c r="BK110" s="132"/>
      <c r="BL110" s="132"/>
      <c r="BM110" s="132"/>
    </row>
    <row r="111" spans="1:65" s="2" customFormat="1" x14ac:dyDescent="0.2">
      <c r="A111" s="30"/>
      <c r="B111" s="31"/>
      <c r="C111" s="30"/>
      <c r="D111" s="30"/>
      <c r="E111" s="30"/>
      <c r="F111" s="30"/>
      <c r="G111" s="30"/>
      <c r="H111" s="30"/>
      <c r="I111" s="30"/>
      <c r="J111" s="30"/>
      <c r="K111" s="30"/>
      <c r="L111" s="43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65" s="2" customFormat="1" ht="29.25" customHeight="1" x14ac:dyDescent="0.2">
      <c r="A112" s="30"/>
      <c r="B112" s="31"/>
      <c r="C112" s="94" t="s">
        <v>179</v>
      </c>
      <c r="D112" s="95"/>
      <c r="E112" s="95"/>
      <c r="F112" s="95"/>
      <c r="G112" s="95"/>
      <c r="H112" s="95"/>
      <c r="I112" s="95"/>
      <c r="J112" s="96">
        <f>ROUND(J100+J104,2)</f>
        <v>0</v>
      </c>
      <c r="K112" s="95"/>
      <c r="L112" s="43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2" customFormat="1" ht="7.05" customHeight="1" x14ac:dyDescent="0.2">
      <c r="A113" s="30"/>
      <c r="B113" s="48"/>
      <c r="C113" s="49"/>
      <c r="D113" s="49"/>
      <c r="E113" s="49"/>
      <c r="F113" s="49"/>
      <c r="G113" s="49"/>
      <c r="H113" s="49"/>
      <c r="I113" s="49"/>
      <c r="J113" s="49"/>
      <c r="K113" s="49"/>
      <c r="L113" s="43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7" spans="1:31" s="2" customFormat="1" ht="7.05" customHeight="1" x14ac:dyDescent="0.2">
      <c r="A117" s="30"/>
      <c r="B117" s="50"/>
      <c r="C117" s="51"/>
      <c r="D117" s="51"/>
      <c r="E117" s="51"/>
      <c r="F117" s="51"/>
      <c r="G117" s="51"/>
      <c r="H117" s="51"/>
      <c r="I117" s="51"/>
      <c r="J117" s="51"/>
      <c r="K117" s="51"/>
      <c r="L117" s="43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2" customFormat="1" ht="25.05" customHeight="1" x14ac:dyDescent="0.2">
      <c r="A118" s="30"/>
      <c r="B118" s="31"/>
      <c r="C118" s="17" t="s">
        <v>205</v>
      </c>
      <c r="D118" s="30"/>
      <c r="E118" s="30"/>
      <c r="F118" s="30"/>
      <c r="G118" s="30"/>
      <c r="H118" s="30"/>
      <c r="I118" s="30"/>
      <c r="J118" s="30"/>
      <c r="K118" s="30"/>
      <c r="L118" s="43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2" customFormat="1" ht="7.05" customHeight="1" x14ac:dyDescent="0.2">
      <c r="A119" s="30"/>
      <c r="B119" s="31"/>
      <c r="C119" s="30"/>
      <c r="D119" s="30"/>
      <c r="E119" s="30"/>
      <c r="F119" s="30"/>
      <c r="G119" s="30"/>
      <c r="H119" s="30"/>
      <c r="I119" s="30"/>
      <c r="J119" s="30"/>
      <c r="K119" s="30"/>
      <c r="L119" s="43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2" customFormat="1" ht="12" customHeight="1" x14ac:dyDescent="0.2">
      <c r="A120" s="30"/>
      <c r="B120" s="31"/>
      <c r="C120" s="23" t="s">
        <v>15</v>
      </c>
      <c r="D120" s="30"/>
      <c r="E120" s="30"/>
      <c r="F120" s="30"/>
      <c r="G120" s="30"/>
      <c r="H120" s="30"/>
      <c r="I120" s="30"/>
      <c r="J120" s="30"/>
      <c r="K120" s="30"/>
      <c r="L120" s="43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2" customFormat="1" ht="16.5" customHeight="1" x14ac:dyDescent="0.2">
      <c r="A121" s="30"/>
      <c r="B121" s="31"/>
      <c r="C121" s="30"/>
      <c r="D121" s="30"/>
      <c r="E121" s="428" t="str">
        <f>E7</f>
        <v>Vinárstvo S</v>
      </c>
      <c r="F121" s="429"/>
      <c r="G121" s="429"/>
      <c r="H121" s="429"/>
      <c r="I121" s="30"/>
      <c r="J121" s="30"/>
      <c r="K121" s="30"/>
      <c r="L121" s="43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1" customFormat="1" ht="12" customHeight="1" x14ac:dyDescent="0.2">
      <c r="B122" s="16"/>
      <c r="C122" s="23" t="s">
        <v>181</v>
      </c>
      <c r="L122" s="16"/>
    </row>
    <row r="123" spans="1:31" s="1" customFormat="1" ht="16.5" customHeight="1" x14ac:dyDescent="0.2">
      <c r="B123" s="16"/>
      <c r="E123" s="428" t="s">
        <v>133</v>
      </c>
      <c r="F123" s="374"/>
      <c r="G123" s="374"/>
      <c r="H123" s="374"/>
      <c r="L123" s="16"/>
    </row>
    <row r="124" spans="1:31" s="1" customFormat="1" ht="12" customHeight="1" x14ac:dyDescent="0.2">
      <c r="B124" s="16"/>
      <c r="C124" s="23" t="s">
        <v>182</v>
      </c>
      <c r="L124" s="16"/>
    </row>
    <row r="125" spans="1:31" s="2" customFormat="1" ht="16.5" customHeight="1" x14ac:dyDescent="0.2">
      <c r="A125" s="30"/>
      <c r="B125" s="31"/>
      <c r="C125" s="30"/>
      <c r="D125" s="30"/>
      <c r="E125" s="431" t="s">
        <v>2850</v>
      </c>
      <c r="F125" s="425"/>
      <c r="G125" s="425"/>
      <c r="H125" s="425"/>
      <c r="I125" s="30"/>
      <c r="J125" s="30"/>
      <c r="K125" s="30"/>
      <c r="L125" s="43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2" customFormat="1" ht="12" customHeight="1" x14ac:dyDescent="0.2">
      <c r="A126" s="30"/>
      <c r="B126" s="31"/>
      <c r="C126" s="23"/>
      <c r="D126" s="30"/>
      <c r="E126" s="30"/>
      <c r="F126" s="30"/>
      <c r="G126" s="30"/>
      <c r="H126" s="30"/>
      <c r="I126" s="30"/>
      <c r="J126" s="30"/>
      <c r="K126" s="30"/>
      <c r="L126" s="43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2" customFormat="1" ht="16.5" customHeight="1" x14ac:dyDescent="0.2">
      <c r="A127" s="30"/>
      <c r="B127" s="31"/>
      <c r="C127" s="30"/>
      <c r="D127" s="30"/>
      <c r="E127" s="404"/>
      <c r="F127" s="425"/>
      <c r="G127" s="425"/>
      <c r="H127" s="425"/>
      <c r="I127" s="30"/>
      <c r="J127" s="30"/>
      <c r="K127" s="30"/>
      <c r="L127" s="43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2" customFormat="1" ht="7.05" customHeight="1" x14ac:dyDescent="0.2">
      <c r="A128" s="30"/>
      <c r="B128" s="31"/>
      <c r="C128" s="30"/>
      <c r="D128" s="30"/>
      <c r="E128" s="30"/>
      <c r="F128" s="30"/>
      <c r="G128" s="30"/>
      <c r="H128" s="30"/>
      <c r="I128" s="30"/>
      <c r="J128" s="30"/>
      <c r="K128" s="30"/>
      <c r="L128" s="43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65" s="2" customFormat="1" ht="12" customHeight="1" x14ac:dyDescent="0.2">
      <c r="A129" s="30"/>
      <c r="B129" s="31"/>
      <c r="C129" s="23" t="s">
        <v>18</v>
      </c>
      <c r="D129" s="30"/>
      <c r="E129" s="30"/>
      <c r="F129" s="21" t="str">
        <f>F16</f>
        <v>k.ú.Strekov,okres Nové Zámky</v>
      </c>
      <c r="G129" s="30"/>
      <c r="H129" s="30"/>
      <c r="I129" s="23" t="s">
        <v>20</v>
      </c>
      <c r="J129" s="56">
        <f>IF(J16="","",J16)</f>
        <v>44665</v>
      </c>
      <c r="K129" s="30"/>
      <c r="L129" s="43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65" s="2" customFormat="1" ht="7.05" customHeight="1" x14ac:dyDescent="0.2">
      <c r="A130" s="30"/>
      <c r="B130" s="31"/>
      <c r="C130" s="30"/>
      <c r="D130" s="30"/>
      <c r="E130" s="30"/>
      <c r="F130" s="30"/>
      <c r="G130" s="30"/>
      <c r="H130" s="30"/>
      <c r="I130" s="30"/>
      <c r="J130" s="30"/>
      <c r="K130" s="30"/>
      <c r="L130" s="43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65" s="2" customFormat="1" ht="25.8" customHeight="1" x14ac:dyDescent="0.2">
      <c r="A131" s="30"/>
      <c r="B131" s="31"/>
      <c r="C131" s="23" t="s">
        <v>21</v>
      </c>
      <c r="D131" s="30"/>
      <c r="E131" s="30"/>
      <c r="F131" s="21" t="str">
        <f>E19</f>
        <v xml:space="preserve"> STON a.s. , Uhrova 18, 831 01 Bratislava</v>
      </c>
      <c r="G131" s="30"/>
      <c r="H131" s="30"/>
      <c r="I131" s="23" t="s">
        <v>26</v>
      </c>
      <c r="J131" s="26" t="str">
        <f>E25</f>
        <v xml:space="preserve"> Ing. arch. Tomáš Krištek</v>
      </c>
      <c r="K131" s="30"/>
      <c r="L131" s="43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65" s="2" customFormat="1" ht="15.3" customHeight="1" x14ac:dyDescent="0.2">
      <c r="A132" s="30"/>
      <c r="B132" s="31"/>
      <c r="C132" s="23" t="s">
        <v>24</v>
      </c>
      <c r="D132" s="30"/>
      <c r="E132" s="30"/>
      <c r="F132" s="21" t="str">
        <f>IF(E22="","",E22)</f>
        <v>Vyplň údaj</v>
      </c>
      <c r="G132" s="30"/>
      <c r="H132" s="30"/>
      <c r="I132" s="23" t="s">
        <v>28</v>
      </c>
      <c r="J132" s="26" t="str">
        <f>E28</f>
        <v>Rosoft,s.r.o.</v>
      </c>
      <c r="K132" s="30"/>
      <c r="L132" s="43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65" s="2" customFormat="1" ht="10.199999999999999" customHeight="1" x14ac:dyDescent="0.2">
      <c r="A133" s="30"/>
      <c r="B133" s="31"/>
      <c r="C133" s="30"/>
      <c r="D133" s="30"/>
      <c r="E133" s="30"/>
      <c r="F133" s="30"/>
      <c r="G133" s="30"/>
      <c r="H133" s="30"/>
      <c r="I133" s="30"/>
      <c r="J133" s="30"/>
      <c r="K133" s="30"/>
      <c r="L133" s="43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1:65" s="10" customFormat="1" ht="29.25" customHeight="1" x14ac:dyDescent="0.2">
      <c r="A134" s="136"/>
      <c r="B134" s="137"/>
      <c r="C134" s="138" t="s">
        <v>206</v>
      </c>
      <c r="D134" s="139" t="s">
        <v>57</v>
      </c>
      <c r="E134" s="139" t="s">
        <v>53</v>
      </c>
      <c r="F134" s="139" t="s">
        <v>54</v>
      </c>
      <c r="G134" s="139" t="s">
        <v>207</v>
      </c>
      <c r="H134" s="139" t="s">
        <v>208</v>
      </c>
      <c r="I134" s="139" t="s">
        <v>209</v>
      </c>
      <c r="J134" s="140" t="s">
        <v>190</v>
      </c>
      <c r="K134" s="141" t="s">
        <v>210</v>
      </c>
      <c r="L134" s="142"/>
      <c r="M134" s="63" t="s">
        <v>1</v>
      </c>
      <c r="N134" s="64" t="s">
        <v>36</v>
      </c>
      <c r="O134" s="64" t="s">
        <v>211</v>
      </c>
      <c r="P134" s="64" t="s">
        <v>212</v>
      </c>
      <c r="Q134" s="64" t="s">
        <v>213</v>
      </c>
      <c r="R134" s="64" t="s">
        <v>214</v>
      </c>
      <c r="S134" s="64" t="s">
        <v>215</v>
      </c>
      <c r="T134" s="65" t="s">
        <v>216</v>
      </c>
      <c r="U134" s="136"/>
      <c r="V134" s="136"/>
      <c r="W134" s="136"/>
      <c r="X134" s="136"/>
      <c r="Y134" s="136"/>
      <c r="Z134" s="136"/>
      <c r="AA134" s="136"/>
      <c r="AB134" s="136"/>
      <c r="AC134" s="136"/>
      <c r="AD134" s="136"/>
      <c r="AE134" s="136"/>
    </row>
    <row r="135" spans="1:65" s="2" customFormat="1" ht="22.8" customHeight="1" x14ac:dyDescent="0.3">
      <c r="A135" s="30"/>
      <c r="B135" s="31"/>
      <c r="C135" s="70" t="s">
        <v>187</v>
      </c>
      <c r="D135" s="30"/>
      <c r="E135" s="30"/>
      <c r="F135" s="30"/>
      <c r="G135" s="30"/>
      <c r="H135" s="30"/>
      <c r="I135" s="30"/>
      <c r="J135" s="143">
        <f>BK135</f>
        <v>0</v>
      </c>
      <c r="K135" s="30"/>
      <c r="L135" s="31"/>
      <c r="M135" s="66"/>
      <c r="N135" s="57"/>
      <c r="O135" s="67"/>
      <c r="P135" s="144">
        <f>P136</f>
        <v>0</v>
      </c>
      <c r="Q135" s="67"/>
      <c r="R135" s="144">
        <f>R136</f>
        <v>0</v>
      </c>
      <c r="S135" s="67"/>
      <c r="T135" s="145">
        <f>T136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T135" s="13" t="s">
        <v>71</v>
      </c>
      <c r="AU135" s="13" t="s">
        <v>192</v>
      </c>
      <c r="BK135" s="146">
        <f>BK136</f>
        <v>0</v>
      </c>
    </row>
    <row r="136" spans="1:65" s="11" customFormat="1" ht="25.95" customHeight="1" x14ac:dyDescent="0.25">
      <c r="B136" s="147"/>
      <c r="D136" s="148" t="s">
        <v>71</v>
      </c>
      <c r="E136" s="149" t="s">
        <v>217</v>
      </c>
      <c r="F136" s="149" t="s">
        <v>1912</v>
      </c>
      <c r="I136" s="150"/>
      <c r="J136" s="151">
        <f>BK136</f>
        <v>0</v>
      </c>
      <c r="L136" s="147"/>
      <c r="M136" s="152"/>
      <c r="N136" s="153"/>
      <c r="O136" s="153"/>
      <c r="P136" s="154">
        <f>SUM(P137:P140)</f>
        <v>0</v>
      </c>
      <c r="Q136" s="153"/>
      <c r="R136" s="154">
        <f>SUM(R137:R140)</f>
        <v>0</v>
      </c>
      <c r="S136" s="153"/>
      <c r="T136" s="155">
        <f>SUM(T137:T140)</f>
        <v>0</v>
      </c>
      <c r="AR136" s="148" t="s">
        <v>78</v>
      </c>
      <c r="AT136" s="156" t="s">
        <v>71</v>
      </c>
      <c r="AU136" s="156" t="s">
        <v>72</v>
      </c>
      <c r="AY136" s="148" t="s">
        <v>219</v>
      </c>
      <c r="BK136" s="157">
        <f>SUM(BK137:BK140)</f>
        <v>0</v>
      </c>
    </row>
    <row r="137" spans="1:65" s="2" customFormat="1" ht="62.7" customHeight="1" x14ac:dyDescent="0.2">
      <c r="A137" s="30"/>
      <c r="B137" s="128"/>
      <c r="C137" s="160" t="s">
        <v>78</v>
      </c>
      <c r="D137" s="160" t="s">
        <v>221</v>
      </c>
      <c r="E137" s="161" t="s">
        <v>2222</v>
      </c>
      <c r="F137" s="162" t="s">
        <v>2223</v>
      </c>
      <c r="G137" s="163" t="s">
        <v>926</v>
      </c>
      <c r="H137" s="164">
        <v>1</v>
      </c>
      <c r="I137" s="165"/>
      <c r="J137" s="166">
        <f>ROUND(I137*H137,2)</f>
        <v>0</v>
      </c>
      <c r="K137" s="167"/>
      <c r="L137" s="31"/>
      <c r="M137" s="168" t="s">
        <v>1</v>
      </c>
      <c r="N137" s="169" t="s">
        <v>38</v>
      </c>
      <c r="O137" s="59"/>
      <c r="P137" s="170">
        <f>O137*H137</f>
        <v>0</v>
      </c>
      <c r="Q137" s="170">
        <v>0</v>
      </c>
      <c r="R137" s="170">
        <f>Q137*H137</f>
        <v>0</v>
      </c>
      <c r="S137" s="170">
        <v>0</v>
      </c>
      <c r="T137" s="171">
        <f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72" t="s">
        <v>225</v>
      </c>
      <c r="AT137" s="172" t="s">
        <v>221</v>
      </c>
      <c r="AU137" s="172" t="s">
        <v>78</v>
      </c>
      <c r="AY137" s="13" t="s">
        <v>219</v>
      </c>
      <c r="BE137" s="91">
        <f>IF(N137="základná",J137,0)</f>
        <v>0</v>
      </c>
      <c r="BF137" s="91">
        <f>IF(N137="znížená",J137,0)</f>
        <v>0</v>
      </c>
      <c r="BG137" s="91">
        <f>IF(N137="zákl. prenesená",J137,0)</f>
        <v>0</v>
      </c>
      <c r="BH137" s="91">
        <f>IF(N137="zníž. prenesená",J137,0)</f>
        <v>0</v>
      </c>
      <c r="BI137" s="91">
        <f>IF(N137="nulová",J137,0)</f>
        <v>0</v>
      </c>
      <c r="BJ137" s="13" t="s">
        <v>84</v>
      </c>
      <c r="BK137" s="91">
        <f>ROUND(I137*H137,2)</f>
        <v>0</v>
      </c>
      <c r="BL137" s="13" t="s">
        <v>225</v>
      </c>
      <c r="BM137" s="172" t="s">
        <v>84</v>
      </c>
    </row>
    <row r="138" spans="1:65" s="2" customFormat="1" ht="16.5" customHeight="1" x14ac:dyDescent="0.2">
      <c r="A138" s="30"/>
      <c r="B138" s="128"/>
      <c r="C138" s="160" t="s">
        <v>84</v>
      </c>
      <c r="D138" s="160" t="s">
        <v>221</v>
      </c>
      <c r="E138" s="161" t="s">
        <v>2224</v>
      </c>
      <c r="F138" s="162" t="s">
        <v>2225</v>
      </c>
      <c r="G138" s="163" t="s">
        <v>926</v>
      </c>
      <c r="H138" s="164">
        <v>1</v>
      </c>
      <c r="I138" s="165"/>
      <c r="J138" s="166">
        <f>ROUND(I138*H138,2)</f>
        <v>0</v>
      </c>
      <c r="K138" s="167"/>
      <c r="L138" s="31"/>
      <c r="M138" s="168" t="s">
        <v>1</v>
      </c>
      <c r="N138" s="169" t="s">
        <v>38</v>
      </c>
      <c r="O138" s="59"/>
      <c r="P138" s="170">
        <f>O138*H138</f>
        <v>0</v>
      </c>
      <c r="Q138" s="170">
        <v>0</v>
      </c>
      <c r="R138" s="170">
        <f>Q138*H138</f>
        <v>0</v>
      </c>
      <c r="S138" s="170">
        <v>0</v>
      </c>
      <c r="T138" s="171">
        <f>S138*H138</f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72" t="s">
        <v>225</v>
      </c>
      <c r="AT138" s="172" t="s">
        <v>221</v>
      </c>
      <c r="AU138" s="172" t="s">
        <v>78</v>
      </c>
      <c r="AY138" s="13" t="s">
        <v>219</v>
      </c>
      <c r="BE138" s="91">
        <f>IF(N138="základná",J138,0)</f>
        <v>0</v>
      </c>
      <c r="BF138" s="91">
        <f>IF(N138="znížená",J138,0)</f>
        <v>0</v>
      </c>
      <c r="BG138" s="91">
        <f>IF(N138="zákl. prenesená",J138,0)</f>
        <v>0</v>
      </c>
      <c r="BH138" s="91">
        <f>IF(N138="zníž. prenesená",J138,0)</f>
        <v>0</v>
      </c>
      <c r="BI138" s="91">
        <f>IF(N138="nulová",J138,0)</f>
        <v>0</v>
      </c>
      <c r="BJ138" s="13" t="s">
        <v>84</v>
      </c>
      <c r="BK138" s="91">
        <f>ROUND(I138*H138,2)</f>
        <v>0</v>
      </c>
      <c r="BL138" s="13" t="s">
        <v>225</v>
      </c>
      <c r="BM138" s="172" t="s">
        <v>225</v>
      </c>
    </row>
    <row r="139" spans="1:65" s="2" customFormat="1" ht="16.5" customHeight="1" x14ac:dyDescent="0.2">
      <c r="A139" s="30"/>
      <c r="B139" s="128"/>
      <c r="C139" s="160" t="s">
        <v>91</v>
      </c>
      <c r="D139" s="160" t="s">
        <v>221</v>
      </c>
      <c r="E139" s="161" t="s">
        <v>2226</v>
      </c>
      <c r="F139" s="162" t="s">
        <v>2227</v>
      </c>
      <c r="G139" s="163" t="s">
        <v>1072</v>
      </c>
      <c r="H139" s="164">
        <v>6</v>
      </c>
      <c r="I139" s="165"/>
      <c r="J139" s="166">
        <f>ROUND(I139*H139,2)</f>
        <v>0</v>
      </c>
      <c r="K139" s="167"/>
      <c r="L139" s="31"/>
      <c r="M139" s="168" t="s">
        <v>1</v>
      </c>
      <c r="N139" s="169" t="s">
        <v>38</v>
      </c>
      <c r="O139" s="59"/>
      <c r="P139" s="170">
        <f>O139*H139</f>
        <v>0</v>
      </c>
      <c r="Q139" s="170">
        <v>0</v>
      </c>
      <c r="R139" s="170">
        <f>Q139*H139</f>
        <v>0</v>
      </c>
      <c r="S139" s="170">
        <v>0</v>
      </c>
      <c r="T139" s="171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72" t="s">
        <v>225</v>
      </c>
      <c r="AT139" s="172" t="s">
        <v>221</v>
      </c>
      <c r="AU139" s="172" t="s">
        <v>78</v>
      </c>
      <c r="AY139" s="13" t="s">
        <v>219</v>
      </c>
      <c r="BE139" s="91">
        <f>IF(N139="základná",J139,0)</f>
        <v>0</v>
      </c>
      <c r="BF139" s="91">
        <f>IF(N139="znížená",J139,0)</f>
        <v>0</v>
      </c>
      <c r="BG139" s="91">
        <f>IF(N139="zákl. prenesená",J139,0)</f>
        <v>0</v>
      </c>
      <c r="BH139" s="91">
        <f>IF(N139="zníž. prenesená",J139,0)</f>
        <v>0</v>
      </c>
      <c r="BI139" s="91">
        <f>IF(N139="nulová",J139,0)</f>
        <v>0</v>
      </c>
      <c r="BJ139" s="13" t="s">
        <v>84</v>
      </c>
      <c r="BK139" s="91">
        <f>ROUND(I139*H139,2)</f>
        <v>0</v>
      </c>
      <c r="BL139" s="13" t="s">
        <v>225</v>
      </c>
      <c r="BM139" s="172" t="s">
        <v>230</v>
      </c>
    </row>
    <row r="140" spans="1:65" s="2" customFormat="1" ht="24.3" customHeight="1" x14ac:dyDescent="0.2">
      <c r="A140" s="30"/>
      <c r="B140" s="128"/>
      <c r="C140" s="160" t="s">
        <v>225</v>
      </c>
      <c r="D140" s="160" t="s">
        <v>221</v>
      </c>
      <c r="E140" s="161" t="s">
        <v>2228</v>
      </c>
      <c r="F140" s="162" t="s">
        <v>1092</v>
      </c>
      <c r="G140" s="163" t="s">
        <v>1093</v>
      </c>
      <c r="H140" s="164">
        <v>2.5</v>
      </c>
      <c r="I140" s="165"/>
      <c r="J140" s="166">
        <f>ROUND(I140*H140,2)</f>
        <v>0</v>
      </c>
      <c r="K140" s="167"/>
      <c r="L140" s="31"/>
      <c r="M140" s="173" t="s">
        <v>1</v>
      </c>
      <c r="N140" s="174" t="s">
        <v>38</v>
      </c>
      <c r="O140" s="175"/>
      <c r="P140" s="176">
        <f>O140*H140</f>
        <v>0</v>
      </c>
      <c r="Q140" s="176">
        <v>0</v>
      </c>
      <c r="R140" s="176">
        <f>Q140*H140</f>
        <v>0</v>
      </c>
      <c r="S140" s="176">
        <v>0</v>
      </c>
      <c r="T140" s="177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72" t="s">
        <v>225</v>
      </c>
      <c r="AT140" s="172" t="s">
        <v>221</v>
      </c>
      <c r="AU140" s="172" t="s">
        <v>78</v>
      </c>
      <c r="AY140" s="13" t="s">
        <v>219</v>
      </c>
      <c r="BE140" s="91">
        <f>IF(N140="základná",J140,0)</f>
        <v>0</v>
      </c>
      <c r="BF140" s="91">
        <f>IF(N140="znížená",J140,0)</f>
        <v>0</v>
      </c>
      <c r="BG140" s="91">
        <f>IF(N140="zákl. prenesená",J140,0)</f>
        <v>0</v>
      </c>
      <c r="BH140" s="91">
        <f>IF(N140="zníž. prenesená",J140,0)</f>
        <v>0</v>
      </c>
      <c r="BI140" s="91">
        <f>IF(N140="nulová",J140,0)</f>
        <v>0</v>
      </c>
      <c r="BJ140" s="13" t="s">
        <v>84</v>
      </c>
      <c r="BK140" s="91">
        <f>ROUND(I140*H140,2)</f>
        <v>0</v>
      </c>
      <c r="BL140" s="13" t="s">
        <v>225</v>
      </c>
      <c r="BM140" s="172" t="s">
        <v>233</v>
      </c>
    </row>
    <row r="141" spans="1:65" s="2" customFormat="1" ht="24.3" customHeight="1" x14ac:dyDescent="0.2">
      <c r="A141" s="30"/>
      <c r="B141" s="128"/>
      <c r="C141" s="427" t="s">
        <v>2852</v>
      </c>
      <c r="D141" s="427"/>
      <c r="E141" s="7"/>
      <c r="F141" s="7"/>
      <c r="G141" s="7"/>
      <c r="H141" s="7"/>
      <c r="I141" s="7"/>
      <c r="J141" s="192"/>
      <c r="K141" s="193"/>
      <c r="L141" s="31"/>
      <c r="M141" s="194"/>
      <c r="N141" s="169"/>
      <c r="O141" s="59"/>
      <c r="P141" s="170"/>
      <c r="Q141" s="170"/>
      <c r="R141" s="170"/>
      <c r="S141" s="170"/>
      <c r="T141" s="17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72"/>
      <c r="AT141" s="172"/>
      <c r="AU141" s="172"/>
      <c r="AY141" s="13"/>
      <c r="BE141" s="91"/>
      <c r="BF141" s="91"/>
      <c r="BG141" s="91"/>
      <c r="BH141" s="91"/>
      <c r="BI141" s="91"/>
      <c r="BJ141" s="13"/>
      <c r="BK141" s="91"/>
      <c r="BL141" s="13"/>
      <c r="BM141" s="172"/>
    </row>
    <row r="142" spans="1:65" s="2" customFormat="1" ht="28.8" customHeight="1" x14ac:dyDescent="0.2">
      <c r="A142" s="30"/>
      <c r="B142" s="128"/>
      <c r="C142" s="427" t="s">
        <v>2853</v>
      </c>
      <c r="D142" s="427"/>
      <c r="E142" s="427"/>
      <c r="F142" s="427"/>
      <c r="G142" s="427"/>
      <c r="H142" s="427"/>
      <c r="I142" s="427"/>
      <c r="J142" s="192"/>
      <c r="K142" s="193"/>
      <c r="L142" s="31"/>
      <c r="M142" s="194"/>
      <c r="N142" s="169"/>
      <c r="O142" s="59"/>
      <c r="P142" s="170"/>
      <c r="Q142" s="170"/>
      <c r="R142" s="170"/>
      <c r="S142" s="170"/>
      <c r="T142" s="17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72"/>
      <c r="AT142" s="172"/>
      <c r="AU142" s="172"/>
      <c r="AY142" s="13"/>
      <c r="BE142" s="91"/>
      <c r="BF142" s="91"/>
      <c r="BG142" s="91"/>
      <c r="BH142" s="91"/>
      <c r="BI142" s="91"/>
      <c r="BJ142" s="13"/>
      <c r="BK142" s="91"/>
      <c r="BL142" s="13"/>
      <c r="BM142" s="172"/>
    </row>
    <row r="143" spans="1:65" s="2" customFormat="1" ht="33.450000000000003" customHeight="1" x14ac:dyDescent="0.2">
      <c r="A143" s="30"/>
      <c r="B143" s="128"/>
      <c r="C143" s="427" t="s">
        <v>2854</v>
      </c>
      <c r="D143" s="427"/>
      <c r="E143" s="427"/>
      <c r="F143" s="427"/>
      <c r="G143" s="427"/>
      <c r="H143" s="427"/>
      <c r="I143" s="427"/>
      <c r="J143" s="192"/>
      <c r="K143" s="193"/>
      <c r="L143" s="31"/>
      <c r="M143" s="194"/>
      <c r="N143" s="169"/>
      <c r="O143" s="59"/>
      <c r="P143" s="170"/>
      <c r="Q143" s="170"/>
      <c r="R143" s="170"/>
      <c r="S143" s="170"/>
      <c r="T143" s="17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72"/>
      <c r="AT143" s="172"/>
      <c r="AU143" s="172"/>
      <c r="AY143" s="13"/>
      <c r="BE143" s="91"/>
      <c r="BF143" s="91"/>
      <c r="BG143" s="91"/>
      <c r="BH143" s="91"/>
      <c r="BI143" s="91"/>
      <c r="BJ143" s="13"/>
      <c r="BK143" s="91"/>
      <c r="BL143" s="13"/>
      <c r="BM143" s="172"/>
    </row>
    <row r="144" spans="1:65" s="2" customFormat="1" ht="33.450000000000003" customHeight="1" x14ac:dyDescent="0.2">
      <c r="A144" s="30"/>
      <c r="B144" s="128"/>
      <c r="C144" s="427" t="s">
        <v>2855</v>
      </c>
      <c r="D144" s="427"/>
      <c r="E144" s="427"/>
      <c r="F144" s="427"/>
      <c r="G144" s="427"/>
      <c r="H144" s="427"/>
      <c r="I144" s="427"/>
      <c r="J144" s="192"/>
      <c r="K144" s="193"/>
      <c r="L144" s="31"/>
      <c r="M144" s="194"/>
      <c r="N144" s="169"/>
      <c r="O144" s="59"/>
      <c r="P144" s="170"/>
      <c r="Q144" s="170"/>
      <c r="R144" s="170"/>
      <c r="S144" s="170"/>
      <c r="T144" s="17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72"/>
      <c r="AT144" s="172"/>
      <c r="AU144" s="172"/>
      <c r="AY144" s="13"/>
      <c r="BE144" s="91"/>
      <c r="BF144" s="91"/>
      <c r="BG144" s="91"/>
      <c r="BH144" s="91"/>
      <c r="BI144" s="91"/>
      <c r="BJ144" s="13"/>
      <c r="BK144" s="91"/>
      <c r="BL144" s="13"/>
      <c r="BM144" s="172"/>
    </row>
    <row r="145" spans="1:65" s="2" customFormat="1" ht="39" customHeight="1" x14ac:dyDescent="0.2">
      <c r="A145" s="30"/>
      <c r="B145" s="128"/>
      <c r="C145" s="427" t="s">
        <v>2856</v>
      </c>
      <c r="D145" s="427"/>
      <c r="E145" s="427"/>
      <c r="F145" s="427"/>
      <c r="G145" s="427"/>
      <c r="H145" s="427"/>
      <c r="I145" s="427"/>
      <c r="J145" s="192"/>
      <c r="K145" s="193"/>
      <c r="L145" s="31"/>
      <c r="M145" s="194"/>
      <c r="N145" s="169"/>
      <c r="O145" s="59"/>
      <c r="P145" s="170"/>
      <c r="Q145" s="170"/>
      <c r="R145" s="170"/>
      <c r="S145" s="170"/>
      <c r="T145" s="17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72"/>
      <c r="AT145" s="172"/>
      <c r="AU145" s="172"/>
      <c r="AY145" s="13"/>
      <c r="BE145" s="91"/>
      <c r="BF145" s="91"/>
      <c r="BG145" s="91"/>
      <c r="BH145" s="91"/>
      <c r="BI145" s="91"/>
      <c r="BJ145" s="13"/>
      <c r="BK145" s="91"/>
      <c r="BL145" s="13"/>
      <c r="BM145" s="172"/>
    </row>
    <row r="146" spans="1:65" s="2" customFormat="1" ht="40.799999999999997" customHeight="1" x14ac:dyDescent="0.2">
      <c r="A146" s="30"/>
      <c r="B146" s="128"/>
      <c r="C146" s="427" t="s">
        <v>2857</v>
      </c>
      <c r="D146" s="427"/>
      <c r="E146" s="427"/>
      <c r="F146" s="427"/>
      <c r="G146" s="427"/>
      <c r="H146" s="427"/>
      <c r="I146" s="427"/>
      <c r="J146" s="192"/>
      <c r="K146" s="193"/>
      <c r="L146" s="31"/>
      <c r="M146" s="194"/>
      <c r="N146" s="169"/>
      <c r="O146" s="59"/>
      <c r="P146" s="170"/>
      <c r="Q146" s="170"/>
      <c r="R146" s="170"/>
      <c r="S146" s="170"/>
      <c r="T146" s="17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72"/>
      <c r="AT146" s="172"/>
      <c r="AU146" s="172"/>
      <c r="AY146" s="13"/>
      <c r="BE146" s="91"/>
      <c r="BF146" s="91"/>
      <c r="BG146" s="91"/>
      <c r="BH146" s="91"/>
      <c r="BI146" s="91"/>
      <c r="BJ146" s="13"/>
      <c r="BK146" s="91"/>
      <c r="BL146" s="13"/>
      <c r="BM146" s="172"/>
    </row>
    <row r="147" spans="1:65" s="2" customFormat="1" ht="46.2" customHeight="1" x14ac:dyDescent="0.2">
      <c r="A147" s="30"/>
      <c r="B147" s="128"/>
      <c r="C147" s="427" t="s">
        <v>2858</v>
      </c>
      <c r="D147" s="427"/>
      <c r="E147" s="427"/>
      <c r="F147" s="427"/>
      <c r="G147" s="427"/>
      <c r="H147" s="427"/>
      <c r="I147" s="427"/>
      <c r="J147" s="192"/>
      <c r="K147" s="193"/>
      <c r="L147" s="31"/>
      <c r="M147" s="194"/>
      <c r="N147" s="169"/>
      <c r="O147" s="59"/>
      <c r="P147" s="170"/>
      <c r="Q147" s="170"/>
      <c r="R147" s="170"/>
      <c r="S147" s="170"/>
      <c r="T147" s="17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72"/>
      <c r="AT147" s="172"/>
      <c r="AU147" s="172"/>
      <c r="AY147" s="13"/>
      <c r="BE147" s="91"/>
      <c r="BF147" s="91"/>
      <c r="BG147" s="91"/>
      <c r="BH147" s="91"/>
      <c r="BI147" s="91"/>
      <c r="BJ147" s="13"/>
      <c r="BK147" s="91"/>
      <c r="BL147" s="13"/>
      <c r="BM147" s="172"/>
    </row>
    <row r="148" spans="1:65" s="2" customFormat="1" ht="7.05" customHeight="1" x14ac:dyDescent="0.2">
      <c r="A148" s="30"/>
      <c r="B148" s="48"/>
      <c r="C148" s="49"/>
      <c r="D148" s="49"/>
      <c r="E148" s="49"/>
      <c r="F148" s="49"/>
      <c r="G148" s="49"/>
      <c r="H148" s="49"/>
      <c r="I148" s="49"/>
      <c r="J148" s="49"/>
      <c r="K148" s="49"/>
      <c r="L148" s="31"/>
      <c r="M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</row>
  </sheetData>
  <autoFilter ref="C134:K140"/>
  <mergeCells count="27">
    <mergeCell ref="C146:I146"/>
    <mergeCell ref="C147:I147"/>
    <mergeCell ref="C141:D141"/>
    <mergeCell ref="C142:I142"/>
    <mergeCell ref="C143:I143"/>
    <mergeCell ref="C144:I144"/>
    <mergeCell ref="C145:I145"/>
    <mergeCell ref="L2:V2"/>
    <mergeCell ref="D105:F105"/>
    <mergeCell ref="D106:F106"/>
    <mergeCell ref="D107:F107"/>
    <mergeCell ref="D108:F108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  <mergeCell ref="E121:H121"/>
    <mergeCell ref="E125:H125"/>
    <mergeCell ref="E123:H123"/>
    <mergeCell ref="E127:H127"/>
    <mergeCell ref="D109:F10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2"/>
  <sheetViews>
    <sheetView showGridLines="0" topLeftCell="A164" workbookViewId="0">
      <selection activeCell="J43" sqref="J43"/>
    </sheetView>
  </sheetViews>
  <sheetFormatPr defaultColWidth="8.7109375" defaultRowHeight="10.199999999999999" x14ac:dyDescent="0.2"/>
  <cols>
    <col min="1" max="1" width="8.28515625" style="1" customWidth="1"/>
    <col min="2" max="2" width="1.28515625" style="1" customWidth="1"/>
    <col min="3" max="4" width="4.28515625" style="1" customWidth="1"/>
    <col min="5" max="5" width="17.28515625" style="1" customWidth="1"/>
    <col min="6" max="6" width="50.7109375" style="1" customWidth="1"/>
    <col min="7" max="7" width="7.42578125" style="1" customWidth="1"/>
    <col min="8" max="8" width="14" style="1" customWidth="1"/>
    <col min="9" max="9" width="15.71093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7109375" style="1" hidden="1" customWidth="1"/>
    <col min="14" max="14" width="9.28515625" style="1" hidden="1"/>
    <col min="15" max="20" width="14.28515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7.049999999999997" customHeight="1" x14ac:dyDescent="0.2">
      <c r="L2" s="373" t="s">
        <v>5</v>
      </c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13" t="s">
        <v>143</v>
      </c>
    </row>
    <row r="3" spans="1:46" s="1" customFormat="1" ht="7.0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1:46" s="1" customFormat="1" ht="25.05" customHeight="1" x14ac:dyDescent="0.2">
      <c r="B4" s="16"/>
      <c r="D4" s="17" t="s">
        <v>180</v>
      </c>
      <c r="L4" s="16"/>
      <c r="M4" s="97" t="s">
        <v>9</v>
      </c>
      <c r="AT4" s="13" t="s">
        <v>3</v>
      </c>
    </row>
    <row r="5" spans="1:46" s="1" customFormat="1" ht="7.05" customHeight="1" x14ac:dyDescent="0.2">
      <c r="B5" s="16"/>
      <c r="L5" s="16"/>
    </row>
    <row r="6" spans="1:46" s="1" customFormat="1" ht="12" customHeight="1" x14ac:dyDescent="0.2">
      <c r="B6" s="16"/>
      <c r="D6" s="23" t="s">
        <v>15</v>
      </c>
      <c r="L6" s="16"/>
    </row>
    <row r="7" spans="1:46" s="1" customFormat="1" ht="16.5" customHeight="1" x14ac:dyDescent="0.2">
      <c r="B7" s="16"/>
      <c r="E7" s="428" t="str">
        <f>'Rekapitulácia stavby'!K6</f>
        <v>Vinárstvo S</v>
      </c>
      <c r="F7" s="429"/>
      <c r="G7" s="429"/>
      <c r="H7" s="429"/>
      <c r="L7" s="16"/>
    </row>
    <row r="8" spans="1:46" ht="13.2" x14ac:dyDescent="0.2">
      <c r="B8" s="16"/>
      <c r="D8" s="23" t="s">
        <v>181</v>
      </c>
      <c r="L8" s="16"/>
    </row>
    <row r="9" spans="1:46" s="1" customFormat="1" ht="16.5" customHeight="1" x14ac:dyDescent="0.2">
      <c r="B9" s="16"/>
      <c r="E9" s="428" t="s">
        <v>133</v>
      </c>
      <c r="F9" s="374"/>
      <c r="G9" s="374"/>
      <c r="H9" s="374"/>
      <c r="L9" s="16"/>
    </row>
    <row r="10" spans="1:46" s="1" customFormat="1" ht="12" customHeight="1" x14ac:dyDescent="0.2">
      <c r="B10" s="16"/>
      <c r="D10" s="23" t="s">
        <v>182</v>
      </c>
      <c r="L10" s="16"/>
    </row>
    <row r="11" spans="1:46" s="2" customFormat="1" ht="16.5" customHeight="1" x14ac:dyDescent="0.2">
      <c r="A11" s="30"/>
      <c r="B11" s="31"/>
      <c r="C11" s="30"/>
      <c r="D11" s="30"/>
      <c r="E11" s="431" t="s">
        <v>2844</v>
      </c>
      <c r="F11" s="425"/>
      <c r="G11" s="425"/>
      <c r="H11" s="425"/>
      <c r="I11" s="30"/>
      <c r="J11" s="30"/>
      <c r="K11" s="30"/>
      <c r="L11" s="4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 x14ac:dyDescent="0.2">
      <c r="A12" s="30"/>
      <c r="B12" s="31"/>
      <c r="C12" s="30"/>
      <c r="D12" s="23"/>
      <c r="E12" s="30"/>
      <c r="F12" s="30"/>
      <c r="G12" s="30"/>
      <c r="H12" s="30"/>
      <c r="I12" s="30"/>
      <c r="J12" s="30"/>
      <c r="K12" s="30"/>
      <c r="L12" s="4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6.5" customHeight="1" x14ac:dyDescent="0.2">
      <c r="A13" s="30"/>
      <c r="B13" s="31"/>
      <c r="C13" s="30"/>
      <c r="D13" s="30"/>
      <c r="E13" s="404"/>
      <c r="F13" s="425"/>
      <c r="G13" s="425"/>
      <c r="H13" s="425"/>
      <c r="I13" s="30"/>
      <c r="J13" s="30"/>
      <c r="K13" s="30"/>
      <c r="L13" s="4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x14ac:dyDescent="0.2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4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2" customHeight="1" x14ac:dyDescent="0.2">
      <c r="A15" s="30"/>
      <c r="B15" s="31"/>
      <c r="C15" s="30"/>
      <c r="D15" s="23" t="s">
        <v>16</v>
      </c>
      <c r="E15" s="30"/>
      <c r="F15" s="21" t="s">
        <v>1</v>
      </c>
      <c r="G15" s="30"/>
      <c r="H15" s="30"/>
      <c r="I15" s="23" t="s">
        <v>17</v>
      </c>
      <c r="J15" s="21" t="s">
        <v>1</v>
      </c>
      <c r="K15" s="30"/>
      <c r="L15" s="4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12" customHeight="1" x14ac:dyDescent="0.2">
      <c r="A16" s="30"/>
      <c r="B16" s="31"/>
      <c r="C16" s="30"/>
      <c r="D16" s="23" t="s">
        <v>18</v>
      </c>
      <c r="E16" s="30"/>
      <c r="F16" s="21" t="s">
        <v>183</v>
      </c>
      <c r="G16" s="30"/>
      <c r="H16" s="30"/>
      <c r="I16" s="23" t="s">
        <v>20</v>
      </c>
      <c r="J16" s="56">
        <f>'Rekapitulácia stavby'!AN8</f>
        <v>44665</v>
      </c>
      <c r="K16" s="30"/>
      <c r="L16" s="43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0.8" customHeight="1" x14ac:dyDescent="0.2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43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2" customHeight="1" x14ac:dyDescent="0.2">
      <c r="A18" s="30"/>
      <c r="B18" s="31"/>
      <c r="C18" s="30"/>
      <c r="D18" s="23" t="s">
        <v>21</v>
      </c>
      <c r="E18" s="30"/>
      <c r="F18" s="30"/>
      <c r="G18" s="30"/>
      <c r="H18" s="30"/>
      <c r="I18" s="23" t="s">
        <v>22</v>
      </c>
      <c r="J18" s="21" t="s">
        <v>1</v>
      </c>
      <c r="K18" s="30"/>
      <c r="L18" s="4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8" customHeight="1" x14ac:dyDescent="0.2">
      <c r="A19" s="30"/>
      <c r="B19" s="31"/>
      <c r="C19" s="30"/>
      <c r="D19" s="30"/>
      <c r="E19" s="21" t="s">
        <v>184</v>
      </c>
      <c r="F19" s="30"/>
      <c r="G19" s="30"/>
      <c r="H19" s="30"/>
      <c r="I19" s="23" t="s">
        <v>23</v>
      </c>
      <c r="J19" s="21" t="s">
        <v>1</v>
      </c>
      <c r="K19" s="30"/>
      <c r="L19" s="43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7.05" customHeight="1" x14ac:dyDescent="0.2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43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2" customHeight="1" x14ac:dyDescent="0.2">
      <c r="A21" s="30"/>
      <c r="B21" s="31"/>
      <c r="C21" s="30"/>
      <c r="D21" s="23" t="s">
        <v>24</v>
      </c>
      <c r="E21" s="30"/>
      <c r="F21" s="30"/>
      <c r="G21" s="30"/>
      <c r="H21" s="30"/>
      <c r="I21" s="23" t="s">
        <v>22</v>
      </c>
      <c r="J21" s="24" t="str">
        <f>'Rekapitulácia stavby'!AN13</f>
        <v>Vyplň údaj</v>
      </c>
      <c r="K21" s="30"/>
      <c r="L21" s="43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8" customHeight="1" x14ac:dyDescent="0.2">
      <c r="A22" s="30"/>
      <c r="B22" s="31"/>
      <c r="C22" s="30"/>
      <c r="D22" s="30"/>
      <c r="E22" s="426" t="str">
        <f>'Rekapitulácia stavby'!E14</f>
        <v>Vyplň údaj</v>
      </c>
      <c r="F22" s="378"/>
      <c r="G22" s="378"/>
      <c r="H22" s="378"/>
      <c r="I22" s="23" t="s">
        <v>23</v>
      </c>
      <c r="J22" s="24" t="str">
        <f>'Rekapitulácia stavby'!AN14</f>
        <v>Vyplň údaj</v>
      </c>
      <c r="K22" s="30"/>
      <c r="L22" s="4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7.05" customHeight="1" x14ac:dyDescent="0.2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4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2" customHeight="1" x14ac:dyDescent="0.2">
      <c r="A24" s="30"/>
      <c r="B24" s="31"/>
      <c r="C24" s="30"/>
      <c r="D24" s="23" t="s">
        <v>26</v>
      </c>
      <c r="E24" s="30"/>
      <c r="F24" s="30"/>
      <c r="G24" s="30"/>
      <c r="H24" s="30"/>
      <c r="I24" s="23" t="s">
        <v>22</v>
      </c>
      <c r="J24" s="21" t="s">
        <v>1</v>
      </c>
      <c r="K24" s="30"/>
      <c r="L24" s="43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8" customHeight="1" x14ac:dyDescent="0.2">
      <c r="A25" s="30"/>
      <c r="B25" s="31"/>
      <c r="C25" s="30"/>
      <c r="D25" s="30"/>
      <c r="E25" s="21" t="s">
        <v>185</v>
      </c>
      <c r="F25" s="30"/>
      <c r="G25" s="30"/>
      <c r="H25" s="30"/>
      <c r="I25" s="23" t="s">
        <v>23</v>
      </c>
      <c r="J25" s="21" t="s">
        <v>1</v>
      </c>
      <c r="K25" s="30"/>
      <c r="L25" s="43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7.05" customHeight="1" x14ac:dyDescent="0.2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4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12" customHeight="1" x14ac:dyDescent="0.2">
      <c r="A27" s="30"/>
      <c r="B27" s="31"/>
      <c r="C27" s="30"/>
      <c r="D27" s="23" t="s">
        <v>28</v>
      </c>
      <c r="E27" s="30"/>
      <c r="F27" s="30"/>
      <c r="G27" s="30"/>
      <c r="H27" s="30"/>
      <c r="I27" s="23" t="s">
        <v>22</v>
      </c>
      <c r="J27" s="21" t="s">
        <v>1</v>
      </c>
      <c r="K27" s="30"/>
      <c r="L27" s="43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18" customHeight="1" x14ac:dyDescent="0.2">
      <c r="A28" s="30"/>
      <c r="B28" s="31"/>
      <c r="C28" s="30"/>
      <c r="D28" s="30"/>
      <c r="E28" s="21" t="s">
        <v>186</v>
      </c>
      <c r="F28" s="30"/>
      <c r="G28" s="30"/>
      <c r="H28" s="30"/>
      <c r="I28" s="23" t="s">
        <v>23</v>
      </c>
      <c r="J28" s="21" t="s">
        <v>1</v>
      </c>
      <c r="K28" s="30"/>
      <c r="L28" s="4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7.05" customHeight="1" x14ac:dyDescent="0.2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43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12" customHeight="1" x14ac:dyDescent="0.2">
      <c r="A30" s="30"/>
      <c r="B30" s="31"/>
      <c r="C30" s="30"/>
      <c r="D30" s="23" t="s">
        <v>29</v>
      </c>
      <c r="E30" s="30"/>
      <c r="F30" s="30"/>
      <c r="G30" s="30"/>
      <c r="H30" s="30"/>
      <c r="I30" s="30"/>
      <c r="J30" s="30"/>
      <c r="K30" s="30"/>
      <c r="L30" s="43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7" customFormat="1" ht="16.5" customHeight="1" x14ac:dyDescent="0.2">
      <c r="A31" s="98"/>
      <c r="B31" s="99"/>
      <c r="C31" s="98"/>
      <c r="D31" s="98"/>
      <c r="E31" s="382" t="s">
        <v>1</v>
      </c>
      <c r="F31" s="382"/>
      <c r="G31" s="382"/>
      <c r="H31" s="382"/>
      <c r="I31" s="98"/>
      <c r="J31" s="98"/>
      <c r="K31" s="98"/>
      <c r="L31" s="100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</row>
    <row r="32" spans="1:31" s="2" customFormat="1" ht="7.05" customHeight="1" x14ac:dyDescent="0.2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43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7.05" customHeight="1" x14ac:dyDescent="0.2">
      <c r="A33" s="30"/>
      <c r="B33" s="31"/>
      <c r="C33" s="30"/>
      <c r="D33" s="67"/>
      <c r="E33" s="67"/>
      <c r="F33" s="67"/>
      <c r="G33" s="67"/>
      <c r="H33" s="67"/>
      <c r="I33" s="67"/>
      <c r="J33" s="67"/>
      <c r="K33" s="67"/>
      <c r="L33" s="4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55" customHeight="1" x14ac:dyDescent="0.2">
      <c r="A34" s="30"/>
      <c r="B34" s="31"/>
      <c r="C34" s="30"/>
      <c r="D34" s="21" t="s">
        <v>187</v>
      </c>
      <c r="E34" s="30"/>
      <c r="F34" s="30"/>
      <c r="G34" s="30"/>
      <c r="H34" s="30"/>
      <c r="I34" s="30"/>
      <c r="J34" s="29">
        <f>J100</f>
        <v>0</v>
      </c>
      <c r="K34" s="30"/>
      <c r="L34" s="43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55" customHeight="1" x14ac:dyDescent="0.2">
      <c r="A35" s="30"/>
      <c r="B35" s="31"/>
      <c r="C35" s="30"/>
      <c r="D35" s="28" t="s">
        <v>174</v>
      </c>
      <c r="E35" s="30"/>
      <c r="F35" s="30"/>
      <c r="G35" s="30"/>
      <c r="H35" s="30"/>
      <c r="I35" s="30"/>
      <c r="J35" s="29">
        <f>J108</f>
        <v>0</v>
      </c>
      <c r="K35" s="30"/>
      <c r="L35" s="4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25.2" customHeight="1" x14ac:dyDescent="0.2">
      <c r="A36" s="30"/>
      <c r="B36" s="31"/>
      <c r="C36" s="30"/>
      <c r="D36" s="101" t="s">
        <v>32</v>
      </c>
      <c r="E36" s="30"/>
      <c r="F36" s="30"/>
      <c r="G36" s="30"/>
      <c r="H36" s="30"/>
      <c r="I36" s="30"/>
      <c r="J36" s="72">
        <f>ROUND(J34 + J35, 2)</f>
        <v>0</v>
      </c>
      <c r="K36" s="30"/>
      <c r="L36" s="4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7.05" customHeight="1" x14ac:dyDescent="0.2">
      <c r="A37" s="30"/>
      <c r="B37" s="31"/>
      <c r="C37" s="30"/>
      <c r="D37" s="67"/>
      <c r="E37" s="67"/>
      <c r="F37" s="67"/>
      <c r="G37" s="67"/>
      <c r="H37" s="67"/>
      <c r="I37" s="67"/>
      <c r="J37" s="67"/>
      <c r="K37" s="67"/>
      <c r="L37" s="43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55" customHeight="1" x14ac:dyDescent="0.2">
      <c r="A38" s="30"/>
      <c r="B38" s="31"/>
      <c r="C38" s="30"/>
      <c r="D38" s="30"/>
      <c r="E38" s="30"/>
      <c r="F38" s="34" t="s">
        <v>34</v>
      </c>
      <c r="G38" s="30"/>
      <c r="H38" s="30"/>
      <c r="I38" s="34" t="s">
        <v>33</v>
      </c>
      <c r="J38" s="34" t="s">
        <v>35</v>
      </c>
      <c r="K38" s="30"/>
      <c r="L38" s="43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55" customHeight="1" x14ac:dyDescent="0.2">
      <c r="A39" s="30"/>
      <c r="B39" s="31"/>
      <c r="C39" s="30"/>
      <c r="D39" s="102" t="s">
        <v>36</v>
      </c>
      <c r="E39" s="36" t="s">
        <v>37</v>
      </c>
      <c r="F39" s="103">
        <f>ROUND((SUM(BE108:BE115) + SUM(BE139:BE174)),  2)</f>
        <v>0</v>
      </c>
      <c r="G39" s="104"/>
      <c r="H39" s="104"/>
      <c r="I39" s="105">
        <v>0.2</v>
      </c>
      <c r="J39" s="103">
        <f>ROUND(((SUM(BE108:BE115) + SUM(BE139:BE174))*I39),  2)</f>
        <v>0</v>
      </c>
      <c r="K39" s="30"/>
      <c r="L39" s="43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55" customHeight="1" x14ac:dyDescent="0.2">
      <c r="A40" s="30"/>
      <c r="B40" s="31"/>
      <c r="C40" s="30"/>
      <c r="D40" s="30"/>
      <c r="E40" s="36" t="s">
        <v>38</v>
      </c>
      <c r="F40" s="103">
        <f>ROUND((SUM(BF108:BF115) + SUM(BF139:BF174)),  2)</f>
        <v>0</v>
      </c>
      <c r="G40" s="104"/>
      <c r="H40" s="104"/>
      <c r="I40" s="105">
        <v>0.2</v>
      </c>
      <c r="J40" s="103">
        <f>ROUND(((SUM(BF108:BF115) + SUM(BF139:BF174))*I40),  2)</f>
        <v>0</v>
      </c>
      <c r="K40" s="30"/>
      <c r="L40" s="43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14.55" hidden="1" customHeight="1" x14ac:dyDescent="0.2">
      <c r="A41" s="30"/>
      <c r="B41" s="31"/>
      <c r="C41" s="30"/>
      <c r="D41" s="30"/>
      <c r="E41" s="23" t="s">
        <v>39</v>
      </c>
      <c r="F41" s="106">
        <f>ROUND((SUM(BG108:BG115) + SUM(BG139:BG174)),  2)</f>
        <v>0</v>
      </c>
      <c r="G41" s="30"/>
      <c r="H41" s="30"/>
      <c r="I41" s="107">
        <v>0.2</v>
      </c>
      <c r="J41" s="106">
        <f>0</f>
        <v>0</v>
      </c>
      <c r="K41" s="30"/>
      <c r="L41" s="43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14.55" hidden="1" customHeight="1" x14ac:dyDescent="0.2">
      <c r="A42" s="30"/>
      <c r="B42" s="31"/>
      <c r="C42" s="30"/>
      <c r="D42" s="30"/>
      <c r="E42" s="23" t="s">
        <v>40</v>
      </c>
      <c r="F42" s="106">
        <f>ROUND((SUM(BH108:BH115) + SUM(BH139:BH174)),  2)</f>
        <v>0</v>
      </c>
      <c r="G42" s="30"/>
      <c r="H42" s="30"/>
      <c r="I42" s="107">
        <v>0.2</v>
      </c>
      <c r="J42" s="106">
        <f>0</f>
        <v>0</v>
      </c>
      <c r="K42" s="30"/>
      <c r="L42" s="43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" customFormat="1" ht="14.55" hidden="1" customHeight="1" x14ac:dyDescent="0.2">
      <c r="A43" s="30"/>
      <c r="B43" s="31"/>
      <c r="C43" s="30"/>
      <c r="D43" s="30"/>
      <c r="E43" s="36" t="s">
        <v>41</v>
      </c>
      <c r="F43" s="103">
        <f>ROUND((SUM(BI108:BI115) + SUM(BI139:BI174)),  2)</f>
        <v>0</v>
      </c>
      <c r="G43" s="104"/>
      <c r="H43" s="104"/>
      <c r="I43" s="105">
        <v>0</v>
      </c>
      <c r="J43" s="103">
        <f>0</f>
        <v>0</v>
      </c>
      <c r="K43" s="30"/>
      <c r="L43" s="43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2" customFormat="1" ht="7.05" customHeight="1" x14ac:dyDescent="0.2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43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s="2" customFormat="1" ht="25.2" customHeight="1" x14ac:dyDescent="0.2">
      <c r="A45" s="30"/>
      <c r="B45" s="31"/>
      <c r="C45" s="95"/>
      <c r="D45" s="108" t="s">
        <v>42</v>
      </c>
      <c r="E45" s="61"/>
      <c r="F45" s="61"/>
      <c r="G45" s="109" t="s">
        <v>43</v>
      </c>
      <c r="H45" s="110" t="s">
        <v>44</v>
      </c>
      <c r="I45" s="61"/>
      <c r="J45" s="111">
        <f>SUM(J36:J43)</f>
        <v>0</v>
      </c>
      <c r="K45" s="112"/>
      <c r="L45" s="43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  <row r="46" spans="1:31" s="2" customFormat="1" ht="14.55" customHeight="1" x14ac:dyDescent="0.2">
      <c r="A46" s="30"/>
      <c r="B46" s="31"/>
      <c r="C46" s="30"/>
      <c r="D46" s="30"/>
      <c r="E46" s="30"/>
      <c r="F46" s="30"/>
      <c r="G46" s="30"/>
      <c r="H46" s="30"/>
      <c r="I46" s="30"/>
      <c r="J46" s="30"/>
      <c r="K46" s="30"/>
      <c r="L46" s="43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:31" s="1" customFormat="1" ht="14.55" customHeight="1" x14ac:dyDescent="0.2">
      <c r="B47" s="16"/>
      <c r="L47" s="16"/>
    </row>
    <row r="48" spans="1:31" s="1" customFormat="1" ht="14.55" customHeight="1" x14ac:dyDescent="0.2">
      <c r="B48" s="16"/>
      <c r="L48" s="16"/>
    </row>
    <row r="49" spans="1:31" s="1" customFormat="1" ht="14.55" customHeight="1" x14ac:dyDescent="0.2">
      <c r="B49" s="16"/>
      <c r="L49" s="16"/>
    </row>
    <row r="50" spans="1:31" s="2" customFormat="1" ht="14.55" customHeight="1" x14ac:dyDescent="0.2">
      <c r="B50" s="43"/>
      <c r="D50" s="44" t="s">
        <v>45</v>
      </c>
      <c r="E50" s="45"/>
      <c r="F50" s="45"/>
      <c r="G50" s="44" t="s">
        <v>46</v>
      </c>
      <c r="H50" s="45"/>
      <c r="I50" s="45"/>
      <c r="J50" s="45"/>
      <c r="K50" s="45"/>
      <c r="L50" s="43"/>
    </row>
    <row r="51" spans="1:31" x14ac:dyDescent="0.2">
      <c r="B51" s="16"/>
      <c r="L51" s="16"/>
    </row>
    <row r="52" spans="1:31" x14ac:dyDescent="0.2">
      <c r="B52" s="16"/>
      <c r="L52" s="16"/>
    </row>
    <row r="53" spans="1:31" x14ac:dyDescent="0.2">
      <c r="B53" s="16"/>
      <c r="L53" s="16"/>
    </row>
    <row r="54" spans="1:31" x14ac:dyDescent="0.2">
      <c r="B54" s="16"/>
      <c r="L54" s="16"/>
    </row>
    <row r="55" spans="1:31" x14ac:dyDescent="0.2">
      <c r="B55" s="16"/>
      <c r="L55" s="16"/>
    </row>
    <row r="56" spans="1:31" x14ac:dyDescent="0.2">
      <c r="B56" s="16"/>
      <c r="L56" s="16"/>
    </row>
    <row r="57" spans="1:31" x14ac:dyDescent="0.2">
      <c r="B57" s="16"/>
      <c r="L57" s="16"/>
    </row>
    <row r="58" spans="1:31" x14ac:dyDescent="0.2">
      <c r="B58" s="16"/>
      <c r="L58" s="16"/>
    </row>
    <row r="59" spans="1:31" x14ac:dyDescent="0.2">
      <c r="B59" s="16"/>
      <c r="L59" s="16"/>
    </row>
    <row r="60" spans="1:31" x14ac:dyDescent="0.2">
      <c r="B60" s="16"/>
      <c r="L60" s="16"/>
    </row>
    <row r="61" spans="1:31" s="2" customFormat="1" ht="13.2" x14ac:dyDescent="0.2">
      <c r="A61" s="30"/>
      <c r="B61" s="31"/>
      <c r="C61" s="30"/>
      <c r="D61" s="46" t="s">
        <v>47</v>
      </c>
      <c r="E61" s="33"/>
      <c r="F61" s="113" t="s">
        <v>48</v>
      </c>
      <c r="G61" s="46" t="s">
        <v>47</v>
      </c>
      <c r="H61" s="33"/>
      <c r="I61" s="33"/>
      <c r="J61" s="114" t="s">
        <v>48</v>
      </c>
      <c r="K61" s="33"/>
      <c r="L61" s="4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x14ac:dyDescent="0.2">
      <c r="B62" s="16"/>
      <c r="L62" s="16"/>
    </row>
    <row r="63" spans="1:31" x14ac:dyDescent="0.2">
      <c r="B63" s="16"/>
      <c r="L63" s="16"/>
    </row>
    <row r="64" spans="1:31" x14ac:dyDescent="0.2">
      <c r="B64" s="16"/>
      <c r="L64" s="16"/>
    </row>
    <row r="65" spans="1:31" s="2" customFormat="1" ht="13.2" x14ac:dyDescent="0.2">
      <c r="A65" s="30"/>
      <c r="B65" s="31"/>
      <c r="C65" s="30"/>
      <c r="D65" s="44" t="s">
        <v>49</v>
      </c>
      <c r="E65" s="47"/>
      <c r="F65" s="47"/>
      <c r="G65" s="44" t="s">
        <v>50</v>
      </c>
      <c r="H65" s="47"/>
      <c r="I65" s="47"/>
      <c r="J65" s="47"/>
      <c r="K65" s="47"/>
      <c r="L65" s="4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x14ac:dyDescent="0.2">
      <c r="B66" s="16"/>
      <c r="L66" s="16"/>
    </row>
    <row r="67" spans="1:31" x14ac:dyDescent="0.2">
      <c r="B67" s="16"/>
      <c r="L67" s="16"/>
    </row>
    <row r="68" spans="1:31" x14ac:dyDescent="0.2">
      <c r="B68" s="16"/>
      <c r="L68" s="16"/>
    </row>
    <row r="69" spans="1:31" x14ac:dyDescent="0.2">
      <c r="B69" s="16"/>
      <c r="L69" s="16"/>
    </row>
    <row r="70" spans="1:31" x14ac:dyDescent="0.2">
      <c r="B70" s="16"/>
      <c r="L70" s="16"/>
    </row>
    <row r="71" spans="1:31" x14ac:dyDescent="0.2">
      <c r="B71" s="16"/>
      <c r="L71" s="16"/>
    </row>
    <row r="72" spans="1:31" x14ac:dyDescent="0.2">
      <c r="B72" s="16"/>
      <c r="L72" s="16"/>
    </row>
    <row r="73" spans="1:31" x14ac:dyDescent="0.2">
      <c r="B73" s="16"/>
      <c r="L73" s="16"/>
    </row>
    <row r="74" spans="1:31" x14ac:dyDescent="0.2">
      <c r="B74" s="16"/>
      <c r="L74" s="16"/>
    </row>
    <row r="75" spans="1:31" x14ac:dyDescent="0.2">
      <c r="B75" s="16"/>
      <c r="L75" s="16"/>
    </row>
    <row r="76" spans="1:31" s="2" customFormat="1" ht="13.2" x14ac:dyDescent="0.2">
      <c r="A76" s="30"/>
      <c r="B76" s="31"/>
      <c r="C76" s="30"/>
      <c r="D76" s="46" t="s">
        <v>47</v>
      </c>
      <c r="E76" s="33"/>
      <c r="F76" s="113" t="s">
        <v>48</v>
      </c>
      <c r="G76" s="46" t="s">
        <v>47</v>
      </c>
      <c r="H76" s="33"/>
      <c r="I76" s="33"/>
      <c r="J76" s="114" t="s">
        <v>48</v>
      </c>
      <c r="K76" s="33"/>
      <c r="L76" s="4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55" customHeight="1" x14ac:dyDescent="0.2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7.05" customHeight="1" x14ac:dyDescent="0.2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5.05" customHeight="1" x14ac:dyDescent="0.2">
      <c r="A82" s="30"/>
      <c r="B82" s="31"/>
      <c r="C82" s="17" t="s">
        <v>188</v>
      </c>
      <c r="D82" s="30"/>
      <c r="E82" s="30"/>
      <c r="F82" s="30"/>
      <c r="G82" s="30"/>
      <c r="H82" s="30"/>
      <c r="I82" s="30"/>
      <c r="J82" s="30"/>
      <c r="K82" s="30"/>
      <c r="L82" s="4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7.05" customHeight="1" x14ac:dyDescent="0.2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 x14ac:dyDescent="0.2">
      <c r="A84" s="30"/>
      <c r="B84" s="31"/>
      <c r="C84" s="23" t="s">
        <v>15</v>
      </c>
      <c r="D84" s="30"/>
      <c r="E84" s="30"/>
      <c r="F84" s="30"/>
      <c r="G84" s="30"/>
      <c r="H84" s="30"/>
      <c r="I84" s="30"/>
      <c r="J84" s="30"/>
      <c r="K84" s="30"/>
      <c r="L84" s="4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 x14ac:dyDescent="0.2">
      <c r="A85" s="30"/>
      <c r="B85" s="31"/>
      <c r="C85" s="30"/>
      <c r="D85" s="30"/>
      <c r="E85" s="428" t="str">
        <f>E7</f>
        <v>Vinárstvo S</v>
      </c>
      <c r="F85" s="429"/>
      <c r="G85" s="429"/>
      <c r="H85" s="429"/>
      <c r="I85" s="30"/>
      <c r="J85" s="30"/>
      <c r="K85" s="30"/>
      <c r="L85" s="4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1" customFormat="1" ht="12" customHeight="1" x14ac:dyDescent="0.2">
      <c r="B86" s="16"/>
      <c r="C86" s="23" t="s">
        <v>181</v>
      </c>
      <c r="L86" s="16"/>
    </row>
    <row r="87" spans="1:31" s="1" customFormat="1" ht="16.5" customHeight="1" x14ac:dyDescent="0.2">
      <c r="B87" s="16"/>
      <c r="E87" s="428" t="s">
        <v>133</v>
      </c>
      <c r="F87" s="374"/>
      <c r="G87" s="374"/>
      <c r="H87" s="374"/>
      <c r="L87" s="16"/>
    </row>
    <row r="88" spans="1:31" s="1" customFormat="1" ht="12" customHeight="1" x14ac:dyDescent="0.2">
      <c r="B88" s="16"/>
      <c r="C88" s="23" t="s">
        <v>182</v>
      </c>
      <c r="L88" s="16"/>
    </row>
    <row r="89" spans="1:31" s="2" customFormat="1" ht="16.5" customHeight="1" x14ac:dyDescent="0.2">
      <c r="A89" s="30"/>
      <c r="B89" s="31"/>
      <c r="C89" s="30"/>
      <c r="D89" s="30"/>
      <c r="E89" s="431" t="s">
        <v>2844</v>
      </c>
      <c r="F89" s="425"/>
      <c r="G89" s="425"/>
      <c r="H89" s="425"/>
      <c r="I89" s="30"/>
      <c r="J89" s="30"/>
      <c r="K89" s="30"/>
      <c r="L89" s="4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12" customHeight="1" x14ac:dyDescent="0.2">
      <c r="A90" s="30"/>
      <c r="B90" s="31"/>
      <c r="C90" s="23"/>
      <c r="D90" s="30"/>
      <c r="E90" s="30"/>
      <c r="F90" s="30"/>
      <c r="G90" s="30"/>
      <c r="H90" s="30"/>
      <c r="I90" s="30"/>
      <c r="J90" s="30"/>
      <c r="K90" s="30"/>
      <c r="L90" s="43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6.5" customHeight="1" x14ac:dyDescent="0.2">
      <c r="A91" s="30"/>
      <c r="B91" s="31"/>
      <c r="C91" s="30"/>
      <c r="D91" s="30"/>
      <c r="E91" s="404"/>
      <c r="F91" s="425"/>
      <c r="G91" s="425"/>
      <c r="H91" s="425"/>
      <c r="I91" s="30"/>
      <c r="J91" s="30"/>
      <c r="K91" s="30"/>
      <c r="L91" s="43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7.05" customHeight="1" x14ac:dyDescent="0.2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3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2" customHeight="1" x14ac:dyDescent="0.2">
      <c r="A93" s="30"/>
      <c r="B93" s="31"/>
      <c r="C93" s="23" t="s">
        <v>18</v>
      </c>
      <c r="D93" s="30"/>
      <c r="E93" s="30"/>
      <c r="F93" s="21" t="str">
        <f>F16</f>
        <v>k.ú.Strekov,okres Nové Zámky</v>
      </c>
      <c r="G93" s="30"/>
      <c r="H93" s="30"/>
      <c r="I93" s="23" t="s">
        <v>20</v>
      </c>
      <c r="J93" s="56">
        <f>IF(J16="","",J16)</f>
        <v>44665</v>
      </c>
      <c r="K93" s="30"/>
      <c r="L93" s="43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7.05" customHeight="1" x14ac:dyDescent="0.2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43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25.8" customHeight="1" x14ac:dyDescent="0.2">
      <c r="A95" s="30"/>
      <c r="B95" s="31"/>
      <c r="C95" s="23" t="s">
        <v>21</v>
      </c>
      <c r="D95" s="30"/>
      <c r="E95" s="30"/>
      <c r="F95" s="21" t="str">
        <f>E19</f>
        <v xml:space="preserve"> STON a.s. , Uhrova 18, 831 01 Bratislava</v>
      </c>
      <c r="G95" s="30"/>
      <c r="H95" s="30"/>
      <c r="I95" s="23" t="s">
        <v>26</v>
      </c>
      <c r="J95" s="26" t="str">
        <f>E25</f>
        <v xml:space="preserve"> Ing. arch. Tomáš Krištek</v>
      </c>
      <c r="K95" s="30"/>
      <c r="L95" s="43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2" customFormat="1" ht="15.3" customHeight="1" x14ac:dyDescent="0.2">
      <c r="A96" s="30"/>
      <c r="B96" s="31"/>
      <c r="C96" s="23" t="s">
        <v>24</v>
      </c>
      <c r="D96" s="30"/>
      <c r="E96" s="30"/>
      <c r="F96" s="21" t="str">
        <f>IF(E22="","",E22)</f>
        <v>Vyplň údaj</v>
      </c>
      <c r="G96" s="30"/>
      <c r="H96" s="30"/>
      <c r="I96" s="23" t="s">
        <v>28</v>
      </c>
      <c r="J96" s="26" t="str">
        <f>E28</f>
        <v>Rosoft,s.r.o.</v>
      </c>
      <c r="K96" s="30"/>
      <c r="L96" s="43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65" s="2" customFormat="1" ht="10.199999999999999" customHeight="1" x14ac:dyDescent="0.2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3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65" s="2" customFormat="1" ht="29.25" customHeight="1" x14ac:dyDescent="0.2">
      <c r="A98" s="30"/>
      <c r="B98" s="31"/>
      <c r="C98" s="115" t="s">
        <v>189</v>
      </c>
      <c r="D98" s="95"/>
      <c r="E98" s="95"/>
      <c r="F98" s="95"/>
      <c r="G98" s="95"/>
      <c r="H98" s="95"/>
      <c r="I98" s="95"/>
      <c r="J98" s="116" t="s">
        <v>190</v>
      </c>
      <c r="K98" s="95"/>
      <c r="L98" s="43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65" s="2" customFormat="1" ht="10.199999999999999" customHeight="1" x14ac:dyDescent="0.2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3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65" s="2" customFormat="1" ht="22.8" customHeight="1" x14ac:dyDescent="0.2">
      <c r="A100" s="30"/>
      <c r="B100" s="31"/>
      <c r="C100" s="117" t="s">
        <v>191</v>
      </c>
      <c r="D100" s="30"/>
      <c r="E100" s="30"/>
      <c r="F100" s="30"/>
      <c r="G100" s="30"/>
      <c r="H100" s="30"/>
      <c r="I100" s="30"/>
      <c r="J100" s="72">
        <f>J139</f>
        <v>0</v>
      </c>
      <c r="K100" s="30"/>
      <c r="L100" s="43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U100" s="13" t="s">
        <v>192</v>
      </c>
    </row>
    <row r="101" spans="1:65" s="8" customFormat="1" ht="25.05" customHeight="1" x14ac:dyDescent="0.2">
      <c r="B101" s="118"/>
      <c r="D101" s="119" t="s">
        <v>1100</v>
      </c>
      <c r="E101" s="120"/>
      <c r="F101" s="120"/>
      <c r="G101" s="120"/>
      <c r="H101" s="120"/>
      <c r="I101" s="120"/>
      <c r="J101" s="121">
        <f>J140</f>
        <v>0</v>
      </c>
      <c r="L101" s="118"/>
    </row>
    <row r="102" spans="1:65" s="9" customFormat="1" ht="19.95" customHeight="1" x14ac:dyDescent="0.2">
      <c r="B102" s="122"/>
      <c r="D102" s="123" t="s">
        <v>287</v>
      </c>
      <c r="E102" s="124"/>
      <c r="F102" s="124"/>
      <c r="G102" s="124"/>
      <c r="H102" s="124"/>
      <c r="I102" s="124"/>
      <c r="J102" s="125">
        <f>J141</f>
        <v>0</v>
      </c>
      <c r="L102" s="122"/>
    </row>
    <row r="103" spans="1:65" s="9" customFormat="1" ht="19.95" customHeight="1" x14ac:dyDescent="0.2">
      <c r="B103" s="122"/>
      <c r="D103" s="123" t="s">
        <v>1144</v>
      </c>
      <c r="E103" s="124"/>
      <c r="F103" s="124"/>
      <c r="G103" s="124"/>
      <c r="H103" s="124"/>
      <c r="I103" s="124"/>
      <c r="J103" s="125">
        <f>J151</f>
        <v>0</v>
      </c>
      <c r="L103" s="122"/>
    </row>
    <row r="104" spans="1:65" s="9" customFormat="1" ht="19.95" customHeight="1" x14ac:dyDescent="0.2">
      <c r="B104" s="122"/>
      <c r="D104" s="123" t="s">
        <v>1145</v>
      </c>
      <c r="E104" s="124"/>
      <c r="F104" s="124"/>
      <c r="G104" s="124"/>
      <c r="H104" s="124"/>
      <c r="I104" s="124"/>
      <c r="J104" s="125">
        <f>J156</f>
        <v>0</v>
      </c>
      <c r="L104" s="122"/>
    </row>
    <row r="105" spans="1:65" s="9" customFormat="1" ht="19.95" customHeight="1" x14ac:dyDescent="0.2">
      <c r="B105" s="122"/>
      <c r="D105" s="123" t="s">
        <v>1146</v>
      </c>
      <c r="E105" s="124"/>
      <c r="F105" s="124"/>
      <c r="G105" s="124"/>
      <c r="H105" s="124"/>
      <c r="I105" s="124"/>
      <c r="J105" s="125">
        <f>J168</f>
        <v>0</v>
      </c>
      <c r="L105" s="122"/>
    </row>
    <row r="106" spans="1:65" s="2" customFormat="1" ht="21.75" customHeight="1" x14ac:dyDescent="0.2">
      <c r="A106" s="30"/>
      <c r="B106" s="31"/>
      <c r="C106" s="30"/>
      <c r="D106" s="30"/>
      <c r="E106" s="30"/>
      <c r="F106" s="30"/>
      <c r="G106" s="30"/>
      <c r="H106" s="30"/>
      <c r="I106" s="30"/>
      <c r="J106" s="30"/>
      <c r="K106" s="30"/>
      <c r="L106" s="43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65" s="2" customFormat="1" ht="7.05" customHeight="1" x14ac:dyDescent="0.2">
      <c r="A107" s="30"/>
      <c r="B107" s="31"/>
      <c r="C107" s="30"/>
      <c r="D107" s="30"/>
      <c r="E107" s="30"/>
      <c r="F107" s="30"/>
      <c r="G107" s="30"/>
      <c r="H107" s="30"/>
      <c r="I107" s="30"/>
      <c r="J107" s="30"/>
      <c r="K107" s="30"/>
      <c r="L107" s="43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65" s="2" customFormat="1" ht="29.25" customHeight="1" x14ac:dyDescent="0.2">
      <c r="A108" s="30"/>
      <c r="B108" s="31"/>
      <c r="C108" s="117" t="s">
        <v>196</v>
      </c>
      <c r="D108" s="30"/>
      <c r="E108" s="30"/>
      <c r="F108" s="30"/>
      <c r="G108" s="30"/>
      <c r="H108" s="30"/>
      <c r="I108" s="30"/>
      <c r="J108" s="126">
        <f>ROUND(J109 + J110 + J111 + J112 + J113 + J114,2)</f>
        <v>0</v>
      </c>
      <c r="K108" s="30"/>
      <c r="L108" s="43"/>
      <c r="N108" s="127" t="s">
        <v>36</v>
      </c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65" s="2" customFormat="1" ht="18" customHeight="1" x14ac:dyDescent="0.2">
      <c r="A109" s="30"/>
      <c r="B109" s="128"/>
      <c r="C109" s="129"/>
      <c r="D109" s="424" t="s">
        <v>197</v>
      </c>
      <c r="E109" s="430"/>
      <c r="F109" s="430"/>
      <c r="G109" s="129"/>
      <c r="H109" s="129"/>
      <c r="I109" s="129"/>
      <c r="J109" s="88">
        <v>0</v>
      </c>
      <c r="K109" s="129"/>
      <c r="L109" s="131"/>
      <c r="M109" s="132"/>
      <c r="N109" s="133" t="s">
        <v>38</v>
      </c>
      <c r="O109" s="132"/>
      <c r="P109" s="132"/>
      <c r="Q109" s="132"/>
      <c r="R109" s="132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198</v>
      </c>
      <c r="AZ109" s="132"/>
      <c r="BA109" s="132"/>
      <c r="BB109" s="132"/>
      <c r="BC109" s="132"/>
      <c r="BD109" s="132"/>
      <c r="BE109" s="135">
        <f t="shared" ref="BE109:BE114" si="0">IF(N109="základná",J109,0)</f>
        <v>0</v>
      </c>
      <c r="BF109" s="135">
        <f t="shared" ref="BF109:BF114" si="1">IF(N109="znížená",J109,0)</f>
        <v>0</v>
      </c>
      <c r="BG109" s="135">
        <f t="shared" ref="BG109:BG114" si="2">IF(N109="zákl. prenesená",J109,0)</f>
        <v>0</v>
      </c>
      <c r="BH109" s="135">
        <f t="shared" ref="BH109:BH114" si="3">IF(N109="zníž. prenesená",J109,0)</f>
        <v>0</v>
      </c>
      <c r="BI109" s="135">
        <f t="shared" ref="BI109:BI114" si="4">IF(N109="nulová",J109,0)</f>
        <v>0</v>
      </c>
      <c r="BJ109" s="134" t="s">
        <v>84</v>
      </c>
      <c r="BK109" s="132"/>
      <c r="BL109" s="132"/>
      <c r="BM109" s="132"/>
    </row>
    <row r="110" spans="1:65" s="2" customFormat="1" ht="18" customHeight="1" x14ac:dyDescent="0.2">
      <c r="A110" s="30"/>
      <c r="B110" s="128"/>
      <c r="C110" s="129"/>
      <c r="D110" s="424" t="s">
        <v>199</v>
      </c>
      <c r="E110" s="430"/>
      <c r="F110" s="430"/>
      <c r="G110" s="129"/>
      <c r="H110" s="129"/>
      <c r="I110" s="129"/>
      <c r="J110" s="88">
        <v>0</v>
      </c>
      <c r="K110" s="129"/>
      <c r="L110" s="131"/>
      <c r="M110" s="132"/>
      <c r="N110" s="133" t="s">
        <v>38</v>
      </c>
      <c r="O110" s="132"/>
      <c r="P110" s="132"/>
      <c r="Q110" s="132"/>
      <c r="R110" s="132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198</v>
      </c>
      <c r="AZ110" s="132"/>
      <c r="BA110" s="132"/>
      <c r="BB110" s="132"/>
      <c r="BC110" s="132"/>
      <c r="BD110" s="132"/>
      <c r="BE110" s="135">
        <f t="shared" si="0"/>
        <v>0</v>
      </c>
      <c r="BF110" s="135">
        <f t="shared" si="1"/>
        <v>0</v>
      </c>
      <c r="BG110" s="135">
        <f t="shared" si="2"/>
        <v>0</v>
      </c>
      <c r="BH110" s="135">
        <f t="shared" si="3"/>
        <v>0</v>
      </c>
      <c r="BI110" s="135">
        <f t="shared" si="4"/>
        <v>0</v>
      </c>
      <c r="BJ110" s="134" t="s">
        <v>84</v>
      </c>
      <c r="BK110" s="132"/>
      <c r="BL110" s="132"/>
      <c r="BM110" s="132"/>
    </row>
    <row r="111" spans="1:65" s="2" customFormat="1" ht="18" customHeight="1" x14ac:dyDescent="0.2">
      <c r="A111" s="30"/>
      <c r="B111" s="128"/>
      <c r="C111" s="129"/>
      <c r="D111" s="424" t="s">
        <v>200</v>
      </c>
      <c r="E111" s="430"/>
      <c r="F111" s="430"/>
      <c r="G111" s="129"/>
      <c r="H111" s="129"/>
      <c r="I111" s="129"/>
      <c r="J111" s="88">
        <v>0</v>
      </c>
      <c r="K111" s="129"/>
      <c r="L111" s="131"/>
      <c r="M111" s="132"/>
      <c r="N111" s="133" t="s">
        <v>38</v>
      </c>
      <c r="O111" s="132"/>
      <c r="P111" s="132"/>
      <c r="Q111" s="132"/>
      <c r="R111" s="132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4" t="s">
        <v>198</v>
      </c>
      <c r="AZ111" s="132"/>
      <c r="BA111" s="132"/>
      <c r="BB111" s="132"/>
      <c r="BC111" s="132"/>
      <c r="BD111" s="132"/>
      <c r="BE111" s="135">
        <f t="shared" si="0"/>
        <v>0</v>
      </c>
      <c r="BF111" s="135">
        <f t="shared" si="1"/>
        <v>0</v>
      </c>
      <c r="BG111" s="135">
        <f t="shared" si="2"/>
        <v>0</v>
      </c>
      <c r="BH111" s="135">
        <f t="shared" si="3"/>
        <v>0</v>
      </c>
      <c r="BI111" s="135">
        <f t="shared" si="4"/>
        <v>0</v>
      </c>
      <c r="BJ111" s="134" t="s">
        <v>84</v>
      </c>
      <c r="BK111" s="132"/>
      <c r="BL111" s="132"/>
      <c r="BM111" s="132"/>
    </row>
    <row r="112" spans="1:65" s="2" customFormat="1" ht="18" customHeight="1" x14ac:dyDescent="0.2">
      <c r="A112" s="30"/>
      <c r="B112" s="128"/>
      <c r="C112" s="129"/>
      <c r="D112" s="424" t="s">
        <v>201</v>
      </c>
      <c r="E112" s="430"/>
      <c r="F112" s="430"/>
      <c r="G112" s="129"/>
      <c r="H112" s="129"/>
      <c r="I112" s="129"/>
      <c r="J112" s="88">
        <v>0</v>
      </c>
      <c r="K112" s="129"/>
      <c r="L112" s="131"/>
      <c r="M112" s="132"/>
      <c r="N112" s="133" t="s">
        <v>38</v>
      </c>
      <c r="O112" s="132"/>
      <c r="P112" s="132"/>
      <c r="Q112" s="132"/>
      <c r="R112" s="132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4" t="s">
        <v>198</v>
      </c>
      <c r="AZ112" s="132"/>
      <c r="BA112" s="132"/>
      <c r="BB112" s="132"/>
      <c r="BC112" s="132"/>
      <c r="BD112" s="132"/>
      <c r="BE112" s="135">
        <f t="shared" si="0"/>
        <v>0</v>
      </c>
      <c r="BF112" s="135">
        <f t="shared" si="1"/>
        <v>0</v>
      </c>
      <c r="BG112" s="135">
        <f t="shared" si="2"/>
        <v>0</v>
      </c>
      <c r="BH112" s="135">
        <f t="shared" si="3"/>
        <v>0</v>
      </c>
      <c r="BI112" s="135">
        <f t="shared" si="4"/>
        <v>0</v>
      </c>
      <c r="BJ112" s="134" t="s">
        <v>84</v>
      </c>
      <c r="BK112" s="132"/>
      <c r="BL112" s="132"/>
      <c r="BM112" s="132"/>
    </row>
    <row r="113" spans="1:65" s="2" customFormat="1" ht="18" customHeight="1" x14ac:dyDescent="0.2">
      <c r="A113" s="30"/>
      <c r="B113" s="128"/>
      <c r="C113" s="129"/>
      <c r="D113" s="424" t="s">
        <v>202</v>
      </c>
      <c r="E113" s="430"/>
      <c r="F113" s="430"/>
      <c r="G113" s="129"/>
      <c r="H113" s="129"/>
      <c r="I113" s="129"/>
      <c r="J113" s="88">
        <v>0</v>
      </c>
      <c r="K113" s="129"/>
      <c r="L113" s="131"/>
      <c r="M113" s="132"/>
      <c r="N113" s="133" t="s">
        <v>38</v>
      </c>
      <c r="O113" s="132"/>
      <c r="P113" s="132"/>
      <c r="Q113" s="132"/>
      <c r="R113" s="132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4" t="s">
        <v>198</v>
      </c>
      <c r="AZ113" s="132"/>
      <c r="BA113" s="132"/>
      <c r="BB113" s="132"/>
      <c r="BC113" s="132"/>
      <c r="BD113" s="132"/>
      <c r="BE113" s="135">
        <f t="shared" si="0"/>
        <v>0</v>
      </c>
      <c r="BF113" s="135">
        <f t="shared" si="1"/>
        <v>0</v>
      </c>
      <c r="BG113" s="135">
        <f t="shared" si="2"/>
        <v>0</v>
      </c>
      <c r="BH113" s="135">
        <f t="shared" si="3"/>
        <v>0</v>
      </c>
      <c r="BI113" s="135">
        <f t="shared" si="4"/>
        <v>0</v>
      </c>
      <c r="BJ113" s="134" t="s">
        <v>84</v>
      </c>
      <c r="BK113" s="132"/>
      <c r="BL113" s="132"/>
      <c r="BM113" s="132"/>
    </row>
    <row r="114" spans="1:65" s="2" customFormat="1" ht="18" customHeight="1" x14ac:dyDescent="0.2">
      <c r="A114" s="30"/>
      <c r="B114" s="128"/>
      <c r="C114" s="129"/>
      <c r="D114" s="130" t="s">
        <v>203</v>
      </c>
      <c r="E114" s="129"/>
      <c r="F114" s="129"/>
      <c r="G114" s="129"/>
      <c r="H114" s="129"/>
      <c r="I114" s="129"/>
      <c r="J114" s="88">
        <f>ROUND(J34*T114,2)</f>
        <v>0</v>
      </c>
      <c r="K114" s="129"/>
      <c r="L114" s="131"/>
      <c r="M114" s="132"/>
      <c r="N114" s="133" t="s">
        <v>38</v>
      </c>
      <c r="O114" s="132"/>
      <c r="P114" s="132"/>
      <c r="Q114" s="132"/>
      <c r="R114" s="132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4" t="s">
        <v>204</v>
      </c>
      <c r="AZ114" s="132"/>
      <c r="BA114" s="132"/>
      <c r="BB114" s="132"/>
      <c r="BC114" s="132"/>
      <c r="BD114" s="132"/>
      <c r="BE114" s="135">
        <f t="shared" si="0"/>
        <v>0</v>
      </c>
      <c r="BF114" s="135">
        <f t="shared" si="1"/>
        <v>0</v>
      </c>
      <c r="BG114" s="135">
        <f t="shared" si="2"/>
        <v>0</v>
      </c>
      <c r="BH114" s="135">
        <f t="shared" si="3"/>
        <v>0</v>
      </c>
      <c r="BI114" s="135">
        <f t="shared" si="4"/>
        <v>0</v>
      </c>
      <c r="BJ114" s="134" t="s">
        <v>84</v>
      </c>
      <c r="BK114" s="132"/>
      <c r="BL114" s="132"/>
      <c r="BM114" s="132"/>
    </row>
    <row r="115" spans="1:65" s="2" customFormat="1" x14ac:dyDescent="0.2">
      <c r="A115" s="30"/>
      <c r="B115" s="31"/>
      <c r="C115" s="30"/>
      <c r="D115" s="30"/>
      <c r="E115" s="30"/>
      <c r="F115" s="30"/>
      <c r="G115" s="30"/>
      <c r="H115" s="30"/>
      <c r="I115" s="30"/>
      <c r="J115" s="30"/>
      <c r="K115" s="30"/>
      <c r="L115" s="43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29.25" customHeight="1" x14ac:dyDescent="0.2">
      <c r="A116" s="30"/>
      <c r="B116" s="31"/>
      <c r="C116" s="94" t="s">
        <v>179</v>
      </c>
      <c r="D116" s="95"/>
      <c r="E116" s="95"/>
      <c r="F116" s="95"/>
      <c r="G116" s="95"/>
      <c r="H116" s="95"/>
      <c r="I116" s="95"/>
      <c r="J116" s="96">
        <f>ROUND(J100+J108,2)</f>
        <v>0</v>
      </c>
      <c r="K116" s="95"/>
      <c r="L116" s="43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7.05" customHeight="1" x14ac:dyDescent="0.2">
      <c r="A117" s="30"/>
      <c r="B117" s="48"/>
      <c r="C117" s="49"/>
      <c r="D117" s="49"/>
      <c r="E117" s="49"/>
      <c r="F117" s="49"/>
      <c r="G117" s="49"/>
      <c r="H117" s="49"/>
      <c r="I117" s="49"/>
      <c r="J117" s="49"/>
      <c r="K117" s="49"/>
      <c r="L117" s="43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21" spans="1:65" s="2" customFormat="1" ht="7.05" customHeight="1" x14ac:dyDescent="0.2">
      <c r="A121" s="30"/>
      <c r="B121" s="50"/>
      <c r="C121" s="51"/>
      <c r="D121" s="51"/>
      <c r="E121" s="51"/>
      <c r="F121" s="51"/>
      <c r="G121" s="51"/>
      <c r="H121" s="51"/>
      <c r="I121" s="51"/>
      <c r="J121" s="51"/>
      <c r="K121" s="51"/>
      <c r="L121" s="43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65" s="2" customFormat="1" ht="25.05" customHeight="1" x14ac:dyDescent="0.2">
      <c r="A122" s="30"/>
      <c r="B122" s="31"/>
      <c r="C122" s="17" t="s">
        <v>205</v>
      </c>
      <c r="D122" s="30"/>
      <c r="E122" s="30"/>
      <c r="F122" s="30"/>
      <c r="G122" s="30"/>
      <c r="H122" s="30"/>
      <c r="I122" s="30"/>
      <c r="J122" s="30"/>
      <c r="K122" s="30"/>
      <c r="L122" s="43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65" s="2" customFormat="1" ht="7.05" customHeight="1" x14ac:dyDescent="0.2">
      <c r="A123" s="30"/>
      <c r="B123" s="31"/>
      <c r="C123" s="30"/>
      <c r="D123" s="30"/>
      <c r="E123" s="30"/>
      <c r="F123" s="30"/>
      <c r="G123" s="30"/>
      <c r="H123" s="30"/>
      <c r="I123" s="30"/>
      <c r="J123" s="30"/>
      <c r="K123" s="30"/>
      <c r="L123" s="43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65" s="2" customFormat="1" ht="12" customHeight="1" x14ac:dyDescent="0.2">
      <c r="A124" s="30"/>
      <c r="B124" s="31"/>
      <c r="C124" s="23" t="s">
        <v>15</v>
      </c>
      <c r="D124" s="30"/>
      <c r="E124" s="30"/>
      <c r="F124" s="30"/>
      <c r="G124" s="30"/>
      <c r="H124" s="30"/>
      <c r="I124" s="30"/>
      <c r="J124" s="30"/>
      <c r="K124" s="30"/>
      <c r="L124" s="43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65" s="2" customFormat="1" ht="16.5" customHeight="1" x14ac:dyDescent="0.2">
      <c r="A125" s="30"/>
      <c r="B125" s="31"/>
      <c r="C125" s="30"/>
      <c r="D125" s="30"/>
      <c r="E125" s="428" t="str">
        <f>E7</f>
        <v>Vinárstvo S</v>
      </c>
      <c r="F125" s="429"/>
      <c r="G125" s="429"/>
      <c r="H125" s="429"/>
      <c r="I125" s="30"/>
      <c r="J125" s="30"/>
      <c r="K125" s="30"/>
      <c r="L125" s="43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65" s="1" customFormat="1" ht="12" customHeight="1" x14ac:dyDescent="0.2">
      <c r="B126" s="16"/>
      <c r="C126" s="23" t="s">
        <v>181</v>
      </c>
      <c r="L126" s="16"/>
    </row>
    <row r="127" spans="1:65" s="1" customFormat="1" ht="16.5" customHeight="1" x14ac:dyDescent="0.2">
      <c r="B127" s="16"/>
      <c r="E127" s="428" t="s">
        <v>133</v>
      </c>
      <c r="F127" s="374"/>
      <c r="G127" s="374"/>
      <c r="H127" s="374"/>
      <c r="L127" s="16"/>
    </row>
    <row r="128" spans="1:65" s="1" customFormat="1" ht="12" customHeight="1" x14ac:dyDescent="0.2">
      <c r="B128" s="16"/>
      <c r="C128" s="23" t="s">
        <v>182</v>
      </c>
      <c r="L128" s="16"/>
    </row>
    <row r="129" spans="1:65" s="2" customFormat="1" ht="16.5" customHeight="1" x14ac:dyDescent="0.2">
      <c r="A129" s="30"/>
      <c r="B129" s="31"/>
      <c r="C129" s="30"/>
      <c r="D129" s="30"/>
      <c r="E129" s="431" t="s">
        <v>2844</v>
      </c>
      <c r="F129" s="425"/>
      <c r="G129" s="425"/>
      <c r="H129" s="425"/>
      <c r="I129" s="30"/>
      <c r="J129" s="30"/>
      <c r="K129" s="30"/>
      <c r="L129" s="43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65" s="2" customFormat="1" ht="12" customHeight="1" x14ac:dyDescent="0.2">
      <c r="A130" s="30"/>
      <c r="B130" s="31"/>
      <c r="C130" s="23"/>
      <c r="D130" s="30"/>
      <c r="E130" s="30"/>
      <c r="F130" s="30"/>
      <c r="G130" s="30"/>
      <c r="H130" s="30"/>
      <c r="I130" s="30"/>
      <c r="J130" s="30"/>
      <c r="K130" s="30"/>
      <c r="L130" s="43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65" s="2" customFormat="1" ht="16.5" customHeight="1" x14ac:dyDescent="0.2">
      <c r="A131" s="30"/>
      <c r="B131" s="31"/>
      <c r="C131" s="30"/>
      <c r="D131" s="30"/>
      <c r="E131" s="404"/>
      <c r="F131" s="425"/>
      <c r="G131" s="425"/>
      <c r="H131" s="425"/>
      <c r="I131" s="30"/>
      <c r="J131" s="30"/>
      <c r="K131" s="30"/>
      <c r="L131" s="43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65" s="2" customFormat="1" ht="7.05" customHeight="1" x14ac:dyDescent="0.2">
      <c r="A132" s="30"/>
      <c r="B132" s="31"/>
      <c r="C132" s="30"/>
      <c r="D132" s="30"/>
      <c r="E132" s="30"/>
      <c r="F132" s="30"/>
      <c r="G132" s="30"/>
      <c r="H132" s="30"/>
      <c r="I132" s="30"/>
      <c r="J132" s="30"/>
      <c r="K132" s="30"/>
      <c r="L132" s="43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65" s="2" customFormat="1" ht="12" customHeight="1" x14ac:dyDescent="0.2">
      <c r="A133" s="30"/>
      <c r="B133" s="31"/>
      <c r="C133" s="23" t="s">
        <v>18</v>
      </c>
      <c r="D133" s="30"/>
      <c r="E133" s="30"/>
      <c r="F133" s="21" t="str">
        <f>F16</f>
        <v>k.ú.Strekov,okres Nové Zámky</v>
      </c>
      <c r="G133" s="30"/>
      <c r="H133" s="30"/>
      <c r="I133" s="23" t="s">
        <v>20</v>
      </c>
      <c r="J133" s="56">
        <f>IF(J16="","",J16)</f>
        <v>44665</v>
      </c>
      <c r="K133" s="30"/>
      <c r="L133" s="43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1:65" s="2" customFormat="1" ht="7.05" customHeight="1" x14ac:dyDescent="0.2">
      <c r="A134" s="30"/>
      <c r="B134" s="31"/>
      <c r="C134" s="30"/>
      <c r="D134" s="30"/>
      <c r="E134" s="30"/>
      <c r="F134" s="30"/>
      <c r="G134" s="30"/>
      <c r="H134" s="30"/>
      <c r="I134" s="30"/>
      <c r="J134" s="30"/>
      <c r="K134" s="30"/>
      <c r="L134" s="43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</row>
    <row r="135" spans="1:65" s="2" customFormat="1" ht="25.8" customHeight="1" x14ac:dyDescent="0.2">
      <c r="A135" s="30"/>
      <c r="B135" s="31"/>
      <c r="C135" s="23" t="s">
        <v>21</v>
      </c>
      <c r="D135" s="30"/>
      <c r="E135" s="30"/>
      <c r="F135" s="21" t="str">
        <f>E19</f>
        <v xml:space="preserve"> STON a.s. , Uhrova 18, 831 01 Bratislava</v>
      </c>
      <c r="G135" s="30"/>
      <c r="H135" s="30"/>
      <c r="I135" s="23" t="s">
        <v>26</v>
      </c>
      <c r="J135" s="26" t="str">
        <f>E25</f>
        <v xml:space="preserve"> Ing. arch. Tomáš Krištek</v>
      </c>
      <c r="K135" s="30"/>
      <c r="L135" s="43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  <row r="136" spans="1:65" s="2" customFormat="1" ht="15.3" customHeight="1" x14ac:dyDescent="0.2">
      <c r="A136" s="30"/>
      <c r="B136" s="31"/>
      <c r="C136" s="23" t="s">
        <v>24</v>
      </c>
      <c r="D136" s="30"/>
      <c r="E136" s="30"/>
      <c r="F136" s="21" t="str">
        <f>IF(E22="","",E22)</f>
        <v>Vyplň údaj</v>
      </c>
      <c r="G136" s="30"/>
      <c r="H136" s="30"/>
      <c r="I136" s="23" t="s">
        <v>28</v>
      </c>
      <c r="J136" s="26" t="str">
        <f>E28</f>
        <v>Rosoft,s.r.o.</v>
      </c>
      <c r="K136" s="30"/>
      <c r="L136" s="43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</row>
    <row r="137" spans="1:65" s="2" customFormat="1" ht="10.199999999999999" customHeight="1" x14ac:dyDescent="0.2">
      <c r="A137" s="30"/>
      <c r="B137" s="31"/>
      <c r="C137" s="30"/>
      <c r="D137" s="30"/>
      <c r="E137" s="30"/>
      <c r="F137" s="30"/>
      <c r="G137" s="30"/>
      <c r="H137" s="30"/>
      <c r="I137" s="30"/>
      <c r="J137" s="30"/>
      <c r="K137" s="30"/>
      <c r="L137" s="43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</row>
    <row r="138" spans="1:65" s="10" customFormat="1" ht="29.25" customHeight="1" x14ac:dyDescent="0.2">
      <c r="A138" s="136"/>
      <c r="B138" s="137"/>
      <c r="C138" s="138" t="s">
        <v>206</v>
      </c>
      <c r="D138" s="139" t="s">
        <v>57</v>
      </c>
      <c r="E138" s="139" t="s">
        <v>53</v>
      </c>
      <c r="F138" s="139" t="s">
        <v>54</v>
      </c>
      <c r="G138" s="139" t="s">
        <v>207</v>
      </c>
      <c r="H138" s="139" t="s">
        <v>208</v>
      </c>
      <c r="I138" s="139" t="s">
        <v>209</v>
      </c>
      <c r="J138" s="140" t="s">
        <v>190</v>
      </c>
      <c r="K138" s="141" t="s">
        <v>210</v>
      </c>
      <c r="L138" s="142"/>
      <c r="M138" s="63" t="s">
        <v>1</v>
      </c>
      <c r="N138" s="64" t="s">
        <v>36</v>
      </c>
      <c r="O138" s="64" t="s">
        <v>211</v>
      </c>
      <c r="P138" s="64" t="s">
        <v>212</v>
      </c>
      <c r="Q138" s="64" t="s">
        <v>213</v>
      </c>
      <c r="R138" s="64" t="s">
        <v>214</v>
      </c>
      <c r="S138" s="64" t="s">
        <v>215</v>
      </c>
      <c r="T138" s="65" t="s">
        <v>216</v>
      </c>
      <c r="U138" s="136"/>
      <c r="V138" s="136"/>
      <c r="W138" s="136"/>
      <c r="X138" s="136"/>
      <c r="Y138" s="136"/>
      <c r="Z138" s="136"/>
      <c r="AA138" s="136"/>
      <c r="AB138" s="136"/>
      <c r="AC138" s="136"/>
      <c r="AD138" s="136"/>
      <c r="AE138" s="136"/>
    </row>
    <row r="139" spans="1:65" s="2" customFormat="1" ht="22.8" customHeight="1" x14ac:dyDescent="0.3">
      <c r="A139" s="30"/>
      <c r="B139" s="31"/>
      <c r="C139" s="70" t="s">
        <v>187</v>
      </c>
      <c r="D139" s="30"/>
      <c r="E139" s="30"/>
      <c r="F139" s="30"/>
      <c r="G139" s="30"/>
      <c r="H139" s="30"/>
      <c r="I139" s="30"/>
      <c r="J139" s="143">
        <f>BK139</f>
        <v>0</v>
      </c>
      <c r="K139" s="30"/>
      <c r="L139" s="31"/>
      <c r="M139" s="66"/>
      <c r="N139" s="57"/>
      <c r="O139" s="67"/>
      <c r="P139" s="144">
        <f>P140</f>
        <v>0</v>
      </c>
      <c r="Q139" s="67"/>
      <c r="R139" s="144">
        <f>R140</f>
        <v>0</v>
      </c>
      <c r="S139" s="67"/>
      <c r="T139" s="145">
        <f>T140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T139" s="13" t="s">
        <v>71</v>
      </c>
      <c r="AU139" s="13" t="s">
        <v>192</v>
      </c>
      <c r="BK139" s="146">
        <f>BK140</f>
        <v>0</v>
      </c>
    </row>
    <row r="140" spans="1:65" s="11" customFormat="1" ht="25.95" customHeight="1" x14ac:dyDescent="0.25">
      <c r="B140" s="147"/>
      <c r="D140" s="148" t="s">
        <v>71</v>
      </c>
      <c r="E140" s="149" t="s">
        <v>1119</v>
      </c>
      <c r="F140" s="149" t="s">
        <v>1120</v>
      </c>
      <c r="I140" s="150"/>
      <c r="J140" s="151">
        <f>BK140</f>
        <v>0</v>
      </c>
      <c r="L140" s="147"/>
      <c r="M140" s="152"/>
      <c r="N140" s="153"/>
      <c r="O140" s="153"/>
      <c r="P140" s="154">
        <f>P141+P151+P156+P168</f>
        <v>0</v>
      </c>
      <c r="Q140" s="153"/>
      <c r="R140" s="154">
        <f>R141+R151+R156+R168</f>
        <v>0</v>
      </c>
      <c r="S140" s="153"/>
      <c r="T140" s="155">
        <f>T141+T151+T156+T168</f>
        <v>0</v>
      </c>
      <c r="AR140" s="148" t="s">
        <v>84</v>
      </c>
      <c r="AT140" s="156" t="s">
        <v>71</v>
      </c>
      <c r="AU140" s="156" t="s">
        <v>72</v>
      </c>
      <c r="AY140" s="148" t="s">
        <v>219</v>
      </c>
      <c r="BK140" s="157">
        <f>BK141+BK151+BK156+BK168</f>
        <v>0</v>
      </c>
    </row>
    <row r="141" spans="1:65" s="11" customFormat="1" ht="22.8" customHeight="1" x14ac:dyDescent="0.25">
      <c r="B141" s="147"/>
      <c r="D141" s="148" t="s">
        <v>71</v>
      </c>
      <c r="E141" s="158" t="s">
        <v>725</v>
      </c>
      <c r="F141" s="158" t="s">
        <v>726</v>
      </c>
      <c r="I141" s="150"/>
      <c r="J141" s="159">
        <f>BK141</f>
        <v>0</v>
      </c>
      <c r="L141" s="147"/>
      <c r="M141" s="152"/>
      <c r="N141" s="153"/>
      <c r="O141" s="153"/>
      <c r="P141" s="154">
        <f>SUM(P142:P150)</f>
        <v>0</v>
      </c>
      <c r="Q141" s="153"/>
      <c r="R141" s="154">
        <f>SUM(R142:R150)</f>
        <v>0</v>
      </c>
      <c r="S141" s="153"/>
      <c r="T141" s="155">
        <f>SUM(T142:T150)</f>
        <v>0</v>
      </c>
      <c r="AR141" s="148" t="s">
        <v>84</v>
      </c>
      <c r="AT141" s="156" t="s">
        <v>71</v>
      </c>
      <c r="AU141" s="156" t="s">
        <v>78</v>
      </c>
      <c r="AY141" s="148" t="s">
        <v>219</v>
      </c>
      <c r="BK141" s="157">
        <f>SUM(BK142:BK150)</f>
        <v>0</v>
      </c>
    </row>
    <row r="142" spans="1:65" s="2" customFormat="1" ht="33" customHeight="1" x14ac:dyDescent="0.2">
      <c r="A142" s="30"/>
      <c r="B142" s="128"/>
      <c r="C142" s="178" t="s">
        <v>78</v>
      </c>
      <c r="D142" s="178" t="s">
        <v>680</v>
      </c>
      <c r="E142" s="179" t="s">
        <v>1187</v>
      </c>
      <c r="F142" s="180" t="s">
        <v>1188</v>
      </c>
      <c r="G142" s="181" t="s">
        <v>380</v>
      </c>
      <c r="H142" s="182">
        <v>1</v>
      </c>
      <c r="I142" s="183"/>
      <c r="J142" s="184">
        <f t="shared" ref="J142:J150" si="5">ROUND(I142*H142,2)</f>
        <v>0</v>
      </c>
      <c r="K142" s="185"/>
      <c r="L142" s="186"/>
      <c r="M142" s="187" t="s">
        <v>1</v>
      </c>
      <c r="N142" s="188" t="s">
        <v>38</v>
      </c>
      <c r="O142" s="59"/>
      <c r="P142" s="170">
        <f t="shared" ref="P142:P150" si="6">O142*H142</f>
        <v>0</v>
      </c>
      <c r="Q142" s="170">
        <v>0</v>
      </c>
      <c r="R142" s="170">
        <f t="shared" ref="R142:R150" si="7">Q142*H142</f>
        <v>0</v>
      </c>
      <c r="S142" s="170">
        <v>0</v>
      </c>
      <c r="T142" s="171">
        <f t="shared" ref="T142:T150" si="8"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72" t="s">
        <v>275</v>
      </c>
      <c r="AT142" s="172" t="s">
        <v>680</v>
      </c>
      <c r="AU142" s="172" t="s">
        <v>84</v>
      </c>
      <c r="AY142" s="13" t="s">
        <v>219</v>
      </c>
      <c r="BE142" s="91">
        <f t="shared" ref="BE142:BE150" si="9">IF(N142="základná",J142,0)</f>
        <v>0</v>
      </c>
      <c r="BF142" s="91">
        <f t="shared" ref="BF142:BF150" si="10">IF(N142="znížená",J142,0)</f>
        <v>0</v>
      </c>
      <c r="BG142" s="91">
        <f t="shared" ref="BG142:BG150" si="11">IF(N142="zákl. prenesená",J142,0)</f>
        <v>0</v>
      </c>
      <c r="BH142" s="91">
        <f t="shared" ref="BH142:BH150" si="12">IF(N142="zníž. prenesená",J142,0)</f>
        <v>0</v>
      </c>
      <c r="BI142" s="91">
        <f t="shared" ref="BI142:BI150" si="13">IF(N142="nulová",J142,0)</f>
        <v>0</v>
      </c>
      <c r="BJ142" s="13" t="s">
        <v>84</v>
      </c>
      <c r="BK142" s="91">
        <f t="shared" ref="BK142:BK150" si="14">ROUND(I142*H142,2)</f>
        <v>0</v>
      </c>
      <c r="BL142" s="13" t="s">
        <v>247</v>
      </c>
      <c r="BM142" s="172" t="s">
        <v>381</v>
      </c>
    </row>
    <row r="143" spans="1:65" s="2" customFormat="1" ht="24.3" customHeight="1" x14ac:dyDescent="0.2">
      <c r="A143" s="30"/>
      <c r="B143" s="128"/>
      <c r="C143" s="160" t="s">
        <v>84</v>
      </c>
      <c r="D143" s="160" t="s">
        <v>221</v>
      </c>
      <c r="E143" s="161" t="s">
        <v>1189</v>
      </c>
      <c r="F143" s="162" t="s">
        <v>1190</v>
      </c>
      <c r="G143" s="163" t="s">
        <v>380</v>
      </c>
      <c r="H143" s="164">
        <v>1</v>
      </c>
      <c r="I143" s="165"/>
      <c r="J143" s="166">
        <f t="shared" si="5"/>
        <v>0</v>
      </c>
      <c r="K143" s="167"/>
      <c r="L143" s="31"/>
      <c r="M143" s="168" t="s">
        <v>1</v>
      </c>
      <c r="N143" s="169" t="s">
        <v>38</v>
      </c>
      <c r="O143" s="59"/>
      <c r="P143" s="170">
        <f t="shared" si="6"/>
        <v>0</v>
      </c>
      <c r="Q143" s="170">
        <v>0</v>
      </c>
      <c r="R143" s="170">
        <f t="shared" si="7"/>
        <v>0</v>
      </c>
      <c r="S143" s="170">
        <v>0</v>
      </c>
      <c r="T143" s="171">
        <f t="shared" si="8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72" t="s">
        <v>247</v>
      </c>
      <c r="AT143" s="172" t="s">
        <v>221</v>
      </c>
      <c r="AU143" s="172" t="s">
        <v>84</v>
      </c>
      <c r="AY143" s="13" t="s">
        <v>219</v>
      </c>
      <c r="BE143" s="91">
        <f t="shared" si="9"/>
        <v>0</v>
      </c>
      <c r="BF143" s="91">
        <f t="shared" si="10"/>
        <v>0</v>
      </c>
      <c r="BG143" s="91">
        <f t="shared" si="11"/>
        <v>0</v>
      </c>
      <c r="BH143" s="91">
        <f t="shared" si="12"/>
        <v>0</v>
      </c>
      <c r="BI143" s="91">
        <f t="shared" si="13"/>
        <v>0</v>
      </c>
      <c r="BJ143" s="13" t="s">
        <v>84</v>
      </c>
      <c r="BK143" s="91">
        <f t="shared" si="14"/>
        <v>0</v>
      </c>
      <c r="BL143" s="13" t="s">
        <v>247</v>
      </c>
      <c r="BM143" s="172" t="s">
        <v>385</v>
      </c>
    </row>
    <row r="144" spans="1:65" s="2" customFormat="1" ht="33" customHeight="1" x14ac:dyDescent="0.2">
      <c r="A144" s="30"/>
      <c r="B144" s="128"/>
      <c r="C144" s="178" t="s">
        <v>91</v>
      </c>
      <c r="D144" s="178" t="s">
        <v>680</v>
      </c>
      <c r="E144" s="179" t="s">
        <v>1191</v>
      </c>
      <c r="F144" s="180" t="s">
        <v>1192</v>
      </c>
      <c r="G144" s="181" t="s">
        <v>380</v>
      </c>
      <c r="H144" s="182">
        <v>1</v>
      </c>
      <c r="I144" s="183"/>
      <c r="J144" s="184">
        <f t="shared" si="5"/>
        <v>0</v>
      </c>
      <c r="K144" s="185"/>
      <c r="L144" s="186"/>
      <c r="M144" s="187" t="s">
        <v>1</v>
      </c>
      <c r="N144" s="188" t="s">
        <v>38</v>
      </c>
      <c r="O144" s="59"/>
      <c r="P144" s="170">
        <f t="shared" si="6"/>
        <v>0</v>
      </c>
      <c r="Q144" s="170">
        <v>0</v>
      </c>
      <c r="R144" s="170">
        <f t="shared" si="7"/>
        <v>0</v>
      </c>
      <c r="S144" s="170">
        <v>0</v>
      </c>
      <c r="T144" s="171">
        <f t="shared" si="8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72" t="s">
        <v>275</v>
      </c>
      <c r="AT144" s="172" t="s">
        <v>680</v>
      </c>
      <c r="AU144" s="172" t="s">
        <v>84</v>
      </c>
      <c r="AY144" s="13" t="s">
        <v>219</v>
      </c>
      <c r="BE144" s="91">
        <f t="shared" si="9"/>
        <v>0</v>
      </c>
      <c r="BF144" s="91">
        <f t="shared" si="10"/>
        <v>0</v>
      </c>
      <c r="BG144" s="91">
        <f t="shared" si="11"/>
        <v>0</v>
      </c>
      <c r="BH144" s="91">
        <f t="shared" si="12"/>
        <v>0</v>
      </c>
      <c r="BI144" s="91">
        <f t="shared" si="13"/>
        <v>0</v>
      </c>
      <c r="BJ144" s="13" t="s">
        <v>84</v>
      </c>
      <c r="BK144" s="91">
        <f t="shared" si="14"/>
        <v>0</v>
      </c>
      <c r="BL144" s="13" t="s">
        <v>247</v>
      </c>
      <c r="BM144" s="172" t="s">
        <v>389</v>
      </c>
    </row>
    <row r="145" spans="1:65" s="2" customFormat="1" ht="24.3" customHeight="1" x14ac:dyDescent="0.2">
      <c r="A145" s="30"/>
      <c r="B145" s="128"/>
      <c r="C145" s="160" t="s">
        <v>225</v>
      </c>
      <c r="D145" s="160" t="s">
        <v>221</v>
      </c>
      <c r="E145" s="161" t="s">
        <v>1189</v>
      </c>
      <c r="F145" s="162" t="s">
        <v>1190</v>
      </c>
      <c r="G145" s="163" t="s">
        <v>380</v>
      </c>
      <c r="H145" s="164">
        <v>1</v>
      </c>
      <c r="I145" s="165"/>
      <c r="J145" s="166">
        <f t="shared" si="5"/>
        <v>0</v>
      </c>
      <c r="K145" s="167"/>
      <c r="L145" s="31"/>
      <c r="M145" s="168" t="s">
        <v>1</v>
      </c>
      <c r="N145" s="169" t="s">
        <v>38</v>
      </c>
      <c r="O145" s="59"/>
      <c r="P145" s="170">
        <f t="shared" si="6"/>
        <v>0</v>
      </c>
      <c r="Q145" s="170">
        <v>0</v>
      </c>
      <c r="R145" s="170">
        <f t="shared" si="7"/>
        <v>0</v>
      </c>
      <c r="S145" s="170">
        <v>0</v>
      </c>
      <c r="T145" s="171">
        <f t="shared" si="8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72" t="s">
        <v>247</v>
      </c>
      <c r="AT145" s="172" t="s">
        <v>221</v>
      </c>
      <c r="AU145" s="172" t="s">
        <v>84</v>
      </c>
      <c r="AY145" s="13" t="s">
        <v>219</v>
      </c>
      <c r="BE145" s="91">
        <f t="shared" si="9"/>
        <v>0</v>
      </c>
      <c r="BF145" s="91">
        <f t="shared" si="10"/>
        <v>0</v>
      </c>
      <c r="BG145" s="91">
        <f t="shared" si="11"/>
        <v>0</v>
      </c>
      <c r="BH145" s="91">
        <f t="shared" si="12"/>
        <v>0</v>
      </c>
      <c r="BI145" s="91">
        <f t="shared" si="13"/>
        <v>0</v>
      </c>
      <c r="BJ145" s="13" t="s">
        <v>84</v>
      </c>
      <c r="BK145" s="91">
        <f t="shared" si="14"/>
        <v>0</v>
      </c>
      <c r="BL145" s="13" t="s">
        <v>247</v>
      </c>
      <c r="BM145" s="172" t="s">
        <v>392</v>
      </c>
    </row>
    <row r="146" spans="1:65" s="2" customFormat="1" ht="24.3" customHeight="1" x14ac:dyDescent="0.2">
      <c r="A146" s="30"/>
      <c r="B146" s="128"/>
      <c r="C146" s="178" t="s">
        <v>234</v>
      </c>
      <c r="D146" s="178" t="s">
        <v>680</v>
      </c>
      <c r="E146" s="179" t="s">
        <v>1193</v>
      </c>
      <c r="F146" s="180" t="s">
        <v>1196</v>
      </c>
      <c r="G146" s="181" t="s">
        <v>380</v>
      </c>
      <c r="H146" s="182">
        <v>1</v>
      </c>
      <c r="I146" s="183"/>
      <c r="J146" s="184">
        <f t="shared" si="5"/>
        <v>0</v>
      </c>
      <c r="K146" s="185"/>
      <c r="L146" s="186"/>
      <c r="M146" s="187" t="s">
        <v>1</v>
      </c>
      <c r="N146" s="188" t="s">
        <v>38</v>
      </c>
      <c r="O146" s="59"/>
      <c r="P146" s="170">
        <f t="shared" si="6"/>
        <v>0</v>
      </c>
      <c r="Q146" s="170">
        <v>0</v>
      </c>
      <c r="R146" s="170">
        <f t="shared" si="7"/>
        <v>0</v>
      </c>
      <c r="S146" s="170">
        <v>0</v>
      </c>
      <c r="T146" s="171">
        <f t="shared" si="8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72" t="s">
        <v>275</v>
      </c>
      <c r="AT146" s="172" t="s">
        <v>680</v>
      </c>
      <c r="AU146" s="172" t="s">
        <v>84</v>
      </c>
      <c r="AY146" s="13" t="s">
        <v>219</v>
      </c>
      <c r="BE146" s="91">
        <f t="shared" si="9"/>
        <v>0</v>
      </c>
      <c r="BF146" s="91">
        <f t="shared" si="10"/>
        <v>0</v>
      </c>
      <c r="BG146" s="91">
        <f t="shared" si="11"/>
        <v>0</v>
      </c>
      <c r="BH146" s="91">
        <f t="shared" si="12"/>
        <v>0</v>
      </c>
      <c r="BI146" s="91">
        <f t="shared" si="13"/>
        <v>0</v>
      </c>
      <c r="BJ146" s="13" t="s">
        <v>84</v>
      </c>
      <c r="BK146" s="91">
        <f t="shared" si="14"/>
        <v>0</v>
      </c>
      <c r="BL146" s="13" t="s">
        <v>247</v>
      </c>
      <c r="BM146" s="172" t="s">
        <v>396</v>
      </c>
    </row>
    <row r="147" spans="1:65" s="2" customFormat="1" ht="24.3" customHeight="1" x14ac:dyDescent="0.2">
      <c r="A147" s="30"/>
      <c r="B147" s="128"/>
      <c r="C147" s="160" t="s">
        <v>230</v>
      </c>
      <c r="D147" s="160" t="s">
        <v>221</v>
      </c>
      <c r="E147" s="161" t="s">
        <v>1197</v>
      </c>
      <c r="F147" s="162" t="s">
        <v>1198</v>
      </c>
      <c r="G147" s="163" t="s">
        <v>380</v>
      </c>
      <c r="H147" s="164">
        <v>1</v>
      </c>
      <c r="I147" s="165"/>
      <c r="J147" s="166">
        <f t="shared" si="5"/>
        <v>0</v>
      </c>
      <c r="K147" s="167"/>
      <c r="L147" s="31"/>
      <c r="M147" s="168" t="s">
        <v>1</v>
      </c>
      <c r="N147" s="169" t="s">
        <v>38</v>
      </c>
      <c r="O147" s="59"/>
      <c r="P147" s="170">
        <f t="shared" si="6"/>
        <v>0</v>
      </c>
      <c r="Q147" s="170">
        <v>0</v>
      </c>
      <c r="R147" s="170">
        <f t="shared" si="7"/>
        <v>0</v>
      </c>
      <c r="S147" s="170">
        <v>0</v>
      </c>
      <c r="T147" s="171">
        <f t="shared" si="8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72" t="s">
        <v>247</v>
      </c>
      <c r="AT147" s="172" t="s">
        <v>221</v>
      </c>
      <c r="AU147" s="172" t="s">
        <v>84</v>
      </c>
      <c r="AY147" s="13" t="s">
        <v>219</v>
      </c>
      <c r="BE147" s="91">
        <f t="shared" si="9"/>
        <v>0</v>
      </c>
      <c r="BF147" s="91">
        <f t="shared" si="10"/>
        <v>0</v>
      </c>
      <c r="BG147" s="91">
        <f t="shared" si="11"/>
        <v>0</v>
      </c>
      <c r="BH147" s="91">
        <f t="shared" si="12"/>
        <v>0</v>
      </c>
      <c r="BI147" s="91">
        <f t="shared" si="13"/>
        <v>0</v>
      </c>
      <c r="BJ147" s="13" t="s">
        <v>84</v>
      </c>
      <c r="BK147" s="91">
        <f t="shared" si="14"/>
        <v>0</v>
      </c>
      <c r="BL147" s="13" t="s">
        <v>247</v>
      </c>
      <c r="BM147" s="172" t="s">
        <v>399</v>
      </c>
    </row>
    <row r="148" spans="1:65" s="2" customFormat="1" ht="24.3" customHeight="1" x14ac:dyDescent="0.2">
      <c r="A148" s="30"/>
      <c r="B148" s="128"/>
      <c r="C148" s="178" t="s">
        <v>243</v>
      </c>
      <c r="D148" s="178" t="s">
        <v>680</v>
      </c>
      <c r="E148" s="179" t="s">
        <v>1195</v>
      </c>
      <c r="F148" s="180" t="s">
        <v>1200</v>
      </c>
      <c r="G148" s="181" t="s">
        <v>380</v>
      </c>
      <c r="H148" s="182">
        <v>1</v>
      </c>
      <c r="I148" s="183"/>
      <c r="J148" s="184">
        <f t="shared" si="5"/>
        <v>0</v>
      </c>
      <c r="K148" s="185"/>
      <c r="L148" s="186"/>
      <c r="M148" s="187" t="s">
        <v>1</v>
      </c>
      <c r="N148" s="188" t="s">
        <v>38</v>
      </c>
      <c r="O148" s="59"/>
      <c r="P148" s="170">
        <f t="shared" si="6"/>
        <v>0</v>
      </c>
      <c r="Q148" s="170">
        <v>0</v>
      </c>
      <c r="R148" s="170">
        <f t="shared" si="7"/>
        <v>0</v>
      </c>
      <c r="S148" s="170">
        <v>0</v>
      </c>
      <c r="T148" s="171">
        <f t="shared" si="8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72" t="s">
        <v>275</v>
      </c>
      <c r="AT148" s="172" t="s">
        <v>680</v>
      </c>
      <c r="AU148" s="172" t="s">
        <v>84</v>
      </c>
      <c r="AY148" s="13" t="s">
        <v>219</v>
      </c>
      <c r="BE148" s="91">
        <f t="shared" si="9"/>
        <v>0</v>
      </c>
      <c r="BF148" s="91">
        <f t="shared" si="10"/>
        <v>0</v>
      </c>
      <c r="BG148" s="91">
        <f t="shared" si="11"/>
        <v>0</v>
      </c>
      <c r="BH148" s="91">
        <f t="shared" si="12"/>
        <v>0</v>
      </c>
      <c r="BI148" s="91">
        <f t="shared" si="13"/>
        <v>0</v>
      </c>
      <c r="BJ148" s="13" t="s">
        <v>84</v>
      </c>
      <c r="BK148" s="91">
        <f t="shared" si="14"/>
        <v>0</v>
      </c>
      <c r="BL148" s="13" t="s">
        <v>247</v>
      </c>
      <c r="BM148" s="172" t="s">
        <v>403</v>
      </c>
    </row>
    <row r="149" spans="1:65" s="2" customFormat="1" ht="24.3" customHeight="1" x14ac:dyDescent="0.2">
      <c r="A149" s="30"/>
      <c r="B149" s="128"/>
      <c r="C149" s="160" t="s">
        <v>233</v>
      </c>
      <c r="D149" s="160" t="s">
        <v>221</v>
      </c>
      <c r="E149" s="161" t="s">
        <v>1197</v>
      </c>
      <c r="F149" s="162" t="s">
        <v>1198</v>
      </c>
      <c r="G149" s="163" t="s">
        <v>380</v>
      </c>
      <c r="H149" s="164">
        <v>1</v>
      </c>
      <c r="I149" s="165"/>
      <c r="J149" s="166">
        <f t="shared" si="5"/>
        <v>0</v>
      </c>
      <c r="K149" s="167"/>
      <c r="L149" s="31"/>
      <c r="M149" s="168" t="s">
        <v>1</v>
      </c>
      <c r="N149" s="169" t="s">
        <v>38</v>
      </c>
      <c r="O149" s="59"/>
      <c r="P149" s="170">
        <f t="shared" si="6"/>
        <v>0</v>
      </c>
      <c r="Q149" s="170">
        <v>0</v>
      </c>
      <c r="R149" s="170">
        <f t="shared" si="7"/>
        <v>0</v>
      </c>
      <c r="S149" s="170">
        <v>0</v>
      </c>
      <c r="T149" s="171">
        <f t="shared" si="8"/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72" t="s">
        <v>247</v>
      </c>
      <c r="AT149" s="172" t="s">
        <v>221</v>
      </c>
      <c r="AU149" s="172" t="s">
        <v>84</v>
      </c>
      <c r="AY149" s="13" t="s">
        <v>219</v>
      </c>
      <c r="BE149" s="91">
        <f t="shared" si="9"/>
        <v>0</v>
      </c>
      <c r="BF149" s="91">
        <f t="shared" si="10"/>
        <v>0</v>
      </c>
      <c r="BG149" s="91">
        <f t="shared" si="11"/>
        <v>0</v>
      </c>
      <c r="BH149" s="91">
        <f t="shared" si="12"/>
        <v>0</v>
      </c>
      <c r="BI149" s="91">
        <f t="shared" si="13"/>
        <v>0</v>
      </c>
      <c r="BJ149" s="13" t="s">
        <v>84</v>
      </c>
      <c r="BK149" s="91">
        <f t="shared" si="14"/>
        <v>0</v>
      </c>
      <c r="BL149" s="13" t="s">
        <v>247</v>
      </c>
      <c r="BM149" s="172" t="s">
        <v>406</v>
      </c>
    </row>
    <row r="150" spans="1:65" s="2" customFormat="1" ht="24.3" customHeight="1" x14ac:dyDescent="0.2">
      <c r="A150" s="30"/>
      <c r="B150" s="128"/>
      <c r="C150" s="160" t="s">
        <v>238</v>
      </c>
      <c r="D150" s="160" t="s">
        <v>221</v>
      </c>
      <c r="E150" s="161" t="s">
        <v>777</v>
      </c>
      <c r="F150" s="162" t="s">
        <v>778</v>
      </c>
      <c r="G150" s="163" t="s">
        <v>711</v>
      </c>
      <c r="H150" s="189"/>
      <c r="I150" s="165"/>
      <c r="J150" s="166">
        <f t="shared" si="5"/>
        <v>0</v>
      </c>
      <c r="K150" s="167"/>
      <c r="L150" s="31"/>
      <c r="M150" s="168" t="s">
        <v>1</v>
      </c>
      <c r="N150" s="169" t="s">
        <v>38</v>
      </c>
      <c r="O150" s="59"/>
      <c r="P150" s="170">
        <f t="shared" si="6"/>
        <v>0</v>
      </c>
      <c r="Q150" s="170">
        <v>0</v>
      </c>
      <c r="R150" s="170">
        <f t="shared" si="7"/>
        <v>0</v>
      </c>
      <c r="S150" s="170">
        <v>0</v>
      </c>
      <c r="T150" s="171">
        <f t="shared" si="8"/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72" t="s">
        <v>247</v>
      </c>
      <c r="AT150" s="172" t="s">
        <v>221</v>
      </c>
      <c r="AU150" s="172" t="s">
        <v>84</v>
      </c>
      <c r="AY150" s="13" t="s">
        <v>219</v>
      </c>
      <c r="BE150" s="91">
        <f t="shared" si="9"/>
        <v>0</v>
      </c>
      <c r="BF150" s="91">
        <f t="shared" si="10"/>
        <v>0</v>
      </c>
      <c r="BG150" s="91">
        <f t="shared" si="11"/>
        <v>0</v>
      </c>
      <c r="BH150" s="91">
        <f t="shared" si="12"/>
        <v>0</v>
      </c>
      <c r="BI150" s="91">
        <f t="shared" si="13"/>
        <v>0</v>
      </c>
      <c r="BJ150" s="13" t="s">
        <v>84</v>
      </c>
      <c r="BK150" s="91">
        <f t="shared" si="14"/>
        <v>0</v>
      </c>
      <c r="BL150" s="13" t="s">
        <v>247</v>
      </c>
      <c r="BM150" s="172" t="s">
        <v>2229</v>
      </c>
    </row>
    <row r="151" spans="1:65" s="11" customFormat="1" ht="22.8" customHeight="1" x14ac:dyDescent="0.25">
      <c r="B151" s="147"/>
      <c r="D151" s="148" t="s">
        <v>71</v>
      </c>
      <c r="E151" s="158" t="s">
        <v>1206</v>
      </c>
      <c r="F151" s="158" t="s">
        <v>1207</v>
      </c>
      <c r="I151" s="150"/>
      <c r="J151" s="159">
        <f>BK151</f>
        <v>0</v>
      </c>
      <c r="L151" s="147"/>
      <c r="M151" s="152"/>
      <c r="N151" s="153"/>
      <c r="O151" s="153"/>
      <c r="P151" s="154">
        <f>SUM(P152:P155)</f>
        <v>0</v>
      </c>
      <c r="Q151" s="153"/>
      <c r="R151" s="154">
        <f>SUM(R152:R155)</f>
        <v>0</v>
      </c>
      <c r="S151" s="153"/>
      <c r="T151" s="155">
        <f>SUM(T152:T155)</f>
        <v>0</v>
      </c>
      <c r="AR151" s="148" t="s">
        <v>84</v>
      </c>
      <c r="AT151" s="156" t="s">
        <v>71</v>
      </c>
      <c r="AU151" s="156" t="s">
        <v>78</v>
      </c>
      <c r="AY151" s="148" t="s">
        <v>219</v>
      </c>
      <c r="BK151" s="157">
        <f>SUM(BK152:BK155)</f>
        <v>0</v>
      </c>
    </row>
    <row r="152" spans="1:65" s="2" customFormat="1" ht="16.5" customHeight="1" x14ac:dyDescent="0.2">
      <c r="A152" s="30"/>
      <c r="B152" s="128"/>
      <c r="C152" s="178" t="s">
        <v>237</v>
      </c>
      <c r="D152" s="178" t="s">
        <v>680</v>
      </c>
      <c r="E152" s="179" t="s">
        <v>1265</v>
      </c>
      <c r="F152" s="180" t="s">
        <v>1213</v>
      </c>
      <c r="G152" s="181" t="s">
        <v>380</v>
      </c>
      <c r="H152" s="182">
        <v>1</v>
      </c>
      <c r="I152" s="183"/>
      <c r="J152" s="184">
        <f>ROUND(I152*H152,2)</f>
        <v>0</v>
      </c>
      <c r="K152" s="185"/>
      <c r="L152" s="186"/>
      <c r="M152" s="187" t="s">
        <v>1</v>
      </c>
      <c r="N152" s="188" t="s">
        <v>38</v>
      </c>
      <c r="O152" s="59"/>
      <c r="P152" s="170">
        <f>O152*H152</f>
        <v>0</v>
      </c>
      <c r="Q152" s="170">
        <v>0</v>
      </c>
      <c r="R152" s="170">
        <f>Q152*H152</f>
        <v>0</v>
      </c>
      <c r="S152" s="170">
        <v>0</v>
      </c>
      <c r="T152" s="171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72" t="s">
        <v>275</v>
      </c>
      <c r="AT152" s="172" t="s">
        <v>680</v>
      </c>
      <c r="AU152" s="172" t="s">
        <v>84</v>
      </c>
      <c r="AY152" s="13" t="s">
        <v>219</v>
      </c>
      <c r="BE152" s="91">
        <f>IF(N152="základná",J152,0)</f>
        <v>0</v>
      </c>
      <c r="BF152" s="91">
        <f>IF(N152="znížená",J152,0)</f>
        <v>0</v>
      </c>
      <c r="BG152" s="91">
        <f>IF(N152="zákl. prenesená",J152,0)</f>
        <v>0</v>
      </c>
      <c r="BH152" s="91">
        <f>IF(N152="zníž. prenesená",J152,0)</f>
        <v>0</v>
      </c>
      <c r="BI152" s="91">
        <f>IF(N152="nulová",J152,0)</f>
        <v>0</v>
      </c>
      <c r="BJ152" s="13" t="s">
        <v>84</v>
      </c>
      <c r="BK152" s="91">
        <f>ROUND(I152*H152,2)</f>
        <v>0</v>
      </c>
      <c r="BL152" s="13" t="s">
        <v>247</v>
      </c>
      <c r="BM152" s="172" t="s">
        <v>366</v>
      </c>
    </row>
    <row r="153" spans="1:65" s="2" customFormat="1" ht="24.3" customHeight="1" x14ac:dyDescent="0.2">
      <c r="A153" s="30"/>
      <c r="B153" s="128"/>
      <c r="C153" s="160" t="s">
        <v>257</v>
      </c>
      <c r="D153" s="160" t="s">
        <v>221</v>
      </c>
      <c r="E153" s="161" t="s">
        <v>1210</v>
      </c>
      <c r="F153" s="162" t="s">
        <v>1211</v>
      </c>
      <c r="G153" s="163" t="s">
        <v>380</v>
      </c>
      <c r="H153" s="164">
        <v>1</v>
      </c>
      <c r="I153" s="165"/>
      <c r="J153" s="166">
        <f>ROUND(I153*H153,2)</f>
        <v>0</v>
      </c>
      <c r="K153" s="167"/>
      <c r="L153" s="31"/>
      <c r="M153" s="168" t="s">
        <v>1</v>
      </c>
      <c r="N153" s="169" t="s">
        <v>38</v>
      </c>
      <c r="O153" s="59"/>
      <c r="P153" s="170">
        <f>O153*H153</f>
        <v>0</v>
      </c>
      <c r="Q153" s="170">
        <v>0</v>
      </c>
      <c r="R153" s="170">
        <f>Q153*H153</f>
        <v>0</v>
      </c>
      <c r="S153" s="170">
        <v>0</v>
      </c>
      <c r="T153" s="171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72" t="s">
        <v>247</v>
      </c>
      <c r="AT153" s="172" t="s">
        <v>221</v>
      </c>
      <c r="AU153" s="172" t="s">
        <v>84</v>
      </c>
      <c r="AY153" s="13" t="s">
        <v>219</v>
      </c>
      <c r="BE153" s="91">
        <f>IF(N153="základná",J153,0)</f>
        <v>0</v>
      </c>
      <c r="BF153" s="91">
        <f>IF(N153="znížená",J153,0)</f>
        <v>0</v>
      </c>
      <c r="BG153" s="91">
        <f>IF(N153="zákl. prenesená",J153,0)</f>
        <v>0</v>
      </c>
      <c r="BH153" s="91">
        <f>IF(N153="zníž. prenesená",J153,0)</f>
        <v>0</v>
      </c>
      <c r="BI153" s="91">
        <f>IF(N153="nulová",J153,0)</f>
        <v>0</v>
      </c>
      <c r="BJ153" s="13" t="s">
        <v>84</v>
      </c>
      <c r="BK153" s="91">
        <f>ROUND(I153*H153,2)</f>
        <v>0</v>
      </c>
      <c r="BL153" s="13" t="s">
        <v>247</v>
      </c>
      <c r="BM153" s="172" t="s">
        <v>369</v>
      </c>
    </row>
    <row r="154" spans="1:65" s="2" customFormat="1" ht="16.5" customHeight="1" x14ac:dyDescent="0.2">
      <c r="A154" s="30"/>
      <c r="B154" s="128"/>
      <c r="C154" s="160" t="s">
        <v>261</v>
      </c>
      <c r="D154" s="160" t="s">
        <v>221</v>
      </c>
      <c r="E154" s="161" t="s">
        <v>1258</v>
      </c>
      <c r="F154" s="162" t="s">
        <v>1259</v>
      </c>
      <c r="G154" s="163" t="s">
        <v>380</v>
      </c>
      <c r="H154" s="164">
        <v>1</v>
      </c>
      <c r="I154" s="165"/>
      <c r="J154" s="166">
        <f>ROUND(I154*H154,2)</f>
        <v>0</v>
      </c>
      <c r="K154" s="167"/>
      <c r="L154" s="31"/>
      <c r="M154" s="168" t="s">
        <v>1</v>
      </c>
      <c r="N154" s="169" t="s">
        <v>38</v>
      </c>
      <c r="O154" s="59"/>
      <c r="P154" s="170">
        <f>O154*H154</f>
        <v>0</v>
      </c>
      <c r="Q154" s="170">
        <v>0</v>
      </c>
      <c r="R154" s="170">
        <f>Q154*H154</f>
        <v>0</v>
      </c>
      <c r="S154" s="170">
        <v>0</v>
      </c>
      <c r="T154" s="171">
        <f>S154*H154</f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72" t="s">
        <v>247</v>
      </c>
      <c r="AT154" s="172" t="s">
        <v>221</v>
      </c>
      <c r="AU154" s="172" t="s">
        <v>84</v>
      </c>
      <c r="AY154" s="13" t="s">
        <v>219</v>
      </c>
      <c r="BE154" s="91">
        <f>IF(N154="základná",J154,0)</f>
        <v>0</v>
      </c>
      <c r="BF154" s="91">
        <f>IF(N154="znížená",J154,0)</f>
        <v>0</v>
      </c>
      <c r="BG154" s="91">
        <f>IF(N154="zákl. prenesená",J154,0)</f>
        <v>0</v>
      </c>
      <c r="BH154" s="91">
        <f>IF(N154="zníž. prenesená",J154,0)</f>
        <v>0</v>
      </c>
      <c r="BI154" s="91">
        <f>IF(N154="nulová",J154,0)</f>
        <v>0</v>
      </c>
      <c r="BJ154" s="13" t="s">
        <v>84</v>
      </c>
      <c r="BK154" s="91">
        <f>ROUND(I154*H154,2)</f>
        <v>0</v>
      </c>
      <c r="BL154" s="13" t="s">
        <v>247</v>
      </c>
      <c r="BM154" s="172" t="s">
        <v>373</v>
      </c>
    </row>
    <row r="155" spans="1:65" s="2" customFormat="1" ht="24.3" customHeight="1" x14ac:dyDescent="0.2">
      <c r="A155" s="30"/>
      <c r="B155" s="128"/>
      <c r="C155" s="160" t="s">
        <v>265</v>
      </c>
      <c r="D155" s="160" t="s">
        <v>221</v>
      </c>
      <c r="E155" s="161" t="s">
        <v>1260</v>
      </c>
      <c r="F155" s="162" t="s">
        <v>1261</v>
      </c>
      <c r="G155" s="163" t="s">
        <v>711</v>
      </c>
      <c r="H155" s="189"/>
      <c r="I155" s="165"/>
      <c r="J155" s="166">
        <f>ROUND(I155*H155,2)</f>
        <v>0</v>
      </c>
      <c r="K155" s="167"/>
      <c r="L155" s="31"/>
      <c r="M155" s="168" t="s">
        <v>1</v>
      </c>
      <c r="N155" s="169" t="s">
        <v>38</v>
      </c>
      <c r="O155" s="59"/>
      <c r="P155" s="170">
        <f>O155*H155</f>
        <v>0</v>
      </c>
      <c r="Q155" s="170">
        <v>0</v>
      </c>
      <c r="R155" s="170">
        <f>Q155*H155</f>
        <v>0</v>
      </c>
      <c r="S155" s="170">
        <v>0</v>
      </c>
      <c r="T155" s="171">
        <f>S155*H155</f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72" t="s">
        <v>247</v>
      </c>
      <c r="AT155" s="172" t="s">
        <v>221</v>
      </c>
      <c r="AU155" s="172" t="s">
        <v>84</v>
      </c>
      <c r="AY155" s="13" t="s">
        <v>219</v>
      </c>
      <c r="BE155" s="91">
        <f>IF(N155="základná",J155,0)</f>
        <v>0</v>
      </c>
      <c r="BF155" s="91">
        <f>IF(N155="znížená",J155,0)</f>
        <v>0</v>
      </c>
      <c r="BG155" s="91">
        <f>IF(N155="zákl. prenesená",J155,0)</f>
        <v>0</v>
      </c>
      <c r="BH155" s="91">
        <f>IF(N155="zníž. prenesená",J155,0)</f>
        <v>0</v>
      </c>
      <c r="BI155" s="91">
        <f>IF(N155="nulová",J155,0)</f>
        <v>0</v>
      </c>
      <c r="BJ155" s="13" t="s">
        <v>84</v>
      </c>
      <c r="BK155" s="91">
        <f>ROUND(I155*H155,2)</f>
        <v>0</v>
      </c>
      <c r="BL155" s="13" t="s">
        <v>247</v>
      </c>
      <c r="BM155" s="172" t="s">
        <v>2230</v>
      </c>
    </row>
    <row r="156" spans="1:65" s="11" customFormat="1" ht="22.8" customHeight="1" x14ac:dyDescent="0.25">
      <c r="B156" s="147"/>
      <c r="D156" s="148" t="s">
        <v>71</v>
      </c>
      <c r="E156" s="158" t="s">
        <v>1263</v>
      </c>
      <c r="F156" s="158" t="s">
        <v>1264</v>
      </c>
      <c r="I156" s="150"/>
      <c r="J156" s="159">
        <f>BK156</f>
        <v>0</v>
      </c>
      <c r="L156" s="147"/>
      <c r="M156" s="152"/>
      <c r="N156" s="153"/>
      <c r="O156" s="153"/>
      <c r="P156" s="154">
        <f>SUM(P157:P167)</f>
        <v>0</v>
      </c>
      <c r="Q156" s="153"/>
      <c r="R156" s="154">
        <f>SUM(R157:R167)</f>
        <v>0</v>
      </c>
      <c r="S156" s="153"/>
      <c r="T156" s="155">
        <f>SUM(T157:T167)</f>
        <v>0</v>
      </c>
      <c r="AR156" s="148" t="s">
        <v>84</v>
      </c>
      <c r="AT156" s="156" t="s">
        <v>71</v>
      </c>
      <c r="AU156" s="156" t="s">
        <v>78</v>
      </c>
      <c r="AY156" s="148" t="s">
        <v>219</v>
      </c>
      <c r="BK156" s="157">
        <f>SUM(BK157:BK167)</f>
        <v>0</v>
      </c>
    </row>
    <row r="157" spans="1:65" s="2" customFormat="1" ht="24.3" customHeight="1" x14ac:dyDescent="0.2">
      <c r="A157" s="30"/>
      <c r="B157" s="128"/>
      <c r="C157" s="178" t="s">
        <v>242</v>
      </c>
      <c r="D157" s="178" t="s">
        <v>680</v>
      </c>
      <c r="E157" s="179" t="s">
        <v>1175</v>
      </c>
      <c r="F157" s="180" t="s">
        <v>1266</v>
      </c>
      <c r="G157" s="181" t="s">
        <v>380</v>
      </c>
      <c r="H157" s="182">
        <v>2</v>
      </c>
      <c r="I157" s="183"/>
      <c r="J157" s="184">
        <f t="shared" ref="J157:J167" si="15">ROUND(I157*H157,2)</f>
        <v>0</v>
      </c>
      <c r="K157" s="185"/>
      <c r="L157" s="186"/>
      <c r="M157" s="187" t="s">
        <v>1</v>
      </c>
      <c r="N157" s="188" t="s">
        <v>38</v>
      </c>
      <c r="O157" s="59"/>
      <c r="P157" s="170">
        <f t="shared" ref="P157:P167" si="16">O157*H157</f>
        <v>0</v>
      </c>
      <c r="Q157" s="170">
        <v>0</v>
      </c>
      <c r="R157" s="170">
        <f t="shared" ref="R157:R167" si="17">Q157*H157</f>
        <v>0</v>
      </c>
      <c r="S157" s="170">
        <v>0</v>
      </c>
      <c r="T157" s="171">
        <f t="shared" ref="T157:T167" si="18">S157*H157</f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72" t="s">
        <v>275</v>
      </c>
      <c r="AT157" s="172" t="s">
        <v>680</v>
      </c>
      <c r="AU157" s="172" t="s">
        <v>84</v>
      </c>
      <c r="AY157" s="13" t="s">
        <v>219</v>
      </c>
      <c r="BE157" s="91">
        <f t="shared" ref="BE157:BE167" si="19">IF(N157="základná",J157,0)</f>
        <v>0</v>
      </c>
      <c r="BF157" s="91">
        <f t="shared" ref="BF157:BF167" si="20">IF(N157="znížená",J157,0)</f>
        <v>0</v>
      </c>
      <c r="BG157" s="91">
        <f t="shared" ref="BG157:BG167" si="21">IF(N157="zákl. prenesená",J157,0)</f>
        <v>0</v>
      </c>
      <c r="BH157" s="91">
        <f t="shared" ref="BH157:BH167" si="22">IF(N157="zníž. prenesená",J157,0)</f>
        <v>0</v>
      </c>
      <c r="BI157" s="91">
        <f t="shared" ref="BI157:BI167" si="23">IF(N157="nulová",J157,0)</f>
        <v>0</v>
      </c>
      <c r="BJ157" s="13" t="s">
        <v>84</v>
      </c>
      <c r="BK157" s="91">
        <f t="shared" ref="BK157:BK167" si="24">ROUND(I157*H157,2)</f>
        <v>0</v>
      </c>
      <c r="BL157" s="13" t="s">
        <v>247</v>
      </c>
      <c r="BM157" s="172" t="s">
        <v>271</v>
      </c>
    </row>
    <row r="158" spans="1:65" s="2" customFormat="1" ht="24.3" customHeight="1" x14ac:dyDescent="0.2">
      <c r="A158" s="30"/>
      <c r="B158" s="128"/>
      <c r="C158" s="160" t="s">
        <v>272</v>
      </c>
      <c r="D158" s="160" t="s">
        <v>221</v>
      </c>
      <c r="E158" s="161" t="s">
        <v>1267</v>
      </c>
      <c r="F158" s="162" t="s">
        <v>1268</v>
      </c>
      <c r="G158" s="163" t="s">
        <v>380</v>
      </c>
      <c r="H158" s="164">
        <v>2</v>
      </c>
      <c r="I158" s="165"/>
      <c r="J158" s="166">
        <f t="shared" si="15"/>
        <v>0</v>
      </c>
      <c r="K158" s="167"/>
      <c r="L158" s="31"/>
      <c r="M158" s="168" t="s">
        <v>1</v>
      </c>
      <c r="N158" s="169" t="s">
        <v>38</v>
      </c>
      <c r="O158" s="59"/>
      <c r="P158" s="170">
        <f t="shared" si="16"/>
        <v>0</v>
      </c>
      <c r="Q158" s="170">
        <v>0</v>
      </c>
      <c r="R158" s="170">
        <f t="shared" si="17"/>
        <v>0</v>
      </c>
      <c r="S158" s="170">
        <v>0</v>
      </c>
      <c r="T158" s="171">
        <f t="shared" si="18"/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72" t="s">
        <v>247</v>
      </c>
      <c r="AT158" s="172" t="s">
        <v>221</v>
      </c>
      <c r="AU158" s="172" t="s">
        <v>84</v>
      </c>
      <c r="AY158" s="13" t="s">
        <v>219</v>
      </c>
      <c r="BE158" s="91">
        <f t="shared" si="19"/>
        <v>0</v>
      </c>
      <c r="BF158" s="91">
        <f t="shared" si="20"/>
        <v>0</v>
      </c>
      <c r="BG158" s="91">
        <f t="shared" si="21"/>
        <v>0</v>
      </c>
      <c r="BH158" s="91">
        <f t="shared" si="22"/>
        <v>0</v>
      </c>
      <c r="BI158" s="91">
        <f t="shared" si="23"/>
        <v>0</v>
      </c>
      <c r="BJ158" s="13" t="s">
        <v>84</v>
      </c>
      <c r="BK158" s="91">
        <f t="shared" si="24"/>
        <v>0</v>
      </c>
      <c r="BL158" s="13" t="s">
        <v>247</v>
      </c>
      <c r="BM158" s="172" t="s">
        <v>275</v>
      </c>
    </row>
    <row r="159" spans="1:65" s="2" customFormat="1" ht="24.3" customHeight="1" x14ac:dyDescent="0.2">
      <c r="A159" s="30"/>
      <c r="B159" s="128"/>
      <c r="C159" s="178" t="s">
        <v>247</v>
      </c>
      <c r="D159" s="178" t="s">
        <v>680</v>
      </c>
      <c r="E159" s="179" t="s">
        <v>1177</v>
      </c>
      <c r="F159" s="180" t="s">
        <v>1270</v>
      </c>
      <c r="G159" s="181" t="s">
        <v>380</v>
      </c>
      <c r="H159" s="182">
        <v>2</v>
      </c>
      <c r="I159" s="183"/>
      <c r="J159" s="184">
        <f t="shared" si="15"/>
        <v>0</v>
      </c>
      <c r="K159" s="185"/>
      <c r="L159" s="186"/>
      <c r="M159" s="187" t="s">
        <v>1</v>
      </c>
      <c r="N159" s="188" t="s">
        <v>38</v>
      </c>
      <c r="O159" s="59"/>
      <c r="P159" s="170">
        <f t="shared" si="16"/>
        <v>0</v>
      </c>
      <c r="Q159" s="170">
        <v>0</v>
      </c>
      <c r="R159" s="170">
        <f t="shared" si="17"/>
        <v>0</v>
      </c>
      <c r="S159" s="170">
        <v>0</v>
      </c>
      <c r="T159" s="171">
        <f t="shared" si="18"/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72" t="s">
        <v>275</v>
      </c>
      <c r="AT159" s="172" t="s">
        <v>680</v>
      </c>
      <c r="AU159" s="172" t="s">
        <v>84</v>
      </c>
      <c r="AY159" s="13" t="s">
        <v>219</v>
      </c>
      <c r="BE159" s="91">
        <f t="shared" si="19"/>
        <v>0</v>
      </c>
      <c r="BF159" s="91">
        <f t="shared" si="20"/>
        <v>0</v>
      </c>
      <c r="BG159" s="91">
        <f t="shared" si="21"/>
        <v>0</v>
      </c>
      <c r="BH159" s="91">
        <f t="shared" si="22"/>
        <v>0</v>
      </c>
      <c r="BI159" s="91">
        <f t="shared" si="23"/>
        <v>0</v>
      </c>
      <c r="BJ159" s="13" t="s">
        <v>84</v>
      </c>
      <c r="BK159" s="91">
        <f t="shared" si="24"/>
        <v>0</v>
      </c>
      <c r="BL159" s="13" t="s">
        <v>247</v>
      </c>
      <c r="BM159" s="172" t="s">
        <v>279</v>
      </c>
    </row>
    <row r="160" spans="1:65" s="2" customFormat="1" ht="24.3" customHeight="1" x14ac:dyDescent="0.2">
      <c r="A160" s="30"/>
      <c r="B160" s="128"/>
      <c r="C160" s="160" t="s">
        <v>334</v>
      </c>
      <c r="D160" s="160" t="s">
        <v>221</v>
      </c>
      <c r="E160" s="161" t="s">
        <v>1267</v>
      </c>
      <c r="F160" s="162" t="s">
        <v>1268</v>
      </c>
      <c r="G160" s="163" t="s">
        <v>380</v>
      </c>
      <c r="H160" s="164">
        <v>2</v>
      </c>
      <c r="I160" s="165"/>
      <c r="J160" s="166">
        <f t="shared" si="15"/>
        <v>0</v>
      </c>
      <c r="K160" s="167"/>
      <c r="L160" s="31"/>
      <c r="M160" s="168" t="s">
        <v>1</v>
      </c>
      <c r="N160" s="169" t="s">
        <v>38</v>
      </c>
      <c r="O160" s="59"/>
      <c r="P160" s="170">
        <f t="shared" si="16"/>
        <v>0</v>
      </c>
      <c r="Q160" s="170">
        <v>0</v>
      </c>
      <c r="R160" s="170">
        <f t="shared" si="17"/>
        <v>0</v>
      </c>
      <c r="S160" s="170">
        <v>0</v>
      </c>
      <c r="T160" s="171">
        <f t="shared" si="18"/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72" t="s">
        <v>247</v>
      </c>
      <c r="AT160" s="172" t="s">
        <v>221</v>
      </c>
      <c r="AU160" s="172" t="s">
        <v>84</v>
      </c>
      <c r="AY160" s="13" t="s">
        <v>219</v>
      </c>
      <c r="BE160" s="91">
        <f t="shared" si="19"/>
        <v>0</v>
      </c>
      <c r="BF160" s="91">
        <f t="shared" si="20"/>
        <v>0</v>
      </c>
      <c r="BG160" s="91">
        <f t="shared" si="21"/>
        <v>0</v>
      </c>
      <c r="BH160" s="91">
        <f t="shared" si="22"/>
        <v>0</v>
      </c>
      <c r="BI160" s="91">
        <f t="shared" si="23"/>
        <v>0</v>
      </c>
      <c r="BJ160" s="13" t="s">
        <v>84</v>
      </c>
      <c r="BK160" s="91">
        <f t="shared" si="24"/>
        <v>0</v>
      </c>
      <c r="BL160" s="13" t="s">
        <v>247</v>
      </c>
      <c r="BM160" s="172" t="s">
        <v>337</v>
      </c>
    </row>
    <row r="161" spans="1:65" s="2" customFormat="1" ht="55.5" customHeight="1" x14ac:dyDescent="0.2">
      <c r="A161" s="30"/>
      <c r="B161" s="128"/>
      <c r="C161" s="178" t="s">
        <v>251</v>
      </c>
      <c r="D161" s="178" t="s">
        <v>680</v>
      </c>
      <c r="E161" s="179" t="s">
        <v>1273</v>
      </c>
      <c r="F161" s="180" t="s">
        <v>1274</v>
      </c>
      <c r="G161" s="181" t="s">
        <v>926</v>
      </c>
      <c r="H161" s="182">
        <v>1</v>
      </c>
      <c r="I161" s="183"/>
      <c r="J161" s="184">
        <f t="shared" si="15"/>
        <v>0</v>
      </c>
      <c r="K161" s="185"/>
      <c r="L161" s="186"/>
      <c r="M161" s="187" t="s">
        <v>1</v>
      </c>
      <c r="N161" s="188" t="s">
        <v>38</v>
      </c>
      <c r="O161" s="59"/>
      <c r="P161" s="170">
        <f t="shared" si="16"/>
        <v>0</v>
      </c>
      <c r="Q161" s="170">
        <v>0</v>
      </c>
      <c r="R161" s="170">
        <f t="shared" si="17"/>
        <v>0</v>
      </c>
      <c r="S161" s="170">
        <v>0</v>
      </c>
      <c r="T161" s="171">
        <f t="shared" si="18"/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72" t="s">
        <v>275</v>
      </c>
      <c r="AT161" s="172" t="s">
        <v>680</v>
      </c>
      <c r="AU161" s="172" t="s">
        <v>84</v>
      </c>
      <c r="AY161" s="13" t="s">
        <v>219</v>
      </c>
      <c r="BE161" s="91">
        <f t="shared" si="19"/>
        <v>0</v>
      </c>
      <c r="BF161" s="91">
        <f t="shared" si="20"/>
        <v>0</v>
      </c>
      <c r="BG161" s="91">
        <f t="shared" si="21"/>
        <v>0</v>
      </c>
      <c r="BH161" s="91">
        <f t="shared" si="22"/>
        <v>0</v>
      </c>
      <c r="BI161" s="91">
        <f t="shared" si="23"/>
        <v>0</v>
      </c>
      <c r="BJ161" s="13" t="s">
        <v>84</v>
      </c>
      <c r="BK161" s="91">
        <f t="shared" si="24"/>
        <v>0</v>
      </c>
      <c r="BL161" s="13" t="s">
        <v>247</v>
      </c>
      <c r="BM161" s="172" t="s">
        <v>340</v>
      </c>
    </row>
    <row r="162" spans="1:65" s="2" customFormat="1" ht="21.75" customHeight="1" x14ac:dyDescent="0.2">
      <c r="A162" s="30"/>
      <c r="B162" s="128"/>
      <c r="C162" s="178" t="s">
        <v>341</v>
      </c>
      <c r="D162" s="178" t="s">
        <v>680</v>
      </c>
      <c r="E162" s="179" t="s">
        <v>1275</v>
      </c>
      <c r="F162" s="180" t="s">
        <v>1276</v>
      </c>
      <c r="G162" s="181" t="s">
        <v>926</v>
      </c>
      <c r="H162" s="182">
        <v>2</v>
      </c>
      <c r="I162" s="183"/>
      <c r="J162" s="184">
        <f t="shared" si="15"/>
        <v>0</v>
      </c>
      <c r="K162" s="185"/>
      <c r="L162" s="186"/>
      <c r="M162" s="187" t="s">
        <v>1</v>
      </c>
      <c r="N162" s="188" t="s">
        <v>38</v>
      </c>
      <c r="O162" s="59"/>
      <c r="P162" s="170">
        <f t="shared" si="16"/>
        <v>0</v>
      </c>
      <c r="Q162" s="170">
        <v>0</v>
      </c>
      <c r="R162" s="170">
        <f t="shared" si="17"/>
        <v>0</v>
      </c>
      <c r="S162" s="170">
        <v>0</v>
      </c>
      <c r="T162" s="171">
        <f t="shared" si="18"/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72" t="s">
        <v>275</v>
      </c>
      <c r="AT162" s="172" t="s">
        <v>680</v>
      </c>
      <c r="AU162" s="172" t="s">
        <v>84</v>
      </c>
      <c r="AY162" s="13" t="s">
        <v>219</v>
      </c>
      <c r="BE162" s="91">
        <f t="shared" si="19"/>
        <v>0</v>
      </c>
      <c r="BF162" s="91">
        <f t="shared" si="20"/>
        <v>0</v>
      </c>
      <c r="BG162" s="91">
        <f t="shared" si="21"/>
        <v>0</v>
      </c>
      <c r="BH162" s="91">
        <f t="shared" si="22"/>
        <v>0</v>
      </c>
      <c r="BI162" s="91">
        <f t="shared" si="23"/>
        <v>0</v>
      </c>
      <c r="BJ162" s="13" t="s">
        <v>84</v>
      </c>
      <c r="BK162" s="91">
        <f t="shared" si="24"/>
        <v>0</v>
      </c>
      <c r="BL162" s="13" t="s">
        <v>247</v>
      </c>
      <c r="BM162" s="172" t="s">
        <v>344</v>
      </c>
    </row>
    <row r="163" spans="1:65" s="2" customFormat="1" ht="16.5" customHeight="1" x14ac:dyDescent="0.2">
      <c r="A163" s="30"/>
      <c r="B163" s="128"/>
      <c r="C163" s="178" t="s">
        <v>7</v>
      </c>
      <c r="D163" s="178" t="s">
        <v>680</v>
      </c>
      <c r="E163" s="179" t="s">
        <v>1289</v>
      </c>
      <c r="F163" s="180" t="s">
        <v>1290</v>
      </c>
      <c r="G163" s="181" t="s">
        <v>926</v>
      </c>
      <c r="H163" s="182">
        <v>2</v>
      </c>
      <c r="I163" s="183"/>
      <c r="J163" s="184">
        <f t="shared" si="15"/>
        <v>0</v>
      </c>
      <c r="K163" s="185"/>
      <c r="L163" s="186"/>
      <c r="M163" s="187" t="s">
        <v>1</v>
      </c>
      <c r="N163" s="188" t="s">
        <v>38</v>
      </c>
      <c r="O163" s="59"/>
      <c r="P163" s="170">
        <f t="shared" si="16"/>
        <v>0</v>
      </c>
      <c r="Q163" s="170">
        <v>0</v>
      </c>
      <c r="R163" s="170">
        <f t="shared" si="17"/>
        <v>0</v>
      </c>
      <c r="S163" s="170">
        <v>0</v>
      </c>
      <c r="T163" s="171">
        <f t="shared" si="18"/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72" t="s">
        <v>275</v>
      </c>
      <c r="AT163" s="172" t="s">
        <v>680</v>
      </c>
      <c r="AU163" s="172" t="s">
        <v>84</v>
      </c>
      <c r="AY163" s="13" t="s">
        <v>219</v>
      </c>
      <c r="BE163" s="91">
        <f t="shared" si="19"/>
        <v>0</v>
      </c>
      <c r="BF163" s="91">
        <f t="shared" si="20"/>
        <v>0</v>
      </c>
      <c r="BG163" s="91">
        <f t="shared" si="21"/>
        <v>0</v>
      </c>
      <c r="BH163" s="91">
        <f t="shared" si="22"/>
        <v>0</v>
      </c>
      <c r="BI163" s="91">
        <f t="shared" si="23"/>
        <v>0</v>
      </c>
      <c r="BJ163" s="13" t="s">
        <v>84</v>
      </c>
      <c r="BK163" s="91">
        <f t="shared" si="24"/>
        <v>0</v>
      </c>
      <c r="BL163" s="13" t="s">
        <v>247</v>
      </c>
      <c r="BM163" s="172" t="s">
        <v>347</v>
      </c>
    </row>
    <row r="164" spans="1:65" s="2" customFormat="1" ht="21.75" customHeight="1" x14ac:dyDescent="0.2">
      <c r="A164" s="30"/>
      <c r="B164" s="128"/>
      <c r="C164" s="160" t="s">
        <v>348</v>
      </c>
      <c r="D164" s="160" t="s">
        <v>221</v>
      </c>
      <c r="E164" s="161" t="s">
        <v>1293</v>
      </c>
      <c r="F164" s="162" t="s">
        <v>1294</v>
      </c>
      <c r="G164" s="163" t="s">
        <v>926</v>
      </c>
      <c r="H164" s="164">
        <v>4</v>
      </c>
      <c r="I164" s="165"/>
      <c r="J164" s="166">
        <f t="shared" si="15"/>
        <v>0</v>
      </c>
      <c r="K164" s="167"/>
      <c r="L164" s="31"/>
      <c r="M164" s="168" t="s">
        <v>1</v>
      </c>
      <c r="N164" s="169" t="s">
        <v>38</v>
      </c>
      <c r="O164" s="59"/>
      <c r="P164" s="170">
        <f t="shared" si="16"/>
        <v>0</v>
      </c>
      <c r="Q164" s="170">
        <v>0</v>
      </c>
      <c r="R164" s="170">
        <f t="shared" si="17"/>
        <v>0</v>
      </c>
      <c r="S164" s="170">
        <v>0</v>
      </c>
      <c r="T164" s="171">
        <f t="shared" si="18"/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72" t="s">
        <v>247</v>
      </c>
      <c r="AT164" s="172" t="s">
        <v>221</v>
      </c>
      <c r="AU164" s="172" t="s">
        <v>84</v>
      </c>
      <c r="AY164" s="13" t="s">
        <v>219</v>
      </c>
      <c r="BE164" s="91">
        <f t="shared" si="19"/>
        <v>0</v>
      </c>
      <c r="BF164" s="91">
        <f t="shared" si="20"/>
        <v>0</v>
      </c>
      <c r="BG164" s="91">
        <f t="shared" si="21"/>
        <v>0</v>
      </c>
      <c r="BH164" s="91">
        <f t="shared" si="22"/>
        <v>0</v>
      </c>
      <c r="BI164" s="91">
        <f t="shared" si="23"/>
        <v>0</v>
      </c>
      <c r="BJ164" s="13" t="s">
        <v>84</v>
      </c>
      <c r="BK164" s="91">
        <f t="shared" si="24"/>
        <v>0</v>
      </c>
      <c r="BL164" s="13" t="s">
        <v>247</v>
      </c>
      <c r="BM164" s="172" t="s">
        <v>351</v>
      </c>
    </row>
    <row r="165" spans="1:65" s="2" customFormat="1" ht="16.5" customHeight="1" x14ac:dyDescent="0.2">
      <c r="A165" s="30"/>
      <c r="B165" s="128"/>
      <c r="C165" s="160" t="s">
        <v>256</v>
      </c>
      <c r="D165" s="160" t="s">
        <v>221</v>
      </c>
      <c r="E165" s="161" t="s">
        <v>1307</v>
      </c>
      <c r="F165" s="162" t="s">
        <v>1308</v>
      </c>
      <c r="G165" s="163" t="s">
        <v>380</v>
      </c>
      <c r="H165" s="164">
        <v>4</v>
      </c>
      <c r="I165" s="165"/>
      <c r="J165" s="166">
        <f t="shared" si="15"/>
        <v>0</v>
      </c>
      <c r="K165" s="167"/>
      <c r="L165" s="31"/>
      <c r="M165" s="168" t="s">
        <v>1</v>
      </c>
      <c r="N165" s="169" t="s">
        <v>38</v>
      </c>
      <c r="O165" s="59"/>
      <c r="P165" s="170">
        <f t="shared" si="16"/>
        <v>0</v>
      </c>
      <c r="Q165" s="170">
        <v>0</v>
      </c>
      <c r="R165" s="170">
        <f t="shared" si="17"/>
        <v>0</v>
      </c>
      <c r="S165" s="170">
        <v>0</v>
      </c>
      <c r="T165" s="171">
        <f t="shared" si="18"/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72" t="s">
        <v>247</v>
      </c>
      <c r="AT165" s="172" t="s">
        <v>221</v>
      </c>
      <c r="AU165" s="172" t="s">
        <v>84</v>
      </c>
      <c r="AY165" s="13" t="s">
        <v>219</v>
      </c>
      <c r="BE165" s="91">
        <f t="shared" si="19"/>
        <v>0</v>
      </c>
      <c r="BF165" s="91">
        <f t="shared" si="20"/>
        <v>0</v>
      </c>
      <c r="BG165" s="91">
        <f t="shared" si="21"/>
        <v>0</v>
      </c>
      <c r="BH165" s="91">
        <f t="shared" si="22"/>
        <v>0</v>
      </c>
      <c r="BI165" s="91">
        <f t="shared" si="23"/>
        <v>0</v>
      </c>
      <c r="BJ165" s="13" t="s">
        <v>84</v>
      </c>
      <c r="BK165" s="91">
        <f t="shared" si="24"/>
        <v>0</v>
      </c>
      <c r="BL165" s="13" t="s">
        <v>247</v>
      </c>
      <c r="BM165" s="172" t="s">
        <v>354</v>
      </c>
    </row>
    <row r="166" spans="1:65" s="2" customFormat="1" ht="16.5" customHeight="1" x14ac:dyDescent="0.2">
      <c r="A166" s="30"/>
      <c r="B166" s="128"/>
      <c r="C166" s="160" t="s">
        <v>356</v>
      </c>
      <c r="D166" s="160" t="s">
        <v>221</v>
      </c>
      <c r="E166" s="161" t="s">
        <v>1309</v>
      </c>
      <c r="F166" s="162" t="s">
        <v>1310</v>
      </c>
      <c r="G166" s="163" t="s">
        <v>380</v>
      </c>
      <c r="H166" s="164">
        <v>4</v>
      </c>
      <c r="I166" s="165"/>
      <c r="J166" s="166">
        <f t="shared" si="15"/>
        <v>0</v>
      </c>
      <c r="K166" s="167"/>
      <c r="L166" s="31"/>
      <c r="M166" s="168" t="s">
        <v>1</v>
      </c>
      <c r="N166" s="169" t="s">
        <v>38</v>
      </c>
      <c r="O166" s="59"/>
      <c r="P166" s="170">
        <f t="shared" si="16"/>
        <v>0</v>
      </c>
      <c r="Q166" s="170">
        <v>0</v>
      </c>
      <c r="R166" s="170">
        <f t="shared" si="17"/>
        <v>0</v>
      </c>
      <c r="S166" s="170">
        <v>0</v>
      </c>
      <c r="T166" s="171">
        <f t="shared" si="18"/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72" t="s">
        <v>247</v>
      </c>
      <c r="AT166" s="172" t="s">
        <v>221</v>
      </c>
      <c r="AU166" s="172" t="s">
        <v>84</v>
      </c>
      <c r="AY166" s="13" t="s">
        <v>219</v>
      </c>
      <c r="BE166" s="91">
        <f t="shared" si="19"/>
        <v>0</v>
      </c>
      <c r="BF166" s="91">
        <f t="shared" si="20"/>
        <v>0</v>
      </c>
      <c r="BG166" s="91">
        <f t="shared" si="21"/>
        <v>0</v>
      </c>
      <c r="BH166" s="91">
        <f t="shared" si="22"/>
        <v>0</v>
      </c>
      <c r="BI166" s="91">
        <f t="shared" si="23"/>
        <v>0</v>
      </c>
      <c r="BJ166" s="13" t="s">
        <v>84</v>
      </c>
      <c r="BK166" s="91">
        <f t="shared" si="24"/>
        <v>0</v>
      </c>
      <c r="BL166" s="13" t="s">
        <v>247</v>
      </c>
      <c r="BM166" s="172" t="s">
        <v>359</v>
      </c>
    </row>
    <row r="167" spans="1:65" s="2" customFormat="1" ht="24.3" customHeight="1" x14ac:dyDescent="0.2">
      <c r="A167" s="30"/>
      <c r="B167" s="128"/>
      <c r="C167" s="160" t="s">
        <v>260</v>
      </c>
      <c r="D167" s="160" t="s">
        <v>221</v>
      </c>
      <c r="E167" s="161" t="s">
        <v>1311</v>
      </c>
      <c r="F167" s="162" t="s">
        <v>1312</v>
      </c>
      <c r="G167" s="163" t="s">
        <v>711</v>
      </c>
      <c r="H167" s="189"/>
      <c r="I167" s="165"/>
      <c r="J167" s="166">
        <f t="shared" si="15"/>
        <v>0</v>
      </c>
      <c r="K167" s="167"/>
      <c r="L167" s="31"/>
      <c r="M167" s="168" t="s">
        <v>1</v>
      </c>
      <c r="N167" s="169" t="s">
        <v>38</v>
      </c>
      <c r="O167" s="59"/>
      <c r="P167" s="170">
        <f t="shared" si="16"/>
        <v>0</v>
      </c>
      <c r="Q167" s="170">
        <v>0</v>
      </c>
      <c r="R167" s="170">
        <f t="shared" si="17"/>
        <v>0</v>
      </c>
      <c r="S167" s="170">
        <v>0</v>
      </c>
      <c r="T167" s="171">
        <f t="shared" si="18"/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72" t="s">
        <v>247</v>
      </c>
      <c r="AT167" s="172" t="s">
        <v>221</v>
      </c>
      <c r="AU167" s="172" t="s">
        <v>84</v>
      </c>
      <c r="AY167" s="13" t="s">
        <v>219</v>
      </c>
      <c r="BE167" s="91">
        <f t="shared" si="19"/>
        <v>0</v>
      </c>
      <c r="BF167" s="91">
        <f t="shared" si="20"/>
        <v>0</v>
      </c>
      <c r="BG167" s="91">
        <f t="shared" si="21"/>
        <v>0</v>
      </c>
      <c r="BH167" s="91">
        <f t="shared" si="22"/>
        <v>0</v>
      </c>
      <c r="BI167" s="91">
        <f t="shared" si="23"/>
        <v>0</v>
      </c>
      <c r="BJ167" s="13" t="s">
        <v>84</v>
      </c>
      <c r="BK167" s="91">
        <f t="shared" si="24"/>
        <v>0</v>
      </c>
      <c r="BL167" s="13" t="s">
        <v>247</v>
      </c>
      <c r="BM167" s="172" t="s">
        <v>2231</v>
      </c>
    </row>
    <row r="168" spans="1:65" s="11" customFormat="1" ht="22.8" customHeight="1" x14ac:dyDescent="0.25">
      <c r="B168" s="147"/>
      <c r="D168" s="148" t="s">
        <v>71</v>
      </c>
      <c r="E168" s="158" t="s">
        <v>1314</v>
      </c>
      <c r="F168" s="158" t="s">
        <v>1315</v>
      </c>
      <c r="I168" s="150"/>
      <c r="J168" s="159">
        <f>BK168</f>
        <v>0</v>
      </c>
      <c r="L168" s="147"/>
      <c r="M168" s="152"/>
      <c r="N168" s="153"/>
      <c r="O168" s="153"/>
      <c r="P168" s="154">
        <f>SUM(P169:P174)</f>
        <v>0</v>
      </c>
      <c r="Q168" s="153"/>
      <c r="R168" s="154">
        <f>SUM(R169:R174)</f>
        <v>0</v>
      </c>
      <c r="S168" s="153"/>
      <c r="T168" s="155">
        <f>SUM(T169:T174)</f>
        <v>0</v>
      </c>
      <c r="AR168" s="148" t="s">
        <v>84</v>
      </c>
      <c r="AT168" s="156" t="s">
        <v>71</v>
      </c>
      <c r="AU168" s="156" t="s">
        <v>78</v>
      </c>
      <c r="AY168" s="148" t="s">
        <v>219</v>
      </c>
      <c r="BK168" s="157">
        <f>SUM(BK169:BK174)</f>
        <v>0</v>
      </c>
    </row>
    <row r="169" spans="1:65" s="2" customFormat="1" ht="16.5" customHeight="1" x14ac:dyDescent="0.2">
      <c r="A169" s="30"/>
      <c r="B169" s="128"/>
      <c r="C169" s="178" t="s">
        <v>363</v>
      </c>
      <c r="D169" s="178" t="s">
        <v>680</v>
      </c>
      <c r="E169" s="179" t="s">
        <v>1324</v>
      </c>
      <c r="F169" s="180" t="s">
        <v>1989</v>
      </c>
      <c r="G169" s="181" t="s">
        <v>926</v>
      </c>
      <c r="H169" s="182">
        <v>1</v>
      </c>
      <c r="I169" s="183"/>
      <c r="J169" s="184">
        <f t="shared" ref="J169:J174" si="25">ROUND(I169*H169,2)</f>
        <v>0</v>
      </c>
      <c r="K169" s="185"/>
      <c r="L169" s="186"/>
      <c r="M169" s="187" t="s">
        <v>1</v>
      </c>
      <c r="N169" s="188" t="s">
        <v>38</v>
      </c>
      <c r="O169" s="59"/>
      <c r="P169" s="170">
        <f t="shared" ref="P169:P174" si="26">O169*H169</f>
        <v>0</v>
      </c>
      <c r="Q169" s="170">
        <v>0</v>
      </c>
      <c r="R169" s="170">
        <f t="shared" ref="R169:R174" si="27">Q169*H169</f>
        <v>0</v>
      </c>
      <c r="S169" s="170">
        <v>0</v>
      </c>
      <c r="T169" s="171">
        <f t="shared" ref="T169:T174" si="28">S169*H169</f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72" t="s">
        <v>275</v>
      </c>
      <c r="AT169" s="172" t="s">
        <v>680</v>
      </c>
      <c r="AU169" s="172" t="s">
        <v>84</v>
      </c>
      <c r="AY169" s="13" t="s">
        <v>219</v>
      </c>
      <c r="BE169" s="91">
        <f t="shared" ref="BE169:BE174" si="29">IF(N169="základná",J169,0)</f>
        <v>0</v>
      </c>
      <c r="BF169" s="91">
        <f t="shared" ref="BF169:BF174" si="30">IF(N169="znížená",J169,0)</f>
        <v>0</v>
      </c>
      <c r="BG169" s="91">
        <f t="shared" ref="BG169:BG174" si="31">IF(N169="zákl. prenesená",J169,0)</f>
        <v>0</v>
      </c>
      <c r="BH169" s="91">
        <f t="shared" ref="BH169:BH174" si="32">IF(N169="zníž. prenesená",J169,0)</f>
        <v>0</v>
      </c>
      <c r="BI169" s="91">
        <f t="shared" ref="BI169:BI174" si="33">IF(N169="nulová",J169,0)</f>
        <v>0</v>
      </c>
      <c r="BJ169" s="13" t="s">
        <v>84</v>
      </c>
      <c r="BK169" s="91">
        <f t="shared" ref="BK169:BK174" si="34">ROUND(I169*H169,2)</f>
        <v>0</v>
      </c>
      <c r="BL169" s="13" t="s">
        <v>247</v>
      </c>
      <c r="BM169" s="172" t="s">
        <v>413</v>
      </c>
    </row>
    <row r="170" spans="1:65" s="2" customFormat="1" ht="24.3" customHeight="1" x14ac:dyDescent="0.2">
      <c r="A170" s="30"/>
      <c r="B170" s="128"/>
      <c r="C170" s="160" t="s">
        <v>264</v>
      </c>
      <c r="D170" s="160" t="s">
        <v>221</v>
      </c>
      <c r="E170" s="161" t="s">
        <v>1326</v>
      </c>
      <c r="F170" s="162" t="s">
        <v>1990</v>
      </c>
      <c r="G170" s="163" t="s">
        <v>926</v>
      </c>
      <c r="H170" s="164">
        <v>1</v>
      </c>
      <c r="I170" s="165"/>
      <c r="J170" s="166">
        <f t="shared" si="25"/>
        <v>0</v>
      </c>
      <c r="K170" s="167"/>
      <c r="L170" s="31"/>
      <c r="M170" s="168" t="s">
        <v>1</v>
      </c>
      <c r="N170" s="169" t="s">
        <v>38</v>
      </c>
      <c r="O170" s="59"/>
      <c r="P170" s="170">
        <f t="shared" si="26"/>
        <v>0</v>
      </c>
      <c r="Q170" s="170">
        <v>0</v>
      </c>
      <c r="R170" s="170">
        <f t="shared" si="27"/>
        <v>0</v>
      </c>
      <c r="S170" s="170">
        <v>0</v>
      </c>
      <c r="T170" s="171">
        <f t="shared" si="28"/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72" t="s">
        <v>247</v>
      </c>
      <c r="AT170" s="172" t="s">
        <v>221</v>
      </c>
      <c r="AU170" s="172" t="s">
        <v>84</v>
      </c>
      <c r="AY170" s="13" t="s">
        <v>219</v>
      </c>
      <c r="BE170" s="91">
        <f t="shared" si="29"/>
        <v>0</v>
      </c>
      <c r="BF170" s="91">
        <f t="shared" si="30"/>
        <v>0</v>
      </c>
      <c r="BG170" s="91">
        <f t="shared" si="31"/>
        <v>0</v>
      </c>
      <c r="BH170" s="91">
        <f t="shared" si="32"/>
        <v>0</v>
      </c>
      <c r="BI170" s="91">
        <f t="shared" si="33"/>
        <v>0</v>
      </c>
      <c r="BJ170" s="13" t="s">
        <v>84</v>
      </c>
      <c r="BK170" s="91">
        <f t="shared" si="34"/>
        <v>0</v>
      </c>
      <c r="BL170" s="13" t="s">
        <v>247</v>
      </c>
      <c r="BM170" s="172" t="s">
        <v>417</v>
      </c>
    </row>
    <row r="171" spans="1:65" s="2" customFormat="1" ht="16.5" customHeight="1" x14ac:dyDescent="0.2">
      <c r="A171" s="30"/>
      <c r="B171" s="128"/>
      <c r="C171" s="178" t="s">
        <v>370</v>
      </c>
      <c r="D171" s="178" t="s">
        <v>680</v>
      </c>
      <c r="E171" s="179" t="s">
        <v>1330</v>
      </c>
      <c r="F171" s="180" t="s">
        <v>1991</v>
      </c>
      <c r="G171" s="181" t="s">
        <v>926</v>
      </c>
      <c r="H171" s="182">
        <v>1</v>
      </c>
      <c r="I171" s="183"/>
      <c r="J171" s="184">
        <f t="shared" si="25"/>
        <v>0</v>
      </c>
      <c r="K171" s="185"/>
      <c r="L171" s="186"/>
      <c r="M171" s="187" t="s">
        <v>1</v>
      </c>
      <c r="N171" s="188" t="s">
        <v>38</v>
      </c>
      <c r="O171" s="59"/>
      <c r="P171" s="170">
        <f t="shared" si="26"/>
        <v>0</v>
      </c>
      <c r="Q171" s="170">
        <v>0</v>
      </c>
      <c r="R171" s="170">
        <f t="shared" si="27"/>
        <v>0</v>
      </c>
      <c r="S171" s="170">
        <v>0</v>
      </c>
      <c r="T171" s="171">
        <f t="shared" si="28"/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72" t="s">
        <v>275</v>
      </c>
      <c r="AT171" s="172" t="s">
        <v>680</v>
      </c>
      <c r="AU171" s="172" t="s">
        <v>84</v>
      </c>
      <c r="AY171" s="13" t="s">
        <v>219</v>
      </c>
      <c r="BE171" s="91">
        <f t="shared" si="29"/>
        <v>0</v>
      </c>
      <c r="BF171" s="91">
        <f t="shared" si="30"/>
        <v>0</v>
      </c>
      <c r="BG171" s="91">
        <f t="shared" si="31"/>
        <v>0</v>
      </c>
      <c r="BH171" s="91">
        <f t="shared" si="32"/>
        <v>0</v>
      </c>
      <c r="BI171" s="91">
        <f t="shared" si="33"/>
        <v>0</v>
      </c>
      <c r="BJ171" s="13" t="s">
        <v>84</v>
      </c>
      <c r="BK171" s="91">
        <f t="shared" si="34"/>
        <v>0</v>
      </c>
      <c r="BL171" s="13" t="s">
        <v>247</v>
      </c>
      <c r="BM171" s="172" t="s">
        <v>564</v>
      </c>
    </row>
    <row r="172" spans="1:65" s="2" customFormat="1" ht="16.5" customHeight="1" x14ac:dyDescent="0.2">
      <c r="A172" s="30"/>
      <c r="B172" s="128"/>
      <c r="C172" s="160" t="s">
        <v>268</v>
      </c>
      <c r="D172" s="160" t="s">
        <v>221</v>
      </c>
      <c r="E172" s="161" t="s">
        <v>1322</v>
      </c>
      <c r="F172" s="162" t="s">
        <v>1992</v>
      </c>
      <c r="G172" s="163" t="s">
        <v>926</v>
      </c>
      <c r="H172" s="164">
        <v>1</v>
      </c>
      <c r="I172" s="165"/>
      <c r="J172" s="166">
        <f t="shared" si="25"/>
        <v>0</v>
      </c>
      <c r="K172" s="167"/>
      <c r="L172" s="31"/>
      <c r="M172" s="168" t="s">
        <v>1</v>
      </c>
      <c r="N172" s="169" t="s">
        <v>38</v>
      </c>
      <c r="O172" s="59"/>
      <c r="P172" s="170">
        <f t="shared" si="26"/>
        <v>0</v>
      </c>
      <c r="Q172" s="170">
        <v>0</v>
      </c>
      <c r="R172" s="170">
        <f t="shared" si="27"/>
        <v>0</v>
      </c>
      <c r="S172" s="170">
        <v>0</v>
      </c>
      <c r="T172" s="171">
        <f t="shared" si="28"/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72" t="s">
        <v>247</v>
      </c>
      <c r="AT172" s="172" t="s">
        <v>221</v>
      </c>
      <c r="AU172" s="172" t="s">
        <v>84</v>
      </c>
      <c r="AY172" s="13" t="s">
        <v>219</v>
      </c>
      <c r="BE172" s="91">
        <f t="shared" si="29"/>
        <v>0</v>
      </c>
      <c r="BF172" s="91">
        <f t="shared" si="30"/>
        <v>0</v>
      </c>
      <c r="BG172" s="91">
        <f t="shared" si="31"/>
        <v>0</v>
      </c>
      <c r="BH172" s="91">
        <f t="shared" si="32"/>
        <v>0</v>
      </c>
      <c r="BI172" s="91">
        <f t="shared" si="33"/>
        <v>0</v>
      </c>
      <c r="BJ172" s="13" t="s">
        <v>84</v>
      </c>
      <c r="BK172" s="91">
        <f t="shared" si="34"/>
        <v>0</v>
      </c>
      <c r="BL172" s="13" t="s">
        <v>247</v>
      </c>
      <c r="BM172" s="172" t="s">
        <v>421</v>
      </c>
    </row>
    <row r="173" spans="1:65" s="2" customFormat="1" ht="24.3" customHeight="1" x14ac:dyDescent="0.2">
      <c r="A173" s="30"/>
      <c r="B173" s="128"/>
      <c r="C173" s="160" t="s">
        <v>377</v>
      </c>
      <c r="D173" s="160" t="s">
        <v>221</v>
      </c>
      <c r="E173" s="161" t="s">
        <v>2232</v>
      </c>
      <c r="F173" s="162" t="s">
        <v>2233</v>
      </c>
      <c r="G173" s="163" t="s">
        <v>926</v>
      </c>
      <c r="H173" s="164">
        <v>1</v>
      </c>
      <c r="I173" s="165"/>
      <c r="J173" s="166">
        <f t="shared" si="25"/>
        <v>0</v>
      </c>
      <c r="K173" s="167"/>
      <c r="L173" s="31"/>
      <c r="M173" s="168" t="s">
        <v>1</v>
      </c>
      <c r="N173" s="169" t="s">
        <v>38</v>
      </c>
      <c r="O173" s="59"/>
      <c r="P173" s="170">
        <f t="shared" si="26"/>
        <v>0</v>
      </c>
      <c r="Q173" s="170">
        <v>0</v>
      </c>
      <c r="R173" s="170">
        <f t="shared" si="27"/>
        <v>0</v>
      </c>
      <c r="S173" s="170">
        <v>0</v>
      </c>
      <c r="T173" s="171">
        <f t="shared" si="28"/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72" t="s">
        <v>247</v>
      </c>
      <c r="AT173" s="172" t="s">
        <v>221</v>
      </c>
      <c r="AU173" s="172" t="s">
        <v>84</v>
      </c>
      <c r="AY173" s="13" t="s">
        <v>219</v>
      </c>
      <c r="BE173" s="91">
        <f t="shared" si="29"/>
        <v>0</v>
      </c>
      <c r="BF173" s="91">
        <f t="shared" si="30"/>
        <v>0</v>
      </c>
      <c r="BG173" s="91">
        <f t="shared" si="31"/>
        <v>0</v>
      </c>
      <c r="BH173" s="91">
        <f t="shared" si="32"/>
        <v>0</v>
      </c>
      <c r="BI173" s="91">
        <f t="shared" si="33"/>
        <v>0</v>
      </c>
      <c r="BJ173" s="13" t="s">
        <v>84</v>
      </c>
      <c r="BK173" s="91">
        <f t="shared" si="34"/>
        <v>0</v>
      </c>
      <c r="BL173" s="13" t="s">
        <v>247</v>
      </c>
      <c r="BM173" s="172" t="s">
        <v>2234</v>
      </c>
    </row>
    <row r="174" spans="1:65" s="2" customFormat="1" ht="24.3" customHeight="1" x14ac:dyDescent="0.2">
      <c r="A174" s="30"/>
      <c r="B174" s="128"/>
      <c r="C174" s="160" t="s">
        <v>271</v>
      </c>
      <c r="D174" s="160" t="s">
        <v>221</v>
      </c>
      <c r="E174" s="161" t="s">
        <v>1358</v>
      </c>
      <c r="F174" s="162" t="s">
        <v>1359</v>
      </c>
      <c r="G174" s="163" t="s">
        <v>711</v>
      </c>
      <c r="H174" s="189"/>
      <c r="I174" s="165"/>
      <c r="J174" s="166">
        <f t="shared" si="25"/>
        <v>0</v>
      </c>
      <c r="K174" s="167"/>
      <c r="L174" s="31"/>
      <c r="M174" s="173" t="s">
        <v>1</v>
      </c>
      <c r="N174" s="174" t="s">
        <v>38</v>
      </c>
      <c r="O174" s="175"/>
      <c r="P174" s="176">
        <f t="shared" si="26"/>
        <v>0</v>
      </c>
      <c r="Q174" s="176">
        <v>0</v>
      </c>
      <c r="R174" s="176">
        <f t="shared" si="27"/>
        <v>0</v>
      </c>
      <c r="S174" s="176">
        <v>0</v>
      </c>
      <c r="T174" s="177">
        <f t="shared" si="28"/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72" t="s">
        <v>247</v>
      </c>
      <c r="AT174" s="172" t="s">
        <v>221</v>
      </c>
      <c r="AU174" s="172" t="s">
        <v>84</v>
      </c>
      <c r="AY174" s="13" t="s">
        <v>219</v>
      </c>
      <c r="BE174" s="91">
        <f t="shared" si="29"/>
        <v>0</v>
      </c>
      <c r="BF174" s="91">
        <f t="shared" si="30"/>
        <v>0</v>
      </c>
      <c r="BG174" s="91">
        <f t="shared" si="31"/>
        <v>0</v>
      </c>
      <c r="BH174" s="91">
        <f t="shared" si="32"/>
        <v>0</v>
      </c>
      <c r="BI174" s="91">
        <f t="shared" si="33"/>
        <v>0</v>
      </c>
      <c r="BJ174" s="13" t="s">
        <v>84</v>
      </c>
      <c r="BK174" s="91">
        <f t="shared" si="34"/>
        <v>0</v>
      </c>
      <c r="BL174" s="13" t="s">
        <v>247</v>
      </c>
      <c r="BM174" s="172" t="s">
        <v>2235</v>
      </c>
    </row>
    <row r="175" spans="1:65" s="2" customFormat="1" ht="24.3" customHeight="1" x14ac:dyDescent="0.2">
      <c r="A175" s="30"/>
      <c r="B175" s="128"/>
      <c r="C175" s="427" t="s">
        <v>2852</v>
      </c>
      <c r="D175" s="427"/>
      <c r="E175" s="7"/>
      <c r="F175" s="7"/>
      <c r="G175" s="7"/>
      <c r="H175" s="7"/>
      <c r="I175" s="7"/>
      <c r="J175" s="192"/>
      <c r="K175" s="193"/>
      <c r="L175" s="31"/>
      <c r="M175" s="194"/>
      <c r="N175" s="169"/>
      <c r="O175" s="59"/>
      <c r="P175" s="170"/>
      <c r="Q175" s="170"/>
      <c r="R175" s="170"/>
      <c r="S175" s="170"/>
      <c r="T175" s="17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72"/>
      <c r="AT175" s="172"/>
      <c r="AU175" s="172"/>
      <c r="AY175" s="13"/>
      <c r="BE175" s="91"/>
      <c r="BF175" s="91"/>
      <c r="BG175" s="91"/>
      <c r="BH175" s="91"/>
      <c r="BI175" s="91"/>
      <c r="BJ175" s="13"/>
      <c r="BK175" s="91"/>
      <c r="BL175" s="13"/>
      <c r="BM175" s="172"/>
    </row>
    <row r="176" spans="1:65" s="2" customFormat="1" ht="28.8" customHeight="1" x14ac:dyDescent="0.2">
      <c r="A176" s="30"/>
      <c r="B176" s="128"/>
      <c r="C176" s="427" t="s">
        <v>2853</v>
      </c>
      <c r="D176" s="427"/>
      <c r="E176" s="427"/>
      <c r="F176" s="427"/>
      <c r="G176" s="427"/>
      <c r="H176" s="427"/>
      <c r="I176" s="427"/>
      <c r="J176" s="192"/>
      <c r="K176" s="193"/>
      <c r="L176" s="31"/>
      <c r="M176" s="194"/>
      <c r="N176" s="169"/>
      <c r="O176" s="59"/>
      <c r="P176" s="170"/>
      <c r="Q176" s="170"/>
      <c r="R176" s="170"/>
      <c r="S176" s="170"/>
      <c r="T176" s="17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72"/>
      <c r="AT176" s="172"/>
      <c r="AU176" s="172"/>
      <c r="AY176" s="13"/>
      <c r="BE176" s="91"/>
      <c r="BF176" s="91"/>
      <c r="BG176" s="91"/>
      <c r="BH176" s="91"/>
      <c r="BI176" s="91"/>
      <c r="BJ176" s="13"/>
      <c r="BK176" s="91"/>
      <c r="BL176" s="13"/>
      <c r="BM176" s="172"/>
    </row>
    <row r="177" spans="1:65" s="2" customFormat="1" ht="33.450000000000003" customHeight="1" x14ac:dyDescent="0.2">
      <c r="A177" s="30"/>
      <c r="B177" s="128"/>
      <c r="C177" s="427" t="s">
        <v>2854</v>
      </c>
      <c r="D177" s="427"/>
      <c r="E177" s="427"/>
      <c r="F177" s="427"/>
      <c r="G177" s="427"/>
      <c r="H177" s="427"/>
      <c r="I177" s="427"/>
      <c r="J177" s="192"/>
      <c r="K177" s="193"/>
      <c r="L177" s="31"/>
      <c r="M177" s="194"/>
      <c r="N177" s="169"/>
      <c r="O177" s="59"/>
      <c r="P177" s="170"/>
      <c r="Q177" s="170"/>
      <c r="R177" s="170"/>
      <c r="S177" s="170"/>
      <c r="T177" s="17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72"/>
      <c r="AT177" s="172"/>
      <c r="AU177" s="172"/>
      <c r="AY177" s="13"/>
      <c r="BE177" s="91"/>
      <c r="BF177" s="91"/>
      <c r="BG177" s="91"/>
      <c r="BH177" s="91"/>
      <c r="BI177" s="91"/>
      <c r="BJ177" s="13"/>
      <c r="BK177" s="91"/>
      <c r="BL177" s="13"/>
      <c r="BM177" s="172"/>
    </row>
    <row r="178" spans="1:65" s="2" customFormat="1" ht="33.450000000000003" customHeight="1" x14ac:dyDescent="0.2">
      <c r="A178" s="30"/>
      <c r="B178" s="128"/>
      <c r="C178" s="427" t="s">
        <v>2855</v>
      </c>
      <c r="D178" s="427"/>
      <c r="E178" s="427"/>
      <c r="F178" s="427"/>
      <c r="G178" s="427"/>
      <c r="H178" s="427"/>
      <c r="I178" s="427"/>
      <c r="J178" s="192"/>
      <c r="K178" s="193"/>
      <c r="L178" s="31"/>
      <c r="M178" s="194"/>
      <c r="N178" s="169"/>
      <c r="O178" s="59"/>
      <c r="P178" s="170"/>
      <c r="Q178" s="170"/>
      <c r="R178" s="170"/>
      <c r="S178" s="170"/>
      <c r="T178" s="17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72"/>
      <c r="AT178" s="172"/>
      <c r="AU178" s="172"/>
      <c r="AY178" s="13"/>
      <c r="BE178" s="91"/>
      <c r="BF178" s="91"/>
      <c r="BG178" s="91"/>
      <c r="BH178" s="91"/>
      <c r="BI178" s="91"/>
      <c r="BJ178" s="13"/>
      <c r="BK178" s="91"/>
      <c r="BL178" s="13"/>
      <c r="BM178" s="172"/>
    </row>
    <row r="179" spans="1:65" s="2" customFormat="1" ht="39" customHeight="1" x14ac:dyDescent="0.2">
      <c r="A179" s="30"/>
      <c r="B179" s="128"/>
      <c r="C179" s="427" t="s">
        <v>2856</v>
      </c>
      <c r="D179" s="427"/>
      <c r="E179" s="427"/>
      <c r="F179" s="427"/>
      <c r="G179" s="427"/>
      <c r="H179" s="427"/>
      <c r="I179" s="427"/>
      <c r="J179" s="192"/>
      <c r="K179" s="193"/>
      <c r="L179" s="31"/>
      <c r="M179" s="194"/>
      <c r="N179" s="169"/>
      <c r="O179" s="59"/>
      <c r="P179" s="170"/>
      <c r="Q179" s="170"/>
      <c r="R179" s="170"/>
      <c r="S179" s="170"/>
      <c r="T179" s="17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72"/>
      <c r="AT179" s="172"/>
      <c r="AU179" s="172"/>
      <c r="AY179" s="13"/>
      <c r="BE179" s="91"/>
      <c r="BF179" s="91"/>
      <c r="BG179" s="91"/>
      <c r="BH179" s="91"/>
      <c r="BI179" s="91"/>
      <c r="BJ179" s="13"/>
      <c r="BK179" s="91"/>
      <c r="BL179" s="13"/>
      <c r="BM179" s="172"/>
    </row>
    <row r="180" spans="1:65" s="2" customFormat="1" ht="40.799999999999997" customHeight="1" x14ac:dyDescent="0.2">
      <c r="A180" s="30"/>
      <c r="B180" s="128"/>
      <c r="C180" s="427" t="s">
        <v>2857</v>
      </c>
      <c r="D180" s="427"/>
      <c r="E180" s="427"/>
      <c r="F180" s="427"/>
      <c r="G180" s="427"/>
      <c r="H180" s="427"/>
      <c r="I180" s="427"/>
      <c r="J180" s="192"/>
      <c r="K180" s="193"/>
      <c r="L180" s="31"/>
      <c r="M180" s="194"/>
      <c r="N180" s="169"/>
      <c r="O180" s="59"/>
      <c r="P180" s="170"/>
      <c r="Q180" s="170"/>
      <c r="R180" s="170"/>
      <c r="S180" s="170"/>
      <c r="T180" s="17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72"/>
      <c r="AT180" s="172"/>
      <c r="AU180" s="172"/>
      <c r="AY180" s="13"/>
      <c r="BE180" s="91"/>
      <c r="BF180" s="91"/>
      <c r="BG180" s="91"/>
      <c r="BH180" s="91"/>
      <c r="BI180" s="91"/>
      <c r="BJ180" s="13"/>
      <c r="BK180" s="91"/>
      <c r="BL180" s="13"/>
      <c r="BM180" s="172"/>
    </row>
    <row r="181" spans="1:65" s="2" customFormat="1" ht="46.2" customHeight="1" x14ac:dyDescent="0.2">
      <c r="A181" s="30"/>
      <c r="B181" s="128"/>
      <c r="C181" s="427" t="s">
        <v>2858</v>
      </c>
      <c r="D181" s="427"/>
      <c r="E181" s="427"/>
      <c r="F181" s="427"/>
      <c r="G181" s="427"/>
      <c r="H181" s="427"/>
      <c r="I181" s="427"/>
      <c r="J181" s="192"/>
      <c r="K181" s="193"/>
      <c r="L181" s="31"/>
      <c r="M181" s="194"/>
      <c r="N181" s="169"/>
      <c r="O181" s="59"/>
      <c r="P181" s="170"/>
      <c r="Q181" s="170"/>
      <c r="R181" s="170"/>
      <c r="S181" s="170"/>
      <c r="T181" s="17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72"/>
      <c r="AT181" s="172"/>
      <c r="AU181" s="172"/>
      <c r="AY181" s="13"/>
      <c r="BE181" s="91"/>
      <c r="BF181" s="91"/>
      <c r="BG181" s="91"/>
      <c r="BH181" s="91"/>
      <c r="BI181" s="91"/>
      <c r="BJ181" s="13"/>
      <c r="BK181" s="91"/>
      <c r="BL181" s="13"/>
      <c r="BM181" s="172"/>
    </row>
    <row r="182" spans="1:65" s="2" customFormat="1" ht="7.05" customHeight="1" x14ac:dyDescent="0.2">
      <c r="A182" s="30"/>
      <c r="B182" s="48"/>
      <c r="C182" s="49"/>
      <c r="D182" s="49"/>
      <c r="E182" s="49"/>
      <c r="F182" s="49"/>
      <c r="G182" s="49"/>
      <c r="H182" s="49"/>
      <c r="I182" s="49"/>
      <c r="J182" s="49"/>
      <c r="K182" s="49"/>
      <c r="L182" s="31"/>
      <c r="M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</row>
  </sheetData>
  <autoFilter ref="C138:K174"/>
  <mergeCells count="27">
    <mergeCell ref="C180:I180"/>
    <mergeCell ref="C181:I181"/>
    <mergeCell ref="C175:D175"/>
    <mergeCell ref="C176:I176"/>
    <mergeCell ref="C177:I177"/>
    <mergeCell ref="C178:I178"/>
    <mergeCell ref="C179:I179"/>
    <mergeCell ref="L2:V2"/>
    <mergeCell ref="D109:F109"/>
    <mergeCell ref="D110:F110"/>
    <mergeCell ref="D111:F111"/>
    <mergeCell ref="D112:F11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  <mergeCell ref="E125:H125"/>
    <mergeCell ref="E129:H129"/>
    <mergeCell ref="E127:H127"/>
    <mergeCell ref="E131:H131"/>
    <mergeCell ref="D113:F113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8"/>
  <sheetViews>
    <sheetView showGridLines="0" topLeftCell="A203" workbookViewId="0">
      <selection activeCell="J43" sqref="J43"/>
    </sheetView>
  </sheetViews>
  <sheetFormatPr defaultColWidth="8.7109375" defaultRowHeight="10.199999999999999" x14ac:dyDescent="0.2"/>
  <cols>
    <col min="1" max="1" width="8.28515625" style="1" customWidth="1"/>
    <col min="2" max="2" width="1.28515625" style="1" customWidth="1"/>
    <col min="3" max="4" width="4.28515625" style="1" customWidth="1"/>
    <col min="5" max="5" width="17.28515625" style="1" customWidth="1"/>
    <col min="6" max="6" width="50.7109375" style="1" customWidth="1"/>
    <col min="7" max="7" width="7.42578125" style="1" customWidth="1"/>
    <col min="8" max="8" width="14" style="1" customWidth="1"/>
    <col min="9" max="9" width="15.71093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7109375" style="1" hidden="1" customWidth="1"/>
    <col min="14" max="14" width="9.28515625" style="1" hidden="1"/>
    <col min="15" max="20" width="14.28515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7.049999999999997" customHeight="1" x14ac:dyDescent="0.2">
      <c r="L2" s="373" t="s">
        <v>5</v>
      </c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13" t="s">
        <v>146</v>
      </c>
    </row>
    <row r="3" spans="1:46" s="1" customFormat="1" ht="7.0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1:46" s="1" customFormat="1" ht="25.05" customHeight="1" x14ac:dyDescent="0.2">
      <c r="B4" s="16"/>
      <c r="D4" s="17" t="s">
        <v>180</v>
      </c>
      <c r="L4" s="16"/>
      <c r="M4" s="97" t="s">
        <v>9</v>
      </c>
      <c r="AT4" s="13" t="s">
        <v>3</v>
      </c>
    </row>
    <row r="5" spans="1:46" s="1" customFormat="1" ht="7.05" customHeight="1" x14ac:dyDescent="0.2">
      <c r="B5" s="16"/>
      <c r="L5" s="16"/>
    </row>
    <row r="6" spans="1:46" s="1" customFormat="1" ht="12" customHeight="1" x14ac:dyDescent="0.2">
      <c r="B6" s="16"/>
      <c r="D6" s="23" t="s">
        <v>15</v>
      </c>
      <c r="L6" s="16"/>
    </row>
    <row r="7" spans="1:46" s="1" customFormat="1" ht="16.5" customHeight="1" x14ac:dyDescent="0.2">
      <c r="B7" s="16"/>
      <c r="E7" s="428" t="str">
        <f>'Rekapitulácia stavby'!K6</f>
        <v>Vinárstvo S</v>
      </c>
      <c r="F7" s="429"/>
      <c r="G7" s="429"/>
      <c r="H7" s="429"/>
      <c r="L7" s="16"/>
    </row>
    <row r="8" spans="1:46" ht="13.2" x14ac:dyDescent="0.2">
      <c r="B8" s="16"/>
      <c r="D8" s="23" t="s">
        <v>181</v>
      </c>
      <c r="L8" s="16"/>
    </row>
    <row r="9" spans="1:46" s="1" customFormat="1" ht="16.5" customHeight="1" x14ac:dyDescent="0.2">
      <c r="B9" s="16"/>
      <c r="E9" s="428" t="s">
        <v>133</v>
      </c>
      <c r="F9" s="374"/>
      <c r="G9" s="374"/>
      <c r="H9" s="374"/>
      <c r="L9" s="16"/>
    </row>
    <row r="10" spans="1:46" s="1" customFormat="1" ht="12" customHeight="1" x14ac:dyDescent="0.2">
      <c r="B10" s="16"/>
      <c r="D10" s="23" t="s">
        <v>182</v>
      </c>
      <c r="L10" s="16"/>
    </row>
    <row r="11" spans="1:46" s="2" customFormat="1" ht="16.5" customHeight="1" x14ac:dyDescent="0.2">
      <c r="A11" s="30"/>
      <c r="B11" s="31"/>
      <c r="C11" s="30"/>
      <c r="D11" s="30"/>
      <c r="E11" s="431" t="s">
        <v>2843</v>
      </c>
      <c r="F11" s="425"/>
      <c r="G11" s="425"/>
      <c r="H11" s="425"/>
      <c r="I11" s="30"/>
      <c r="J11" s="30"/>
      <c r="K11" s="30"/>
      <c r="L11" s="4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 x14ac:dyDescent="0.2">
      <c r="A12" s="30"/>
      <c r="B12" s="31"/>
      <c r="C12" s="30"/>
      <c r="D12" s="23"/>
      <c r="E12" s="30"/>
      <c r="F12" s="30"/>
      <c r="G12" s="30"/>
      <c r="H12" s="30"/>
      <c r="I12" s="30"/>
      <c r="J12" s="30"/>
      <c r="K12" s="30"/>
      <c r="L12" s="4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6.5" customHeight="1" x14ac:dyDescent="0.2">
      <c r="A13" s="30"/>
      <c r="B13" s="31"/>
      <c r="C13" s="30"/>
      <c r="D13" s="30"/>
      <c r="E13" s="404"/>
      <c r="F13" s="425"/>
      <c r="G13" s="425"/>
      <c r="H13" s="425"/>
      <c r="I13" s="30"/>
      <c r="J13" s="30"/>
      <c r="K13" s="30"/>
      <c r="L13" s="4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x14ac:dyDescent="0.2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4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2" customHeight="1" x14ac:dyDescent="0.2">
      <c r="A15" s="30"/>
      <c r="B15" s="31"/>
      <c r="C15" s="30"/>
      <c r="D15" s="23" t="s">
        <v>16</v>
      </c>
      <c r="E15" s="30"/>
      <c r="F15" s="21" t="s">
        <v>1</v>
      </c>
      <c r="G15" s="30"/>
      <c r="H15" s="30"/>
      <c r="I15" s="23" t="s">
        <v>17</v>
      </c>
      <c r="J15" s="21" t="s">
        <v>1</v>
      </c>
      <c r="K15" s="30"/>
      <c r="L15" s="4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12" customHeight="1" x14ac:dyDescent="0.2">
      <c r="A16" s="30"/>
      <c r="B16" s="31"/>
      <c r="C16" s="30"/>
      <c r="D16" s="23" t="s">
        <v>18</v>
      </c>
      <c r="E16" s="30"/>
      <c r="F16" s="21" t="s">
        <v>183</v>
      </c>
      <c r="G16" s="30"/>
      <c r="H16" s="30"/>
      <c r="I16" s="23" t="s">
        <v>20</v>
      </c>
      <c r="J16" s="56">
        <f>'Rekapitulácia stavby'!AN8</f>
        <v>44665</v>
      </c>
      <c r="K16" s="30"/>
      <c r="L16" s="43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0.8" customHeight="1" x14ac:dyDescent="0.2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43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2" customHeight="1" x14ac:dyDescent="0.2">
      <c r="A18" s="30"/>
      <c r="B18" s="31"/>
      <c r="C18" s="30"/>
      <c r="D18" s="23" t="s">
        <v>21</v>
      </c>
      <c r="E18" s="30"/>
      <c r="F18" s="30"/>
      <c r="G18" s="30"/>
      <c r="H18" s="30"/>
      <c r="I18" s="23" t="s">
        <v>22</v>
      </c>
      <c r="J18" s="21" t="s">
        <v>1</v>
      </c>
      <c r="K18" s="30"/>
      <c r="L18" s="4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8" customHeight="1" x14ac:dyDescent="0.2">
      <c r="A19" s="30"/>
      <c r="B19" s="31"/>
      <c r="C19" s="30"/>
      <c r="D19" s="30"/>
      <c r="E19" s="21" t="s">
        <v>184</v>
      </c>
      <c r="F19" s="30"/>
      <c r="G19" s="30"/>
      <c r="H19" s="30"/>
      <c r="I19" s="23" t="s">
        <v>23</v>
      </c>
      <c r="J19" s="21" t="s">
        <v>1</v>
      </c>
      <c r="K19" s="30"/>
      <c r="L19" s="43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7.05" customHeight="1" x14ac:dyDescent="0.2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43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2" customHeight="1" x14ac:dyDescent="0.2">
      <c r="A21" s="30"/>
      <c r="B21" s="31"/>
      <c r="C21" s="30"/>
      <c r="D21" s="23" t="s">
        <v>24</v>
      </c>
      <c r="E21" s="30"/>
      <c r="F21" s="30"/>
      <c r="G21" s="30"/>
      <c r="H21" s="30"/>
      <c r="I21" s="23" t="s">
        <v>22</v>
      </c>
      <c r="J21" s="24" t="str">
        <f>'Rekapitulácia stavby'!AN13</f>
        <v>Vyplň údaj</v>
      </c>
      <c r="K21" s="30"/>
      <c r="L21" s="43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8" customHeight="1" x14ac:dyDescent="0.2">
      <c r="A22" s="30"/>
      <c r="B22" s="31"/>
      <c r="C22" s="30"/>
      <c r="D22" s="30"/>
      <c r="E22" s="426" t="str">
        <f>'Rekapitulácia stavby'!E14</f>
        <v>Vyplň údaj</v>
      </c>
      <c r="F22" s="378"/>
      <c r="G22" s="378"/>
      <c r="H22" s="378"/>
      <c r="I22" s="23" t="s">
        <v>23</v>
      </c>
      <c r="J22" s="24" t="str">
        <f>'Rekapitulácia stavby'!AN14</f>
        <v>Vyplň údaj</v>
      </c>
      <c r="K22" s="30"/>
      <c r="L22" s="4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7.05" customHeight="1" x14ac:dyDescent="0.2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4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2" customHeight="1" x14ac:dyDescent="0.2">
      <c r="A24" s="30"/>
      <c r="B24" s="31"/>
      <c r="C24" s="30"/>
      <c r="D24" s="23" t="s">
        <v>26</v>
      </c>
      <c r="E24" s="30"/>
      <c r="F24" s="30"/>
      <c r="G24" s="30"/>
      <c r="H24" s="30"/>
      <c r="I24" s="23" t="s">
        <v>22</v>
      </c>
      <c r="J24" s="21" t="s">
        <v>1</v>
      </c>
      <c r="K24" s="30"/>
      <c r="L24" s="43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8" customHeight="1" x14ac:dyDescent="0.2">
      <c r="A25" s="30"/>
      <c r="B25" s="31"/>
      <c r="C25" s="30"/>
      <c r="D25" s="30"/>
      <c r="E25" s="21" t="s">
        <v>185</v>
      </c>
      <c r="F25" s="30"/>
      <c r="G25" s="30"/>
      <c r="H25" s="30"/>
      <c r="I25" s="23" t="s">
        <v>23</v>
      </c>
      <c r="J25" s="21" t="s">
        <v>1</v>
      </c>
      <c r="K25" s="30"/>
      <c r="L25" s="43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7.05" customHeight="1" x14ac:dyDescent="0.2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4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12" customHeight="1" x14ac:dyDescent="0.2">
      <c r="A27" s="30"/>
      <c r="B27" s="31"/>
      <c r="C27" s="30"/>
      <c r="D27" s="23" t="s">
        <v>28</v>
      </c>
      <c r="E27" s="30"/>
      <c r="F27" s="30"/>
      <c r="G27" s="30"/>
      <c r="H27" s="30"/>
      <c r="I27" s="23" t="s">
        <v>22</v>
      </c>
      <c r="J27" s="21" t="s">
        <v>1</v>
      </c>
      <c r="K27" s="30"/>
      <c r="L27" s="43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18" customHeight="1" x14ac:dyDescent="0.2">
      <c r="A28" s="30"/>
      <c r="B28" s="31"/>
      <c r="C28" s="30"/>
      <c r="D28" s="30"/>
      <c r="E28" s="21" t="s">
        <v>186</v>
      </c>
      <c r="F28" s="30"/>
      <c r="G28" s="30"/>
      <c r="H28" s="30"/>
      <c r="I28" s="23" t="s">
        <v>23</v>
      </c>
      <c r="J28" s="21" t="s">
        <v>1</v>
      </c>
      <c r="K28" s="30"/>
      <c r="L28" s="4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7.05" customHeight="1" x14ac:dyDescent="0.2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43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12" customHeight="1" x14ac:dyDescent="0.2">
      <c r="A30" s="30"/>
      <c r="B30" s="31"/>
      <c r="C30" s="30"/>
      <c r="D30" s="23" t="s">
        <v>29</v>
      </c>
      <c r="E30" s="30"/>
      <c r="F30" s="30"/>
      <c r="G30" s="30"/>
      <c r="H30" s="30"/>
      <c r="I30" s="30"/>
      <c r="J30" s="30"/>
      <c r="K30" s="30"/>
      <c r="L30" s="43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7" customFormat="1" ht="16.5" customHeight="1" x14ac:dyDescent="0.2">
      <c r="A31" s="98"/>
      <c r="B31" s="99"/>
      <c r="C31" s="98"/>
      <c r="D31" s="98"/>
      <c r="E31" s="382" t="s">
        <v>1</v>
      </c>
      <c r="F31" s="382"/>
      <c r="G31" s="382"/>
      <c r="H31" s="382"/>
      <c r="I31" s="98"/>
      <c r="J31" s="98"/>
      <c r="K31" s="98"/>
      <c r="L31" s="100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</row>
    <row r="32" spans="1:31" s="2" customFormat="1" ht="7.05" customHeight="1" x14ac:dyDescent="0.2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43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7.05" customHeight="1" x14ac:dyDescent="0.2">
      <c r="A33" s="30"/>
      <c r="B33" s="31"/>
      <c r="C33" s="30"/>
      <c r="D33" s="67"/>
      <c r="E33" s="67"/>
      <c r="F33" s="67"/>
      <c r="G33" s="67"/>
      <c r="H33" s="67"/>
      <c r="I33" s="67"/>
      <c r="J33" s="67"/>
      <c r="K33" s="67"/>
      <c r="L33" s="4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55" customHeight="1" x14ac:dyDescent="0.2">
      <c r="A34" s="30"/>
      <c r="B34" s="31"/>
      <c r="C34" s="30"/>
      <c r="D34" s="21" t="s">
        <v>187</v>
      </c>
      <c r="E34" s="30"/>
      <c r="F34" s="30"/>
      <c r="G34" s="30"/>
      <c r="H34" s="30"/>
      <c r="I34" s="30"/>
      <c r="J34" s="29">
        <f>J100</f>
        <v>0</v>
      </c>
      <c r="K34" s="30"/>
      <c r="L34" s="43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55" customHeight="1" x14ac:dyDescent="0.2">
      <c r="A35" s="30"/>
      <c r="B35" s="31"/>
      <c r="C35" s="30"/>
      <c r="D35" s="28" t="s">
        <v>174</v>
      </c>
      <c r="E35" s="30"/>
      <c r="F35" s="30"/>
      <c r="G35" s="30"/>
      <c r="H35" s="30"/>
      <c r="I35" s="30"/>
      <c r="J35" s="29">
        <f>J110</f>
        <v>0</v>
      </c>
      <c r="K35" s="30"/>
      <c r="L35" s="4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25.2" customHeight="1" x14ac:dyDescent="0.2">
      <c r="A36" s="30"/>
      <c r="B36" s="31"/>
      <c r="C36" s="30"/>
      <c r="D36" s="101" t="s">
        <v>32</v>
      </c>
      <c r="E36" s="30"/>
      <c r="F36" s="30"/>
      <c r="G36" s="30"/>
      <c r="H36" s="30"/>
      <c r="I36" s="30"/>
      <c r="J36" s="72">
        <f>ROUND(J34 + J35, 2)</f>
        <v>0</v>
      </c>
      <c r="K36" s="30"/>
      <c r="L36" s="4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7.05" customHeight="1" x14ac:dyDescent="0.2">
      <c r="A37" s="30"/>
      <c r="B37" s="31"/>
      <c r="C37" s="30"/>
      <c r="D37" s="67"/>
      <c r="E37" s="67"/>
      <c r="F37" s="67"/>
      <c r="G37" s="67"/>
      <c r="H37" s="67"/>
      <c r="I37" s="67"/>
      <c r="J37" s="67"/>
      <c r="K37" s="67"/>
      <c r="L37" s="43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55" customHeight="1" x14ac:dyDescent="0.2">
      <c r="A38" s="30"/>
      <c r="B38" s="31"/>
      <c r="C38" s="30"/>
      <c r="D38" s="30"/>
      <c r="E38" s="30"/>
      <c r="F38" s="34" t="s">
        <v>34</v>
      </c>
      <c r="G38" s="30"/>
      <c r="H38" s="30"/>
      <c r="I38" s="34" t="s">
        <v>33</v>
      </c>
      <c r="J38" s="34" t="s">
        <v>35</v>
      </c>
      <c r="K38" s="30"/>
      <c r="L38" s="43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55" customHeight="1" x14ac:dyDescent="0.2">
      <c r="A39" s="30"/>
      <c r="B39" s="31"/>
      <c r="C39" s="30"/>
      <c r="D39" s="102" t="s">
        <v>36</v>
      </c>
      <c r="E39" s="36" t="s">
        <v>37</v>
      </c>
      <c r="F39" s="103">
        <f>ROUND((SUM(BE110:BE117) + SUM(BE141:BE210)),  2)</f>
        <v>0</v>
      </c>
      <c r="G39" s="104"/>
      <c r="H39" s="104"/>
      <c r="I39" s="105">
        <v>0.2</v>
      </c>
      <c r="J39" s="103">
        <f>ROUND(((SUM(BE110:BE117) + SUM(BE141:BE210))*I39),  2)</f>
        <v>0</v>
      </c>
      <c r="K39" s="30"/>
      <c r="L39" s="43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55" customHeight="1" x14ac:dyDescent="0.2">
      <c r="A40" s="30"/>
      <c r="B40" s="31"/>
      <c r="C40" s="30"/>
      <c r="D40" s="30"/>
      <c r="E40" s="36" t="s">
        <v>38</v>
      </c>
      <c r="F40" s="103">
        <f>ROUND((SUM(BF110:BF117) + SUM(BF141:BF210)),  2)</f>
        <v>0</v>
      </c>
      <c r="G40" s="104"/>
      <c r="H40" s="104"/>
      <c r="I40" s="105">
        <v>0.2</v>
      </c>
      <c r="J40" s="103">
        <f>ROUND(((SUM(BF110:BF117) + SUM(BF141:BF210))*I40),  2)</f>
        <v>0</v>
      </c>
      <c r="K40" s="30"/>
      <c r="L40" s="43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14.55" hidden="1" customHeight="1" x14ac:dyDescent="0.2">
      <c r="A41" s="30"/>
      <c r="B41" s="31"/>
      <c r="C41" s="30"/>
      <c r="D41" s="30"/>
      <c r="E41" s="23" t="s">
        <v>39</v>
      </c>
      <c r="F41" s="106">
        <f>ROUND((SUM(BG110:BG117) + SUM(BG141:BG210)),  2)</f>
        <v>0</v>
      </c>
      <c r="G41" s="30"/>
      <c r="H41" s="30"/>
      <c r="I41" s="107">
        <v>0.2</v>
      </c>
      <c r="J41" s="106">
        <f>0</f>
        <v>0</v>
      </c>
      <c r="K41" s="30"/>
      <c r="L41" s="43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14.55" hidden="1" customHeight="1" x14ac:dyDescent="0.2">
      <c r="A42" s="30"/>
      <c r="B42" s="31"/>
      <c r="C42" s="30"/>
      <c r="D42" s="30"/>
      <c r="E42" s="23" t="s">
        <v>40</v>
      </c>
      <c r="F42" s="106">
        <f>ROUND((SUM(BH110:BH117) + SUM(BH141:BH210)),  2)</f>
        <v>0</v>
      </c>
      <c r="G42" s="30"/>
      <c r="H42" s="30"/>
      <c r="I42" s="107">
        <v>0.2</v>
      </c>
      <c r="J42" s="106">
        <f>0</f>
        <v>0</v>
      </c>
      <c r="K42" s="30"/>
      <c r="L42" s="43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" customFormat="1" ht="14.55" hidden="1" customHeight="1" x14ac:dyDescent="0.2">
      <c r="A43" s="30"/>
      <c r="B43" s="31"/>
      <c r="C43" s="30"/>
      <c r="D43" s="30"/>
      <c r="E43" s="36" t="s">
        <v>41</v>
      </c>
      <c r="F43" s="103">
        <f>ROUND((SUM(BI110:BI117) + SUM(BI141:BI210)),  2)</f>
        <v>0</v>
      </c>
      <c r="G43" s="104"/>
      <c r="H43" s="104"/>
      <c r="I43" s="105">
        <v>0</v>
      </c>
      <c r="J43" s="103">
        <f>0</f>
        <v>0</v>
      </c>
      <c r="K43" s="30"/>
      <c r="L43" s="43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2" customFormat="1" ht="7.05" customHeight="1" x14ac:dyDescent="0.2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43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s="2" customFormat="1" ht="25.2" customHeight="1" x14ac:dyDescent="0.2">
      <c r="A45" s="30"/>
      <c r="B45" s="31"/>
      <c r="C45" s="95"/>
      <c r="D45" s="108" t="s">
        <v>42</v>
      </c>
      <c r="E45" s="61"/>
      <c r="F45" s="61"/>
      <c r="G45" s="109" t="s">
        <v>43</v>
      </c>
      <c r="H45" s="110" t="s">
        <v>44</v>
      </c>
      <c r="I45" s="61"/>
      <c r="J45" s="111">
        <f>SUM(J36:J43)</f>
        <v>0</v>
      </c>
      <c r="K45" s="112"/>
      <c r="L45" s="43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  <row r="46" spans="1:31" s="2" customFormat="1" ht="14.55" customHeight="1" x14ac:dyDescent="0.2">
      <c r="A46" s="30"/>
      <c r="B46" s="31"/>
      <c r="C46" s="30"/>
      <c r="D46" s="30"/>
      <c r="E46" s="30"/>
      <c r="F46" s="30"/>
      <c r="G46" s="30"/>
      <c r="H46" s="30"/>
      <c r="I46" s="30"/>
      <c r="J46" s="30"/>
      <c r="K46" s="30"/>
      <c r="L46" s="43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:31" s="1" customFormat="1" ht="14.55" customHeight="1" x14ac:dyDescent="0.2">
      <c r="B47" s="16"/>
      <c r="L47" s="16"/>
    </row>
    <row r="48" spans="1:31" s="1" customFormat="1" ht="14.55" customHeight="1" x14ac:dyDescent="0.2">
      <c r="B48" s="16"/>
      <c r="L48" s="16"/>
    </row>
    <row r="49" spans="1:31" s="1" customFormat="1" ht="14.55" customHeight="1" x14ac:dyDescent="0.2">
      <c r="B49" s="16"/>
      <c r="L49" s="16"/>
    </row>
    <row r="50" spans="1:31" s="2" customFormat="1" ht="14.55" customHeight="1" x14ac:dyDescent="0.2">
      <c r="B50" s="43"/>
      <c r="D50" s="44" t="s">
        <v>45</v>
      </c>
      <c r="E50" s="45"/>
      <c r="F50" s="45"/>
      <c r="G50" s="44" t="s">
        <v>46</v>
      </c>
      <c r="H50" s="45"/>
      <c r="I50" s="45"/>
      <c r="J50" s="45"/>
      <c r="K50" s="45"/>
      <c r="L50" s="43"/>
    </row>
    <row r="51" spans="1:31" x14ac:dyDescent="0.2">
      <c r="B51" s="16"/>
      <c r="L51" s="16"/>
    </row>
    <row r="52" spans="1:31" x14ac:dyDescent="0.2">
      <c r="B52" s="16"/>
      <c r="L52" s="16"/>
    </row>
    <row r="53" spans="1:31" x14ac:dyDescent="0.2">
      <c r="B53" s="16"/>
      <c r="L53" s="16"/>
    </row>
    <row r="54" spans="1:31" x14ac:dyDescent="0.2">
      <c r="B54" s="16"/>
      <c r="L54" s="16"/>
    </row>
    <row r="55" spans="1:31" x14ac:dyDescent="0.2">
      <c r="B55" s="16"/>
      <c r="L55" s="16"/>
    </row>
    <row r="56" spans="1:31" x14ac:dyDescent="0.2">
      <c r="B56" s="16"/>
      <c r="L56" s="16"/>
    </row>
    <row r="57" spans="1:31" x14ac:dyDescent="0.2">
      <c r="B57" s="16"/>
      <c r="L57" s="16"/>
    </row>
    <row r="58" spans="1:31" x14ac:dyDescent="0.2">
      <c r="B58" s="16"/>
      <c r="L58" s="16"/>
    </row>
    <row r="59" spans="1:31" x14ac:dyDescent="0.2">
      <c r="B59" s="16"/>
      <c r="L59" s="16"/>
    </row>
    <row r="60" spans="1:31" x14ac:dyDescent="0.2">
      <c r="B60" s="16"/>
      <c r="L60" s="16"/>
    </row>
    <row r="61" spans="1:31" s="2" customFormat="1" ht="13.2" x14ac:dyDescent="0.2">
      <c r="A61" s="30"/>
      <c r="B61" s="31"/>
      <c r="C61" s="30"/>
      <c r="D61" s="46" t="s">
        <v>47</v>
      </c>
      <c r="E61" s="33"/>
      <c r="F61" s="113" t="s">
        <v>48</v>
      </c>
      <c r="G61" s="46" t="s">
        <v>47</v>
      </c>
      <c r="H61" s="33"/>
      <c r="I61" s="33"/>
      <c r="J61" s="114" t="s">
        <v>48</v>
      </c>
      <c r="K61" s="33"/>
      <c r="L61" s="4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x14ac:dyDescent="0.2">
      <c r="B62" s="16"/>
      <c r="L62" s="16"/>
    </row>
    <row r="63" spans="1:31" x14ac:dyDescent="0.2">
      <c r="B63" s="16"/>
      <c r="L63" s="16"/>
    </row>
    <row r="64" spans="1:31" x14ac:dyDescent="0.2">
      <c r="B64" s="16"/>
      <c r="L64" s="16"/>
    </row>
    <row r="65" spans="1:31" s="2" customFormat="1" ht="13.2" x14ac:dyDescent="0.2">
      <c r="A65" s="30"/>
      <c r="B65" s="31"/>
      <c r="C65" s="30"/>
      <c r="D65" s="44" t="s">
        <v>49</v>
      </c>
      <c r="E65" s="47"/>
      <c r="F65" s="47"/>
      <c r="G65" s="44" t="s">
        <v>50</v>
      </c>
      <c r="H65" s="47"/>
      <c r="I65" s="47"/>
      <c r="J65" s="47"/>
      <c r="K65" s="47"/>
      <c r="L65" s="4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x14ac:dyDescent="0.2">
      <c r="B66" s="16"/>
      <c r="L66" s="16"/>
    </row>
    <row r="67" spans="1:31" x14ac:dyDescent="0.2">
      <c r="B67" s="16"/>
      <c r="L67" s="16"/>
    </row>
    <row r="68" spans="1:31" x14ac:dyDescent="0.2">
      <c r="B68" s="16"/>
      <c r="L68" s="16"/>
    </row>
    <row r="69" spans="1:31" x14ac:dyDescent="0.2">
      <c r="B69" s="16"/>
      <c r="L69" s="16"/>
    </row>
    <row r="70" spans="1:31" x14ac:dyDescent="0.2">
      <c r="B70" s="16"/>
      <c r="L70" s="16"/>
    </row>
    <row r="71" spans="1:31" x14ac:dyDescent="0.2">
      <c r="B71" s="16"/>
      <c r="L71" s="16"/>
    </row>
    <row r="72" spans="1:31" x14ac:dyDescent="0.2">
      <c r="B72" s="16"/>
      <c r="L72" s="16"/>
    </row>
    <row r="73" spans="1:31" x14ac:dyDescent="0.2">
      <c r="B73" s="16"/>
      <c r="L73" s="16"/>
    </row>
    <row r="74" spans="1:31" x14ac:dyDescent="0.2">
      <c r="B74" s="16"/>
      <c r="L74" s="16"/>
    </row>
    <row r="75" spans="1:31" x14ac:dyDescent="0.2">
      <c r="B75" s="16"/>
      <c r="L75" s="16"/>
    </row>
    <row r="76" spans="1:31" s="2" customFormat="1" ht="13.2" x14ac:dyDescent="0.2">
      <c r="A76" s="30"/>
      <c r="B76" s="31"/>
      <c r="C76" s="30"/>
      <c r="D76" s="46" t="s">
        <v>47</v>
      </c>
      <c r="E76" s="33"/>
      <c r="F76" s="113" t="s">
        <v>48</v>
      </c>
      <c r="G76" s="46" t="s">
        <v>47</v>
      </c>
      <c r="H76" s="33"/>
      <c r="I76" s="33"/>
      <c r="J76" s="114" t="s">
        <v>48</v>
      </c>
      <c r="K76" s="33"/>
      <c r="L76" s="4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55" customHeight="1" x14ac:dyDescent="0.2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7.05" customHeight="1" x14ac:dyDescent="0.2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5.05" customHeight="1" x14ac:dyDescent="0.2">
      <c r="A82" s="30"/>
      <c r="B82" s="31"/>
      <c r="C82" s="17" t="s">
        <v>188</v>
      </c>
      <c r="D82" s="30"/>
      <c r="E82" s="30"/>
      <c r="F82" s="30"/>
      <c r="G82" s="30"/>
      <c r="H82" s="30"/>
      <c r="I82" s="30"/>
      <c r="J82" s="30"/>
      <c r="K82" s="30"/>
      <c r="L82" s="4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7.05" customHeight="1" x14ac:dyDescent="0.2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 x14ac:dyDescent="0.2">
      <c r="A84" s="30"/>
      <c r="B84" s="31"/>
      <c r="C84" s="23" t="s">
        <v>15</v>
      </c>
      <c r="D84" s="30"/>
      <c r="E84" s="30"/>
      <c r="F84" s="30"/>
      <c r="G84" s="30"/>
      <c r="H84" s="30"/>
      <c r="I84" s="30"/>
      <c r="J84" s="30"/>
      <c r="K84" s="30"/>
      <c r="L84" s="4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 x14ac:dyDescent="0.2">
      <c r="A85" s="30"/>
      <c r="B85" s="31"/>
      <c r="C85" s="30"/>
      <c r="D85" s="30"/>
      <c r="E85" s="428" t="str">
        <f>E7</f>
        <v>Vinárstvo S</v>
      </c>
      <c r="F85" s="429"/>
      <c r="G85" s="429"/>
      <c r="H85" s="429"/>
      <c r="I85" s="30"/>
      <c r="J85" s="30"/>
      <c r="K85" s="30"/>
      <c r="L85" s="4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1" customFormat="1" ht="12" customHeight="1" x14ac:dyDescent="0.2">
      <c r="B86" s="16"/>
      <c r="C86" s="23" t="s">
        <v>181</v>
      </c>
      <c r="L86" s="16"/>
    </row>
    <row r="87" spans="1:31" s="1" customFormat="1" ht="16.5" customHeight="1" x14ac:dyDescent="0.2">
      <c r="B87" s="16"/>
      <c r="E87" s="428" t="s">
        <v>133</v>
      </c>
      <c r="F87" s="374"/>
      <c r="G87" s="374"/>
      <c r="H87" s="374"/>
      <c r="L87" s="16"/>
    </row>
    <row r="88" spans="1:31" s="1" customFormat="1" ht="12" customHeight="1" x14ac:dyDescent="0.2">
      <c r="B88" s="16"/>
      <c r="C88" s="23" t="s">
        <v>182</v>
      </c>
      <c r="L88" s="16"/>
    </row>
    <row r="89" spans="1:31" s="2" customFormat="1" ht="16.5" customHeight="1" x14ac:dyDescent="0.2">
      <c r="A89" s="30"/>
      <c r="B89" s="31"/>
      <c r="C89" s="30"/>
      <c r="D89" s="30"/>
      <c r="E89" s="431" t="s">
        <v>2843</v>
      </c>
      <c r="F89" s="425"/>
      <c r="G89" s="425"/>
      <c r="H89" s="425"/>
      <c r="I89" s="30"/>
      <c r="J89" s="30"/>
      <c r="K89" s="30"/>
      <c r="L89" s="4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12" customHeight="1" x14ac:dyDescent="0.2">
      <c r="A90" s="30"/>
      <c r="B90" s="31"/>
      <c r="C90" s="23"/>
      <c r="D90" s="30"/>
      <c r="E90" s="30"/>
      <c r="F90" s="30"/>
      <c r="G90" s="30"/>
      <c r="H90" s="30"/>
      <c r="I90" s="30"/>
      <c r="J90" s="30"/>
      <c r="K90" s="30"/>
      <c r="L90" s="43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6.5" customHeight="1" x14ac:dyDescent="0.2">
      <c r="A91" s="30"/>
      <c r="B91" s="31"/>
      <c r="C91" s="30"/>
      <c r="D91" s="30"/>
      <c r="E91" s="404"/>
      <c r="F91" s="425"/>
      <c r="G91" s="425"/>
      <c r="H91" s="425"/>
      <c r="I91" s="30"/>
      <c r="J91" s="30"/>
      <c r="K91" s="30"/>
      <c r="L91" s="43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7.05" customHeight="1" x14ac:dyDescent="0.2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3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2" customHeight="1" x14ac:dyDescent="0.2">
      <c r="A93" s="30"/>
      <c r="B93" s="31"/>
      <c r="C93" s="23" t="s">
        <v>18</v>
      </c>
      <c r="D93" s="30"/>
      <c r="E93" s="30"/>
      <c r="F93" s="21" t="str">
        <f>F16</f>
        <v>k.ú.Strekov,okres Nové Zámky</v>
      </c>
      <c r="G93" s="30"/>
      <c r="H93" s="30"/>
      <c r="I93" s="23" t="s">
        <v>20</v>
      </c>
      <c r="J93" s="56">
        <f>IF(J16="","",J16)</f>
        <v>44665</v>
      </c>
      <c r="K93" s="30"/>
      <c r="L93" s="43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7.05" customHeight="1" x14ac:dyDescent="0.2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43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25.8" customHeight="1" x14ac:dyDescent="0.2">
      <c r="A95" s="30"/>
      <c r="B95" s="31"/>
      <c r="C95" s="23" t="s">
        <v>21</v>
      </c>
      <c r="D95" s="30"/>
      <c r="E95" s="30"/>
      <c r="F95" s="21" t="str">
        <f>E19</f>
        <v xml:space="preserve"> STON a.s. , Uhrova 18, 831 01 Bratislava</v>
      </c>
      <c r="G95" s="30"/>
      <c r="H95" s="30"/>
      <c r="I95" s="23" t="s">
        <v>26</v>
      </c>
      <c r="J95" s="26" t="str">
        <f>E25</f>
        <v xml:space="preserve"> Ing. arch. Tomáš Krištek</v>
      </c>
      <c r="K95" s="30"/>
      <c r="L95" s="43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2" customFormat="1" ht="15.3" customHeight="1" x14ac:dyDescent="0.2">
      <c r="A96" s="30"/>
      <c r="B96" s="31"/>
      <c r="C96" s="23" t="s">
        <v>24</v>
      </c>
      <c r="D96" s="30"/>
      <c r="E96" s="30"/>
      <c r="F96" s="21" t="str">
        <f>IF(E22="","",E22)</f>
        <v>Vyplň údaj</v>
      </c>
      <c r="G96" s="30"/>
      <c r="H96" s="30"/>
      <c r="I96" s="23" t="s">
        <v>28</v>
      </c>
      <c r="J96" s="26" t="str">
        <f>E28</f>
        <v>Rosoft,s.r.o.</v>
      </c>
      <c r="K96" s="30"/>
      <c r="L96" s="43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65" s="2" customFormat="1" ht="10.199999999999999" customHeight="1" x14ac:dyDescent="0.2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3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65" s="2" customFormat="1" ht="29.25" customHeight="1" x14ac:dyDescent="0.2">
      <c r="A98" s="30"/>
      <c r="B98" s="31"/>
      <c r="C98" s="115" t="s">
        <v>189</v>
      </c>
      <c r="D98" s="95"/>
      <c r="E98" s="95"/>
      <c r="F98" s="95"/>
      <c r="G98" s="95"/>
      <c r="H98" s="95"/>
      <c r="I98" s="95"/>
      <c r="J98" s="116" t="s">
        <v>190</v>
      </c>
      <c r="K98" s="95"/>
      <c r="L98" s="43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65" s="2" customFormat="1" ht="10.199999999999999" customHeight="1" x14ac:dyDescent="0.2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3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65" s="2" customFormat="1" ht="22.8" customHeight="1" x14ac:dyDescent="0.2">
      <c r="A100" s="30"/>
      <c r="B100" s="31"/>
      <c r="C100" s="117" t="s">
        <v>191</v>
      </c>
      <c r="D100" s="30"/>
      <c r="E100" s="30"/>
      <c r="F100" s="30"/>
      <c r="G100" s="30"/>
      <c r="H100" s="30"/>
      <c r="I100" s="30"/>
      <c r="J100" s="72">
        <f>J141</f>
        <v>0</v>
      </c>
      <c r="K100" s="30"/>
      <c r="L100" s="43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U100" s="13" t="s">
        <v>192</v>
      </c>
    </row>
    <row r="101" spans="1:65" s="8" customFormat="1" ht="25.05" customHeight="1" x14ac:dyDescent="0.2">
      <c r="B101" s="118"/>
      <c r="D101" s="119" t="s">
        <v>1139</v>
      </c>
      <c r="E101" s="120"/>
      <c r="F101" s="120"/>
      <c r="G101" s="120"/>
      <c r="H101" s="120"/>
      <c r="I101" s="120"/>
      <c r="J101" s="121">
        <f>J142</f>
        <v>0</v>
      </c>
      <c r="L101" s="118"/>
    </row>
    <row r="102" spans="1:65" s="9" customFormat="1" ht="19.95" customHeight="1" x14ac:dyDescent="0.2">
      <c r="B102" s="122"/>
      <c r="D102" s="123" t="s">
        <v>1365</v>
      </c>
      <c r="E102" s="124"/>
      <c r="F102" s="124"/>
      <c r="G102" s="124"/>
      <c r="H102" s="124"/>
      <c r="I102" s="124"/>
      <c r="J102" s="125">
        <f>J143</f>
        <v>0</v>
      </c>
      <c r="L102" s="122"/>
    </row>
    <row r="103" spans="1:65" s="8" customFormat="1" ht="25.05" customHeight="1" x14ac:dyDescent="0.2">
      <c r="B103" s="118"/>
      <c r="D103" s="119" t="s">
        <v>1366</v>
      </c>
      <c r="E103" s="120"/>
      <c r="F103" s="120"/>
      <c r="G103" s="120"/>
      <c r="H103" s="120"/>
      <c r="I103" s="120"/>
      <c r="J103" s="121">
        <f>J149</f>
        <v>0</v>
      </c>
      <c r="L103" s="118"/>
    </row>
    <row r="104" spans="1:65" s="9" customFormat="1" ht="19.95" customHeight="1" x14ac:dyDescent="0.2">
      <c r="B104" s="122"/>
      <c r="D104" s="123" t="s">
        <v>1367</v>
      </c>
      <c r="E104" s="124"/>
      <c r="F104" s="124"/>
      <c r="G104" s="124"/>
      <c r="H104" s="124"/>
      <c r="I104" s="124"/>
      <c r="J104" s="125">
        <f>J150</f>
        <v>0</v>
      </c>
      <c r="L104" s="122"/>
    </row>
    <row r="105" spans="1:65" s="9" customFormat="1" ht="19.95" customHeight="1" x14ac:dyDescent="0.2">
      <c r="B105" s="122"/>
      <c r="D105" s="123" t="s">
        <v>1368</v>
      </c>
      <c r="E105" s="124"/>
      <c r="F105" s="124"/>
      <c r="G105" s="124"/>
      <c r="H105" s="124"/>
      <c r="I105" s="124"/>
      <c r="J105" s="125">
        <f>J194</f>
        <v>0</v>
      </c>
      <c r="L105" s="122"/>
    </row>
    <row r="106" spans="1:65" s="9" customFormat="1" ht="19.95" customHeight="1" x14ac:dyDescent="0.2">
      <c r="B106" s="122"/>
      <c r="D106" s="123" t="s">
        <v>1369</v>
      </c>
      <c r="E106" s="124"/>
      <c r="F106" s="124"/>
      <c r="G106" s="124"/>
      <c r="H106" s="124"/>
      <c r="I106" s="124"/>
      <c r="J106" s="125">
        <f>J203</f>
        <v>0</v>
      </c>
      <c r="L106" s="122"/>
    </row>
    <row r="107" spans="1:65" s="8" customFormat="1" ht="25.05" customHeight="1" x14ac:dyDescent="0.2">
      <c r="B107" s="118"/>
      <c r="D107" s="119" t="s">
        <v>1370</v>
      </c>
      <c r="E107" s="120"/>
      <c r="F107" s="120"/>
      <c r="G107" s="120"/>
      <c r="H107" s="120"/>
      <c r="I107" s="120"/>
      <c r="J107" s="121">
        <f>J204</f>
        <v>0</v>
      </c>
      <c r="L107" s="118"/>
    </row>
    <row r="108" spans="1:65" s="2" customFormat="1" ht="21.75" customHeight="1" x14ac:dyDescent="0.2">
      <c r="A108" s="30"/>
      <c r="B108" s="31"/>
      <c r="C108" s="30"/>
      <c r="D108" s="30"/>
      <c r="E108" s="30"/>
      <c r="F108" s="30"/>
      <c r="G108" s="30"/>
      <c r="H108" s="30"/>
      <c r="I108" s="30"/>
      <c r="J108" s="30"/>
      <c r="K108" s="30"/>
      <c r="L108" s="43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65" s="2" customFormat="1" ht="7.05" customHeight="1" x14ac:dyDescent="0.2">
      <c r="A109" s="30"/>
      <c r="B109" s="31"/>
      <c r="C109" s="30"/>
      <c r="D109" s="30"/>
      <c r="E109" s="30"/>
      <c r="F109" s="30"/>
      <c r="G109" s="30"/>
      <c r="H109" s="30"/>
      <c r="I109" s="30"/>
      <c r="J109" s="30"/>
      <c r="K109" s="30"/>
      <c r="L109" s="43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65" s="2" customFormat="1" ht="29.25" customHeight="1" x14ac:dyDescent="0.2">
      <c r="A110" s="30"/>
      <c r="B110" s="31"/>
      <c r="C110" s="117" t="s">
        <v>196</v>
      </c>
      <c r="D110" s="30"/>
      <c r="E110" s="30"/>
      <c r="F110" s="30"/>
      <c r="G110" s="30"/>
      <c r="H110" s="30"/>
      <c r="I110" s="30"/>
      <c r="J110" s="126">
        <f>ROUND(J111 + J112 + J113 + J114 + J115 + J116,2)</f>
        <v>0</v>
      </c>
      <c r="K110" s="30"/>
      <c r="L110" s="43"/>
      <c r="N110" s="127" t="s">
        <v>36</v>
      </c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65" s="2" customFormat="1" ht="18" customHeight="1" x14ac:dyDescent="0.2">
      <c r="A111" s="30"/>
      <c r="B111" s="128"/>
      <c r="C111" s="129"/>
      <c r="D111" s="424" t="s">
        <v>197</v>
      </c>
      <c r="E111" s="430"/>
      <c r="F111" s="430"/>
      <c r="G111" s="129"/>
      <c r="H111" s="129"/>
      <c r="I111" s="129"/>
      <c r="J111" s="88">
        <v>0</v>
      </c>
      <c r="K111" s="129"/>
      <c r="L111" s="131"/>
      <c r="M111" s="132"/>
      <c r="N111" s="133" t="s">
        <v>38</v>
      </c>
      <c r="O111" s="132"/>
      <c r="P111" s="132"/>
      <c r="Q111" s="132"/>
      <c r="R111" s="132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4" t="s">
        <v>198</v>
      </c>
      <c r="AZ111" s="132"/>
      <c r="BA111" s="132"/>
      <c r="BB111" s="132"/>
      <c r="BC111" s="132"/>
      <c r="BD111" s="132"/>
      <c r="BE111" s="135">
        <f t="shared" ref="BE111:BE116" si="0">IF(N111="základná",J111,0)</f>
        <v>0</v>
      </c>
      <c r="BF111" s="135">
        <f t="shared" ref="BF111:BF116" si="1">IF(N111="znížená",J111,0)</f>
        <v>0</v>
      </c>
      <c r="BG111" s="135">
        <f t="shared" ref="BG111:BG116" si="2">IF(N111="zákl. prenesená",J111,0)</f>
        <v>0</v>
      </c>
      <c r="BH111" s="135">
        <f t="shared" ref="BH111:BH116" si="3">IF(N111="zníž. prenesená",J111,0)</f>
        <v>0</v>
      </c>
      <c r="BI111" s="135">
        <f t="shared" ref="BI111:BI116" si="4">IF(N111="nulová",J111,0)</f>
        <v>0</v>
      </c>
      <c r="BJ111" s="134" t="s">
        <v>84</v>
      </c>
      <c r="BK111" s="132"/>
      <c r="BL111" s="132"/>
      <c r="BM111" s="132"/>
    </row>
    <row r="112" spans="1:65" s="2" customFormat="1" ht="18" customHeight="1" x14ac:dyDescent="0.2">
      <c r="A112" s="30"/>
      <c r="B112" s="128"/>
      <c r="C112" s="129"/>
      <c r="D112" s="424" t="s">
        <v>199</v>
      </c>
      <c r="E112" s="430"/>
      <c r="F112" s="430"/>
      <c r="G112" s="129"/>
      <c r="H112" s="129"/>
      <c r="I112" s="129"/>
      <c r="J112" s="88">
        <v>0</v>
      </c>
      <c r="K112" s="129"/>
      <c r="L112" s="131"/>
      <c r="M112" s="132"/>
      <c r="N112" s="133" t="s">
        <v>38</v>
      </c>
      <c r="O112" s="132"/>
      <c r="P112" s="132"/>
      <c r="Q112" s="132"/>
      <c r="R112" s="132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4" t="s">
        <v>198</v>
      </c>
      <c r="AZ112" s="132"/>
      <c r="BA112" s="132"/>
      <c r="BB112" s="132"/>
      <c r="BC112" s="132"/>
      <c r="BD112" s="132"/>
      <c r="BE112" s="135">
        <f t="shared" si="0"/>
        <v>0</v>
      </c>
      <c r="BF112" s="135">
        <f t="shared" si="1"/>
        <v>0</v>
      </c>
      <c r="BG112" s="135">
        <f t="shared" si="2"/>
        <v>0</v>
      </c>
      <c r="BH112" s="135">
        <f t="shared" si="3"/>
        <v>0</v>
      </c>
      <c r="BI112" s="135">
        <f t="shared" si="4"/>
        <v>0</v>
      </c>
      <c r="BJ112" s="134" t="s">
        <v>84</v>
      </c>
      <c r="BK112" s="132"/>
      <c r="BL112" s="132"/>
      <c r="BM112" s="132"/>
    </row>
    <row r="113" spans="1:65" s="2" customFormat="1" ht="18" customHeight="1" x14ac:dyDescent="0.2">
      <c r="A113" s="30"/>
      <c r="B113" s="128"/>
      <c r="C113" s="129"/>
      <c r="D113" s="424" t="s">
        <v>200</v>
      </c>
      <c r="E113" s="430"/>
      <c r="F113" s="430"/>
      <c r="G113" s="129"/>
      <c r="H113" s="129"/>
      <c r="I113" s="129"/>
      <c r="J113" s="88">
        <v>0</v>
      </c>
      <c r="K113" s="129"/>
      <c r="L113" s="131"/>
      <c r="M113" s="132"/>
      <c r="N113" s="133" t="s">
        <v>38</v>
      </c>
      <c r="O113" s="132"/>
      <c r="P113" s="132"/>
      <c r="Q113" s="132"/>
      <c r="R113" s="132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4" t="s">
        <v>198</v>
      </c>
      <c r="AZ113" s="132"/>
      <c r="BA113" s="132"/>
      <c r="BB113" s="132"/>
      <c r="BC113" s="132"/>
      <c r="BD113" s="132"/>
      <c r="BE113" s="135">
        <f t="shared" si="0"/>
        <v>0</v>
      </c>
      <c r="BF113" s="135">
        <f t="shared" si="1"/>
        <v>0</v>
      </c>
      <c r="BG113" s="135">
        <f t="shared" si="2"/>
        <v>0</v>
      </c>
      <c r="BH113" s="135">
        <f t="shared" si="3"/>
        <v>0</v>
      </c>
      <c r="BI113" s="135">
        <f t="shared" si="4"/>
        <v>0</v>
      </c>
      <c r="BJ113" s="134" t="s">
        <v>84</v>
      </c>
      <c r="BK113" s="132"/>
      <c r="BL113" s="132"/>
      <c r="BM113" s="132"/>
    </row>
    <row r="114" spans="1:65" s="2" customFormat="1" ht="18" customHeight="1" x14ac:dyDescent="0.2">
      <c r="A114" s="30"/>
      <c r="B114" s="128"/>
      <c r="C114" s="129"/>
      <c r="D114" s="424" t="s">
        <v>201</v>
      </c>
      <c r="E114" s="430"/>
      <c r="F114" s="430"/>
      <c r="G114" s="129"/>
      <c r="H114" s="129"/>
      <c r="I114" s="129"/>
      <c r="J114" s="88">
        <v>0</v>
      </c>
      <c r="K114" s="129"/>
      <c r="L114" s="131"/>
      <c r="M114" s="132"/>
      <c r="N114" s="133" t="s">
        <v>38</v>
      </c>
      <c r="O114" s="132"/>
      <c r="P114" s="132"/>
      <c r="Q114" s="132"/>
      <c r="R114" s="132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4" t="s">
        <v>198</v>
      </c>
      <c r="AZ114" s="132"/>
      <c r="BA114" s="132"/>
      <c r="BB114" s="132"/>
      <c r="BC114" s="132"/>
      <c r="BD114" s="132"/>
      <c r="BE114" s="135">
        <f t="shared" si="0"/>
        <v>0</v>
      </c>
      <c r="BF114" s="135">
        <f t="shared" si="1"/>
        <v>0</v>
      </c>
      <c r="BG114" s="135">
        <f t="shared" si="2"/>
        <v>0</v>
      </c>
      <c r="BH114" s="135">
        <f t="shared" si="3"/>
        <v>0</v>
      </c>
      <c r="BI114" s="135">
        <f t="shared" si="4"/>
        <v>0</v>
      </c>
      <c r="BJ114" s="134" t="s">
        <v>84</v>
      </c>
      <c r="BK114" s="132"/>
      <c r="BL114" s="132"/>
      <c r="BM114" s="132"/>
    </row>
    <row r="115" spans="1:65" s="2" customFormat="1" ht="18" customHeight="1" x14ac:dyDescent="0.2">
      <c r="A115" s="30"/>
      <c r="B115" s="128"/>
      <c r="C115" s="129"/>
      <c r="D115" s="424" t="s">
        <v>202</v>
      </c>
      <c r="E115" s="430"/>
      <c r="F115" s="430"/>
      <c r="G115" s="129"/>
      <c r="H115" s="129"/>
      <c r="I115" s="129"/>
      <c r="J115" s="88">
        <v>0</v>
      </c>
      <c r="K115" s="129"/>
      <c r="L115" s="131"/>
      <c r="M115" s="132"/>
      <c r="N115" s="133" t="s">
        <v>38</v>
      </c>
      <c r="O115" s="132"/>
      <c r="P115" s="132"/>
      <c r="Q115" s="132"/>
      <c r="R115" s="132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4" t="s">
        <v>198</v>
      </c>
      <c r="AZ115" s="132"/>
      <c r="BA115" s="132"/>
      <c r="BB115" s="132"/>
      <c r="BC115" s="132"/>
      <c r="BD115" s="132"/>
      <c r="BE115" s="135">
        <f t="shared" si="0"/>
        <v>0</v>
      </c>
      <c r="BF115" s="135">
        <f t="shared" si="1"/>
        <v>0</v>
      </c>
      <c r="BG115" s="135">
        <f t="shared" si="2"/>
        <v>0</v>
      </c>
      <c r="BH115" s="135">
        <f t="shared" si="3"/>
        <v>0</v>
      </c>
      <c r="BI115" s="135">
        <f t="shared" si="4"/>
        <v>0</v>
      </c>
      <c r="BJ115" s="134" t="s">
        <v>84</v>
      </c>
      <c r="BK115" s="132"/>
      <c r="BL115" s="132"/>
      <c r="BM115" s="132"/>
    </row>
    <row r="116" spans="1:65" s="2" customFormat="1" ht="18" customHeight="1" x14ac:dyDescent="0.2">
      <c r="A116" s="30"/>
      <c r="B116" s="128"/>
      <c r="C116" s="129"/>
      <c r="D116" s="130" t="s">
        <v>203</v>
      </c>
      <c r="E116" s="129"/>
      <c r="F116" s="129"/>
      <c r="G116" s="129"/>
      <c r="H116" s="129"/>
      <c r="I116" s="129"/>
      <c r="J116" s="88">
        <f>ROUND(J34*T116,2)</f>
        <v>0</v>
      </c>
      <c r="K116" s="129"/>
      <c r="L116" s="131"/>
      <c r="M116" s="132"/>
      <c r="N116" s="133" t="s">
        <v>38</v>
      </c>
      <c r="O116" s="132"/>
      <c r="P116" s="132"/>
      <c r="Q116" s="132"/>
      <c r="R116" s="132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4" t="s">
        <v>204</v>
      </c>
      <c r="AZ116" s="132"/>
      <c r="BA116" s="132"/>
      <c r="BB116" s="132"/>
      <c r="BC116" s="132"/>
      <c r="BD116" s="132"/>
      <c r="BE116" s="135">
        <f t="shared" si="0"/>
        <v>0</v>
      </c>
      <c r="BF116" s="135">
        <f t="shared" si="1"/>
        <v>0</v>
      </c>
      <c r="BG116" s="135">
        <f t="shared" si="2"/>
        <v>0</v>
      </c>
      <c r="BH116" s="135">
        <f t="shared" si="3"/>
        <v>0</v>
      </c>
      <c r="BI116" s="135">
        <f t="shared" si="4"/>
        <v>0</v>
      </c>
      <c r="BJ116" s="134" t="s">
        <v>84</v>
      </c>
      <c r="BK116" s="132"/>
      <c r="BL116" s="132"/>
      <c r="BM116" s="132"/>
    </row>
    <row r="117" spans="1:65" s="2" customFormat="1" x14ac:dyDescent="0.2">
      <c r="A117" s="30"/>
      <c r="B117" s="31"/>
      <c r="C117" s="30"/>
      <c r="D117" s="30"/>
      <c r="E117" s="30"/>
      <c r="F117" s="30"/>
      <c r="G117" s="30"/>
      <c r="H117" s="30"/>
      <c r="I117" s="30"/>
      <c r="J117" s="30"/>
      <c r="K117" s="30"/>
      <c r="L117" s="43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2" customFormat="1" ht="29.25" customHeight="1" x14ac:dyDescent="0.2">
      <c r="A118" s="30"/>
      <c r="B118" s="31"/>
      <c r="C118" s="94" t="s">
        <v>179</v>
      </c>
      <c r="D118" s="95"/>
      <c r="E118" s="95"/>
      <c r="F118" s="95"/>
      <c r="G118" s="95"/>
      <c r="H118" s="95"/>
      <c r="I118" s="95"/>
      <c r="J118" s="96">
        <f>ROUND(J100+J110,2)</f>
        <v>0</v>
      </c>
      <c r="K118" s="95"/>
      <c r="L118" s="43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2" customFormat="1" ht="7.05" customHeight="1" x14ac:dyDescent="0.2">
      <c r="A119" s="30"/>
      <c r="B119" s="48"/>
      <c r="C119" s="49"/>
      <c r="D119" s="49"/>
      <c r="E119" s="49"/>
      <c r="F119" s="49"/>
      <c r="G119" s="49"/>
      <c r="H119" s="49"/>
      <c r="I119" s="49"/>
      <c r="J119" s="49"/>
      <c r="K119" s="49"/>
      <c r="L119" s="43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3" spans="1:65" s="2" customFormat="1" ht="7.05" customHeight="1" x14ac:dyDescent="0.2">
      <c r="A123" s="30"/>
      <c r="B123" s="50"/>
      <c r="C123" s="51"/>
      <c r="D123" s="51"/>
      <c r="E123" s="51"/>
      <c r="F123" s="51"/>
      <c r="G123" s="51"/>
      <c r="H123" s="51"/>
      <c r="I123" s="51"/>
      <c r="J123" s="51"/>
      <c r="K123" s="51"/>
      <c r="L123" s="43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65" s="2" customFormat="1" ht="25.05" customHeight="1" x14ac:dyDescent="0.2">
      <c r="A124" s="30"/>
      <c r="B124" s="31"/>
      <c r="C124" s="17" t="s">
        <v>205</v>
      </c>
      <c r="D124" s="30"/>
      <c r="E124" s="30"/>
      <c r="F124" s="30"/>
      <c r="G124" s="30"/>
      <c r="H124" s="30"/>
      <c r="I124" s="30"/>
      <c r="J124" s="30"/>
      <c r="K124" s="30"/>
      <c r="L124" s="43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65" s="2" customFormat="1" ht="7.05" customHeight="1" x14ac:dyDescent="0.2">
      <c r="A125" s="30"/>
      <c r="B125" s="31"/>
      <c r="C125" s="30"/>
      <c r="D125" s="30"/>
      <c r="E125" s="30"/>
      <c r="F125" s="30"/>
      <c r="G125" s="30"/>
      <c r="H125" s="30"/>
      <c r="I125" s="30"/>
      <c r="J125" s="30"/>
      <c r="K125" s="30"/>
      <c r="L125" s="43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65" s="2" customFormat="1" ht="12" customHeight="1" x14ac:dyDescent="0.2">
      <c r="A126" s="30"/>
      <c r="B126" s="31"/>
      <c r="C126" s="23" t="s">
        <v>15</v>
      </c>
      <c r="D126" s="30"/>
      <c r="E126" s="30"/>
      <c r="F126" s="30"/>
      <c r="G126" s="30"/>
      <c r="H126" s="30"/>
      <c r="I126" s="30"/>
      <c r="J126" s="30"/>
      <c r="K126" s="30"/>
      <c r="L126" s="43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65" s="2" customFormat="1" ht="16.5" customHeight="1" x14ac:dyDescent="0.2">
      <c r="A127" s="30"/>
      <c r="B127" s="31"/>
      <c r="C127" s="30"/>
      <c r="D127" s="30"/>
      <c r="E127" s="428" t="str">
        <f>E7</f>
        <v>Vinárstvo S</v>
      </c>
      <c r="F127" s="429"/>
      <c r="G127" s="429"/>
      <c r="H127" s="429"/>
      <c r="I127" s="30"/>
      <c r="J127" s="30"/>
      <c r="K127" s="30"/>
      <c r="L127" s="43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65" s="1" customFormat="1" ht="12" customHeight="1" x14ac:dyDescent="0.2">
      <c r="B128" s="16"/>
      <c r="C128" s="23" t="s">
        <v>181</v>
      </c>
      <c r="L128" s="16"/>
    </row>
    <row r="129" spans="1:65" s="1" customFormat="1" ht="16.5" customHeight="1" x14ac:dyDescent="0.2">
      <c r="B129" s="16"/>
      <c r="E129" s="428" t="s">
        <v>133</v>
      </c>
      <c r="F129" s="374"/>
      <c r="G129" s="374"/>
      <c r="H129" s="374"/>
      <c r="L129" s="16"/>
    </row>
    <row r="130" spans="1:65" s="1" customFormat="1" ht="12" customHeight="1" x14ac:dyDescent="0.2">
      <c r="B130" s="16"/>
      <c r="C130" s="23" t="s">
        <v>182</v>
      </c>
      <c r="L130" s="16"/>
    </row>
    <row r="131" spans="1:65" s="2" customFormat="1" ht="16.5" customHeight="1" x14ac:dyDescent="0.2">
      <c r="A131" s="30"/>
      <c r="B131" s="31"/>
      <c r="C131" s="30"/>
      <c r="D131" s="30"/>
      <c r="E131" s="431" t="s">
        <v>2843</v>
      </c>
      <c r="F131" s="425"/>
      <c r="G131" s="425"/>
      <c r="H131" s="425"/>
      <c r="I131" s="30"/>
      <c r="J131" s="30"/>
      <c r="K131" s="30"/>
      <c r="L131" s="43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65" s="2" customFormat="1" ht="12" customHeight="1" x14ac:dyDescent="0.2">
      <c r="A132" s="30"/>
      <c r="B132" s="31"/>
      <c r="C132" s="23"/>
      <c r="D132" s="30"/>
      <c r="E132" s="30"/>
      <c r="F132" s="30"/>
      <c r="G132" s="30"/>
      <c r="H132" s="30"/>
      <c r="I132" s="30"/>
      <c r="J132" s="30"/>
      <c r="K132" s="30"/>
      <c r="L132" s="43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65" s="2" customFormat="1" ht="16.5" customHeight="1" x14ac:dyDescent="0.2">
      <c r="A133" s="30"/>
      <c r="B133" s="31"/>
      <c r="C133" s="30"/>
      <c r="D133" s="30"/>
      <c r="E133" s="404"/>
      <c r="F133" s="425"/>
      <c r="G133" s="425"/>
      <c r="H133" s="425"/>
      <c r="I133" s="30"/>
      <c r="J133" s="30"/>
      <c r="K133" s="30"/>
      <c r="L133" s="43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1:65" s="2" customFormat="1" ht="7.05" customHeight="1" x14ac:dyDescent="0.2">
      <c r="A134" s="30"/>
      <c r="B134" s="31"/>
      <c r="C134" s="30"/>
      <c r="D134" s="30"/>
      <c r="E134" s="30"/>
      <c r="F134" s="30"/>
      <c r="G134" s="30"/>
      <c r="H134" s="30"/>
      <c r="I134" s="30"/>
      <c r="J134" s="30"/>
      <c r="K134" s="30"/>
      <c r="L134" s="43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</row>
    <row r="135" spans="1:65" s="2" customFormat="1" ht="12" customHeight="1" x14ac:dyDescent="0.2">
      <c r="A135" s="30"/>
      <c r="B135" s="31"/>
      <c r="C135" s="23" t="s">
        <v>18</v>
      </c>
      <c r="D135" s="30"/>
      <c r="E135" s="30"/>
      <c r="F135" s="21" t="str">
        <f>F16</f>
        <v>k.ú.Strekov,okres Nové Zámky</v>
      </c>
      <c r="G135" s="30"/>
      <c r="H135" s="30"/>
      <c r="I135" s="23" t="s">
        <v>20</v>
      </c>
      <c r="J135" s="56">
        <f>IF(J16="","",J16)</f>
        <v>44665</v>
      </c>
      <c r="K135" s="30"/>
      <c r="L135" s="43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  <row r="136" spans="1:65" s="2" customFormat="1" ht="7.05" customHeight="1" x14ac:dyDescent="0.2">
      <c r="A136" s="30"/>
      <c r="B136" s="31"/>
      <c r="C136" s="30"/>
      <c r="D136" s="30"/>
      <c r="E136" s="30"/>
      <c r="F136" s="30"/>
      <c r="G136" s="30"/>
      <c r="H136" s="30"/>
      <c r="I136" s="30"/>
      <c r="J136" s="30"/>
      <c r="K136" s="30"/>
      <c r="L136" s="43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</row>
    <row r="137" spans="1:65" s="2" customFormat="1" ht="25.8" customHeight="1" x14ac:dyDescent="0.2">
      <c r="A137" s="30"/>
      <c r="B137" s="31"/>
      <c r="C137" s="23" t="s">
        <v>21</v>
      </c>
      <c r="D137" s="30"/>
      <c r="E137" s="30"/>
      <c r="F137" s="21" t="str">
        <f>E19</f>
        <v xml:space="preserve"> STON a.s. , Uhrova 18, 831 01 Bratislava</v>
      </c>
      <c r="G137" s="30"/>
      <c r="H137" s="30"/>
      <c r="I137" s="23" t="s">
        <v>26</v>
      </c>
      <c r="J137" s="26" t="str">
        <f>E25</f>
        <v xml:space="preserve"> Ing. arch. Tomáš Krištek</v>
      </c>
      <c r="K137" s="30"/>
      <c r="L137" s="43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</row>
    <row r="138" spans="1:65" s="2" customFormat="1" ht="15.3" customHeight="1" x14ac:dyDescent="0.2">
      <c r="A138" s="30"/>
      <c r="B138" s="31"/>
      <c r="C138" s="23" t="s">
        <v>24</v>
      </c>
      <c r="D138" s="30"/>
      <c r="E138" s="30"/>
      <c r="F138" s="21" t="str">
        <f>IF(E22="","",E22)</f>
        <v>Vyplň údaj</v>
      </c>
      <c r="G138" s="30"/>
      <c r="H138" s="30"/>
      <c r="I138" s="23" t="s">
        <v>28</v>
      </c>
      <c r="J138" s="26" t="str">
        <f>E28</f>
        <v>Rosoft,s.r.o.</v>
      </c>
      <c r="K138" s="30"/>
      <c r="L138" s="43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</row>
    <row r="139" spans="1:65" s="2" customFormat="1" ht="10.199999999999999" customHeight="1" x14ac:dyDescent="0.2">
      <c r="A139" s="30"/>
      <c r="B139" s="31"/>
      <c r="C139" s="30"/>
      <c r="D139" s="30"/>
      <c r="E139" s="30"/>
      <c r="F139" s="30"/>
      <c r="G139" s="30"/>
      <c r="H139" s="30"/>
      <c r="I139" s="30"/>
      <c r="J139" s="30"/>
      <c r="K139" s="30"/>
      <c r="L139" s="43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</row>
    <row r="140" spans="1:65" s="10" customFormat="1" ht="29.25" customHeight="1" x14ac:dyDescent="0.2">
      <c r="A140" s="136"/>
      <c r="B140" s="137"/>
      <c r="C140" s="138" t="s">
        <v>206</v>
      </c>
      <c r="D140" s="139" t="s">
        <v>57</v>
      </c>
      <c r="E140" s="139" t="s">
        <v>53</v>
      </c>
      <c r="F140" s="139" t="s">
        <v>54</v>
      </c>
      <c r="G140" s="139" t="s">
        <v>207</v>
      </c>
      <c r="H140" s="139" t="s">
        <v>208</v>
      </c>
      <c r="I140" s="139" t="s">
        <v>209</v>
      </c>
      <c r="J140" s="140" t="s">
        <v>190</v>
      </c>
      <c r="K140" s="141" t="s">
        <v>210</v>
      </c>
      <c r="L140" s="142"/>
      <c r="M140" s="63" t="s">
        <v>1</v>
      </c>
      <c r="N140" s="64" t="s">
        <v>36</v>
      </c>
      <c r="O140" s="64" t="s">
        <v>211</v>
      </c>
      <c r="P140" s="64" t="s">
        <v>212</v>
      </c>
      <c r="Q140" s="64" t="s">
        <v>213</v>
      </c>
      <c r="R140" s="64" t="s">
        <v>214</v>
      </c>
      <c r="S140" s="64" t="s">
        <v>215</v>
      </c>
      <c r="T140" s="65" t="s">
        <v>216</v>
      </c>
      <c r="U140" s="136"/>
      <c r="V140" s="136"/>
      <c r="W140" s="136"/>
      <c r="X140" s="136"/>
      <c r="Y140" s="136"/>
      <c r="Z140" s="136"/>
      <c r="AA140" s="136"/>
      <c r="AB140" s="136"/>
      <c r="AC140" s="136"/>
      <c r="AD140" s="136"/>
      <c r="AE140" s="136"/>
    </row>
    <row r="141" spans="1:65" s="2" customFormat="1" ht="22.8" customHeight="1" x14ac:dyDescent="0.3">
      <c r="A141" s="30"/>
      <c r="B141" s="31"/>
      <c r="C141" s="70" t="s">
        <v>187</v>
      </c>
      <c r="D141" s="30"/>
      <c r="E141" s="30"/>
      <c r="F141" s="30"/>
      <c r="G141" s="30"/>
      <c r="H141" s="30"/>
      <c r="I141" s="30"/>
      <c r="J141" s="143">
        <f>BK141</f>
        <v>0</v>
      </c>
      <c r="K141" s="30"/>
      <c r="L141" s="31"/>
      <c r="M141" s="66"/>
      <c r="N141" s="57"/>
      <c r="O141" s="67"/>
      <c r="P141" s="144">
        <f>P142+P149+P204</f>
        <v>0</v>
      </c>
      <c r="Q141" s="67"/>
      <c r="R141" s="144">
        <f>R142+R149+R204</f>
        <v>7.8140000000000015E-2</v>
      </c>
      <c r="S141" s="67"/>
      <c r="T141" s="145">
        <f>T142+T149+T204</f>
        <v>1.3499999999999998E-2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T141" s="13" t="s">
        <v>71</v>
      </c>
      <c r="AU141" s="13" t="s">
        <v>192</v>
      </c>
      <c r="BK141" s="146">
        <f>BK142+BK149+BK204</f>
        <v>0</v>
      </c>
    </row>
    <row r="142" spans="1:65" s="11" customFormat="1" ht="25.95" customHeight="1" x14ac:dyDescent="0.25">
      <c r="B142" s="147"/>
      <c r="D142" s="148" t="s">
        <v>71</v>
      </c>
      <c r="E142" s="149" t="s">
        <v>1148</v>
      </c>
      <c r="F142" s="149" t="s">
        <v>1149</v>
      </c>
      <c r="I142" s="150"/>
      <c r="J142" s="151">
        <f>BK142</f>
        <v>0</v>
      </c>
      <c r="L142" s="147"/>
      <c r="M142" s="152"/>
      <c r="N142" s="153"/>
      <c r="O142" s="153"/>
      <c r="P142" s="154">
        <f>P143</f>
        <v>0</v>
      </c>
      <c r="Q142" s="153"/>
      <c r="R142" s="154">
        <f>R143</f>
        <v>0</v>
      </c>
      <c r="S142" s="153"/>
      <c r="T142" s="155">
        <f>T143</f>
        <v>1.3499999999999998E-2</v>
      </c>
      <c r="AR142" s="148" t="s">
        <v>78</v>
      </c>
      <c r="AT142" s="156" t="s">
        <v>71</v>
      </c>
      <c r="AU142" s="156" t="s">
        <v>72</v>
      </c>
      <c r="AY142" s="148" t="s">
        <v>219</v>
      </c>
      <c r="BK142" s="157">
        <f>BK143</f>
        <v>0</v>
      </c>
    </row>
    <row r="143" spans="1:65" s="11" customFormat="1" ht="22.8" customHeight="1" x14ac:dyDescent="0.25">
      <c r="B143" s="147"/>
      <c r="D143" s="148" t="s">
        <v>71</v>
      </c>
      <c r="E143" s="158" t="s">
        <v>238</v>
      </c>
      <c r="F143" s="158" t="s">
        <v>1371</v>
      </c>
      <c r="I143" s="150"/>
      <c r="J143" s="159">
        <f>BK143</f>
        <v>0</v>
      </c>
      <c r="L143" s="147"/>
      <c r="M143" s="152"/>
      <c r="N143" s="153"/>
      <c r="O143" s="153"/>
      <c r="P143" s="154">
        <f>SUM(P144:P148)</f>
        <v>0</v>
      </c>
      <c r="Q143" s="153"/>
      <c r="R143" s="154">
        <f>SUM(R144:R148)</f>
        <v>0</v>
      </c>
      <c r="S143" s="153"/>
      <c r="T143" s="155">
        <f>SUM(T144:T148)</f>
        <v>1.3499999999999998E-2</v>
      </c>
      <c r="AR143" s="148" t="s">
        <v>78</v>
      </c>
      <c r="AT143" s="156" t="s">
        <v>71</v>
      </c>
      <c r="AU143" s="156" t="s">
        <v>78</v>
      </c>
      <c r="AY143" s="148" t="s">
        <v>219</v>
      </c>
      <c r="BK143" s="157">
        <f>SUM(BK144:BK148)</f>
        <v>0</v>
      </c>
    </row>
    <row r="144" spans="1:65" s="2" customFormat="1" ht="37.799999999999997" customHeight="1" x14ac:dyDescent="0.2">
      <c r="A144" s="30"/>
      <c r="B144" s="128"/>
      <c r="C144" s="160" t="s">
        <v>78</v>
      </c>
      <c r="D144" s="160" t="s">
        <v>221</v>
      </c>
      <c r="E144" s="161" t="s">
        <v>1372</v>
      </c>
      <c r="F144" s="162" t="s">
        <v>1373</v>
      </c>
      <c r="G144" s="163" t="s">
        <v>380</v>
      </c>
      <c r="H144" s="164">
        <v>20</v>
      </c>
      <c r="I144" s="165"/>
      <c r="J144" s="166">
        <f>ROUND(I144*H144,2)</f>
        <v>0</v>
      </c>
      <c r="K144" s="167"/>
      <c r="L144" s="31"/>
      <c r="M144" s="168" t="s">
        <v>1</v>
      </c>
      <c r="N144" s="169" t="s">
        <v>38</v>
      </c>
      <c r="O144" s="59"/>
      <c r="P144" s="170">
        <f>O144*H144</f>
        <v>0</v>
      </c>
      <c r="Q144" s="170">
        <v>0</v>
      </c>
      <c r="R144" s="170">
        <f>Q144*H144</f>
        <v>0</v>
      </c>
      <c r="S144" s="170">
        <v>4.4999999999999999E-4</v>
      </c>
      <c r="T144" s="171">
        <f>S144*H144</f>
        <v>8.9999999999999993E-3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72" t="s">
        <v>225</v>
      </c>
      <c r="AT144" s="172" t="s">
        <v>221</v>
      </c>
      <c r="AU144" s="172" t="s">
        <v>84</v>
      </c>
      <c r="AY144" s="13" t="s">
        <v>219</v>
      </c>
      <c r="BE144" s="91">
        <f>IF(N144="základná",J144,0)</f>
        <v>0</v>
      </c>
      <c r="BF144" s="91">
        <f>IF(N144="znížená",J144,0)</f>
        <v>0</v>
      </c>
      <c r="BG144" s="91">
        <f>IF(N144="zákl. prenesená",J144,0)</f>
        <v>0</v>
      </c>
      <c r="BH144" s="91">
        <f>IF(N144="zníž. prenesená",J144,0)</f>
        <v>0</v>
      </c>
      <c r="BI144" s="91">
        <f>IF(N144="nulová",J144,0)</f>
        <v>0</v>
      </c>
      <c r="BJ144" s="13" t="s">
        <v>84</v>
      </c>
      <c r="BK144" s="91">
        <f>ROUND(I144*H144,2)</f>
        <v>0</v>
      </c>
      <c r="BL144" s="13" t="s">
        <v>225</v>
      </c>
      <c r="BM144" s="172" t="s">
        <v>84</v>
      </c>
    </row>
    <row r="145" spans="1:65" s="2" customFormat="1" ht="37.799999999999997" customHeight="1" x14ac:dyDescent="0.2">
      <c r="A145" s="30"/>
      <c r="B145" s="128"/>
      <c r="C145" s="160" t="s">
        <v>84</v>
      </c>
      <c r="D145" s="160" t="s">
        <v>221</v>
      </c>
      <c r="E145" s="161" t="s">
        <v>1374</v>
      </c>
      <c r="F145" s="162" t="s">
        <v>1375</v>
      </c>
      <c r="G145" s="163" t="s">
        <v>380</v>
      </c>
      <c r="H145" s="164">
        <v>10</v>
      </c>
      <c r="I145" s="165"/>
      <c r="J145" s="166">
        <f>ROUND(I145*H145,2)</f>
        <v>0</v>
      </c>
      <c r="K145" s="167"/>
      <c r="L145" s="31"/>
      <c r="M145" s="168" t="s">
        <v>1</v>
      </c>
      <c r="N145" s="169" t="s">
        <v>38</v>
      </c>
      <c r="O145" s="59"/>
      <c r="P145" s="170">
        <f>O145*H145</f>
        <v>0</v>
      </c>
      <c r="Q145" s="170">
        <v>0</v>
      </c>
      <c r="R145" s="170">
        <f>Q145*H145</f>
        <v>0</v>
      </c>
      <c r="S145" s="170">
        <v>4.4999999999999999E-4</v>
      </c>
      <c r="T145" s="171">
        <f>S145*H145</f>
        <v>4.4999999999999997E-3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72" t="s">
        <v>225</v>
      </c>
      <c r="AT145" s="172" t="s">
        <v>221</v>
      </c>
      <c r="AU145" s="172" t="s">
        <v>84</v>
      </c>
      <c r="AY145" s="13" t="s">
        <v>219</v>
      </c>
      <c r="BE145" s="91">
        <f>IF(N145="základná",J145,0)</f>
        <v>0</v>
      </c>
      <c r="BF145" s="91">
        <f>IF(N145="znížená",J145,0)</f>
        <v>0</v>
      </c>
      <c r="BG145" s="91">
        <f>IF(N145="zákl. prenesená",J145,0)</f>
        <v>0</v>
      </c>
      <c r="BH145" s="91">
        <f>IF(N145="zníž. prenesená",J145,0)</f>
        <v>0</v>
      </c>
      <c r="BI145" s="91">
        <f>IF(N145="nulová",J145,0)</f>
        <v>0</v>
      </c>
      <c r="BJ145" s="13" t="s">
        <v>84</v>
      </c>
      <c r="BK145" s="91">
        <f>ROUND(I145*H145,2)</f>
        <v>0</v>
      </c>
      <c r="BL145" s="13" t="s">
        <v>225</v>
      </c>
      <c r="BM145" s="172" t="s">
        <v>225</v>
      </c>
    </row>
    <row r="146" spans="1:65" s="2" customFormat="1" ht="24.3" customHeight="1" x14ac:dyDescent="0.2">
      <c r="A146" s="30"/>
      <c r="B146" s="128"/>
      <c r="C146" s="160" t="s">
        <v>91</v>
      </c>
      <c r="D146" s="160" t="s">
        <v>221</v>
      </c>
      <c r="E146" s="161" t="s">
        <v>1380</v>
      </c>
      <c r="F146" s="162" t="s">
        <v>1381</v>
      </c>
      <c r="G146" s="163" t="s">
        <v>250</v>
      </c>
      <c r="H146" s="164">
        <v>1.4E-2</v>
      </c>
      <c r="I146" s="165"/>
      <c r="J146" s="166">
        <f>ROUND(I146*H146,2)</f>
        <v>0</v>
      </c>
      <c r="K146" s="167"/>
      <c r="L146" s="31"/>
      <c r="M146" s="168" t="s">
        <v>1</v>
      </c>
      <c r="N146" s="169" t="s">
        <v>38</v>
      </c>
      <c r="O146" s="59"/>
      <c r="P146" s="170">
        <f>O146*H146</f>
        <v>0</v>
      </c>
      <c r="Q146" s="170">
        <v>0</v>
      </c>
      <c r="R146" s="170">
        <f>Q146*H146</f>
        <v>0</v>
      </c>
      <c r="S146" s="170">
        <v>0</v>
      </c>
      <c r="T146" s="171">
        <f>S146*H146</f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72" t="s">
        <v>225</v>
      </c>
      <c r="AT146" s="172" t="s">
        <v>221</v>
      </c>
      <c r="AU146" s="172" t="s">
        <v>84</v>
      </c>
      <c r="AY146" s="13" t="s">
        <v>219</v>
      </c>
      <c r="BE146" s="91">
        <f>IF(N146="základná",J146,0)</f>
        <v>0</v>
      </c>
      <c r="BF146" s="91">
        <f>IF(N146="znížená",J146,0)</f>
        <v>0</v>
      </c>
      <c r="BG146" s="91">
        <f>IF(N146="zákl. prenesená",J146,0)</f>
        <v>0</v>
      </c>
      <c r="BH146" s="91">
        <f>IF(N146="zníž. prenesená",J146,0)</f>
        <v>0</v>
      </c>
      <c r="BI146" s="91">
        <f>IF(N146="nulová",J146,0)</f>
        <v>0</v>
      </c>
      <c r="BJ146" s="13" t="s">
        <v>84</v>
      </c>
      <c r="BK146" s="91">
        <f>ROUND(I146*H146,2)</f>
        <v>0</v>
      </c>
      <c r="BL146" s="13" t="s">
        <v>225</v>
      </c>
      <c r="BM146" s="172" t="s">
        <v>230</v>
      </c>
    </row>
    <row r="147" spans="1:65" s="2" customFormat="1" ht="24.3" customHeight="1" x14ac:dyDescent="0.2">
      <c r="A147" s="30"/>
      <c r="B147" s="128"/>
      <c r="C147" s="160" t="s">
        <v>225</v>
      </c>
      <c r="D147" s="160" t="s">
        <v>221</v>
      </c>
      <c r="E147" s="161" t="s">
        <v>1382</v>
      </c>
      <c r="F147" s="162" t="s">
        <v>1383</v>
      </c>
      <c r="G147" s="163" t="s">
        <v>250</v>
      </c>
      <c r="H147" s="164">
        <v>0.6</v>
      </c>
      <c r="I147" s="165"/>
      <c r="J147" s="166">
        <f>ROUND(I147*H147,2)</f>
        <v>0</v>
      </c>
      <c r="K147" s="167"/>
      <c r="L147" s="31"/>
      <c r="M147" s="168" t="s">
        <v>1</v>
      </c>
      <c r="N147" s="169" t="s">
        <v>38</v>
      </c>
      <c r="O147" s="59"/>
      <c r="P147" s="170">
        <f>O147*H147</f>
        <v>0</v>
      </c>
      <c r="Q147" s="170">
        <v>0</v>
      </c>
      <c r="R147" s="170">
        <f>Q147*H147</f>
        <v>0</v>
      </c>
      <c r="S147" s="170">
        <v>0</v>
      </c>
      <c r="T147" s="171">
        <f>S147*H147</f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72" t="s">
        <v>225</v>
      </c>
      <c r="AT147" s="172" t="s">
        <v>221</v>
      </c>
      <c r="AU147" s="172" t="s">
        <v>84</v>
      </c>
      <c r="AY147" s="13" t="s">
        <v>219</v>
      </c>
      <c r="BE147" s="91">
        <f>IF(N147="základná",J147,0)</f>
        <v>0</v>
      </c>
      <c r="BF147" s="91">
        <f>IF(N147="znížená",J147,0)</f>
        <v>0</v>
      </c>
      <c r="BG147" s="91">
        <f>IF(N147="zákl. prenesená",J147,0)</f>
        <v>0</v>
      </c>
      <c r="BH147" s="91">
        <f>IF(N147="zníž. prenesená",J147,0)</f>
        <v>0</v>
      </c>
      <c r="BI147" s="91">
        <f>IF(N147="nulová",J147,0)</f>
        <v>0</v>
      </c>
      <c r="BJ147" s="13" t="s">
        <v>84</v>
      </c>
      <c r="BK147" s="91">
        <f>ROUND(I147*H147,2)</f>
        <v>0</v>
      </c>
      <c r="BL147" s="13" t="s">
        <v>225</v>
      </c>
      <c r="BM147" s="172" t="s">
        <v>233</v>
      </c>
    </row>
    <row r="148" spans="1:65" s="2" customFormat="1" ht="21.75" customHeight="1" x14ac:dyDescent="0.2">
      <c r="A148" s="30"/>
      <c r="B148" s="128"/>
      <c r="C148" s="160" t="s">
        <v>234</v>
      </c>
      <c r="D148" s="160" t="s">
        <v>221</v>
      </c>
      <c r="E148" s="161" t="s">
        <v>248</v>
      </c>
      <c r="F148" s="162" t="s">
        <v>1384</v>
      </c>
      <c r="G148" s="163" t="s">
        <v>250</v>
      </c>
      <c r="H148" s="164">
        <v>0.6</v>
      </c>
      <c r="I148" s="165"/>
      <c r="J148" s="166">
        <f>ROUND(I148*H148,2)</f>
        <v>0</v>
      </c>
      <c r="K148" s="167"/>
      <c r="L148" s="31"/>
      <c r="M148" s="168" t="s">
        <v>1</v>
      </c>
      <c r="N148" s="169" t="s">
        <v>38</v>
      </c>
      <c r="O148" s="59"/>
      <c r="P148" s="170">
        <f>O148*H148</f>
        <v>0</v>
      </c>
      <c r="Q148" s="170">
        <v>0</v>
      </c>
      <c r="R148" s="170">
        <f>Q148*H148</f>
        <v>0</v>
      </c>
      <c r="S148" s="170">
        <v>0</v>
      </c>
      <c r="T148" s="171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72" t="s">
        <v>225</v>
      </c>
      <c r="AT148" s="172" t="s">
        <v>221</v>
      </c>
      <c r="AU148" s="172" t="s">
        <v>84</v>
      </c>
      <c r="AY148" s="13" t="s">
        <v>219</v>
      </c>
      <c r="BE148" s="91">
        <f>IF(N148="základná",J148,0)</f>
        <v>0</v>
      </c>
      <c r="BF148" s="91">
        <f>IF(N148="znížená",J148,0)</f>
        <v>0</v>
      </c>
      <c r="BG148" s="91">
        <f>IF(N148="zákl. prenesená",J148,0)</f>
        <v>0</v>
      </c>
      <c r="BH148" s="91">
        <f>IF(N148="zníž. prenesená",J148,0)</f>
        <v>0</v>
      </c>
      <c r="BI148" s="91">
        <f>IF(N148="nulová",J148,0)</f>
        <v>0</v>
      </c>
      <c r="BJ148" s="13" t="s">
        <v>84</v>
      </c>
      <c r="BK148" s="91">
        <f>ROUND(I148*H148,2)</f>
        <v>0</v>
      </c>
      <c r="BL148" s="13" t="s">
        <v>225</v>
      </c>
      <c r="BM148" s="172" t="s">
        <v>237</v>
      </c>
    </row>
    <row r="149" spans="1:65" s="11" customFormat="1" ht="25.95" customHeight="1" x14ac:dyDescent="0.25">
      <c r="B149" s="147"/>
      <c r="D149" s="148" t="s">
        <v>71</v>
      </c>
      <c r="E149" s="149" t="s">
        <v>680</v>
      </c>
      <c r="F149" s="149" t="s">
        <v>1385</v>
      </c>
      <c r="I149" s="150"/>
      <c r="J149" s="151">
        <f>BK149</f>
        <v>0</v>
      </c>
      <c r="L149" s="147"/>
      <c r="M149" s="152"/>
      <c r="N149" s="153"/>
      <c r="O149" s="153"/>
      <c r="P149" s="154">
        <f>P150+P194+P203</f>
        <v>0</v>
      </c>
      <c r="Q149" s="153"/>
      <c r="R149" s="154">
        <f>R150+R194+R203</f>
        <v>7.8140000000000015E-2</v>
      </c>
      <c r="S149" s="153"/>
      <c r="T149" s="155">
        <f>T150+T194+T203</f>
        <v>0</v>
      </c>
      <c r="AR149" s="148" t="s">
        <v>91</v>
      </c>
      <c r="AT149" s="156" t="s">
        <v>71</v>
      </c>
      <c r="AU149" s="156" t="s">
        <v>72</v>
      </c>
      <c r="AY149" s="148" t="s">
        <v>219</v>
      </c>
      <c r="BK149" s="157">
        <f>BK150+BK194+BK203</f>
        <v>0</v>
      </c>
    </row>
    <row r="150" spans="1:65" s="11" customFormat="1" ht="22.8" customHeight="1" x14ac:dyDescent="0.25">
      <c r="B150" s="147"/>
      <c r="D150" s="148" t="s">
        <v>71</v>
      </c>
      <c r="E150" s="158" t="s">
        <v>1386</v>
      </c>
      <c r="F150" s="158" t="s">
        <v>1387</v>
      </c>
      <c r="I150" s="150"/>
      <c r="J150" s="159">
        <f>BK150</f>
        <v>0</v>
      </c>
      <c r="L150" s="147"/>
      <c r="M150" s="152"/>
      <c r="N150" s="153"/>
      <c r="O150" s="153"/>
      <c r="P150" s="154">
        <f>SUM(P151:P193)</f>
        <v>0</v>
      </c>
      <c r="Q150" s="153"/>
      <c r="R150" s="154">
        <f>SUM(R151:R193)</f>
        <v>7.8140000000000015E-2</v>
      </c>
      <c r="S150" s="153"/>
      <c r="T150" s="155">
        <f>SUM(T151:T193)</f>
        <v>0</v>
      </c>
      <c r="AR150" s="148" t="s">
        <v>91</v>
      </c>
      <c r="AT150" s="156" t="s">
        <v>71</v>
      </c>
      <c r="AU150" s="156" t="s">
        <v>78</v>
      </c>
      <c r="AY150" s="148" t="s">
        <v>219</v>
      </c>
      <c r="BK150" s="157">
        <f>SUM(BK151:BK193)</f>
        <v>0</v>
      </c>
    </row>
    <row r="151" spans="1:65" s="2" customFormat="1" ht="24.3" customHeight="1" x14ac:dyDescent="0.2">
      <c r="A151" s="30"/>
      <c r="B151" s="128"/>
      <c r="C151" s="160" t="s">
        <v>230</v>
      </c>
      <c r="D151" s="160" t="s">
        <v>221</v>
      </c>
      <c r="E151" s="161" t="s">
        <v>1388</v>
      </c>
      <c r="F151" s="162" t="s">
        <v>1389</v>
      </c>
      <c r="G151" s="163" t="s">
        <v>380</v>
      </c>
      <c r="H151" s="164">
        <v>40</v>
      </c>
      <c r="I151" s="165"/>
      <c r="J151" s="166">
        <f t="shared" ref="J151:J193" si="5">ROUND(I151*H151,2)</f>
        <v>0</v>
      </c>
      <c r="K151" s="167"/>
      <c r="L151" s="31"/>
      <c r="M151" s="168" t="s">
        <v>1</v>
      </c>
      <c r="N151" s="169" t="s">
        <v>38</v>
      </c>
      <c r="O151" s="59"/>
      <c r="P151" s="170">
        <f t="shared" ref="P151:P193" si="6">O151*H151</f>
        <v>0</v>
      </c>
      <c r="Q151" s="170">
        <v>0</v>
      </c>
      <c r="R151" s="170">
        <f t="shared" ref="R151:R193" si="7">Q151*H151</f>
        <v>0</v>
      </c>
      <c r="S151" s="170">
        <v>0</v>
      </c>
      <c r="T151" s="171">
        <f t="shared" ref="T151:T193" si="8">S151*H151</f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72" t="s">
        <v>389</v>
      </c>
      <c r="AT151" s="172" t="s">
        <v>221</v>
      </c>
      <c r="AU151" s="172" t="s">
        <v>84</v>
      </c>
      <c r="AY151" s="13" t="s">
        <v>219</v>
      </c>
      <c r="BE151" s="91">
        <f t="shared" ref="BE151:BE193" si="9">IF(N151="základná",J151,0)</f>
        <v>0</v>
      </c>
      <c r="BF151" s="91">
        <f t="shared" ref="BF151:BF193" si="10">IF(N151="znížená",J151,0)</f>
        <v>0</v>
      </c>
      <c r="BG151" s="91">
        <f t="shared" ref="BG151:BG193" si="11">IF(N151="zákl. prenesená",J151,0)</f>
        <v>0</v>
      </c>
      <c r="BH151" s="91">
        <f t="shared" ref="BH151:BH193" si="12">IF(N151="zníž. prenesená",J151,0)</f>
        <v>0</v>
      </c>
      <c r="BI151" s="91">
        <f t="shared" ref="BI151:BI193" si="13">IF(N151="nulová",J151,0)</f>
        <v>0</v>
      </c>
      <c r="BJ151" s="13" t="s">
        <v>84</v>
      </c>
      <c r="BK151" s="91">
        <f t="shared" ref="BK151:BK193" si="14">ROUND(I151*H151,2)</f>
        <v>0</v>
      </c>
      <c r="BL151" s="13" t="s">
        <v>389</v>
      </c>
      <c r="BM151" s="172" t="s">
        <v>261</v>
      </c>
    </row>
    <row r="152" spans="1:65" s="2" customFormat="1" ht="21.75" customHeight="1" x14ac:dyDescent="0.2">
      <c r="A152" s="30"/>
      <c r="B152" s="128"/>
      <c r="C152" s="178" t="s">
        <v>243</v>
      </c>
      <c r="D152" s="178" t="s">
        <v>680</v>
      </c>
      <c r="E152" s="179" t="s">
        <v>1390</v>
      </c>
      <c r="F152" s="180" t="s">
        <v>1391</v>
      </c>
      <c r="G152" s="181" t="s">
        <v>380</v>
      </c>
      <c r="H152" s="182">
        <v>40</v>
      </c>
      <c r="I152" s="183"/>
      <c r="J152" s="184">
        <f t="shared" si="5"/>
        <v>0</v>
      </c>
      <c r="K152" s="185"/>
      <c r="L152" s="186"/>
      <c r="M152" s="187" t="s">
        <v>1</v>
      </c>
      <c r="N152" s="188" t="s">
        <v>38</v>
      </c>
      <c r="O152" s="59"/>
      <c r="P152" s="170">
        <f t="shared" si="6"/>
        <v>0</v>
      </c>
      <c r="Q152" s="170">
        <v>1.7000000000000001E-4</v>
      </c>
      <c r="R152" s="170">
        <f t="shared" si="7"/>
        <v>6.8000000000000005E-3</v>
      </c>
      <c r="S152" s="170">
        <v>0</v>
      </c>
      <c r="T152" s="171">
        <f t="shared" si="8"/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72" t="s">
        <v>768</v>
      </c>
      <c r="AT152" s="172" t="s">
        <v>680</v>
      </c>
      <c r="AU152" s="172" t="s">
        <v>84</v>
      </c>
      <c r="AY152" s="13" t="s">
        <v>219</v>
      </c>
      <c r="BE152" s="91">
        <f t="shared" si="9"/>
        <v>0</v>
      </c>
      <c r="BF152" s="91">
        <f t="shared" si="10"/>
        <v>0</v>
      </c>
      <c r="BG152" s="91">
        <f t="shared" si="11"/>
        <v>0</v>
      </c>
      <c r="BH152" s="91">
        <f t="shared" si="12"/>
        <v>0</v>
      </c>
      <c r="BI152" s="91">
        <f t="shared" si="13"/>
        <v>0</v>
      </c>
      <c r="BJ152" s="13" t="s">
        <v>84</v>
      </c>
      <c r="BK152" s="91">
        <f t="shared" si="14"/>
        <v>0</v>
      </c>
      <c r="BL152" s="13" t="s">
        <v>389</v>
      </c>
      <c r="BM152" s="172" t="s">
        <v>242</v>
      </c>
    </row>
    <row r="153" spans="1:65" s="2" customFormat="1" ht="24.3" customHeight="1" x14ac:dyDescent="0.2">
      <c r="A153" s="30"/>
      <c r="B153" s="128"/>
      <c r="C153" s="160" t="s">
        <v>233</v>
      </c>
      <c r="D153" s="160" t="s">
        <v>221</v>
      </c>
      <c r="E153" s="161" t="s">
        <v>1392</v>
      </c>
      <c r="F153" s="162" t="s">
        <v>1393</v>
      </c>
      <c r="G153" s="163" t="s">
        <v>380</v>
      </c>
      <c r="H153" s="164">
        <v>80</v>
      </c>
      <c r="I153" s="165"/>
      <c r="J153" s="166">
        <f t="shared" si="5"/>
        <v>0</v>
      </c>
      <c r="K153" s="167"/>
      <c r="L153" s="31"/>
      <c r="M153" s="168" t="s">
        <v>1</v>
      </c>
      <c r="N153" s="169" t="s">
        <v>38</v>
      </c>
      <c r="O153" s="59"/>
      <c r="P153" s="170">
        <f t="shared" si="6"/>
        <v>0</v>
      </c>
      <c r="Q153" s="170">
        <v>0</v>
      </c>
      <c r="R153" s="170">
        <f t="shared" si="7"/>
        <v>0</v>
      </c>
      <c r="S153" s="170">
        <v>0</v>
      </c>
      <c r="T153" s="171">
        <f t="shared" si="8"/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72" t="s">
        <v>389</v>
      </c>
      <c r="AT153" s="172" t="s">
        <v>221</v>
      </c>
      <c r="AU153" s="172" t="s">
        <v>84</v>
      </c>
      <c r="AY153" s="13" t="s">
        <v>219</v>
      </c>
      <c r="BE153" s="91">
        <f t="shared" si="9"/>
        <v>0</v>
      </c>
      <c r="BF153" s="91">
        <f t="shared" si="10"/>
        <v>0</v>
      </c>
      <c r="BG153" s="91">
        <f t="shared" si="11"/>
        <v>0</v>
      </c>
      <c r="BH153" s="91">
        <f t="shared" si="12"/>
        <v>0</v>
      </c>
      <c r="BI153" s="91">
        <f t="shared" si="13"/>
        <v>0</v>
      </c>
      <c r="BJ153" s="13" t="s">
        <v>84</v>
      </c>
      <c r="BK153" s="91">
        <f t="shared" si="14"/>
        <v>0</v>
      </c>
      <c r="BL153" s="13" t="s">
        <v>389</v>
      </c>
      <c r="BM153" s="172" t="s">
        <v>247</v>
      </c>
    </row>
    <row r="154" spans="1:65" s="2" customFormat="1" ht="21.75" customHeight="1" x14ac:dyDescent="0.2">
      <c r="A154" s="30"/>
      <c r="B154" s="128"/>
      <c r="C154" s="178" t="s">
        <v>238</v>
      </c>
      <c r="D154" s="178" t="s">
        <v>680</v>
      </c>
      <c r="E154" s="179" t="s">
        <v>1394</v>
      </c>
      <c r="F154" s="180" t="s">
        <v>1395</v>
      </c>
      <c r="G154" s="181" t="s">
        <v>380</v>
      </c>
      <c r="H154" s="182">
        <v>80</v>
      </c>
      <c r="I154" s="183"/>
      <c r="J154" s="184">
        <f t="shared" si="5"/>
        <v>0</v>
      </c>
      <c r="K154" s="185"/>
      <c r="L154" s="186"/>
      <c r="M154" s="187" t="s">
        <v>1</v>
      </c>
      <c r="N154" s="188" t="s">
        <v>38</v>
      </c>
      <c r="O154" s="59"/>
      <c r="P154" s="170">
        <f t="shared" si="6"/>
        <v>0</v>
      </c>
      <c r="Q154" s="170">
        <v>1.7000000000000001E-4</v>
      </c>
      <c r="R154" s="170">
        <f t="shared" si="7"/>
        <v>1.3600000000000001E-2</v>
      </c>
      <c r="S154" s="170">
        <v>0</v>
      </c>
      <c r="T154" s="171">
        <f t="shared" si="8"/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72" t="s">
        <v>768</v>
      </c>
      <c r="AT154" s="172" t="s">
        <v>680</v>
      </c>
      <c r="AU154" s="172" t="s">
        <v>84</v>
      </c>
      <c r="AY154" s="13" t="s">
        <v>219</v>
      </c>
      <c r="BE154" s="91">
        <f t="shared" si="9"/>
        <v>0</v>
      </c>
      <c r="BF154" s="91">
        <f t="shared" si="10"/>
        <v>0</v>
      </c>
      <c r="BG154" s="91">
        <f t="shared" si="11"/>
        <v>0</v>
      </c>
      <c r="BH154" s="91">
        <f t="shared" si="12"/>
        <v>0</v>
      </c>
      <c r="BI154" s="91">
        <f t="shared" si="13"/>
        <v>0</v>
      </c>
      <c r="BJ154" s="13" t="s">
        <v>84</v>
      </c>
      <c r="BK154" s="91">
        <f t="shared" si="14"/>
        <v>0</v>
      </c>
      <c r="BL154" s="13" t="s">
        <v>389</v>
      </c>
      <c r="BM154" s="172" t="s">
        <v>251</v>
      </c>
    </row>
    <row r="155" spans="1:65" s="2" customFormat="1" ht="21.75" customHeight="1" x14ac:dyDescent="0.2">
      <c r="A155" s="30"/>
      <c r="B155" s="128"/>
      <c r="C155" s="160" t="s">
        <v>237</v>
      </c>
      <c r="D155" s="160" t="s">
        <v>221</v>
      </c>
      <c r="E155" s="161" t="s">
        <v>1404</v>
      </c>
      <c r="F155" s="162" t="s">
        <v>1405</v>
      </c>
      <c r="G155" s="163" t="s">
        <v>926</v>
      </c>
      <c r="H155" s="164">
        <v>14</v>
      </c>
      <c r="I155" s="165"/>
      <c r="J155" s="166">
        <f t="shared" si="5"/>
        <v>0</v>
      </c>
      <c r="K155" s="167"/>
      <c r="L155" s="31"/>
      <c r="M155" s="168" t="s">
        <v>1</v>
      </c>
      <c r="N155" s="169" t="s">
        <v>38</v>
      </c>
      <c r="O155" s="59"/>
      <c r="P155" s="170">
        <f t="shared" si="6"/>
        <v>0</v>
      </c>
      <c r="Q155" s="170">
        <v>0</v>
      </c>
      <c r="R155" s="170">
        <f t="shared" si="7"/>
        <v>0</v>
      </c>
      <c r="S155" s="170">
        <v>0</v>
      </c>
      <c r="T155" s="171">
        <f t="shared" si="8"/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72" t="s">
        <v>389</v>
      </c>
      <c r="AT155" s="172" t="s">
        <v>221</v>
      </c>
      <c r="AU155" s="172" t="s">
        <v>84</v>
      </c>
      <c r="AY155" s="13" t="s">
        <v>219</v>
      </c>
      <c r="BE155" s="91">
        <f t="shared" si="9"/>
        <v>0</v>
      </c>
      <c r="BF155" s="91">
        <f t="shared" si="10"/>
        <v>0</v>
      </c>
      <c r="BG155" s="91">
        <f t="shared" si="11"/>
        <v>0</v>
      </c>
      <c r="BH155" s="91">
        <f t="shared" si="12"/>
        <v>0</v>
      </c>
      <c r="BI155" s="91">
        <f t="shared" si="13"/>
        <v>0</v>
      </c>
      <c r="BJ155" s="13" t="s">
        <v>84</v>
      </c>
      <c r="BK155" s="91">
        <f t="shared" si="14"/>
        <v>0</v>
      </c>
      <c r="BL155" s="13" t="s">
        <v>389</v>
      </c>
      <c r="BM155" s="172" t="s">
        <v>7</v>
      </c>
    </row>
    <row r="156" spans="1:65" s="2" customFormat="1" ht="24.3" customHeight="1" x14ac:dyDescent="0.2">
      <c r="A156" s="30"/>
      <c r="B156" s="128"/>
      <c r="C156" s="178" t="s">
        <v>257</v>
      </c>
      <c r="D156" s="178" t="s">
        <v>680</v>
      </c>
      <c r="E156" s="179" t="s">
        <v>1406</v>
      </c>
      <c r="F156" s="180" t="s">
        <v>1407</v>
      </c>
      <c r="G156" s="181" t="s">
        <v>926</v>
      </c>
      <c r="H156" s="182">
        <v>14</v>
      </c>
      <c r="I156" s="183"/>
      <c r="J156" s="184">
        <f t="shared" si="5"/>
        <v>0</v>
      </c>
      <c r="K156" s="185"/>
      <c r="L156" s="186"/>
      <c r="M156" s="187" t="s">
        <v>1</v>
      </c>
      <c r="N156" s="188" t="s">
        <v>38</v>
      </c>
      <c r="O156" s="59"/>
      <c r="P156" s="170">
        <f t="shared" si="6"/>
        <v>0</v>
      </c>
      <c r="Q156" s="170">
        <v>1.0000000000000001E-5</v>
      </c>
      <c r="R156" s="170">
        <f t="shared" si="7"/>
        <v>1.4000000000000001E-4</v>
      </c>
      <c r="S156" s="170">
        <v>0</v>
      </c>
      <c r="T156" s="171">
        <f t="shared" si="8"/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72" t="s">
        <v>768</v>
      </c>
      <c r="AT156" s="172" t="s">
        <v>680</v>
      </c>
      <c r="AU156" s="172" t="s">
        <v>84</v>
      </c>
      <c r="AY156" s="13" t="s">
        <v>219</v>
      </c>
      <c r="BE156" s="91">
        <f t="shared" si="9"/>
        <v>0</v>
      </c>
      <c r="BF156" s="91">
        <f t="shared" si="10"/>
        <v>0</v>
      </c>
      <c r="BG156" s="91">
        <f t="shared" si="11"/>
        <v>0</v>
      </c>
      <c r="BH156" s="91">
        <f t="shared" si="12"/>
        <v>0</v>
      </c>
      <c r="BI156" s="91">
        <f t="shared" si="13"/>
        <v>0</v>
      </c>
      <c r="BJ156" s="13" t="s">
        <v>84</v>
      </c>
      <c r="BK156" s="91">
        <f t="shared" si="14"/>
        <v>0</v>
      </c>
      <c r="BL156" s="13" t="s">
        <v>389</v>
      </c>
      <c r="BM156" s="172" t="s">
        <v>256</v>
      </c>
    </row>
    <row r="157" spans="1:65" s="2" customFormat="1" ht="24.3" customHeight="1" x14ac:dyDescent="0.2">
      <c r="A157" s="30"/>
      <c r="B157" s="128"/>
      <c r="C157" s="178" t="s">
        <v>261</v>
      </c>
      <c r="D157" s="178" t="s">
        <v>680</v>
      </c>
      <c r="E157" s="179" t="s">
        <v>1408</v>
      </c>
      <c r="F157" s="180" t="s">
        <v>1409</v>
      </c>
      <c r="G157" s="181" t="s">
        <v>926</v>
      </c>
      <c r="H157" s="182">
        <v>14</v>
      </c>
      <c r="I157" s="183"/>
      <c r="J157" s="184">
        <f t="shared" si="5"/>
        <v>0</v>
      </c>
      <c r="K157" s="185"/>
      <c r="L157" s="186"/>
      <c r="M157" s="187" t="s">
        <v>1</v>
      </c>
      <c r="N157" s="188" t="s">
        <v>38</v>
      </c>
      <c r="O157" s="59"/>
      <c r="P157" s="170">
        <f t="shared" si="6"/>
        <v>0</v>
      </c>
      <c r="Q157" s="170">
        <v>0</v>
      </c>
      <c r="R157" s="170">
        <f t="shared" si="7"/>
        <v>0</v>
      </c>
      <c r="S157" s="170">
        <v>0</v>
      </c>
      <c r="T157" s="171">
        <f t="shared" si="8"/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72" t="s">
        <v>768</v>
      </c>
      <c r="AT157" s="172" t="s">
        <v>680</v>
      </c>
      <c r="AU157" s="172" t="s">
        <v>84</v>
      </c>
      <c r="AY157" s="13" t="s">
        <v>219</v>
      </c>
      <c r="BE157" s="91">
        <f t="shared" si="9"/>
        <v>0</v>
      </c>
      <c r="BF157" s="91">
        <f t="shared" si="10"/>
        <v>0</v>
      </c>
      <c r="BG157" s="91">
        <f t="shared" si="11"/>
        <v>0</v>
      </c>
      <c r="BH157" s="91">
        <f t="shared" si="12"/>
        <v>0</v>
      </c>
      <c r="BI157" s="91">
        <f t="shared" si="13"/>
        <v>0</v>
      </c>
      <c r="BJ157" s="13" t="s">
        <v>84</v>
      </c>
      <c r="BK157" s="91">
        <f t="shared" si="14"/>
        <v>0</v>
      </c>
      <c r="BL157" s="13" t="s">
        <v>389</v>
      </c>
      <c r="BM157" s="172" t="s">
        <v>260</v>
      </c>
    </row>
    <row r="158" spans="1:65" s="2" customFormat="1" ht="24.3" customHeight="1" x14ac:dyDescent="0.2">
      <c r="A158" s="30"/>
      <c r="B158" s="128"/>
      <c r="C158" s="160" t="s">
        <v>265</v>
      </c>
      <c r="D158" s="160" t="s">
        <v>221</v>
      </c>
      <c r="E158" s="161" t="s">
        <v>1410</v>
      </c>
      <c r="F158" s="162" t="s">
        <v>1411</v>
      </c>
      <c r="G158" s="163" t="s">
        <v>926</v>
      </c>
      <c r="H158" s="164">
        <v>5</v>
      </c>
      <c r="I158" s="165"/>
      <c r="J158" s="166">
        <f t="shared" si="5"/>
        <v>0</v>
      </c>
      <c r="K158" s="167"/>
      <c r="L158" s="31"/>
      <c r="M158" s="168" t="s">
        <v>1</v>
      </c>
      <c r="N158" s="169" t="s">
        <v>38</v>
      </c>
      <c r="O158" s="59"/>
      <c r="P158" s="170">
        <f t="shared" si="6"/>
        <v>0</v>
      </c>
      <c r="Q158" s="170">
        <v>0</v>
      </c>
      <c r="R158" s="170">
        <f t="shared" si="7"/>
        <v>0</v>
      </c>
      <c r="S158" s="170">
        <v>0</v>
      </c>
      <c r="T158" s="171">
        <f t="shared" si="8"/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72" t="s">
        <v>389</v>
      </c>
      <c r="AT158" s="172" t="s">
        <v>221</v>
      </c>
      <c r="AU158" s="172" t="s">
        <v>84</v>
      </c>
      <c r="AY158" s="13" t="s">
        <v>219</v>
      </c>
      <c r="BE158" s="91">
        <f t="shared" si="9"/>
        <v>0</v>
      </c>
      <c r="BF158" s="91">
        <f t="shared" si="10"/>
        <v>0</v>
      </c>
      <c r="BG158" s="91">
        <f t="shared" si="11"/>
        <v>0</v>
      </c>
      <c r="BH158" s="91">
        <f t="shared" si="12"/>
        <v>0</v>
      </c>
      <c r="BI158" s="91">
        <f t="shared" si="13"/>
        <v>0</v>
      </c>
      <c r="BJ158" s="13" t="s">
        <v>84</v>
      </c>
      <c r="BK158" s="91">
        <f t="shared" si="14"/>
        <v>0</v>
      </c>
      <c r="BL158" s="13" t="s">
        <v>389</v>
      </c>
      <c r="BM158" s="172" t="s">
        <v>264</v>
      </c>
    </row>
    <row r="159" spans="1:65" s="2" customFormat="1" ht="16.5" customHeight="1" x14ac:dyDescent="0.2">
      <c r="A159" s="30"/>
      <c r="B159" s="128"/>
      <c r="C159" s="178" t="s">
        <v>242</v>
      </c>
      <c r="D159" s="178" t="s">
        <v>680</v>
      </c>
      <c r="E159" s="179" t="s">
        <v>1418</v>
      </c>
      <c r="F159" s="180" t="s">
        <v>1419</v>
      </c>
      <c r="G159" s="181" t="s">
        <v>926</v>
      </c>
      <c r="H159" s="182">
        <v>14</v>
      </c>
      <c r="I159" s="183"/>
      <c r="J159" s="184">
        <f t="shared" si="5"/>
        <v>0</v>
      </c>
      <c r="K159" s="185"/>
      <c r="L159" s="186"/>
      <c r="M159" s="187" t="s">
        <v>1</v>
      </c>
      <c r="N159" s="188" t="s">
        <v>38</v>
      </c>
      <c r="O159" s="59"/>
      <c r="P159" s="170">
        <f t="shared" si="6"/>
        <v>0</v>
      </c>
      <c r="Q159" s="170">
        <v>0</v>
      </c>
      <c r="R159" s="170">
        <f t="shared" si="7"/>
        <v>0</v>
      </c>
      <c r="S159" s="170">
        <v>0</v>
      </c>
      <c r="T159" s="171">
        <f t="shared" si="8"/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72" t="s">
        <v>768</v>
      </c>
      <c r="AT159" s="172" t="s">
        <v>680</v>
      </c>
      <c r="AU159" s="172" t="s">
        <v>84</v>
      </c>
      <c r="AY159" s="13" t="s">
        <v>219</v>
      </c>
      <c r="BE159" s="91">
        <f t="shared" si="9"/>
        <v>0</v>
      </c>
      <c r="BF159" s="91">
        <f t="shared" si="10"/>
        <v>0</v>
      </c>
      <c r="BG159" s="91">
        <f t="shared" si="11"/>
        <v>0</v>
      </c>
      <c r="BH159" s="91">
        <f t="shared" si="12"/>
        <v>0</v>
      </c>
      <c r="BI159" s="91">
        <f t="shared" si="13"/>
        <v>0</v>
      </c>
      <c r="BJ159" s="13" t="s">
        <v>84</v>
      </c>
      <c r="BK159" s="91">
        <f t="shared" si="14"/>
        <v>0</v>
      </c>
      <c r="BL159" s="13" t="s">
        <v>389</v>
      </c>
      <c r="BM159" s="172" t="s">
        <v>268</v>
      </c>
    </row>
    <row r="160" spans="1:65" s="2" customFormat="1" ht="21.75" customHeight="1" x14ac:dyDescent="0.2">
      <c r="A160" s="30"/>
      <c r="B160" s="128"/>
      <c r="C160" s="178" t="s">
        <v>272</v>
      </c>
      <c r="D160" s="178" t="s">
        <v>680</v>
      </c>
      <c r="E160" s="179" t="s">
        <v>1412</v>
      </c>
      <c r="F160" s="180" t="s">
        <v>1413</v>
      </c>
      <c r="G160" s="181" t="s">
        <v>926</v>
      </c>
      <c r="H160" s="182">
        <v>5</v>
      </c>
      <c r="I160" s="183"/>
      <c r="J160" s="184">
        <f t="shared" si="5"/>
        <v>0</v>
      </c>
      <c r="K160" s="185"/>
      <c r="L160" s="186"/>
      <c r="M160" s="187" t="s">
        <v>1</v>
      </c>
      <c r="N160" s="188" t="s">
        <v>38</v>
      </c>
      <c r="O160" s="59"/>
      <c r="P160" s="170">
        <f t="shared" si="6"/>
        <v>0</v>
      </c>
      <c r="Q160" s="170">
        <v>0</v>
      </c>
      <c r="R160" s="170">
        <f t="shared" si="7"/>
        <v>0</v>
      </c>
      <c r="S160" s="170">
        <v>0</v>
      </c>
      <c r="T160" s="171">
        <f t="shared" si="8"/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72" t="s">
        <v>768</v>
      </c>
      <c r="AT160" s="172" t="s">
        <v>680</v>
      </c>
      <c r="AU160" s="172" t="s">
        <v>84</v>
      </c>
      <c r="AY160" s="13" t="s">
        <v>219</v>
      </c>
      <c r="BE160" s="91">
        <f t="shared" si="9"/>
        <v>0</v>
      </c>
      <c r="BF160" s="91">
        <f t="shared" si="10"/>
        <v>0</v>
      </c>
      <c r="BG160" s="91">
        <f t="shared" si="11"/>
        <v>0</v>
      </c>
      <c r="BH160" s="91">
        <f t="shared" si="12"/>
        <v>0</v>
      </c>
      <c r="BI160" s="91">
        <f t="shared" si="13"/>
        <v>0</v>
      </c>
      <c r="BJ160" s="13" t="s">
        <v>84</v>
      </c>
      <c r="BK160" s="91">
        <f t="shared" si="14"/>
        <v>0</v>
      </c>
      <c r="BL160" s="13" t="s">
        <v>389</v>
      </c>
      <c r="BM160" s="172" t="s">
        <v>271</v>
      </c>
    </row>
    <row r="161" spans="1:65" s="2" customFormat="1" ht="24.3" customHeight="1" x14ac:dyDescent="0.2">
      <c r="A161" s="30"/>
      <c r="B161" s="128"/>
      <c r="C161" s="160" t="s">
        <v>247</v>
      </c>
      <c r="D161" s="160" t="s">
        <v>221</v>
      </c>
      <c r="E161" s="161" t="s">
        <v>1426</v>
      </c>
      <c r="F161" s="162" t="s">
        <v>2198</v>
      </c>
      <c r="G161" s="163" t="s">
        <v>926</v>
      </c>
      <c r="H161" s="164">
        <v>1</v>
      </c>
      <c r="I161" s="165"/>
      <c r="J161" s="166">
        <f t="shared" si="5"/>
        <v>0</v>
      </c>
      <c r="K161" s="167"/>
      <c r="L161" s="31"/>
      <c r="M161" s="168" t="s">
        <v>1</v>
      </c>
      <c r="N161" s="169" t="s">
        <v>38</v>
      </c>
      <c r="O161" s="59"/>
      <c r="P161" s="170">
        <f t="shared" si="6"/>
        <v>0</v>
      </c>
      <c r="Q161" s="170">
        <v>0</v>
      </c>
      <c r="R161" s="170">
        <f t="shared" si="7"/>
        <v>0</v>
      </c>
      <c r="S161" s="170">
        <v>0</v>
      </c>
      <c r="T161" s="171">
        <f t="shared" si="8"/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72" t="s">
        <v>389</v>
      </c>
      <c r="AT161" s="172" t="s">
        <v>221</v>
      </c>
      <c r="AU161" s="172" t="s">
        <v>84</v>
      </c>
      <c r="AY161" s="13" t="s">
        <v>219</v>
      </c>
      <c r="BE161" s="91">
        <f t="shared" si="9"/>
        <v>0</v>
      </c>
      <c r="BF161" s="91">
        <f t="shared" si="10"/>
        <v>0</v>
      </c>
      <c r="BG161" s="91">
        <f t="shared" si="11"/>
        <v>0</v>
      </c>
      <c r="BH161" s="91">
        <f t="shared" si="12"/>
        <v>0</v>
      </c>
      <c r="BI161" s="91">
        <f t="shared" si="13"/>
        <v>0</v>
      </c>
      <c r="BJ161" s="13" t="s">
        <v>84</v>
      </c>
      <c r="BK161" s="91">
        <f t="shared" si="14"/>
        <v>0</v>
      </c>
      <c r="BL161" s="13" t="s">
        <v>389</v>
      </c>
      <c r="BM161" s="172" t="s">
        <v>275</v>
      </c>
    </row>
    <row r="162" spans="1:65" s="2" customFormat="1" ht="16.5" customHeight="1" x14ac:dyDescent="0.2">
      <c r="A162" s="30"/>
      <c r="B162" s="128"/>
      <c r="C162" s="178" t="s">
        <v>334</v>
      </c>
      <c r="D162" s="178" t="s">
        <v>680</v>
      </c>
      <c r="E162" s="179" t="s">
        <v>1430</v>
      </c>
      <c r="F162" s="180" t="s">
        <v>1431</v>
      </c>
      <c r="G162" s="181" t="s">
        <v>926</v>
      </c>
      <c r="H162" s="182">
        <v>1</v>
      </c>
      <c r="I162" s="183"/>
      <c r="J162" s="184">
        <f t="shared" si="5"/>
        <v>0</v>
      </c>
      <c r="K162" s="185"/>
      <c r="L162" s="186"/>
      <c r="M162" s="187" t="s">
        <v>1</v>
      </c>
      <c r="N162" s="188" t="s">
        <v>38</v>
      </c>
      <c r="O162" s="59"/>
      <c r="P162" s="170">
        <f t="shared" si="6"/>
        <v>0</v>
      </c>
      <c r="Q162" s="170">
        <v>0</v>
      </c>
      <c r="R162" s="170">
        <f t="shared" si="7"/>
        <v>0</v>
      </c>
      <c r="S162" s="170">
        <v>0</v>
      </c>
      <c r="T162" s="171">
        <f t="shared" si="8"/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72" t="s">
        <v>768</v>
      </c>
      <c r="AT162" s="172" t="s">
        <v>680</v>
      </c>
      <c r="AU162" s="172" t="s">
        <v>84</v>
      </c>
      <c r="AY162" s="13" t="s">
        <v>219</v>
      </c>
      <c r="BE162" s="91">
        <f t="shared" si="9"/>
        <v>0</v>
      </c>
      <c r="BF162" s="91">
        <f t="shared" si="10"/>
        <v>0</v>
      </c>
      <c r="BG162" s="91">
        <f t="shared" si="11"/>
        <v>0</v>
      </c>
      <c r="BH162" s="91">
        <f t="shared" si="12"/>
        <v>0</v>
      </c>
      <c r="BI162" s="91">
        <f t="shared" si="13"/>
        <v>0</v>
      </c>
      <c r="BJ162" s="13" t="s">
        <v>84</v>
      </c>
      <c r="BK162" s="91">
        <f t="shared" si="14"/>
        <v>0</v>
      </c>
      <c r="BL162" s="13" t="s">
        <v>389</v>
      </c>
      <c r="BM162" s="172" t="s">
        <v>279</v>
      </c>
    </row>
    <row r="163" spans="1:65" s="2" customFormat="1" ht="24.3" customHeight="1" x14ac:dyDescent="0.2">
      <c r="A163" s="30"/>
      <c r="B163" s="128"/>
      <c r="C163" s="160" t="s">
        <v>251</v>
      </c>
      <c r="D163" s="160" t="s">
        <v>221</v>
      </c>
      <c r="E163" s="161" t="s">
        <v>1436</v>
      </c>
      <c r="F163" s="162" t="s">
        <v>2236</v>
      </c>
      <c r="G163" s="163" t="s">
        <v>926</v>
      </c>
      <c r="H163" s="164">
        <v>3</v>
      </c>
      <c r="I163" s="165"/>
      <c r="J163" s="166">
        <f t="shared" si="5"/>
        <v>0</v>
      </c>
      <c r="K163" s="167"/>
      <c r="L163" s="31"/>
      <c r="M163" s="168" t="s">
        <v>1</v>
      </c>
      <c r="N163" s="169" t="s">
        <v>38</v>
      </c>
      <c r="O163" s="59"/>
      <c r="P163" s="170">
        <f t="shared" si="6"/>
        <v>0</v>
      </c>
      <c r="Q163" s="170">
        <v>0</v>
      </c>
      <c r="R163" s="170">
        <f t="shared" si="7"/>
        <v>0</v>
      </c>
      <c r="S163" s="170">
        <v>0</v>
      </c>
      <c r="T163" s="171">
        <f t="shared" si="8"/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72" t="s">
        <v>389</v>
      </c>
      <c r="AT163" s="172" t="s">
        <v>221</v>
      </c>
      <c r="AU163" s="172" t="s">
        <v>84</v>
      </c>
      <c r="AY163" s="13" t="s">
        <v>219</v>
      </c>
      <c r="BE163" s="91">
        <f t="shared" si="9"/>
        <v>0</v>
      </c>
      <c r="BF163" s="91">
        <f t="shared" si="10"/>
        <v>0</v>
      </c>
      <c r="BG163" s="91">
        <f t="shared" si="11"/>
        <v>0</v>
      </c>
      <c r="BH163" s="91">
        <f t="shared" si="12"/>
        <v>0</v>
      </c>
      <c r="BI163" s="91">
        <f t="shared" si="13"/>
        <v>0</v>
      </c>
      <c r="BJ163" s="13" t="s">
        <v>84</v>
      </c>
      <c r="BK163" s="91">
        <f t="shared" si="14"/>
        <v>0</v>
      </c>
      <c r="BL163" s="13" t="s">
        <v>389</v>
      </c>
      <c r="BM163" s="172" t="s">
        <v>337</v>
      </c>
    </row>
    <row r="164" spans="1:65" s="2" customFormat="1" ht="24.3" customHeight="1" x14ac:dyDescent="0.2">
      <c r="A164" s="30"/>
      <c r="B164" s="128"/>
      <c r="C164" s="178" t="s">
        <v>341</v>
      </c>
      <c r="D164" s="178" t="s">
        <v>680</v>
      </c>
      <c r="E164" s="179" t="s">
        <v>1438</v>
      </c>
      <c r="F164" s="180" t="s">
        <v>1439</v>
      </c>
      <c r="G164" s="181" t="s">
        <v>926</v>
      </c>
      <c r="H164" s="182">
        <v>3</v>
      </c>
      <c r="I164" s="183"/>
      <c r="J164" s="184">
        <f t="shared" si="5"/>
        <v>0</v>
      </c>
      <c r="K164" s="185"/>
      <c r="L164" s="186"/>
      <c r="M164" s="187" t="s">
        <v>1</v>
      </c>
      <c r="N164" s="188" t="s">
        <v>38</v>
      </c>
      <c r="O164" s="59"/>
      <c r="P164" s="170">
        <f t="shared" si="6"/>
        <v>0</v>
      </c>
      <c r="Q164" s="170">
        <v>0</v>
      </c>
      <c r="R164" s="170">
        <f t="shared" si="7"/>
        <v>0</v>
      </c>
      <c r="S164" s="170">
        <v>0</v>
      </c>
      <c r="T164" s="171">
        <f t="shared" si="8"/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72" t="s">
        <v>768</v>
      </c>
      <c r="AT164" s="172" t="s">
        <v>680</v>
      </c>
      <c r="AU164" s="172" t="s">
        <v>84</v>
      </c>
      <c r="AY164" s="13" t="s">
        <v>219</v>
      </c>
      <c r="BE164" s="91">
        <f t="shared" si="9"/>
        <v>0</v>
      </c>
      <c r="BF164" s="91">
        <f t="shared" si="10"/>
        <v>0</v>
      </c>
      <c r="BG164" s="91">
        <f t="shared" si="11"/>
        <v>0</v>
      </c>
      <c r="BH164" s="91">
        <f t="shared" si="12"/>
        <v>0</v>
      </c>
      <c r="BI164" s="91">
        <f t="shared" si="13"/>
        <v>0</v>
      </c>
      <c r="BJ164" s="13" t="s">
        <v>84</v>
      </c>
      <c r="BK164" s="91">
        <f t="shared" si="14"/>
        <v>0</v>
      </c>
      <c r="BL164" s="13" t="s">
        <v>389</v>
      </c>
      <c r="BM164" s="172" t="s">
        <v>340</v>
      </c>
    </row>
    <row r="165" spans="1:65" s="2" customFormat="1" ht="24.3" customHeight="1" x14ac:dyDescent="0.2">
      <c r="A165" s="30"/>
      <c r="B165" s="128"/>
      <c r="C165" s="160" t="s">
        <v>7</v>
      </c>
      <c r="D165" s="160" t="s">
        <v>221</v>
      </c>
      <c r="E165" s="161" t="s">
        <v>1440</v>
      </c>
      <c r="F165" s="162" t="s">
        <v>2237</v>
      </c>
      <c r="G165" s="163" t="s">
        <v>926</v>
      </c>
      <c r="H165" s="164">
        <v>1</v>
      </c>
      <c r="I165" s="165"/>
      <c r="J165" s="166">
        <f t="shared" si="5"/>
        <v>0</v>
      </c>
      <c r="K165" s="167"/>
      <c r="L165" s="31"/>
      <c r="M165" s="168" t="s">
        <v>1</v>
      </c>
      <c r="N165" s="169" t="s">
        <v>38</v>
      </c>
      <c r="O165" s="59"/>
      <c r="P165" s="170">
        <f t="shared" si="6"/>
        <v>0</v>
      </c>
      <c r="Q165" s="170">
        <v>0</v>
      </c>
      <c r="R165" s="170">
        <f t="shared" si="7"/>
        <v>0</v>
      </c>
      <c r="S165" s="170">
        <v>0</v>
      </c>
      <c r="T165" s="171">
        <f t="shared" si="8"/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72" t="s">
        <v>389</v>
      </c>
      <c r="AT165" s="172" t="s">
        <v>221</v>
      </c>
      <c r="AU165" s="172" t="s">
        <v>84</v>
      </c>
      <c r="AY165" s="13" t="s">
        <v>219</v>
      </c>
      <c r="BE165" s="91">
        <f t="shared" si="9"/>
        <v>0</v>
      </c>
      <c r="BF165" s="91">
        <f t="shared" si="10"/>
        <v>0</v>
      </c>
      <c r="BG165" s="91">
        <f t="shared" si="11"/>
        <v>0</v>
      </c>
      <c r="BH165" s="91">
        <f t="shared" si="12"/>
        <v>0</v>
      </c>
      <c r="BI165" s="91">
        <f t="shared" si="13"/>
        <v>0</v>
      </c>
      <c r="BJ165" s="13" t="s">
        <v>84</v>
      </c>
      <c r="BK165" s="91">
        <f t="shared" si="14"/>
        <v>0</v>
      </c>
      <c r="BL165" s="13" t="s">
        <v>389</v>
      </c>
      <c r="BM165" s="172" t="s">
        <v>344</v>
      </c>
    </row>
    <row r="166" spans="1:65" s="2" customFormat="1" ht="21.75" customHeight="1" x14ac:dyDescent="0.2">
      <c r="A166" s="30"/>
      <c r="B166" s="128"/>
      <c r="C166" s="178" t="s">
        <v>348</v>
      </c>
      <c r="D166" s="178" t="s">
        <v>680</v>
      </c>
      <c r="E166" s="179" t="s">
        <v>1442</v>
      </c>
      <c r="F166" s="180" t="s">
        <v>1443</v>
      </c>
      <c r="G166" s="181" t="s">
        <v>926</v>
      </c>
      <c r="H166" s="182">
        <v>1</v>
      </c>
      <c r="I166" s="183"/>
      <c r="J166" s="184">
        <f t="shared" si="5"/>
        <v>0</v>
      </c>
      <c r="K166" s="185"/>
      <c r="L166" s="186"/>
      <c r="M166" s="187" t="s">
        <v>1</v>
      </c>
      <c r="N166" s="188" t="s">
        <v>38</v>
      </c>
      <c r="O166" s="59"/>
      <c r="P166" s="170">
        <f t="shared" si="6"/>
        <v>0</v>
      </c>
      <c r="Q166" s="170">
        <v>0</v>
      </c>
      <c r="R166" s="170">
        <f t="shared" si="7"/>
        <v>0</v>
      </c>
      <c r="S166" s="170">
        <v>0</v>
      </c>
      <c r="T166" s="171">
        <f t="shared" si="8"/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72" t="s">
        <v>768</v>
      </c>
      <c r="AT166" s="172" t="s">
        <v>680</v>
      </c>
      <c r="AU166" s="172" t="s">
        <v>84</v>
      </c>
      <c r="AY166" s="13" t="s">
        <v>219</v>
      </c>
      <c r="BE166" s="91">
        <f t="shared" si="9"/>
        <v>0</v>
      </c>
      <c r="BF166" s="91">
        <f t="shared" si="10"/>
        <v>0</v>
      </c>
      <c r="BG166" s="91">
        <f t="shared" si="11"/>
        <v>0</v>
      </c>
      <c r="BH166" s="91">
        <f t="shared" si="12"/>
        <v>0</v>
      </c>
      <c r="BI166" s="91">
        <f t="shared" si="13"/>
        <v>0</v>
      </c>
      <c r="BJ166" s="13" t="s">
        <v>84</v>
      </c>
      <c r="BK166" s="91">
        <f t="shared" si="14"/>
        <v>0</v>
      </c>
      <c r="BL166" s="13" t="s">
        <v>389</v>
      </c>
      <c r="BM166" s="172" t="s">
        <v>347</v>
      </c>
    </row>
    <row r="167" spans="1:65" s="2" customFormat="1" ht="24.3" customHeight="1" x14ac:dyDescent="0.2">
      <c r="A167" s="30"/>
      <c r="B167" s="128"/>
      <c r="C167" s="160" t="s">
        <v>256</v>
      </c>
      <c r="D167" s="160" t="s">
        <v>221</v>
      </c>
      <c r="E167" s="161" t="s">
        <v>2080</v>
      </c>
      <c r="F167" s="162" t="s">
        <v>2081</v>
      </c>
      <c r="G167" s="163" t="s">
        <v>926</v>
      </c>
      <c r="H167" s="164">
        <v>1</v>
      </c>
      <c r="I167" s="165"/>
      <c r="J167" s="166">
        <f t="shared" si="5"/>
        <v>0</v>
      </c>
      <c r="K167" s="167"/>
      <c r="L167" s="31"/>
      <c r="M167" s="168" t="s">
        <v>1</v>
      </c>
      <c r="N167" s="169" t="s">
        <v>38</v>
      </c>
      <c r="O167" s="59"/>
      <c r="P167" s="170">
        <f t="shared" si="6"/>
        <v>0</v>
      </c>
      <c r="Q167" s="170">
        <v>0</v>
      </c>
      <c r="R167" s="170">
        <f t="shared" si="7"/>
        <v>0</v>
      </c>
      <c r="S167" s="170">
        <v>0</v>
      </c>
      <c r="T167" s="171">
        <f t="shared" si="8"/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72" t="s">
        <v>389</v>
      </c>
      <c r="AT167" s="172" t="s">
        <v>221</v>
      </c>
      <c r="AU167" s="172" t="s">
        <v>84</v>
      </c>
      <c r="AY167" s="13" t="s">
        <v>219</v>
      </c>
      <c r="BE167" s="91">
        <f t="shared" si="9"/>
        <v>0</v>
      </c>
      <c r="BF167" s="91">
        <f t="shared" si="10"/>
        <v>0</v>
      </c>
      <c r="BG167" s="91">
        <f t="shared" si="11"/>
        <v>0</v>
      </c>
      <c r="BH167" s="91">
        <f t="shared" si="12"/>
        <v>0</v>
      </c>
      <c r="BI167" s="91">
        <f t="shared" si="13"/>
        <v>0</v>
      </c>
      <c r="BJ167" s="13" t="s">
        <v>84</v>
      </c>
      <c r="BK167" s="91">
        <f t="shared" si="14"/>
        <v>0</v>
      </c>
      <c r="BL167" s="13" t="s">
        <v>389</v>
      </c>
      <c r="BM167" s="172" t="s">
        <v>351</v>
      </c>
    </row>
    <row r="168" spans="1:65" s="2" customFormat="1" ht="21.75" customHeight="1" x14ac:dyDescent="0.2">
      <c r="A168" s="30"/>
      <c r="B168" s="128"/>
      <c r="C168" s="178" t="s">
        <v>356</v>
      </c>
      <c r="D168" s="178" t="s">
        <v>680</v>
      </c>
      <c r="E168" s="179" t="s">
        <v>2082</v>
      </c>
      <c r="F168" s="180" t="s">
        <v>2083</v>
      </c>
      <c r="G168" s="181" t="s">
        <v>926</v>
      </c>
      <c r="H168" s="182">
        <v>1</v>
      </c>
      <c r="I168" s="183"/>
      <c r="J168" s="184">
        <f t="shared" si="5"/>
        <v>0</v>
      </c>
      <c r="K168" s="185"/>
      <c r="L168" s="186"/>
      <c r="M168" s="187" t="s">
        <v>1</v>
      </c>
      <c r="N168" s="188" t="s">
        <v>38</v>
      </c>
      <c r="O168" s="59"/>
      <c r="P168" s="170">
        <f t="shared" si="6"/>
        <v>0</v>
      </c>
      <c r="Q168" s="170">
        <v>0</v>
      </c>
      <c r="R168" s="170">
        <f t="shared" si="7"/>
        <v>0</v>
      </c>
      <c r="S168" s="170">
        <v>0</v>
      </c>
      <c r="T168" s="171">
        <f t="shared" si="8"/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72" t="s">
        <v>768</v>
      </c>
      <c r="AT168" s="172" t="s">
        <v>680</v>
      </c>
      <c r="AU168" s="172" t="s">
        <v>84</v>
      </c>
      <c r="AY168" s="13" t="s">
        <v>219</v>
      </c>
      <c r="BE168" s="91">
        <f t="shared" si="9"/>
        <v>0</v>
      </c>
      <c r="BF168" s="91">
        <f t="shared" si="10"/>
        <v>0</v>
      </c>
      <c r="BG168" s="91">
        <f t="shared" si="11"/>
        <v>0</v>
      </c>
      <c r="BH168" s="91">
        <f t="shared" si="12"/>
        <v>0</v>
      </c>
      <c r="BI168" s="91">
        <f t="shared" si="13"/>
        <v>0</v>
      </c>
      <c r="BJ168" s="13" t="s">
        <v>84</v>
      </c>
      <c r="BK168" s="91">
        <f t="shared" si="14"/>
        <v>0</v>
      </c>
      <c r="BL168" s="13" t="s">
        <v>389</v>
      </c>
      <c r="BM168" s="172" t="s">
        <v>354</v>
      </c>
    </row>
    <row r="169" spans="1:65" s="2" customFormat="1" ht="24.3" customHeight="1" x14ac:dyDescent="0.2">
      <c r="A169" s="30"/>
      <c r="B169" s="128"/>
      <c r="C169" s="160" t="s">
        <v>260</v>
      </c>
      <c r="D169" s="160" t="s">
        <v>221</v>
      </c>
      <c r="E169" s="161" t="s">
        <v>1444</v>
      </c>
      <c r="F169" s="162" t="s">
        <v>1445</v>
      </c>
      <c r="G169" s="163" t="s">
        <v>926</v>
      </c>
      <c r="H169" s="164">
        <v>7</v>
      </c>
      <c r="I169" s="165"/>
      <c r="J169" s="166">
        <f t="shared" si="5"/>
        <v>0</v>
      </c>
      <c r="K169" s="167"/>
      <c r="L169" s="31"/>
      <c r="M169" s="168" t="s">
        <v>1</v>
      </c>
      <c r="N169" s="169" t="s">
        <v>38</v>
      </c>
      <c r="O169" s="59"/>
      <c r="P169" s="170">
        <f t="shared" si="6"/>
        <v>0</v>
      </c>
      <c r="Q169" s="170">
        <v>0</v>
      </c>
      <c r="R169" s="170">
        <f t="shared" si="7"/>
        <v>0</v>
      </c>
      <c r="S169" s="170">
        <v>0</v>
      </c>
      <c r="T169" s="171">
        <f t="shared" si="8"/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72" t="s">
        <v>389</v>
      </c>
      <c r="AT169" s="172" t="s">
        <v>221</v>
      </c>
      <c r="AU169" s="172" t="s">
        <v>84</v>
      </c>
      <c r="AY169" s="13" t="s">
        <v>219</v>
      </c>
      <c r="BE169" s="91">
        <f t="shared" si="9"/>
        <v>0</v>
      </c>
      <c r="BF169" s="91">
        <f t="shared" si="10"/>
        <v>0</v>
      </c>
      <c r="BG169" s="91">
        <f t="shared" si="11"/>
        <v>0</v>
      </c>
      <c r="BH169" s="91">
        <f t="shared" si="12"/>
        <v>0</v>
      </c>
      <c r="BI169" s="91">
        <f t="shared" si="13"/>
        <v>0</v>
      </c>
      <c r="BJ169" s="13" t="s">
        <v>84</v>
      </c>
      <c r="BK169" s="91">
        <f t="shared" si="14"/>
        <v>0</v>
      </c>
      <c r="BL169" s="13" t="s">
        <v>389</v>
      </c>
      <c r="BM169" s="172" t="s">
        <v>359</v>
      </c>
    </row>
    <row r="170" spans="1:65" s="2" customFormat="1" ht="24.3" customHeight="1" x14ac:dyDescent="0.2">
      <c r="A170" s="30"/>
      <c r="B170" s="128"/>
      <c r="C170" s="178" t="s">
        <v>363</v>
      </c>
      <c r="D170" s="178" t="s">
        <v>680</v>
      </c>
      <c r="E170" s="179" t="s">
        <v>1446</v>
      </c>
      <c r="F170" s="180" t="s">
        <v>1447</v>
      </c>
      <c r="G170" s="181" t="s">
        <v>926</v>
      </c>
      <c r="H170" s="182">
        <v>7</v>
      </c>
      <c r="I170" s="183"/>
      <c r="J170" s="184">
        <f t="shared" si="5"/>
        <v>0</v>
      </c>
      <c r="K170" s="185"/>
      <c r="L170" s="186"/>
      <c r="M170" s="187" t="s">
        <v>1</v>
      </c>
      <c r="N170" s="188" t="s">
        <v>38</v>
      </c>
      <c r="O170" s="59"/>
      <c r="P170" s="170">
        <f t="shared" si="6"/>
        <v>0</v>
      </c>
      <c r="Q170" s="170">
        <v>0</v>
      </c>
      <c r="R170" s="170">
        <f t="shared" si="7"/>
        <v>0</v>
      </c>
      <c r="S170" s="170">
        <v>0</v>
      </c>
      <c r="T170" s="171">
        <f t="shared" si="8"/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72" t="s">
        <v>768</v>
      </c>
      <c r="AT170" s="172" t="s">
        <v>680</v>
      </c>
      <c r="AU170" s="172" t="s">
        <v>84</v>
      </c>
      <c r="AY170" s="13" t="s">
        <v>219</v>
      </c>
      <c r="BE170" s="91">
        <f t="shared" si="9"/>
        <v>0</v>
      </c>
      <c r="BF170" s="91">
        <f t="shared" si="10"/>
        <v>0</v>
      </c>
      <c r="BG170" s="91">
        <f t="shared" si="11"/>
        <v>0</v>
      </c>
      <c r="BH170" s="91">
        <f t="shared" si="12"/>
        <v>0</v>
      </c>
      <c r="BI170" s="91">
        <f t="shared" si="13"/>
        <v>0</v>
      </c>
      <c r="BJ170" s="13" t="s">
        <v>84</v>
      </c>
      <c r="BK170" s="91">
        <f t="shared" si="14"/>
        <v>0</v>
      </c>
      <c r="BL170" s="13" t="s">
        <v>389</v>
      </c>
      <c r="BM170" s="172" t="s">
        <v>362</v>
      </c>
    </row>
    <row r="171" spans="1:65" s="2" customFormat="1" ht="24.3" customHeight="1" x14ac:dyDescent="0.2">
      <c r="A171" s="30"/>
      <c r="B171" s="128"/>
      <c r="C171" s="160" t="s">
        <v>264</v>
      </c>
      <c r="D171" s="160" t="s">
        <v>221</v>
      </c>
      <c r="E171" s="161" t="s">
        <v>2088</v>
      </c>
      <c r="F171" s="162" t="s">
        <v>2089</v>
      </c>
      <c r="G171" s="163" t="s">
        <v>926</v>
      </c>
      <c r="H171" s="164">
        <v>1</v>
      </c>
      <c r="I171" s="165"/>
      <c r="J171" s="166">
        <f t="shared" si="5"/>
        <v>0</v>
      </c>
      <c r="K171" s="167"/>
      <c r="L171" s="31"/>
      <c r="M171" s="168" t="s">
        <v>1</v>
      </c>
      <c r="N171" s="169" t="s">
        <v>38</v>
      </c>
      <c r="O171" s="59"/>
      <c r="P171" s="170">
        <f t="shared" si="6"/>
        <v>0</v>
      </c>
      <c r="Q171" s="170">
        <v>0</v>
      </c>
      <c r="R171" s="170">
        <f t="shared" si="7"/>
        <v>0</v>
      </c>
      <c r="S171" s="170">
        <v>0</v>
      </c>
      <c r="T171" s="171">
        <f t="shared" si="8"/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72" t="s">
        <v>389</v>
      </c>
      <c r="AT171" s="172" t="s">
        <v>221</v>
      </c>
      <c r="AU171" s="172" t="s">
        <v>84</v>
      </c>
      <c r="AY171" s="13" t="s">
        <v>219</v>
      </c>
      <c r="BE171" s="91">
        <f t="shared" si="9"/>
        <v>0</v>
      </c>
      <c r="BF171" s="91">
        <f t="shared" si="10"/>
        <v>0</v>
      </c>
      <c r="BG171" s="91">
        <f t="shared" si="11"/>
        <v>0</v>
      </c>
      <c r="BH171" s="91">
        <f t="shared" si="12"/>
        <v>0</v>
      </c>
      <c r="BI171" s="91">
        <f t="shared" si="13"/>
        <v>0</v>
      </c>
      <c r="BJ171" s="13" t="s">
        <v>84</v>
      </c>
      <c r="BK171" s="91">
        <f t="shared" si="14"/>
        <v>0</v>
      </c>
      <c r="BL171" s="13" t="s">
        <v>389</v>
      </c>
      <c r="BM171" s="172" t="s">
        <v>366</v>
      </c>
    </row>
    <row r="172" spans="1:65" s="2" customFormat="1" ht="24.3" customHeight="1" x14ac:dyDescent="0.2">
      <c r="A172" s="30"/>
      <c r="B172" s="128"/>
      <c r="C172" s="178" t="s">
        <v>370</v>
      </c>
      <c r="D172" s="178" t="s">
        <v>680</v>
      </c>
      <c r="E172" s="179" t="s">
        <v>2090</v>
      </c>
      <c r="F172" s="180" t="s">
        <v>2238</v>
      </c>
      <c r="G172" s="181" t="s">
        <v>926</v>
      </c>
      <c r="H172" s="182">
        <v>1</v>
      </c>
      <c r="I172" s="183"/>
      <c r="J172" s="184">
        <f t="shared" si="5"/>
        <v>0</v>
      </c>
      <c r="K172" s="185"/>
      <c r="L172" s="186"/>
      <c r="M172" s="187" t="s">
        <v>1</v>
      </c>
      <c r="N172" s="188" t="s">
        <v>38</v>
      </c>
      <c r="O172" s="59"/>
      <c r="P172" s="170">
        <f t="shared" si="6"/>
        <v>0</v>
      </c>
      <c r="Q172" s="170">
        <v>0</v>
      </c>
      <c r="R172" s="170">
        <f t="shared" si="7"/>
        <v>0</v>
      </c>
      <c r="S172" s="170">
        <v>0</v>
      </c>
      <c r="T172" s="171">
        <f t="shared" si="8"/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72" t="s">
        <v>768</v>
      </c>
      <c r="AT172" s="172" t="s">
        <v>680</v>
      </c>
      <c r="AU172" s="172" t="s">
        <v>84</v>
      </c>
      <c r="AY172" s="13" t="s">
        <v>219</v>
      </c>
      <c r="BE172" s="91">
        <f t="shared" si="9"/>
        <v>0</v>
      </c>
      <c r="BF172" s="91">
        <f t="shared" si="10"/>
        <v>0</v>
      </c>
      <c r="BG172" s="91">
        <f t="shared" si="11"/>
        <v>0</v>
      </c>
      <c r="BH172" s="91">
        <f t="shared" si="12"/>
        <v>0</v>
      </c>
      <c r="BI172" s="91">
        <f t="shared" si="13"/>
        <v>0</v>
      </c>
      <c r="BJ172" s="13" t="s">
        <v>84</v>
      </c>
      <c r="BK172" s="91">
        <f t="shared" si="14"/>
        <v>0</v>
      </c>
      <c r="BL172" s="13" t="s">
        <v>389</v>
      </c>
      <c r="BM172" s="172" t="s">
        <v>369</v>
      </c>
    </row>
    <row r="173" spans="1:65" s="2" customFormat="1" ht="21.75" customHeight="1" x14ac:dyDescent="0.2">
      <c r="A173" s="30"/>
      <c r="B173" s="128"/>
      <c r="C173" s="160" t="s">
        <v>268</v>
      </c>
      <c r="D173" s="160" t="s">
        <v>221</v>
      </c>
      <c r="E173" s="161" t="s">
        <v>1458</v>
      </c>
      <c r="F173" s="162" t="s">
        <v>2110</v>
      </c>
      <c r="G173" s="163" t="s">
        <v>926</v>
      </c>
      <c r="H173" s="164">
        <v>5</v>
      </c>
      <c r="I173" s="165"/>
      <c r="J173" s="166">
        <f t="shared" si="5"/>
        <v>0</v>
      </c>
      <c r="K173" s="167"/>
      <c r="L173" s="31"/>
      <c r="M173" s="168" t="s">
        <v>1</v>
      </c>
      <c r="N173" s="169" t="s">
        <v>38</v>
      </c>
      <c r="O173" s="59"/>
      <c r="P173" s="170">
        <f t="shared" si="6"/>
        <v>0</v>
      </c>
      <c r="Q173" s="170">
        <v>0</v>
      </c>
      <c r="R173" s="170">
        <f t="shared" si="7"/>
        <v>0</v>
      </c>
      <c r="S173" s="170">
        <v>0</v>
      </c>
      <c r="T173" s="171">
        <f t="shared" si="8"/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72" t="s">
        <v>389</v>
      </c>
      <c r="AT173" s="172" t="s">
        <v>221</v>
      </c>
      <c r="AU173" s="172" t="s">
        <v>84</v>
      </c>
      <c r="AY173" s="13" t="s">
        <v>219</v>
      </c>
      <c r="BE173" s="91">
        <f t="shared" si="9"/>
        <v>0</v>
      </c>
      <c r="BF173" s="91">
        <f t="shared" si="10"/>
        <v>0</v>
      </c>
      <c r="BG173" s="91">
        <f t="shared" si="11"/>
        <v>0</v>
      </c>
      <c r="BH173" s="91">
        <f t="shared" si="12"/>
        <v>0</v>
      </c>
      <c r="BI173" s="91">
        <f t="shared" si="13"/>
        <v>0</v>
      </c>
      <c r="BJ173" s="13" t="s">
        <v>84</v>
      </c>
      <c r="BK173" s="91">
        <f t="shared" si="14"/>
        <v>0</v>
      </c>
      <c r="BL173" s="13" t="s">
        <v>389</v>
      </c>
      <c r="BM173" s="172" t="s">
        <v>373</v>
      </c>
    </row>
    <row r="174" spans="1:65" s="2" customFormat="1" ht="37.799999999999997" customHeight="1" x14ac:dyDescent="0.2">
      <c r="A174" s="30"/>
      <c r="B174" s="128"/>
      <c r="C174" s="178" t="s">
        <v>377</v>
      </c>
      <c r="D174" s="178" t="s">
        <v>680</v>
      </c>
      <c r="E174" s="179" t="s">
        <v>1460</v>
      </c>
      <c r="F174" s="180" t="s">
        <v>2111</v>
      </c>
      <c r="G174" s="181" t="s">
        <v>926</v>
      </c>
      <c r="H174" s="182">
        <v>5</v>
      </c>
      <c r="I174" s="183"/>
      <c r="J174" s="184">
        <f t="shared" si="5"/>
        <v>0</v>
      </c>
      <c r="K174" s="185"/>
      <c r="L174" s="186"/>
      <c r="M174" s="187" t="s">
        <v>1</v>
      </c>
      <c r="N174" s="188" t="s">
        <v>38</v>
      </c>
      <c r="O174" s="59"/>
      <c r="P174" s="170">
        <f t="shared" si="6"/>
        <v>0</v>
      </c>
      <c r="Q174" s="170">
        <v>0</v>
      </c>
      <c r="R174" s="170">
        <f t="shared" si="7"/>
        <v>0</v>
      </c>
      <c r="S174" s="170">
        <v>0</v>
      </c>
      <c r="T174" s="171">
        <f t="shared" si="8"/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72" t="s">
        <v>768</v>
      </c>
      <c r="AT174" s="172" t="s">
        <v>680</v>
      </c>
      <c r="AU174" s="172" t="s">
        <v>84</v>
      </c>
      <c r="AY174" s="13" t="s">
        <v>219</v>
      </c>
      <c r="BE174" s="91">
        <f t="shared" si="9"/>
        <v>0</v>
      </c>
      <c r="BF174" s="91">
        <f t="shared" si="10"/>
        <v>0</v>
      </c>
      <c r="BG174" s="91">
        <f t="shared" si="11"/>
        <v>0</v>
      </c>
      <c r="BH174" s="91">
        <f t="shared" si="12"/>
        <v>0</v>
      </c>
      <c r="BI174" s="91">
        <f t="shared" si="13"/>
        <v>0</v>
      </c>
      <c r="BJ174" s="13" t="s">
        <v>84</v>
      </c>
      <c r="BK174" s="91">
        <f t="shared" si="14"/>
        <v>0</v>
      </c>
      <c r="BL174" s="13" t="s">
        <v>389</v>
      </c>
      <c r="BM174" s="172" t="s">
        <v>376</v>
      </c>
    </row>
    <row r="175" spans="1:65" s="2" customFormat="1" ht="24.3" customHeight="1" x14ac:dyDescent="0.2">
      <c r="A175" s="30"/>
      <c r="B175" s="128"/>
      <c r="C175" s="160" t="s">
        <v>271</v>
      </c>
      <c r="D175" s="160" t="s">
        <v>221</v>
      </c>
      <c r="E175" s="161" t="s">
        <v>1462</v>
      </c>
      <c r="F175" s="162" t="s">
        <v>1463</v>
      </c>
      <c r="G175" s="163" t="s">
        <v>926</v>
      </c>
      <c r="H175" s="164">
        <v>3</v>
      </c>
      <c r="I175" s="165"/>
      <c r="J175" s="166">
        <f t="shared" si="5"/>
        <v>0</v>
      </c>
      <c r="K175" s="167"/>
      <c r="L175" s="31"/>
      <c r="M175" s="168" t="s">
        <v>1</v>
      </c>
      <c r="N175" s="169" t="s">
        <v>38</v>
      </c>
      <c r="O175" s="59"/>
      <c r="P175" s="170">
        <f t="shared" si="6"/>
        <v>0</v>
      </c>
      <c r="Q175" s="170">
        <v>0</v>
      </c>
      <c r="R175" s="170">
        <f t="shared" si="7"/>
        <v>0</v>
      </c>
      <c r="S175" s="170">
        <v>0</v>
      </c>
      <c r="T175" s="171">
        <f t="shared" si="8"/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72" t="s">
        <v>389</v>
      </c>
      <c r="AT175" s="172" t="s">
        <v>221</v>
      </c>
      <c r="AU175" s="172" t="s">
        <v>84</v>
      </c>
      <c r="AY175" s="13" t="s">
        <v>219</v>
      </c>
      <c r="BE175" s="91">
        <f t="shared" si="9"/>
        <v>0</v>
      </c>
      <c r="BF175" s="91">
        <f t="shared" si="10"/>
        <v>0</v>
      </c>
      <c r="BG175" s="91">
        <f t="shared" si="11"/>
        <v>0</v>
      </c>
      <c r="BH175" s="91">
        <f t="shared" si="12"/>
        <v>0</v>
      </c>
      <c r="BI175" s="91">
        <f t="shared" si="13"/>
        <v>0</v>
      </c>
      <c r="BJ175" s="13" t="s">
        <v>84</v>
      </c>
      <c r="BK175" s="91">
        <f t="shared" si="14"/>
        <v>0</v>
      </c>
      <c r="BL175" s="13" t="s">
        <v>389</v>
      </c>
      <c r="BM175" s="172" t="s">
        <v>381</v>
      </c>
    </row>
    <row r="176" spans="1:65" s="2" customFormat="1" ht="24.3" customHeight="1" x14ac:dyDescent="0.2">
      <c r="A176" s="30"/>
      <c r="B176" s="128"/>
      <c r="C176" s="178" t="s">
        <v>386</v>
      </c>
      <c r="D176" s="178" t="s">
        <v>680</v>
      </c>
      <c r="E176" s="179" t="s">
        <v>1466</v>
      </c>
      <c r="F176" s="180" t="s">
        <v>2199</v>
      </c>
      <c r="G176" s="181" t="s">
        <v>926</v>
      </c>
      <c r="H176" s="182">
        <v>3</v>
      </c>
      <c r="I176" s="183"/>
      <c r="J176" s="184">
        <f t="shared" si="5"/>
        <v>0</v>
      </c>
      <c r="K176" s="185"/>
      <c r="L176" s="186"/>
      <c r="M176" s="187" t="s">
        <v>1</v>
      </c>
      <c r="N176" s="188" t="s">
        <v>38</v>
      </c>
      <c r="O176" s="59"/>
      <c r="P176" s="170">
        <f t="shared" si="6"/>
        <v>0</v>
      </c>
      <c r="Q176" s="170">
        <v>0</v>
      </c>
      <c r="R176" s="170">
        <f t="shared" si="7"/>
        <v>0</v>
      </c>
      <c r="S176" s="170">
        <v>0</v>
      </c>
      <c r="T176" s="171">
        <f t="shared" si="8"/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72" t="s">
        <v>768</v>
      </c>
      <c r="AT176" s="172" t="s">
        <v>680</v>
      </c>
      <c r="AU176" s="172" t="s">
        <v>84</v>
      </c>
      <c r="AY176" s="13" t="s">
        <v>219</v>
      </c>
      <c r="BE176" s="91">
        <f t="shared" si="9"/>
        <v>0</v>
      </c>
      <c r="BF176" s="91">
        <f t="shared" si="10"/>
        <v>0</v>
      </c>
      <c r="BG176" s="91">
        <f t="shared" si="11"/>
        <v>0</v>
      </c>
      <c r="BH176" s="91">
        <f t="shared" si="12"/>
        <v>0</v>
      </c>
      <c r="BI176" s="91">
        <f t="shared" si="13"/>
        <v>0</v>
      </c>
      <c r="BJ176" s="13" t="s">
        <v>84</v>
      </c>
      <c r="BK176" s="91">
        <f t="shared" si="14"/>
        <v>0</v>
      </c>
      <c r="BL176" s="13" t="s">
        <v>389</v>
      </c>
      <c r="BM176" s="172" t="s">
        <v>385</v>
      </c>
    </row>
    <row r="177" spans="1:65" s="2" customFormat="1" ht="24.3" customHeight="1" x14ac:dyDescent="0.2">
      <c r="A177" s="30"/>
      <c r="B177" s="128"/>
      <c r="C177" s="160" t="s">
        <v>275</v>
      </c>
      <c r="D177" s="160" t="s">
        <v>221</v>
      </c>
      <c r="E177" s="161" t="s">
        <v>1462</v>
      </c>
      <c r="F177" s="162" t="s">
        <v>1463</v>
      </c>
      <c r="G177" s="163" t="s">
        <v>926</v>
      </c>
      <c r="H177" s="164">
        <v>5</v>
      </c>
      <c r="I177" s="165"/>
      <c r="J177" s="166">
        <f t="shared" si="5"/>
        <v>0</v>
      </c>
      <c r="K177" s="167"/>
      <c r="L177" s="31"/>
      <c r="M177" s="168" t="s">
        <v>1</v>
      </c>
      <c r="N177" s="169" t="s">
        <v>38</v>
      </c>
      <c r="O177" s="59"/>
      <c r="P177" s="170">
        <f t="shared" si="6"/>
        <v>0</v>
      </c>
      <c r="Q177" s="170">
        <v>0</v>
      </c>
      <c r="R177" s="170">
        <f t="shared" si="7"/>
        <v>0</v>
      </c>
      <c r="S177" s="170">
        <v>0</v>
      </c>
      <c r="T177" s="171">
        <f t="shared" si="8"/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72" t="s">
        <v>389</v>
      </c>
      <c r="AT177" s="172" t="s">
        <v>221</v>
      </c>
      <c r="AU177" s="172" t="s">
        <v>84</v>
      </c>
      <c r="AY177" s="13" t="s">
        <v>219</v>
      </c>
      <c r="BE177" s="91">
        <f t="shared" si="9"/>
        <v>0</v>
      </c>
      <c r="BF177" s="91">
        <f t="shared" si="10"/>
        <v>0</v>
      </c>
      <c r="BG177" s="91">
        <f t="shared" si="11"/>
        <v>0</v>
      </c>
      <c r="BH177" s="91">
        <f t="shared" si="12"/>
        <v>0</v>
      </c>
      <c r="BI177" s="91">
        <f t="shared" si="13"/>
        <v>0</v>
      </c>
      <c r="BJ177" s="13" t="s">
        <v>84</v>
      </c>
      <c r="BK177" s="91">
        <f t="shared" si="14"/>
        <v>0</v>
      </c>
      <c r="BL177" s="13" t="s">
        <v>389</v>
      </c>
      <c r="BM177" s="172" t="s">
        <v>389</v>
      </c>
    </row>
    <row r="178" spans="1:65" s="2" customFormat="1" ht="16.5" customHeight="1" x14ac:dyDescent="0.2">
      <c r="A178" s="30"/>
      <c r="B178" s="128"/>
      <c r="C178" s="178" t="s">
        <v>393</v>
      </c>
      <c r="D178" s="178" t="s">
        <v>680</v>
      </c>
      <c r="E178" s="179" t="s">
        <v>1464</v>
      </c>
      <c r="F178" s="180" t="s">
        <v>2112</v>
      </c>
      <c r="G178" s="181" t="s">
        <v>926</v>
      </c>
      <c r="H178" s="182">
        <v>5</v>
      </c>
      <c r="I178" s="183"/>
      <c r="J178" s="184">
        <f t="shared" si="5"/>
        <v>0</v>
      </c>
      <c r="K178" s="185"/>
      <c r="L178" s="186"/>
      <c r="M178" s="187" t="s">
        <v>1</v>
      </c>
      <c r="N178" s="188" t="s">
        <v>38</v>
      </c>
      <c r="O178" s="59"/>
      <c r="P178" s="170">
        <f t="shared" si="6"/>
        <v>0</v>
      </c>
      <c r="Q178" s="170">
        <v>0</v>
      </c>
      <c r="R178" s="170">
        <f t="shared" si="7"/>
        <v>0</v>
      </c>
      <c r="S178" s="170">
        <v>0</v>
      </c>
      <c r="T178" s="171">
        <f t="shared" si="8"/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72" t="s">
        <v>768</v>
      </c>
      <c r="AT178" s="172" t="s">
        <v>680</v>
      </c>
      <c r="AU178" s="172" t="s">
        <v>84</v>
      </c>
      <c r="AY178" s="13" t="s">
        <v>219</v>
      </c>
      <c r="BE178" s="91">
        <f t="shared" si="9"/>
        <v>0</v>
      </c>
      <c r="BF178" s="91">
        <f t="shared" si="10"/>
        <v>0</v>
      </c>
      <c r="BG178" s="91">
        <f t="shared" si="11"/>
        <v>0</v>
      </c>
      <c r="BH178" s="91">
        <f t="shared" si="12"/>
        <v>0</v>
      </c>
      <c r="BI178" s="91">
        <f t="shared" si="13"/>
        <v>0</v>
      </c>
      <c r="BJ178" s="13" t="s">
        <v>84</v>
      </c>
      <c r="BK178" s="91">
        <f t="shared" si="14"/>
        <v>0</v>
      </c>
      <c r="BL178" s="13" t="s">
        <v>389</v>
      </c>
      <c r="BM178" s="172" t="s">
        <v>392</v>
      </c>
    </row>
    <row r="179" spans="1:65" s="2" customFormat="1" ht="24.3" customHeight="1" x14ac:dyDescent="0.2">
      <c r="A179" s="30"/>
      <c r="B179" s="128"/>
      <c r="C179" s="160" t="s">
        <v>279</v>
      </c>
      <c r="D179" s="160" t="s">
        <v>221</v>
      </c>
      <c r="E179" s="161" t="s">
        <v>1478</v>
      </c>
      <c r="F179" s="162" t="s">
        <v>2120</v>
      </c>
      <c r="G179" s="163" t="s">
        <v>926</v>
      </c>
      <c r="H179" s="164">
        <v>3</v>
      </c>
      <c r="I179" s="165"/>
      <c r="J179" s="166">
        <f t="shared" si="5"/>
        <v>0</v>
      </c>
      <c r="K179" s="167"/>
      <c r="L179" s="31"/>
      <c r="M179" s="168" t="s">
        <v>1</v>
      </c>
      <c r="N179" s="169" t="s">
        <v>38</v>
      </c>
      <c r="O179" s="59"/>
      <c r="P179" s="170">
        <f t="shared" si="6"/>
        <v>0</v>
      </c>
      <c r="Q179" s="170">
        <v>0</v>
      </c>
      <c r="R179" s="170">
        <f t="shared" si="7"/>
        <v>0</v>
      </c>
      <c r="S179" s="170">
        <v>0</v>
      </c>
      <c r="T179" s="171">
        <f t="shared" si="8"/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72" t="s">
        <v>389</v>
      </c>
      <c r="AT179" s="172" t="s">
        <v>221</v>
      </c>
      <c r="AU179" s="172" t="s">
        <v>84</v>
      </c>
      <c r="AY179" s="13" t="s">
        <v>219</v>
      </c>
      <c r="BE179" s="91">
        <f t="shared" si="9"/>
        <v>0</v>
      </c>
      <c r="BF179" s="91">
        <f t="shared" si="10"/>
        <v>0</v>
      </c>
      <c r="BG179" s="91">
        <f t="shared" si="11"/>
        <v>0</v>
      </c>
      <c r="BH179" s="91">
        <f t="shared" si="12"/>
        <v>0</v>
      </c>
      <c r="BI179" s="91">
        <f t="shared" si="13"/>
        <v>0</v>
      </c>
      <c r="BJ179" s="13" t="s">
        <v>84</v>
      </c>
      <c r="BK179" s="91">
        <f t="shared" si="14"/>
        <v>0</v>
      </c>
      <c r="BL179" s="13" t="s">
        <v>389</v>
      </c>
      <c r="BM179" s="172" t="s">
        <v>396</v>
      </c>
    </row>
    <row r="180" spans="1:65" s="2" customFormat="1" ht="24.3" customHeight="1" x14ac:dyDescent="0.2">
      <c r="A180" s="30"/>
      <c r="B180" s="128"/>
      <c r="C180" s="178" t="s">
        <v>400</v>
      </c>
      <c r="D180" s="178" t="s">
        <v>680</v>
      </c>
      <c r="E180" s="179" t="s">
        <v>1480</v>
      </c>
      <c r="F180" s="180" t="s">
        <v>2125</v>
      </c>
      <c r="G180" s="181" t="s">
        <v>926</v>
      </c>
      <c r="H180" s="182">
        <v>3</v>
      </c>
      <c r="I180" s="183"/>
      <c r="J180" s="184">
        <f t="shared" si="5"/>
        <v>0</v>
      </c>
      <c r="K180" s="185"/>
      <c r="L180" s="186"/>
      <c r="M180" s="187" t="s">
        <v>1</v>
      </c>
      <c r="N180" s="188" t="s">
        <v>38</v>
      </c>
      <c r="O180" s="59"/>
      <c r="P180" s="170">
        <f t="shared" si="6"/>
        <v>0</v>
      </c>
      <c r="Q180" s="170">
        <v>0</v>
      </c>
      <c r="R180" s="170">
        <f t="shared" si="7"/>
        <v>0</v>
      </c>
      <c r="S180" s="170">
        <v>0</v>
      </c>
      <c r="T180" s="171">
        <f t="shared" si="8"/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72" t="s">
        <v>768</v>
      </c>
      <c r="AT180" s="172" t="s">
        <v>680</v>
      </c>
      <c r="AU180" s="172" t="s">
        <v>84</v>
      </c>
      <c r="AY180" s="13" t="s">
        <v>219</v>
      </c>
      <c r="BE180" s="91">
        <f t="shared" si="9"/>
        <v>0</v>
      </c>
      <c r="BF180" s="91">
        <f t="shared" si="10"/>
        <v>0</v>
      </c>
      <c r="BG180" s="91">
        <f t="shared" si="11"/>
        <v>0</v>
      </c>
      <c r="BH180" s="91">
        <f t="shared" si="12"/>
        <v>0</v>
      </c>
      <c r="BI180" s="91">
        <f t="shared" si="13"/>
        <v>0</v>
      </c>
      <c r="BJ180" s="13" t="s">
        <v>84</v>
      </c>
      <c r="BK180" s="91">
        <f t="shared" si="14"/>
        <v>0</v>
      </c>
      <c r="BL180" s="13" t="s">
        <v>389</v>
      </c>
      <c r="BM180" s="172" t="s">
        <v>399</v>
      </c>
    </row>
    <row r="181" spans="1:65" s="2" customFormat="1" ht="16.5" customHeight="1" x14ac:dyDescent="0.2">
      <c r="A181" s="30"/>
      <c r="B181" s="128"/>
      <c r="C181" s="160" t="s">
        <v>337</v>
      </c>
      <c r="D181" s="160" t="s">
        <v>221</v>
      </c>
      <c r="E181" s="161" t="s">
        <v>2239</v>
      </c>
      <c r="F181" s="162" t="s">
        <v>2240</v>
      </c>
      <c r="G181" s="163" t="s">
        <v>380</v>
      </c>
      <c r="H181" s="164">
        <v>8</v>
      </c>
      <c r="I181" s="165"/>
      <c r="J181" s="166">
        <f t="shared" si="5"/>
        <v>0</v>
      </c>
      <c r="K181" s="167"/>
      <c r="L181" s="31"/>
      <c r="M181" s="168" t="s">
        <v>1</v>
      </c>
      <c r="N181" s="169" t="s">
        <v>38</v>
      </c>
      <c r="O181" s="59"/>
      <c r="P181" s="170">
        <f t="shared" si="6"/>
        <v>0</v>
      </c>
      <c r="Q181" s="170">
        <v>0</v>
      </c>
      <c r="R181" s="170">
        <f t="shared" si="7"/>
        <v>0</v>
      </c>
      <c r="S181" s="170">
        <v>0</v>
      </c>
      <c r="T181" s="171">
        <f t="shared" si="8"/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72" t="s">
        <v>389</v>
      </c>
      <c r="AT181" s="172" t="s">
        <v>221</v>
      </c>
      <c r="AU181" s="172" t="s">
        <v>84</v>
      </c>
      <c r="AY181" s="13" t="s">
        <v>219</v>
      </c>
      <c r="BE181" s="91">
        <f t="shared" si="9"/>
        <v>0</v>
      </c>
      <c r="BF181" s="91">
        <f t="shared" si="10"/>
        <v>0</v>
      </c>
      <c r="BG181" s="91">
        <f t="shared" si="11"/>
        <v>0</v>
      </c>
      <c r="BH181" s="91">
        <f t="shared" si="12"/>
        <v>0</v>
      </c>
      <c r="BI181" s="91">
        <f t="shared" si="13"/>
        <v>0</v>
      </c>
      <c r="BJ181" s="13" t="s">
        <v>84</v>
      </c>
      <c r="BK181" s="91">
        <f t="shared" si="14"/>
        <v>0</v>
      </c>
      <c r="BL181" s="13" t="s">
        <v>389</v>
      </c>
      <c r="BM181" s="172" t="s">
        <v>403</v>
      </c>
    </row>
    <row r="182" spans="1:65" s="2" customFormat="1" ht="21.75" customHeight="1" x14ac:dyDescent="0.2">
      <c r="A182" s="30"/>
      <c r="B182" s="128"/>
      <c r="C182" s="178" t="s">
        <v>407</v>
      </c>
      <c r="D182" s="178" t="s">
        <v>680</v>
      </c>
      <c r="E182" s="179" t="s">
        <v>2241</v>
      </c>
      <c r="F182" s="180" t="s">
        <v>2242</v>
      </c>
      <c r="G182" s="181" t="s">
        <v>380</v>
      </c>
      <c r="H182" s="182">
        <v>8</v>
      </c>
      <c r="I182" s="183"/>
      <c r="J182" s="184">
        <f t="shared" si="5"/>
        <v>0</v>
      </c>
      <c r="K182" s="185"/>
      <c r="L182" s="186"/>
      <c r="M182" s="187" t="s">
        <v>1</v>
      </c>
      <c r="N182" s="188" t="s">
        <v>38</v>
      </c>
      <c r="O182" s="59"/>
      <c r="P182" s="170">
        <f t="shared" si="6"/>
        <v>0</v>
      </c>
      <c r="Q182" s="170">
        <v>0</v>
      </c>
      <c r="R182" s="170">
        <f t="shared" si="7"/>
        <v>0</v>
      </c>
      <c r="S182" s="170">
        <v>0</v>
      </c>
      <c r="T182" s="171">
        <f t="shared" si="8"/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72" t="s">
        <v>768</v>
      </c>
      <c r="AT182" s="172" t="s">
        <v>680</v>
      </c>
      <c r="AU182" s="172" t="s">
        <v>84</v>
      </c>
      <c r="AY182" s="13" t="s">
        <v>219</v>
      </c>
      <c r="BE182" s="91">
        <f t="shared" si="9"/>
        <v>0</v>
      </c>
      <c r="BF182" s="91">
        <f t="shared" si="10"/>
        <v>0</v>
      </c>
      <c r="BG182" s="91">
        <f t="shared" si="11"/>
        <v>0</v>
      </c>
      <c r="BH182" s="91">
        <f t="shared" si="12"/>
        <v>0</v>
      </c>
      <c r="BI182" s="91">
        <f t="shared" si="13"/>
        <v>0</v>
      </c>
      <c r="BJ182" s="13" t="s">
        <v>84</v>
      </c>
      <c r="BK182" s="91">
        <f t="shared" si="14"/>
        <v>0</v>
      </c>
      <c r="BL182" s="13" t="s">
        <v>389</v>
      </c>
      <c r="BM182" s="172" t="s">
        <v>406</v>
      </c>
    </row>
    <row r="183" spans="1:65" s="2" customFormat="1" ht="16.5" customHeight="1" x14ac:dyDescent="0.2">
      <c r="A183" s="30"/>
      <c r="B183" s="128"/>
      <c r="C183" s="160" t="s">
        <v>340</v>
      </c>
      <c r="D183" s="160" t="s">
        <v>221</v>
      </c>
      <c r="E183" s="161" t="s">
        <v>2243</v>
      </c>
      <c r="F183" s="162" t="s">
        <v>2244</v>
      </c>
      <c r="G183" s="163" t="s">
        <v>380</v>
      </c>
      <c r="H183" s="164">
        <v>8</v>
      </c>
      <c r="I183" s="165"/>
      <c r="J183" s="166">
        <f t="shared" si="5"/>
        <v>0</v>
      </c>
      <c r="K183" s="167"/>
      <c r="L183" s="31"/>
      <c r="M183" s="168" t="s">
        <v>1</v>
      </c>
      <c r="N183" s="169" t="s">
        <v>38</v>
      </c>
      <c r="O183" s="59"/>
      <c r="P183" s="170">
        <f t="shared" si="6"/>
        <v>0</v>
      </c>
      <c r="Q183" s="170">
        <v>0</v>
      </c>
      <c r="R183" s="170">
        <f t="shared" si="7"/>
        <v>0</v>
      </c>
      <c r="S183" s="170">
        <v>0</v>
      </c>
      <c r="T183" s="171">
        <f t="shared" si="8"/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72" t="s">
        <v>389</v>
      </c>
      <c r="AT183" s="172" t="s">
        <v>221</v>
      </c>
      <c r="AU183" s="172" t="s">
        <v>84</v>
      </c>
      <c r="AY183" s="13" t="s">
        <v>219</v>
      </c>
      <c r="BE183" s="91">
        <f t="shared" si="9"/>
        <v>0</v>
      </c>
      <c r="BF183" s="91">
        <f t="shared" si="10"/>
        <v>0</v>
      </c>
      <c r="BG183" s="91">
        <f t="shared" si="11"/>
        <v>0</v>
      </c>
      <c r="BH183" s="91">
        <f t="shared" si="12"/>
        <v>0</v>
      </c>
      <c r="BI183" s="91">
        <f t="shared" si="13"/>
        <v>0</v>
      </c>
      <c r="BJ183" s="13" t="s">
        <v>84</v>
      </c>
      <c r="BK183" s="91">
        <f t="shared" si="14"/>
        <v>0</v>
      </c>
      <c r="BL183" s="13" t="s">
        <v>389</v>
      </c>
      <c r="BM183" s="172" t="s">
        <v>410</v>
      </c>
    </row>
    <row r="184" spans="1:65" s="2" customFormat="1" ht="21.75" customHeight="1" x14ac:dyDescent="0.2">
      <c r="A184" s="30"/>
      <c r="B184" s="128"/>
      <c r="C184" s="178" t="s">
        <v>414</v>
      </c>
      <c r="D184" s="178" t="s">
        <v>680</v>
      </c>
      <c r="E184" s="179" t="s">
        <v>2245</v>
      </c>
      <c r="F184" s="180" t="s">
        <v>2246</v>
      </c>
      <c r="G184" s="181" t="s">
        <v>380</v>
      </c>
      <c r="H184" s="182">
        <v>8</v>
      </c>
      <c r="I184" s="183"/>
      <c r="J184" s="184">
        <f t="shared" si="5"/>
        <v>0</v>
      </c>
      <c r="K184" s="185"/>
      <c r="L184" s="186"/>
      <c r="M184" s="187" t="s">
        <v>1</v>
      </c>
      <c r="N184" s="188" t="s">
        <v>38</v>
      </c>
      <c r="O184" s="59"/>
      <c r="P184" s="170">
        <f t="shared" si="6"/>
        <v>0</v>
      </c>
      <c r="Q184" s="170">
        <v>0</v>
      </c>
      <c r="R184" s="170">
        <f t="shared" si="7"/>
        <v>0</v>
      </c>
      <c r="S184" s="170">
        <v>0</v>
      </c>
      <c r="T184" s="171">
        <f t="shared" si="8"/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72" t="s">
        <v>768</v>
      </c>
      <c r="AT184" s="172" t="s">
        <v>680</v>
      </c>
      <c r="AU184" s="172" t="s">
        <v>84</v>
      </c>
      <c r="AY184" s="13" t="s">
        <v>219</v>
      </c>
      <c r="BE184" s="91">
        <f t="shared" si="9"/>
        <v>0</v>
      </c>
      <c r="BF184" s="91">
        <f t="shared" si="10"/>
        <v>0</v>
      </c>
      <c r="BG184" s="91">
        <f t="shared" si="11"/>
        <v>0</v>
      </c>
      <c r="BH184" s="91">
        <f t="shared" si="12"/>
        <v>0</v>
      </c>
      <c r="BI184" s="91">
        <f t="shared" si="13"/>
        <v>0</v>
      </c>
      <c r="BJ184" s="13" t="s">
        <v>84</v>
      </c>
      <c r="BK184" s="91">
        <f t="shared" si="14"/>
        <v>0</v>
      </c>
      <c r="BL184" s="13" t="s">
        <v>389</v>
      </c>
      <c r="BM184" s="172" t="s">
        <v>413</v>
      </c>
    </row>
    <row r="185" spans="1:65" s="2" customFormat="1" ht="16.5" customHeight="1" x14ac:dyDescent="0.2">
      <c r="A185" s="30"/>
      <c r="B185" s="128"/>
      <c r="C185" s="160" t="s">
        <v>344</v>
      </c>
      <c r="D185" s="160" t="s">
        <v>221</v>
      </c>
      <c r="E185" s="161" t="s">
        <v>2247</v>
      </c>
      <c r="F185" s="162" t="s">
        <v>2248</v>
      </c>
      <c r="G185" s="163" t="s">
        <v>926</v>
      </c>
      <c r="H185" s="164">
        <v>1</v>
      </c>
      <c r="I185" s="165"/>
      <c r="J185" s="166">
        <f t="shared" si="5"/>
        <v>0</v>
      </c>
      <c r="K185" s="167"/>
      <c r="L185" s="31"/>
      <c r="M185" s="168" t="s">
        <v>1</v>
      </c>
      <c r="N185" s="169" t="s">
        <v>38</v>
      </c>
      <c r="O185" s="59"/>
      <c r="P185" s="170">
        <f t="shared" si="6"/>
        <v>0</v>
      </c>
      <c r="Q185" s="170">
        <v>0</v>
      </c>
      <c r="R185" s="170">
        <f t="shared" si="7"/>
        <v>0</v>
      </c>
      <c r="S185" s="170">
        <v>0</v>
      </c>
      <c r="T185" s="171">
        <f t="shared" si="8"/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72" t="s">
        <v>389</v>
      </c>
      <c r="AT185" s="172" t="s">
        <v>221</v>
      </c>
      <c r="AU185" s="172" t="s">
        <v>84</v>
      </c>
      <c r="AY185" s="13" t="s">
        <v>219</v>
      </c>
      <c r="BE185" s="91">
        <f t="shared" si="9"/>
        <v>0</v>
      </c>
      <c r="BF185" s="91">
        <f t="shared" si="10"/>
        <v>0</v>
      </c>
      <c r="BG185" s="91">
        <f t="shared" si="11"/>
        <v>0</v>
      </c>
      <c r="BH185" s="91">
        <f t="shared" si="12"/>
        <v>0</v>
      </c>
      <c r="BI185" s="91">
        <f t="shared" si="13"/>
        <v>0</v>
      </c>
      <c r="BJ185" s="13" t="s">
        <v>84</v>
      </c>
      <c r="BK185" s="91">
        <f t="shared" si="14"/>
        <v>0</v>
      </c>
      <c r="BL185" s="13" t="s">
        <v>389</v>
      </c>
      <c r="BM185" s="172" t="s">
        <v>417</v>
      </c>
    </row>
    <row r="186" spans="1:65" s="2" customFormat="1" ht="37.799999999999997" customHeight="1" x14ac:dyDescent="0.2">
      <c r="A186" s="30"/>
      <c r="B186" s="128"/>
      <c r="C186" s="178" t="s">
        <v>418</v>
      </c>
      <c r="D186" s="178" t="s">
        <v>680</v>
      </c>
      <c r="E186" s="179" t="s">
        <v>2249</v>
      </c>
      <c r="F186" s="180" t="s">
        <v>2250</v>
      </c>
      <c r="G186" s="181" t="s">
        <v>926</v>
      </c>
      <c r="H186" s="182">
        <v>1</v>
      </c>
      <c r="I186" s="183"/>
      <c r="J186" s="184">
        <f t="shared" si="5"/>
        <v>0</v>
      </c>
      <c r="K186" s="185"/>
      <c r="L186" s="186"/>
      <c r="M186" s="187" t="s">
        <v>1</v>
      </c>
      <c r="N186" s="188" t="s">
        <v>38</v>
      </c>
      <c r="O186" s="59"/>
      <c r="P186" s="170">
        <f t="shared" si="6"/>
        <v>0</v>
      </c>
      <c r="Q186" s="170">
        <v>0</v>
      </c>
      <c r="R186" s="170">
        <f t="shared" si="7"/>
        <v>0</v>
      </c>
      <c r="S186" s="170">
        <v>0</v>
      </c>
      <c r="T186" s="171">
        <f t="shared" si="8"/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72" t="s">
        <v>768</v>
      </c>
      <c r="AT186" s="172" t="s">
        <v>680</v>
      </c>
      <c r="AU186" s="172" t="s">
        <v>84</v>
      </c>
      <c r="AY186" s="13" t="s">
        <v>219</v>
      </c>
      <c r="BE186" s="91">
        <f t="shared" si="9"/>
        <v>0</v>
      </c>
      <c r="BF186" s="91">
        <f t="shared" si="10"/>
        <v>0</v>
      </c>
      <c r="BG186" s="91">
        <f t="shared" si="11"/>
        <v>0</v>
      </c>
      <c r="BH186" s="91">
        <f t="shared" si="12"/>
        <v>0</v>
      </c>
      <c r="BI186" s="91">
        <f t="shared" si="13"/>
        <v>0</v>
      </c>
      <c r="BJ186" s="13" t="s">
        <v>84</v>
      </c>
      <c r="BK186" s="91">
        <f t="shared" si="14"/>
        <v>0</v>
      </c>
      <c r="BL186" s="13" t="s">
        <v>389</v>
      </c>
      <c r="BM186" s="172" t="s">
        <v>564</v>
      </c>
    </row>
    <row r="187" spans="1:65" s="2" customFormat="1" ht="24.3" customHeight="1" x14ac:dyDescent="0.2">
      <c r="A187" s="30"/>
      <c r="B187" s="128"/>
      <c r="C187" s="160" t="s">
        <v>347</v>
      </c>
      <c r="D187" s="160" t="s">
        <v>221</v>
      </c>
      <c r="E187" s="161" t="s">
        <v>2145</v>
      </c>
      <c r="F187" s="162" t="s">
        <v>2146</v>
      </c>
      <c r="G187" s="163" t="s">
        <v>380</v>
      </c>
      <c r="H187" s="164">
        <v>60</v>
      </c>
      <c r="I187" s="165"/>
      <c r="J187" s="166">
        <f t="shared" si="5"/>
        <v>0</v>
      </c>
      <c r="K187" s="167"/>
      <c r="L187" s="31"/>
      <c r="M187" s="168" t="s">
        <v>1</v>
      </c>
      <c r="N187" s="169" t="s">
        <v>38</v>
      </c>
      <c r="O187" s="59"/>
      <c r="P187" s="170">
        <f t="shared" si="6"/>
        <v>0</v>
      </c>
      <c r="Q187" s="170">
        <v>0</v>
      </c>
      <c r="R187" s="170">
        <f t="shared" si="7"/>
        <v>0</v>
      </c>
      <c r="S187" s="170">
        <v>0</v>
      </c>
      <c r="T187" s="171">
        <f t="shared" si="8"/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72" t="s">
        <v>389</v>
      </c>
      <c r="AT187" s="172" t="s">
        <v>221</v>
      </c>
      <c r="AU187" s="172" t="s">
        <v>84</v>
      </c>
      <c r="AY187" s="13" t="s">
        <v>219</v>
      </c>
      <c r="BE187" s="91">
        <f t="shared" si="9"/>
        <v>0</v>
      </c>
      <c r="BF187" s="91">
        <f t="shared" si="10"/>
        <v>0</v>
      </c>
      <c r="BG187" s="91">
        <f t="shared" si="11"/>
        <v>0</v>
      </c>
      <c r="BH187" s="91">
        <f t="shared" si="12"/>
        <v>0</v>
      </c>
      <c r="BI187" s="91">
        <f t="shared" si="13"/>
        <v>0</v>
      </c>
      <c r="BJ187" s="13" t="s">
        <v>84</v>
      </c>
      <c r="BK187" s="91">
        <f t="shared" si="14"/>
        <v>0</v>
      </c>
      <c r="BL187" s="13" t="s">
        <v>389</v>
      </c>
      <c r="BM187" s="172" t="s">
        <v>421</v>
      </c>
    </row>
    <row r="188" spans="1:65" s="2" customFormat="1" ht="16.5" customHeight="1" x14ac:dyDescent="0.2">
      <c r="A188" s="30"/>
      <c r="B188" s="128"/>
      <c r="C188" s="178" t="s">
        <v>425</v>
      </c>
      <c r="D188" s="178" t="s">
        <v>680</v>
      </c>
      <c r="E188" s="179" t="s">
        <v>2147</v>
      </c>
      <c r="F188" s="180" t="s">
        <v>2148</v>
      </c>
      <c r="G188" s="181" t="s">
        <v>380</v>
      </c>
      <c r="H188" s="182">
        <v>60</v>
      </c>
      <c r="I188" s="183"/>
      <c r="J188" s="184">
        <f t="shared" si="5"/>
        <v>0</v>
      </c>
      <c r="K188" s="185"/>
      <c r="L188" s="186"/>
      <c r="M188" s="187" t="s">
        <v>1</v>
      </c>
      <c r="N188" s="188" t="s">
        <v>38</v>
      </c>
      <c r="O188" s="59"/>
      <c r="P188" s="170">
        <f t="shared" si="6"/>
        <v>0</v>
      </c>
      <c r="Q188" s="170">
        <v>2.2000000000000001E-4</v>
      </c>
      <c r="R188" s="170">
        <f t="shared" si="7"/>
        <v>1.32E-2</v>
      </c>
      <c r="S188" s="170">
        <v>0</v>
      </c>
      <c r="T188" s="171">
        <f t="shared" si="8"/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72" t="s">
        <v>768</v>
      </c>
      <c r="AT188" s="172" t="s">
        <v>680</v>
      </c>
      <c r="AU188" s="172" t="s">
        <v>84</v>
      </c>
      <c r="AY188" s="13" t="s">
        <v>219</v>
      </c>
      <c r="BE188" s="91">
        <f t="shared" si="9"/>
        <v>0</v>
      </c>
      <c r="BF188" s="91">
        <f t="shared" si="10"/>
        <v>0</v>
      </c>
      <c r="BG188" s="91">
        <f t="shared" si="11"/>
        <v>0</v>
      </c>
      <c r="BH188" s="91">
        <f t="shared" si="12"/>
        <v>0</v>
      </c>
      <c r="BI188" s="91">
        <f t="shared" si="13"/>
        <v>0</v>
      </c>
      <c r="BJ188" s="13" t="s">
        <v>84</v>
      </c>
      <c r="BK188" s="91">
        <f t="shared" si="14"/>
        <v>0</v>
      </c>
      <c r="BL188" s="13" t="s">
        <v>389</v>
      </c>
      <c r="BM188" s="172" t="s">
        <v>424</v>
      </c>
    </row>
    <row r="189" spans="1:65" s="2" customFormat="1" ht="24.3" customHeight="1" x14ac:dyDescent="0.2">
      <c r="A189" s="30"/>
      <c r="B189" s="128"/>
      <c r="C189" s="160" t="s">
        <v>351</v>
      </c>
      <c r="D189" s="160" t="s">
        <v>221</v>
      </c>
      <c r="E189" s="161" t="s">
        <v>2149</v>
      </c>
      <c r="F189" s="162" t="s">
        <v>2150</v>
      </c>
      <c r="G189" s="163" t="s">
        <v>380</v>
      </c>
      <c r="H189" s="164">
        <v>120</v>
      </c>
      <c r="I189" s="165"/>
      <c r="J189" s="166">
        <f t="shared" si="5"/>
        <v>0</v>
      </c>
      <c r="K189" s="167"/>
      <c r="L189" s="31"/>
      <c r="M189" s="168" t="s">
        <v>1</v>
      </c>
      <c r="N189" s="169" t="s">
        <v>38</v>
      </c>
      <c r="O189" s="59"/>
      <c r="P189" s="170">
        <f t="shared" si="6"/>
        <v>0</v>
      </c>
      <c r="Q189" s="170">
        <v>0</v>
      </c>
      <c r="R189" s="170">
        <f t="shared" si="7"/>
        <v>0</v>
      </c>
      <c r="S189" s="170">
        <v>0</v>
      </c>
      <c r="T189" s="171">
        <f t="shared" si="8"/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72" t="s">
        <v>389</v>
      </c>
      <c r="AT189" s="172" t="s">
        <v>221</v>
      </c>
      <c r="AU189" s="172" t="s">
        <v>84</v>
      </c>
      <c r="AY189" s="13" t="s">
        <v>219</v>
      </c>
      <c r="BE189" s="91">
        <f t="shared" si="9"/>
        <v>0</v>
      </c>
      <c r="BF189" s="91">
        <f t="shared" si="10"/>
        <v>0</v>
      </c>
      <c r="BG189" s="91">
        <f t="shared" si="11"/>
        <v>0</v>
      </c>
      <c r="BH189" s="91">
        <f t="shared" si="12"/>
        <v>0</v>
      </c>
      <c r="BI189" s="91">
        <f t="shared" si="13"/>
        <v>0</v>
      </c>
      <c r="BJ189" s="13" t="s">
        <v>84</v>
      </c>
      <c r="BK189" s="91">
        <f t="shared" si="14"/>
        <v>0</v>
      </c>
      <c r="BL189" s="13" t="s">
        <v>389</v>
      </c>
      <c r="BM189" s="172" t="s">
        <v>428</v>
      </c>
    </row>
    <row r="190" spans="1:65" s="2" customFormat="1" ht="16.5" customHeight="1" x14ac:dyDescent="0.2">
      <c r="A190" s="30"/>
      <c r="B190" s="128"/>
      <c r="C190" s="178" t="s">
        <v>432</v>
      </c>
      <c r="D190" s="178" t="s">
        <v>680</v>
      </c>
      <c r="E190" s="179" t="s">
        <v>2151</v>
      </c>
      <c r="F190" s="180" t="s">
        <v>2152</v>
      </c>
      <c r="G190" s="181" t="s">
        <v>380</v>
      </c>
      <c r="H190" s="182">
        <v>120</v>
      </c>
      <c r="I190" s="183"/>
      <c r="J190" s="184">
        <f t="shared" si="5"/>
        <v>0</v>
      </c>
      <c r="K190" s="185"/>
      <c r="L190" s="186"/>
      <c r="M190" s="187" t="s">
        <v>1</v>
      </c>
      <c r="N190" s="188" t="s">
        <v>38</v>
      </c>
      <c r="O190" s="59"/>
      <c r="P190" s="170">
        <f t="shared" si="6"/>
        <v>0</v>
      </c>
      <c r="Q190" s="170">
        <v>2.0000000000000001E-4</v>
      </c>
      <c r="R190" s="170">
        <f t="shared" si="7"/>
        <v>2.4E-2</v>
      </c>
      <c r="S190" s="170">
        <v>0</v>
      </c>
      <c r="T190" s="171">
        <f t="shared" si="8"/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72" t="s">
        <v>768</v>
      </c>
      <c r="AT190" s="172" t="s">
        <v>680</v>
      </c>
      <c r="AU190" s="172" t="s">
        <v>84</v>
      </c>
      <c r="AY190" s="13" t="s">
        <v>219</v>
      </c>
      <c r="BE190" s="91">
        <f t="shared" si="9"/>
        <v>0</v>
      </c>
      <c r="BF190" s="91">
        <f t="shared" si="10"/>
        <v>0</v>
      </c>
      <c r="BG190" s="91">
        <f t="shared" si="11"/>
        <v>0</v>
      </c>
      <c r="BH190" s="91">
        <f t="shared" si="12"/>
        <v>0</v>
      </c>
      <c r="BI190" s="91">
        <f t="shared" si="13"/>
        <v>0</v>
      </c>
      <c r="BJ190" s="13" t="s">
        <v>84</v>
      </c>
      <c r="BK190" s="91">
        <f t="shared" si="14"/>
        <v>0</v>
      </c>
      <c r="BL190" s="13" t="s">
        <v>389</v>
      </c>
      <c r="BM190" s="172" t="s">
        <v>431</v>
      </c>
    </row>
    <row r="191" spans="1:65" s="2" customFormat="1" ht="24.3" customHeight="1" x14ac:dyDescent="0.2">
      <c r="A191" s="30"/>
      <c r="B191" s="128"/>
      <c r="C191" s="160" t="s">
        <v>354</v>
      </c>
      <c r="D191" s="160" t="s">
        <v>221</v>
      </c>
      <c r="E191" s="161" t="s">
        <v>2153</v>
      </c>
      <c r="F191" s="162" t="s">
        <v>2154</v>
      </c>
      <c r="G191" s="163" t="s">
        <v>380</v>
      </c>
      <c r="H191" s="164">
        <v>180</v>
      </c>
      <c r="I191" s="165"/>
      <c r="J191" s="166">
        <f t="shared" si="5"/>
        <v>0</v>
      </c>
      <c r="K191" s="167"/>
      <c r="L191" s="31"/>
      <c r="M191" s="168" t="s">
        <v>1</v>
      </c>
      <c r="N191" s="169" t="s">
        <v>38</v>
      </c>
      <c r="O191" s="59"/>
      <c r="P191" s="170">
        <f t="shared" si="6"/>
        <v>0</v>
      </c>
      <c r="Q191" s="170">
        <v>0</v>
      </c>
      <c r="R191" s="170">
        <f t="shared" si="7"/>
        <v>0</v>
      </c>
      <c r="S191" s="170">
        <v>0</v>
      </c>
      <c r="T191" s="171">
        <f t="shared" si="8"/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72" t="s">
        <v>389</v>
      </c>
      <c r="AT191" s="172" t="s">
        <v>221</v>
      </c>
      <c r="AU191" s="172" t="s">
        <v>84</v>
      </c>
      <c r="AY191" s="13" t="s">
        <v>219</v>
      </c>
      <c r="BE191" s="91">
        <f t="shared" si="9"/>
        <v>0</v>
      </c>
      <c r="BF191" s="91">
        <f t="shared" si="10"/>
        <v>0</v>
      </c>
      <c r="BG191" s="91">
        <f t="shared" si="11"/>
        <v>0</v>
      </c>
      <c r="BH191" s="91">
        <f t="shared" si="12"/>
        <v>0</v>
      </c>
      <c r="BI191" s="91">
        <f t="shared" si="13"/>
        <v>0</v>
      </c>
      <c r="BJ191" s="13" t="s">
        <v>84</v>
      </c>
      <c r="BK191" s="91">
        <f t="shared" si="14"/>
        <v>0</v>
      </c>
      <c r="BL191" s="13" t="s">
        <v>389</v>
      </c>
      <c r="BM191" s="172" t="s">
        <v>435</v>
      </c>
    </row>
    <row r="192" spans="1:65" s="2" customFormat="1" ht="24.3" customHeight="1" x14ac:dyDescent="0.2">
      <c r="A192" s="30"/>
      <c r="B192" s="128"/>
      <c r="C192" s="160" t="s">
        <v>439</v>
      </c>
      <c r="D192" s="160" t="s">
        <v>221</v>
      </c>
      <c r="E192" s="161" t="s">
        <v>2157</v>
      </c>
      <c r="F192" s="162" t="s">
        <v>2158</v>
      </c>
      <c r="G192" s="163" t="s">
        <v>380</v>
      </c>
      <c r="H192" s="164">
        <v>60</v>
      </c>
      <c r="I192" s="165"/>
      <c r="J192" s="166">
        <f t="shared" si="5"/>
        <v>0</v>
      </c>
      <c r="K192" s="167"/>
      <c r="L192" s="31"/>
      <c r="M192" s="168" t="s">
        <v>1</v>
      </c>
      <c r="N192" s="169" t="s">
        <v>38</v>
      </c>
      <c r="O192" s="59"/>
      <c r="P192" s="170">
        <f t="shared" si="6"/>
        <v>0</v>
      </c>
      <c r="Q192" s="170">
        <v>0</v>
      </c>
      <c r="R192" s="170">
        <f t="shared" si="7"/>
        <v>0</v>
      </c>
      <c r="S192" s="170">
        <v>0</v>
      </c>
      <c r="T192" s="171">
        <f t="shared" si="8"/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72" t="s">
        <v>389</v>
      </c>
      <c r="AT192" s="172" t="s">
        <v>221</v>
      </c>
      <c r="AU192" s="172" t="s">
        <v>84</v>
      </c>
      <c r="AY192" s="13" t="s">
        <v>219</v>
      </c>
      <c r="BE192" s="91">
        <f t="shared" si="9"/>
        <v>0</v>
      </c>
      <c r="BF192" s="91">
        <f t="shared" si="10"/>
        <v>0</v>
      </c>
      <c r="BG192" s="91">
        <f t="shared" si="11"/>
        <v>0</v>
      </c>
      <c r="BH192" s="91">
        <f t="shared" si="12"/>
        <v>0</v>
      </c>
      <c r="BI192" s="91">
        <f t="shared" si="13"/>
        <v>0</v>
      </c>
      <c r="BJ192" s="13" t="s">
        <v>84</v>
      </c>
      <c r="BK192" s="91">
        <f t="shared" si="14"/>
        <v>0</v>
      </c>
      <c r="BL192" s="13" t="s">
        <v>389</v>
      </c>
      <c r="BM192" s="172" t="s">
        <v>438</v>
      </c>
    </row>
    <row r="193" spans="1:65" s="2" customFormat="1" ht="16.5" customHeight="1" x14ac:dyDescent="0.2">
      <c r="A193" s="30"/>
      <c r="B193" s="128"/>
      <c r="C193" s="178" t="s">
        <v>359</v>
      </c>
      <c r="D193" s="178" t="s">
        <v>680</v>
      </c>
      <c r="E193" s="179" t="s">
        <v>2159</v>
      </c>
      <c r="F193" s="180" t="s">
        <v>2160</v>
      </c>
      <c r="G193" s="181" t="s">
        <v>380</v>
      </c>
      <c r="H193" s="182">
        <v>60</v>
      </c>
      <c r="I193" s="183"/>
      <c r="J193" s="184">
        <f t="shared" si="5"/>
        <v>0</v>
      </c>
      <c r="K193" s="185"/>
      <c r="L193" s="186"/>
      <c r="M193" s="187" t="s">
        <v>1</v>
      </c>
      <c r="N193" s="188" t="s">
        <v>38</v>
      </c>
      <c r="O193" s="59"/>
      <c r="P193" s="170">
        <f t="shared" si="6"/>
        <v>0</v>
      </c>
      <c r="Q193" s="170">
        <v>3.4000000000000002E-4</v>
      </c>
      <c r="R193" s="170">
        <f t="shared" si="7"/>
        <v>2.0400000000000001E-2</v>
      </c>
      <c r="S193" s="170">
        <v>0</v>
      </c>
      <c r="T193" s="171">
        <f t="shared" si="8"/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72" t="s">
        <v>768</v>
      </c>
      <c r="AT193" s="172" t="s">
        <v>680</v>
      </c>
      <c r="AU193" s="172" t="s">
        <v>84</v>
      </c>
      <c r="AY193" s="13" t="s">
        <v>219</v>
      </c>
      <c r="BE193" s="91">
        <f t="shared" si="9"/>
        <v>0</v>
      </c>
      <c r="BF193" s="91">
        <f t="shared" si="10"/>
        <v>0</v>
      </c>
      <c r="BG193" s="91">
        <f t="shared" si="11"/>
        <v>0</v>
      </c>
      <c r="BH193" s="91">
        <f t="shared" si="12"/>
        <v>0</v>
      </c>
      <c r="BI193" s="91">
        <f t="shared" si="13"/>
        <v>0</v>
      </c>
      <c r="BJ193" s="13" t="s">
        <v>84</v>
      </c>
      <c r="BK193" s="91">
        <f t="shared" si="14"/>
        <v>0</v>
      </c>
      <c r="BL193" s="13" t="s">
        <v>389</v>
      </c>
      <c r="BM193" s="172" t="s">
        <v>442</v>
      </c>
    </row>
    <row r="194" spans="1:65" s="11" customFormat="1" ht="22.8" customHeight="1" x14ac:dyDescent="0.25">
      <c r="B194" s="147"/>
      <c r="D194" s="148" t="s">
        <v>71</v>
      </c>
      <c r="E194" s="158" t="s">
        <v>1567</v>
      </c>
      <c r="F194" s="158" t="s">
        <v>1568</v>
      </c>
      <c r="I194" s="150"/>
      <c r="J194" s="159">
        <f>BK194</f>
        <v>0</v>
      </c>
      <c r="L194" s="147"/>
      <c r="M194" s="152"/>
      <c r="N194" s="153"/>
      <c r="O194" s="153"/>
      <c r="P194" s="154">
        <f>SUM(P195:P202)</f>
        <v>0</v>
      </c>
      <c r="Q194" s="153"/>
      <c r="R194" s="154">
        <f>SUM(R195:R202)</f>
        <v>0</v>
      </c>
      <c r="S194" s="153"/>
      <c r="T194" s="155">
        <f>SUM(T195:T202)</f>
        <v>0</v>
      </c>
      <c r="AR194" s="148" t="s">
        <v>91</v>
      </c>
      <c r="AT194" s="156" t="s">
        <v>71</v>
      </c>
      <c r="AU194" s="156" t="s">
        <v>78</v>
      </c>
      <c r="AY194" s="148" t="s">
        <v>219</v>
      </c>
      <c r="BK194" s="157">
        <f>SUM(BK195:BK202)</f>
        <v>0</v>
      </c>
    </row>
    <row r="195" spans="1:65" s="2" customFormat="1" ht="16.5" customHeight="1" x14ac:dyDescent="0.2">
      <c r="A195" s="30"/>
      <c r="B195" s="128"/>
      <c r="C195" s="160" t="s">
        <v>447</v>
      </c>
      <c r="D195" s="160" t="s">
        <v>221</v>
      </c>
      <c r="E195" s="161" t="s">
        <v>1541</v>
      </c>
      <c r="F195" s="162" t="s">
        <v>1542</v>
      </c>
      <c r="G195" s="163" t="s">
        <v>926</v>
      </c>
      <c r="H195" s="164">
        <v>1</v>
      </c>
      <c r="I195" s="165"/>
      <c r="J195" s="166">
        <f t="shared" ref="J195:J202" si="15">ROUND(I195*H195,2)</f>
        <v>0</v>
      </c>
      <c r="K195" s="167"/>
      <c r="L195" s="31"/>
      <c r="M195" s="168" t="s">
        <v>1</v>
      </c>
      <c r="N195" s="169" t="s">
        <v>38</v>
      </c>
      <c r="O195" s="59"/>
      <c r="P195" s="170">
        <f t="shared" ref="P195:P202" si="16">O195*H195</f>
        <v>0</v>
      </c>
      <c r="Q195" s="170">
        <v>0</v>
      </c>
      <c r="R195" s="170">
        <f t="shared" ref="R195:R202" si="17">Q195*H195</f>
        <v>0</v>
      </c>
      <c r="S195" s="170">
        <v>0</v>
      </c>
      <c r="T195" s="171">
        <f t="shared" ref="T195:T202" si="18">S195*H195</f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72" t="s">
        <v>389</v>
      </c>
      <c r="AT195" s="172" t="s">
        <v>221</v>
      </c>
      <c r="AU195" s="172" t="s">
        <v>84</v>
      </c>
      <c r="AY195" s="13" t="s">
        <v>219</v>
      </c>
      <c r="BE195" s="91">
        <f t="shared" ref="BE195:BE202" si="19">IF(N195="základná",J195,0)</f>
        <v>0</v>
      </c>
      <c r="BF195" s="91">
        <f t="shared" ref="BF195:BF202" si="20">IF(N195="znížená",J195,0)</f>
        <v>0</v>
      </c>
      <c r="BG195" s="91">
        <f t="shared" ref="BG195:BG202" si="21">IF(N195="zákl. prenesená",J195,0)</f>
        <v>0</v>
      </c>
      <c r="BH195" s="91">
        <f t="shared" ref="BH195:BH202" si="22">IF(N195="zníž. prenesená",J195,0)</f>
        <v>0</v>
      </c>
      <c r="BI195" s="91">
        <f t="shared" ref="BI195:BI202" si="23">IF(N195="nulová",J195,0)</f>
        <v>0</v>
      </c>
      <c r="BJ195" s="13" t="s">
        <v>84</v>
      </c>
      <c r="BK195" s="91">
        <f t="shared" ref="BK195:BK202" si="24">ROUND(I195*H195,2)</f>
        <v>0</v>
      </c>
      <c r="BL195" s="13" t="s">
        <v>389</v>
      </c>
      <c r="BM195" s="172" t="s">
        <v>467</v>
      </c>
    </row>
    <row r="196" spans="1:65" s="2" customFormat="1" ht="21.75" customHeight="1" x14ac:dyDescent="0.2">
      <c r="A196" s="30"/>
      <c r="B196" s="128"/>
      <c r="C196" s="178" t="s">
        <v>362</v>
      </c>
      <c r="D196" s="178" t="s">
        <v>680</v>
      </c>
      <c r="E196" s="179" t="s">
        <v>1543</v>
      </c>
      <c r="F196" s="180" t="s">
        <v>1544</v>
      </c>
      <c r="G196" s="181" t="s">
        <v>926</v>
      </c>
      <c r="H196" s="182">
        <v>1</v>
      </c>
      <c r="I196" s="183"/>
      <c r="J196" s="184">
        <f t="shared" si="15"/>
        <v>0</v>
      </c>
      <c r="K196" s="185"/>
      <c r="L196" s="186"/>
      <c r="M196" s="187" t="s">
        <v>1</v>
      </c>
      <c r="N196" s="188" t="s">
        <v>38</v>
      </c>
      <c r="O196" s="59"/>
      <c r="P196" s="170">
        <f t="shared" si="16"/>
        <v>0</v>
      </c>
      <c r="Q196" s="170">
        <v>0</v>
      </c>
      <c r="R196" s="170">
        <f t="shared" si="17"/>
        <v>0</v>
      </c>
      <c r="S196" s="170">
        <v>0</v>
      </c>
      <c r="T196" s="171">
        <f t="shared" si="18"/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72" t="s">
        <v>768</v>
      </c>
      <c r="AT196" s="172" t="s">
        <v>680</v>
      </c>
      <c r="AU196" s="172" t="s">
        <v>84</v>
      </c>
      <c r="AY196" s="13" t="s">
        <v>219</v>
      </c>
      <c r="BE196" s="91">
        <f t="shared" si="19"/>
        <v>0</v>
      </c>
      <c r="BF196" s="91">
        <f t="shared" si="20"/>
        <v>0</v>
      </c>
      <c r="BG196" s="91">
        <f t="shared" si="21"/>
        <v>0</v>
      </c>
      <c r="BH196" s="91">
        <f t="shared" si="22"/>
        <v>0</v>
      </c>
      <c r="BI196" s="91">
        <f t="shared" si="23"/>
        <v>0</v>
      </c>
      <c r="BJ196" s="13" t="s">
        <v>84</v>
      </c>
      <c r="BK196" s="91">
        <f t="shared" si="24"/>
        <v>0</v>
      </c>
      <c r="BL196" s="13" t="s">
        <v>389</v>
      </c>
      <c r="BM196" s="172" t="s">
        <v>471</v>
      </c>
    </row>
    <row r="197" spans="1:65" s="2" customFormat="1" ht="16.5" customHeight="1" x14ac:dyDescent="0.2">
      <c r="A197" s="30"/>
      <c r="B197" s="128"/>
      <c r="C197" s="160" t="s">
        <v>454</v>
      </c>
      <c r="D197" s="160" t="s">
        <v>221</v>
      </c>
      <c r="E197" s="161" t="s">
        <v>1575</v>
      </c>
      <c r="F197" s="162" t="s">
        <v>1576</v>
      </c>
      <c r="G197" s="163" t="s">
        <v>380</v>
      </c>
      <c r="H197" s="164">
        <v>80</v>
      </c>
      <c r="I197" s="165"/>
      <c r="J197" s="166">
        <f t="shared" si="15"/>
        <v>0</v>
      </c>
      <c r="K197" s="167"/>
      <c r="L197" s="31"/>
      <c r="M197" s="168" t="s">
        <v>1</v>
      </c>
      <c r="N197" s="169" t="s">
        <v>38</v>
      </c>
      <c r="O197" s="59"/>
      <c r="P197" s="170">
        <f t="shared" si="16"/>
        <v>0</v>
      </c>
      <c r="Q197" s="170">
        <v>0</v>
      </c>
      <c r="R197" s="170">
        <f t="shared" si="17"/>
        <v>0</v>
      </c>
      <c r="S197" s="170">
        <v>0</v>
      </c>
      <c r="T197" s="171">
        <f t="shared" si="18"/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72" t="s">
        <v>389</v>
      </c>
      <c r="AT197" s="172" t="s">
        <v>221</v>
      </c>
      <c r="AU197" s="172" t="s">
        <v>84</v>
      </c>
      <c r="AY197" s="13" t="s">
        <v>219</v>
      </c>
      <c r="BE197" s="91">
        <f t="shared" si="19"/>
        <v>0</v>
      </c>
      <c r="BF197" s="91">
        <f t="shared" si="20"/>
        <v>0</v>
      </c>
      <c r="BG197" s="91">
        <f t="shared" si="21"/>
        <v>0</v>
      </c>
      <c r="BH197" s="91">
        <f t="shared" si="22"/>
        <v>0</v>
      </c>
      <c r="BI197" s="91">
        <f t="shared" si="23"/>
        <v>0</v>
      </c>
      <c r="BJ197" s="13" t="s">
        <v>84</v>
      </c>
      <c r="BK197" s="91">
        <f t="shared" si="24"/>
        <v>0</v>
      </c>
      <c r="BL197" s="13" t="s">
        <v>389</v>
      </c>
      <c r="BM197" s="172" t="s">
        <v>474</v>
      </c>
    </row>
    <row r="198" spans="1:65" s="2" customFormat="1" ht="16.5" customHeight="1" x14ac:dyDescent="0.2">
      <c r="A198" s="30"/>
      <c r="B198" s="128"/>
      <c r="C198" s="178" t="s">
        <v>366</v>
      </c>
      <c r="D198" s="178" t="s">
        <v>680</v>
      </c>
      <c r="E198" s="179" t="s">
        <v>1577</v>
      </c>
      <c r="F198" s="180" t="s">
        <v>1578</v>
      </c>
      <c r="G198" s="181" t="s">
        <v>380</v>
      </c>
      <c r="H198" s="182">
        <v>80</v>
      </c>
      <c r="I198" s="183"/>
      <c r="J198" s="184">
        <f t="shared" si="15"/>
        <v>0</v>
      </c>
      <c r="K198" s="185"/>
      <c r="L198" s="186"/>
      <c r="M198" s="187" t="s">
        <v>1</v>
      </c>
      <c r="N198" s="188" t="s">
        <v>38</v>
      </c>
      <c r="O198" s="59"/>
      <c r="P198" s="170">
        <f t="shared" si="16"/>
        <v>0</v>
      </c>
      <c r="Q198" s="170">
        <v>0</v>
      </c>
      <c r="R198" s="170">
        <f t="shared" si="17"/>
        <v>0</v>
      </c>
      <c r="S198" s="170">
        <v>0</v>
      </c>
      <c r="T198" s="171">
        <f t="shared" si="18"/>
        <v>0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172" t="s">
        <v>768</v>
      </c>
      <c r="AT198" s="172" t="s">
        <v>680</v>
      </c>
      <c r="AU198" s="172" t="s">
        <v>84</v>
      </c>
      <c r="AY198" s="13" t="s">
        <v>219</v>
      </c>
      <c r="BE198" s="91">
        <f t="shared" si="19"/>
        <v>0</v>
      </c>
      <c r="BF198" s="91">
        <f t="shared" si="20"/>
        <v>0</v>
      </c>
      <c r="BG198" s="91">
        <f t="shared" si="21"/>
        <v>0</v>
      </c>
      <c r="BH198" s="91">
        <f t="shared" si="22"/>
        <v>0</v>
      </c>
      <c r="BI198" s="91">
        <f t="shared" si="23"/>
        <v>0</v>
      </c>
      <c r="BJ198" s="13" t="s">
        <v>84</v>
      </c>
      <c r="BK198" s="91">
        <f t="shared" si="24"/>
        <v>0</v>
      </c>
      <c r="BL198" s="13" t="s">
        <v>389</v>
      </c>
      <c r="BM198" s="172" t="s">
        <v>478</v>
      </c>
    </row>
    <row r="199" spans="1:65" s="2" customFormat="1" ht="16.5" customHeight="1" x14ac:dyDescent="0.2">
      <c r="A199" s="30"/>
      <c r="B199" s="128"/>
      <c r="C199" s="160" t="s">
        <v>461</v>
      </c>
      <c r="D199" s="160" t="s">
        <v>221</v>
      </c>
      <c r="E199" s="161" t="s">
        <v>1589</v>
      </c>
      <c r="F199" s="162" t="s">
        <v>1590</v>
      </c>
      <c r="G199" s="163" t="s">
        <v>380</v>
      </c>
      <c r="H199" s="164">
        <v>80</v>
      </c>
      <c r="I199" s="165"/>
      <c r="J199" s="166">
        <f t="shared" si="15"/>
        <v>0</v>
      </c>
      <c r="K199" s="167"/>
      <c r="L199" s="31"/>
      <c r="M199" s="168" t="s">
        <v>1</v>
      </c>
      <c r="N199" s="169" t="s">
        <v>38</v>
      </c>
      <c r="O199" s="59"/>
      <c r="P199" s="170">
        <f t="shared" si="16"/>
        <v>0</v>
      </c>
      <c r="Q199" s="170">
        <v>0</v>
      </c>
      <c r="R199" s="170">
        <f t="shared" si="17"/>
        <v>0</v>
      </c>
      <c r="S199" s="170">
        <v>0</v>
      </c>
      <c r="T199" s="171">
        <f t="shared" si="18"/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72" t="s">
        <v>389</v>
      </c>
      <c r="AT199" s="172" t="s">
        <v>221</v>
      </c>
      <c r="AU199" s="172" t="s">
        <v>84</v>
      </c>
      <c r="AY199" s="13" t="s">
        <v>219</v>
      </c>
      <c r="BE199" s="91">
        <f t="shared" si="19"/>
        <v>0</v>
      </c>
      <c r="BF199" s="91">
        <f t="shared" si="20"/>
        <v>0</v>
      </c>
      <c r="BG199" s="91">
        <f t="shared" si="21"/>
        <v>0</v>
      </c>
      <c r="BH199" s="91">
        <f t="shared" si="22"/>
        <v>0</v>
      </c>
      <c r="BI199" s="91">
        <f t="shared" si="23"/>
        <v>0</v>
      </c>
      <c r="BJ199" s="13" t="s">
        <v>84</v>
      </c>
      <c r="BK199" s="91">
        <f t="shared" si="24"/>
        <v>0</v>
      </c>
      <c r="BL199" s="13" t="s">
        <v>389</v>
      </c>
      <c r="BM199" s="172" t="s">
        <v>481</v>
      </c>
    </row>
    <row r="200" spans="1:65" s="2" customFormat="1" ht="21.75" customHeight="1" x14ac:dyDescent="0.2">
      <c r="A200" s="30"/>
      <c r="B200" s="128"/>
      <c r="C200" s="178" t="s">
        <v>369</v>
      </c>
      <c r="D200" s="178" t="s">
        <v>680</v>
      </c>
      <c r="E200" s="179" t="s">
        <v>1591</v>
      </c>
      <c r="F200" s="180" t="s">
        <v>1592</v>
      </c>
      <c r="G200" s="181" t="s">
        <v>1593</v>
      </c>
      <c r="H200" s="182">
        <v>80</v>
      </c>
      <c r="I200" s="183"/>
      <c r="J200" s="184">
        <f t="shared" si="15"/>
        <v>0</v>
      </c>
      <c r="K200" s="185"/>
      <c r="L200" s="186"/>
      <c r="M200" s="187" t="s">
        <v>1</v>
      </c>
      <c r="N200" s="188" t="s">
        <v>38</v>
      </c>
      <c r="O200" s="59"/>
      <c r="P200" s="170">
        <f t="shared" si="16"/>
        <v>0</v>
      </c>
      <c r="Q200" s="170">
        <v>0</v>
      </c>
      <c r="R200" s="170">
        <f t="shared" si="17"/>
        <v>0</v>
      </c>
      <c r="S200" s="170">
        <v>0</v>
      </c>
      <c r="T200" s="171">
        <f t="shared" si="18"/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172" t="s">
        <v>768</v>
      </c>
      <c r="AT200" s="172" t="s">
        <v>680</v>
      </c>
      <c r="AU200" s="172" t="s">
        <v>84</v>
      </c>
      <c r="AY200" s="13" t="s">
        <v>219</v>
      </c>
      <c r="BE200" s="91">
        <f t="shared" si="19"/>
        <v>0</v>
      </c>
      <c r="BF200" s="91">
        <f t="shared" si="20"/>
        <v>0</v>
      </c>
      <c r="BG200" s="91">
        <f t="shared" si="21"/>
        <v>0</v>
      </c>
      <c r="BH200" s="91">
        <f t="shared" si="22"/>
        <v>0</v>
      </c>
      <c r="BI200" s="91">
        <f t="shared" si="23"/>
        <v>0</v>
      </c>
      <c r="BJ200" s="13" t="s">
        <v>84</v>
      </c>
      <c r="BK200" s="91">
        <f t="shared" si="24"/>
        <v>0</v>
      </c>
      <c r="BL200" s="13" t="s">
        <v>389</v>
      </c>
      <c r="BM200" s="172" t="s">
        <v>485</v>
      </c>
    </row>
    <row r="201" spans="1:65" s="2" customFormat="1" ht="24.3" customHeight="1" x14ac:dyDescent="0.2">
      <c r="A201" s="30"/>
      <c r="B201" s="128"/>
      <c r="C201" s="160" t="s">
        <v>468</v>
      </c>
      <c r="D201" s="160" t="s">
        <v>221</v>
      </c>
      <c r="E201" s="161" t="s">
        <v>1599</v>
      </c>
      <c r="F201" s="162" t="s">
        <v>1600</v>
      </c>
      <c r="G201" s="163" t="s">
        <v>926</v>
      </c>
      <c r="H201" s="164">
        <v>1</v>
      </c>
      <c r="I201" s="165"/>
      <c r="J201" s="166">
        <f t="shared" si="15"/>
        <v>0</v>
      </c>
      <c r="K201" s="167"/>
      <c r="L201" s="31"/>
      <c r="M201" s="168" t="s">
        <v>1</v>
      </c>
      <c r="N201" s="169" t="s">
        <v>38</v>
      </c>
      <c r="O201" s="59"/>
      <c r="P201" s="170">
        <f t="shared" si="16"/>
        <v>0</v>
      </c>
      <c r="Q201" s="170">
        <v>0</v>
      </c>
      <c r="R201" s="170">
        <f t="shared" si="17"/>
        <v>0</v>
      </c>
      <c r="S201" s="170">
        <v>0</v>
      </c>
      <c r="T201" s="171">
        <f t="shared" si="18"/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72" t="s">
        <v>389</v>
      </c>
      <c r="AT201" s="172" t="s">
        <v>221</v>
      </c>
      <c r="AU201" s="172" t="s">
        <v>84</v>
      </c>
      <c r="AY201" s="13" t="s">
        <v>219</v>
      </c>
      <c r="BE201" s="91">
        <f t="shared" si="19"/>
        <v>0</v>
      </c>
      <c r="BF201" s="91">
        <f t="shared" si="20"/>
        <v>0</v>
      </c>
      <c r="BG201" s="91">
        <f t="shared" si="21"/>
        <v>0</v>
      </c>
      <c r="BH201" s="91">
        <f t="shared" si="22"/>
        <v>0</v>
      </c>
      <c r="BI201" s="91">
        <f t="shared" si="23"/>
        <v>0</v>
      </c>
      <c r="BJ201" s="13" t="s">
        <v>84</v>
      </c>
      <c r="BK201" s="91">
        <f t="shared" si="24"/>
        <v>0</v>
      </c>
      <c r="BL201" s="13" t="s">
        <v>389</v>
      </c>
      <c r="BM201" s="172" t="s">
        <v>488</v>
      </c>
    </row>
    <row r="202" spans="1:65" s="2" customFormat="1" ht="16.5" customHeight="1" x14ac:dyDescent="0.2">
      <c r="A202" s="30"/>
      <c r="B202" s="128"/>
      <c r="C202" s="178" t="s">
        <v>373</v>
      </c>
      <c r="D202" s="178" t="s">
        <v>680</v>
      </c>
      <c r="E202" s="179" t="s">
        <v>1601</v>
      </c>
      <c r="F202" s="180" t="s">
        <v>1602</v>
      </c>
      <c r="G202" s="181" t="s">
        <v>926</v>
      </c>
      <c r="H202" s="182">
        <v>1</v>
      </c>
      <c r="I202" s="183"/>
      <c r="J202" s="184">
        <f t="shared" si="15"/>
        <v>0</v>
      </c>
      <c r="K202" s="185"/>
      <c r="L202" s="186"/>
      <c r="M202" s="187" t="s">
        <v>1</v>
      </c>
      <c r="N202" s="188" t="s">
        <v>38</v>
      </c>
      <c r="O202" s="59"/>
      <c r="P202" s="170">
        <f t="shared" si="16"/>
        <v>0</v>
      </c>
      <c r="Q202" s="170">
        <v>0</v>
      </c>
      <c r="R202" s="170">
        <f t="shared" si="17"/>
        <v>0</v>
      </c>
      <c r="S202" s="170">
        <v>0</v>
      </c>
      <c r="T202" s="171">
        <f t="shared" si="18"/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72" t="s">
        <v>768</v>
      </c>
      <c r="AT202" s="172" t="s">
        <v>680</v>
      </c>
      <c r="AU202" s="172" t="s">
        <v>84</v>
      </c>
      <c r="AY202" s="13" t="s">
        <v>219</v>
      </c>
      <c r="BE202" s="91">
        <f t="shared" si="19"/>
        <v>0</v>
      </c>
      <c r="BF202" s="91">
        <f t="shared" si="20"/>
        <v>0</v>
      </c>
      <c r="BG202" s="91">
        <f t="shared" si="21"/>
        <v>0</v>
      </c>
      <c r="BH202" s="91">
        <f t="shared" si="22"/>
        <v>0</v>
      </c>
      <c r="BI202" s="91">
        <f t="shared" si="23"/>
        <v>0</v>
      </c>
      <c r="BJ202" s="13" t="s">
        <v>84</v>
      </c>
      <c r="BK202" s="91">
        <f t="shared" si="24"/>
        <v>0</v>
      </c>
      <c r="BL202" s="13" t="s">
        <v>389</v>
      </c>
      <c r="BM202" s="172" t="s">
        <v>492</v>
      </c>
    </row>
    <row r="203" spans="1:65" s="11" customFormat="1" ht="22.8" customHeight="1" x14ac:dyDescent="0.25">
      <c r="B203" s="147"/>
      <c r="D203" s="148" t="s">
        <v>71</v>
      </c>
      <c r="E203" s="158" t="s">
        <v>1620</v>
      </c>
      <c r="F203" s="158" t="s">
        <v>1621</v>
      </c>
      <c r="I203" s="150"/>
      <c r="J203" s="159">
        <f>BK203</f>
        <v>0</v>
      </c>
      <c r="L203" s="147"/>
      <c r="M203" s="152"/>
      <c r="N203" s="153"/>
      <c r="O203" s="153"/>
      <c r="P203" s="154">
        <v>0</v>
      </c>
      <c r="Q203" s="153"/>
      <c r="R203" s="154">
        <v>0</v>
      </c>
      <c r="S203" s="153"/>
      <c r="T203" s="155">
        <v>0</v>
      </c>
      <c r="AR203" s="148" t="s">
        <v>91</v>
      </c>
      <c r="AT203" s="156" t="s">
        <v>71</v>
      </c>
      <c r="AU203" s="156" t="s">
        <v>78</v>
      </c>
      <c r="AY203" s="148" t="s">
        <v>219</v>
      </c>
      <c r="BK203" s="157">
        <v>0</v>
      </c>
    </row>
    <row r="204" spans="1:65" s="11" customFormat="1" ht="25.95" customHeight="1" x14ac:dyDescent="0.25">
      <c r="B204" s="147"/>
      <c r="D204" s="148" t="s">
        <v>71</v>
      </c>
      <c r="E204" s="149" t="s">
        <v>198</v>
      </c>
      <c r="F204" s="149" t="s">
        <v>1636</v>
      </c>
      <c r="I204" s="150"/>
      <c r="J204" s="151">
        <f>BK204</f>
        <v>0</v>
      </c>
      <c r="L204" s="147"/>
      <c r="M204" s="152"/>
      <c r="N204" s="153"/>
      <c r="O204" s="153"/>
      <c r="P204" s="154">
        <f>SUM(P205:P210)</f>
        <v>0</v>
      </c>
      <c r="Q204" s="153"/>
      <c r="R204" s="154">
        <f>SUM(R205:R210)</f>
        <v>0</v>
      </c>
      <c r="S204" s="153"/>
      <c r="T204" s="155">
        <f>SUM(T205:T210)</f>
        <v>0</v>
      </c>
      <c r="AR204" s="148" t="s">
        <v>234</v>
      </c>
      <c r="AT204" s="156" t="s">
        <v>71</v>
      </c>
      <c r="AU204" s="156" t="s">
        <v>72</v>
      </c>
      <c r="AY204" s="148" t="s">
        <v>219</v>
      </c>
      <c r="BK204" s="157">
        <f>SUM(BK205:BK210)</f>
        <v>0</v>
      </c>
    </row>
    <row r="205" spans="1:65" s="2" customFormat="1" ht="44.25" customHeight="1" x14ac:dyDescent="0.2">
      <c r="A205" s="30"/>
      <c r="B205" s="128"/>
      <c r="C205" s="160" t="s">
        <v>475</v>
      </c>
      <c r="D205" s="160" t="s">
        <v>221</v>
      </c>
      <c r="E205" s="161" t="s">
        <v>1637</v>
      </c>
      <c r="F205" s="162" t="s">
        <v>1638</v>
      </c>
      <c r="G205" s="163" t="s">
        <v>926</v>
      </c>
      <c r="H205" s="164">
        <v>1</v>
      </c>
      <c r="I205" s="165"/>
      <c r="J205" s="166">
        <f t="shared" ref="J205:J210" si="25">ROUND(I205*H205,2)</f>
        <v>0</v>
      </c>
      <c r="K205" s="167"/>
      <c r="L205" s="31"/>
      <c r="M205" s="168" t="s">
        <v>1</v>
      </c>
      <c r="N205" s="169" t="s">
        <v>38</v>
      </c>
      <c r="O205" s="59"/>
      <c r="P205" s="170">
        <f t="shared" ref="P205:P210" si="26">O205*H205</f>
        <v>0</v>
      </c>
      <c r="Q205" s="170">
        <v>0</v>
      </c>
      <c r="R205" s="170">
        <f t="shared" ref="R205:R210" si="27">Q205*H205</f>
        <v>0</v>
      </c>
      <c r="S205" s="170">
        <v>0</v>
      </c>
      <c r="T205" s="171">
        <f t="shared" ref="T205:T210" si="28">S205*H205</f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72" t="s">
        <v>389</v>
      </c>
      <c r="AT205" s="172" t="s">
        <v>221</v>
      </c>
      <c r="AU205" s="172" t="s">
        <v>78</v>
      </c>
      <c r="AY205" s="13" t="s">
        <v>219</v>
      </c>
      <c r="BE205" s="91">
        <f t="shared" ref="BE205:BE210" si="29">IF(N205="základná",J205,0)</f>
        <v>0</v>
      </c>
      <c r="BF205" s="91">
        <f t="shared" ref="BF205:BF210" si="30">IF(N205="znížená",J205,0)</f>
        <v>0</v>
      </c>
      <c r="BG205" s="91">
        <f t="shared" ref="BG205:BG210" si="31">IF(N205="zákl. prenesená",J205,0)</f>
        <v>0</v>
      </c>
      <c r="BH205" s="91">
        <f t="shared" ref="BH205:BH210" si="32">IF(N205="zníž. prenesená",J205,0)</f>
        <v>0</v>
      </c>
      <c r="BI205" s="91">
        <f t="shared" ref="BI205:BI210" si="33">IF(N205="nulová",J205,0)</f>
        <v>0</v>
      </c>
      <c r="BJ205" s="13" t="s">
        <v>84</v>
      </c>
      <c r="BK205" s="91">
        <f t="shared" ref="BK205:BK210" si="34">ROUND(I205*H205,2)</f>
        <v>0</v>
      </c>
      <c r="BL205" s="13" t="s">
        <v>389</v>
      </c>
      <c r="BM205" s="172" t="s">
        <v>446</v>
      </c>
    </row>
    <row r="206" spans="1:65" s="2" customFormat="1" ht="21.75" customHeight="1" x14ac:dyDescent="0.2">
      <c r="A206" s="30"/>
      <c r="B206" s="128"/>
      <c r="C206" s="160" t="s">
        <v>376</v>
      </c>
      <c r="D206" s="160" t="s">
        <v>221</v>
      </c>
      <c r="E206" s="161" t="s">
        <v>1640</v>
      </c>
      <c r="F206" s="162" t="s">
        <v>1641</v>
      </c>
      <c r="G206" s="163" t="s">
        <v>926</v>
      </c>
      <c r="H206" s="164">
        <v>1</v>
      </c>
      <c r="I206" s="165"/>
      <c r="J206" s="166">
        <f t="shared" si="25"/>
        <v>0</v>
      </c>
      <c r="K206" s="167"/>
      <c r="L206" s="31"/>
      <c r="M206" s="168" t="s">
        <v>1</v>
      </c>
      <c r="N206" s="169" t="s">
        <v>38</v>
      </c>
      <c r="O206" s="59"/>
      <c r="P206" s="170">
        <f t="shared" si="26"/>
        <v>0</v>
      </c>
      <c r="Q206" s="170">
        <v>0</v>
      </c>
      <c r="R206" s="170">
        <f t="shared" si="27"/>
        <v>0</v>
      </c>
      <c r="S206" s="170">
        <v>0</v>
      </c>
      <c r="T206" s="171">
        <f t="shared" si="28"/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72" t="s">
        <v>389</v>
      </c>
      <c r="AT206" s="172" t="s">
        <v>221</v>
      </c>
      <c r="AU206" s="172" t="s">
        <v>78</v>
      </c>
      <c r="AY206" s="13" t="s">
        <v>219</v>
      </c>
      <c r="BE206" s="91">
        <f t="shared" si="29"/>
        <v>0</v>
      </c>
      <c r="BF206" s="91">
        <f t="shared" si="30"/>
        <v>0</v>
      </c>
      <c r="BG206" s="91">
        <f t="shared" si="31"/>
        <v>0</v>
      </c>
      <c r="BH206" s="91">
        <f t="shared" si="32"/>
        <v>0</v>
      </c>
      <c r="BI206" s="91">
        <f t="shared" si="33"/>
        <v>0</v>
      </c>
      <c r="BJ206" s="13" t="s">
        <v>84</v>
      </c>
      <c r="BK206" s="91">
        <f t="shared" si="34"/>
        <v>0</v>
      </c>
      <c r="BL206" s="13" t="s">
        <v>389</v>
      </c>
      <c r="BM206" s="172" t="s">
        <v>453</v>
      </c>
    </row>
    <row r="207" spans="1:65" s="2" customFormat="1" ht="21.75" customHeight="1" x14ac:dyDescent="0.2">
      <c r="A207" s="30"/>
      <c r="B207" s="128"/>
      <c r="C207" s="160" t="s">
        <v>482</v>
      </c>
      <c r="D207" s="160" t="s">
        <v>221</v>
      </c>
      <c r="E207" s="161" t="s">
        <v>1642</v>
      </c>
      <c r="F207" s="162" t="s">
        <v>1643</v>
      </c>
      <c r="G207" s="163" t="s">
        <v>926</v>
      </c>
      <c r="H207" s="164">
        <v>1</v>
      </c>
      <c r="I207" s="165"/>
      <c r="J207" s="166">
        <f t="shared" si="25"/>
        <v>0</v>
      </c>
      <c r="K207" s="167"/>
      <c r="L207" s="31"/>
      <c r="M207" s="168" t="s">
        <v>1</v>
      </c>
      <c r="N207" s="169" t="s">
        <v>38</v>
      </c>
      <c r="O207" s="59"/>
      <c r="P207" s="170">
        <f t="shared" si="26"/>
        <v>0</v>
      </c>
      <c r="Q207" s="170">
        <v>0</v>
      </c>
      <c r="R207" s="170">
        <f t="shared" si="27"/>
        <v>0</v>
      </c>
      <c r="S207" s="170">
        <v>0</v>
      </c>
      <c r="T207" s="171">
        <f t="shared" si="28"/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172" t="s">
        <v>389</v>
      </c>
      <c r="AT207" s="172" t="s">
        <v>221</v>
      </c>
      <c r="AU207" s="172" t="s">
        <v>78</v>
      </c>
      <c r="AY207" s="13" t="s">
        <v>219</v>
      </c>
      <c r="BE207" s="91">
        <f t="shared" si="29"/>
        <v>0</v>
      </c>
      <c r="BF207" s="91">
        <f t="shared" si="30"/>
        <v>0</v>
      </c>
      <c r="BG207" s="91">
        <f t="shared" si="31"/>
        <v>0</v>
      </c>
      <c r="BH207" s="91">
        <f t="shared" si="32"/>
        <v>0</v>
      </c>
      <c r="BI207" s="91">
        <f t="shared" si="33"/>
        <v>0</v>
      </c>
      <c r="BJ207" s="13" t="s">
        <v>84</v>
      </c>
      <c r="BK207" s="91">
        <f t="shared" si="34"/>
        <v>0</v>
      </c>
      <c r="BL207" s="13" t="s">
        <v>389</v>
      </c>
      <c r="BM207" s="172" t="s">
        <v>642</v>
      </c>
    </row>
    <row r="208" spans="1:65" s="2" customFormat="1" ht="24.3" customHeight="1" x14ac:dyDescent="0.2">
      <c r="A208" s="30"/>
      <c r="B208" s="128"/>
      <c r="C208" s="160" t="s">
        <v>381</v>
      </c>
      <c r="D208" s="160" t="s">
        <v>221</v>
      </c>
      <c r="E208" s="161" t="s">
        <v>1644</v>
      </c>
      <c r="F208" s="162" t="s">
        <v>1645</v>
      </c>
      <c r="G208" s="163" t="s">
        <v>926</v>
      </c>
      <c r="H208" s="164">
        <v>1</v>
      </c>
      <c r="I208" s="165"/>
      <c r="J208" s="166">
        <f t="shared" si="25"/>
        <v>0</v>
      </c>
      <c r="K208" s="167"/>
      <c r="L208" s="31"/>
      <c r="M208" s="168" t="s">
        <v>1</v>
      </c>
      <c r="N208" s="169" t="s">
        <v>38</v>
      </c>
      <c r="O208" s="59"/>
      <c r="P208" s="170">
        <f t="shared" si="26"/>
        <v>0</v>
      </c>
      <c r="Q208" s="170">
        <v>0</v>
      </c>
      <c r="R208" s="170">
        <f t="shared" si="27"/>
        <v>0</v>
      </c>
      <c r="S208" s="170">
        <v>0</v>
      </c>
      <c r="T208" s="171">
        <f t="shared" si="28"/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72" t="s">
        <v>389</v>
      </c>
      <c r="AT208" s="172" t="s">
        <v>221</v>
      </c>
      <c r="AU208" s="172" t="s">
        <v>78</v>
      </c>
      <c r="AY208" s="13" t="s">
        <v>219</v>
      </c>
      <c r="BE208" s="91">
        <f t="shared" si="29"/>
        <v>0</v>
      </c>
      <c r="BF208" s="91">
        <f t="shared" si="30"/>
        <v>0</v>
      </c>
      <c r="BG208" s="91">
        <f t="shared" si="31"/>
        <v>0</v>
      </c>
      <c r="BH208" s="91">
        <f t="shared" si="32"/>
        <v>0</v>
      </c>
      <c r="BI208" s="91">
        <f t="shared" si="33"/>
        <v>0</v>
      </c>
      <c r="BJ208" s="13" t="s">
        <v>84</v>
      </c>
      <c r="BK208" s="91">
        <f t="shared" si="34"/>
        <v>0</v>
      </c>
      <c r="BL208" s="13" t="s">
        <v>389</v>
      </c>
      <c r="BM208" s="172" t="s">
        <v>650</v>
      </c>
    </row>
    <row r="209" spans="1:65" s="2" customFormat="1" ht="16.5" customHeight="1" x14ac:dyDescent="0.2">
      <c r="A209" s="30"/>
      <c r="B209" s="128"/>
      <c r="C209" s="160" t="s">
        <v>489</v>
      </c>
      <c r="D209" s="160" t="s">
        <v>221</v>
      </c>
      <c r="E209" s="161" t="s">
        <v>1646</v>
      </c>
      <c r="F209" s="162" t="s">
        <v>1647</v>
      </c>
      <c r="G209" s="163" t="s">
        <v>711</v>
      </c>
      <c r="H209" s="189"/>
      <c r="I209" s="165"/>
      <c r="J209" s="166">
        <f t="shared" si="25"/>
        <v>0</v>
      </c>
      <c r="K209" s="167"/>
      <c r="L209" s="31"/>
      <c r="M209" s="168" t="s">
        <v>1</v>
      </c>
      <c r="N209" s="169" t="s">
        <v>38</v>
      </c>
      <c r="O209" s="59"/>
      <c r="P209" s="170">
        <f t="shared" si="26"/>
        <v>0</v>
      </c>
      <c r="Q209" s="170">
        <v>0</v>
      </c>
      <c r="R209" s="170">
        <f t="shared" si="27"/>
        <v>0</v>
      </c>
      <c r="S209" s="170">
        <v>0</v>
      </c>
      <c r="T209" s="171">
        <f t="shared" si="28"/>
        <v>0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R209" s="172" t="s">
        <v>389</v>
      </c>
      <c r="AT209" s="172" t="s">
        <v>221</v>
      </c>
      <c r="AU209" s="172" t="s">
        <v>78</v>
      </c>
      <c r="AY209" s="13" t="s">
        <v>219</v>
      </c>
      <c r="BE209" s="91">
        <f t="shared" si="29"/>
        <v>0</v>
      </c>
      <c r="BF209" s="91">
        <f t="shared" si="30"/>
        <v>0</v>
      </c>
      <c r="BG209" s="91">
        <f t="shared" si="31"/>
        <v>0</v>
      </c>
      <c r="BH209" s="91">
        <f t="shared" si="32"/>
        <v>0</v>
      </c>
      <c r="BI209" s="91">
        <f t="shared" si="33"/>
        <v>0</v>
      </c>
      <c r="BJ209" s="13" t="s">
        <v>84</v>
      </c>
      <c r="BK209" s="91">
        <f t="shared" si="34"/>
        <v>0</v>
      </c>
      <c r="BL209" s="13" t="s">
        <v>389</v>
      </c>
      <c r="BM209" s="172" t="s">
        <v>2251</v>
      </c>
    </row>
    <row r="210" spans="1:65" s="2" customFormat="1" ht="16.5" customHeight="1" x14ac:dyDescent="0.2">
      <c r="A210" s="30"/>
      <c r="B210" s="128"/>
      <c r="C210" s="160" t="s">
        <v>385</v>
      </c>
      <c r="D210" s="160" t="s">
        <v>221</v>
      </c>
      <c r="E210" s="161" t="s">
        <v>1649</v>
      </c>
      <c r="F210" s="162" t="s">
        <v>1650</v>
      </c>
      <c r="G210" s="163" t="s">
        <v>711</v>
      </c>
      <c r="H210" s="189"/>
      <c r="I210" s="165"/>
      <c r="J210" s="166">
        <f t="shared" si="25"/>
        <v>0</v>
      </c>
      <c r="K210" s="167"/>
      <c r="L210" s="31"/>
      <c r="M210" s="173" t="s">
        <v>1</v>
      </c>
      <c r="N210" s="174" t="s">
        <v>38</v>
      </c>
      <c r="O210" s="175"/>
      <c r="P210" s="176">
        <f t="shared" si="26"/>
        <v>0</v>
      </c>
      <c r="Q210" s="176">
        <v>0</v>
      </c>
      <c r="R210" s="176">
        <f t="shared" si="27"/>
        <v>0</v>
      </c>
      <c r="S210" s="176">
        <v>0</v>
      </c>
      <c r="T210" s="177">
        <f t="shared" si="28"/>
        <v>0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172" t="s">
        <v>389</v>
      </c>
      <c r="AT210" s="172" t="s">
        <v>221</v>
      </c>
      <c r="AU210" s="172" t="s">
        <v>78</v>
      </c>
      <c r="AY210" s="13" t="s">
        <v>219</v>
      </c>
      <c r="BE210" s="91">
        <f t="shared" si="29"/>
        <v>0</v>
      </c>
      <c r="BF210" s="91">
        <f t="shared" si="30"/>
        <v>0</v>
      </c>
      <c r="BG210" s="91">
        <f t="shared" si="31"/>
        <v>0</v>
      </c>
      <c r="BH210" s="91">
        <f t="shared" si="32"/>
        <v>0</v>
      </c>
      <c r="BI210" s="91">
        <f t="shared" si="33"/>
        <v>0</v>
      </c>
      <c r="BJ210" s="13" t="s">
        <v>84</v>
      </c>
      <c r="BK210" s="91">
        <f t="shared" si="34"/>
        <v>0</v>
      </c>
      <c r="BL210" s="13" t="s">
        <v>389</v>
      </c>
      <c r="BM210" s="172" t="s">
        <v>2252</v>
      </c>
    </row>
    <row r="211" spans="1:65" s="2" customFormat="1" ht="24.3" customHeight="1" x14ac:dyDescent="0.2">
      <c r="A211" s="30"/>
      <c r="B211" s="128"/>
      <c r="C211" s="427" t="s">
        <v>2852</v>
      </c>
      <c r="D211" s="427"/>
      <c r="E211" s="7"/>
      <c r="F211" s="7"/>
      <c r="G211" s="7"/>
      <c r="H211" s="7"/>
      <c r="I211" s="7"/>
      <c r="J211" s="192"/>
      <c r="K211" s="193"/>
      <c r="L211" s="31"/>
      <c r="M211" s="194"/>
      <c r="N211" s="169"/>
      <c r="O211" s="59"/>
      <c r="P211" s="170"/>
      <c r="Q211" s="170"/>
      <c r="R211" s="170"/>
      <c r="S211" s="170"/>
      <c r="T211" s="17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R211" s="172"/>
      <c r="AT211" s="172"/>
      <c r="AU211" s="172"/>
      <c r="AY211" s="13"/>
      <c r="BE211" s="91"/>
      <c r="BF211" s="91"/>
      <c r="BG211" s="91"/>
      <c r="BH211" s="91"/>
      <c r="BI211" s="91"/>
      <c r="BJ211" s="13"/>
      <c r="BK211" s="91"/>
      <c r="BL211" s="13"/>
      <c r="BM211" s="172"/>
    </row>
    <row r="212" spans="1:65" s="2" customFormat="1" ht="28.8" customHeight="1" x14ac:dyDescent="0.2">
      <c r="A212" s="30"/>
      <c r="B212" s="128"/>
      <c r="C212" s="427" t="s">
        <v>2853</v>
      </c>
      <c r="D212" s="427"/>
      <c r="E212" s="427"/>
      <c r="F212" s="427"/>
      <c r="G212" s="427"/>
      <c r="H212" s="427"/>
      <c r="I212" s="427"/>
      <c r="J212" s="192"/>
      <c r="K212" s="193"/>
      <c r="L212" s="31"/>
      <c r="M212" s="194"/>
      <c r="N212" s="169"/>
      <c r="O212" s="59"/>
      <c r="P212" s="170"/>
      <c r="Q212" s="170"/>
      <c r="R212" s="170"/>
      <c r="S212" s="170"/>
      <c r="T212" s="17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R212" s="172"/>
      <c r="AT212" s="172"/>
      <c r="AU212" s="172"/>
      <c r="AY212" s="13"/>
      <c r="BE212" s="91"/>
      <c r="BF212" s="91"/>
      <c r="BG212" s="91"/>
      <c r="BH212" s="91"/>
      <c r="BI212" s="91"/>
      <c r="BJ212" s="13"/>
      <c r="BK212" s="91"/>
      <c r="BL212" s="13"/>
      <c r="BM212" s="172"/>
    </row>
    <row r="213" spans="1:65" s="2" customFormat="1" ht="33.450000000000003" customHeight="1" x14ac:dyDescent="0.2">
      <c r="A213" s="30"/>
      <c r="B213" s="128"/>
      <c r="C213" s="427" t="s">
        <v>2854</v>
      </c>
      <c r="D213" s="427"/>
      <c r="E213" s="427"/>
      <c r="F213" s="427"/>
      <c r="G213" s="427"/>
      <c r="H213" s="427"/>
      <c r="I213" s="427"/>
      <c r="J213" s="192"/>
      <c r="K213" s="193"/>
      <c r="L213" s="31"/>
      <c r="M213" s="194"/>
      <c r="N213" s="169"/>
      <c r="O213" s="59"/>
      <c r="P213" s="170"/>
      <c r="Q213" s="170"/>
      <c r="R213" s="170"/>
      <c r="S213" s="170"/>
      <c r="T213" s="17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R213" s="172"/>
      <c r="AT213" s="172"/>
      <c r="AU213" s="172"/>
      <c r="AY213" s="13"/>
      <c r="BE213" s="91"/>
      <c r="BF213" s="91"/>
      <c r="BG213" s="91"/>
      <c r="BH213" s="91"/>
      <c r="BI213" s="91"/>
      <c r="BJ213" s="13"/>
      <c r="BK213" s="91"/>
      <c r="BL213" s="13"/>
      <c r="BM213" s="172"/>
    </row>
    <row r="214" spans="1:65" s="2" customFormat="1" ht="33.450000000000003" customHeight="1" x14ac:dyDescent="0.2">
      <c r="A214" s="30"/>
      <c r="B214" s="128"/>
      <c r="C214" s="427" t="s">
        <v>2855</v>
      </c>
      <c r="D214" s="427"/>
      <c r="E214" s="427"/>
      <c r="F214" s="427"/>
      <c r="G214" s="427"/>
      <c r="H214" s="427"/>
      <c r="I214" s="427"/>
      <c r="J214" s="192"/>
      <c r="K214" s="193"/>
      <c r="L214" s="31"/>
      <c r="M214" s="194"/>
      <c r="N214" s="169"/>
      <c r="O214" s="59"/>
      <c r="P214" s="170"/>
      <c r="Q214" s="170"/>
      <c r="R214" s="170"/>
      <c r="S214" s="170"/>
      <c r="T214" s="17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172"/>
      <c r="AT214" s="172"/>
      <c r="AU214" s="172"/>
      <c r="AY214" s="13"/>
      <c r="BE214" s="91"/>
      <c r="BF214" s="91"/>
      <c r="BG214" s="91"/>
      <c r="BH214" s="91"/>
      <c r="BI214" s="91"/>
      <c r="BJ214" s="13"/>
      <c r="BK214" s="91"/>
      <c r="BL214" s="13"/>
      <c r="BM214" s="172"/>
    </row>
    <row r="215" spans="1:65" s="2" customFormat="1" ht="39" customHeight="1" x14ac:dyDescent="0.2">
      <c r="A215" s="30"/>
      <c r="B215" s="128"/>
      <c r="C215" s="427" t="s">
        <v>2856</v>
      </c>
      <c r="D215" s="427"/>
      <c r="E215" s="427"/>
      <c r="F215" s="427"/>
      <c r="G215" s="427"/>
      <c r="H215" s="427"/>
      <c r="I215" s="427"/>
      <c r="J215" s="192"/>
      <c r="K215" s="193"/>
      <c r="L215" s="31"/>
      <c r="M215" s="194"/>
      <c r="N215" s="169"/>
      <c r="O215" s="59"/>
      <c r="P215" s="170"/>
      <c r="Q215" s="170"/>
      <c r="R215" s="170"/>
      <c r="S215" s="170"/>
      <c r="T215" s="17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R215" s="172"/>
      <c r="AT215" s="172"/>
      <c r="AU215" s="172"/>
      <c r="AY215" s="13"/>
      <c r="BE215" s="91"/>
      <c r="BF215" s="91"/>
      <c r="BG215" s="91"/>
      <c r="BH215" s="91"/>
      <c r="BI215" s="91"/>
      <c r="BJ215" s="13"/>
      <c r="BK215" s="91"/>
      <c r="BL215" s="13"/>
      <c r="BM215" s="172"/>
    </row>
    <row r="216" spans="1:65" s="2" customFormat="1" ht="40.799999999999997" customHeight="1" x14ac:dyDescent="0.2">
      <c r="A216" s="30"/>
      <c r="B216" s="128"/>
      <c r="C216" s="427" t="s">
        <v>2857</v>
      </c>
      <c r="D216" s="427"/>
      <c r="E216" s="427"/>
      <c r="F216" s="427"/>
      <c r="G216" s="427"/>
      <c r="H216" s="427"/>
      <c r="I216" s="427"/>
      <c r="J216" s="192"/>
      <c r="K216" s="193"/>
      <c r="L216" s="31"/>
      <c r="M216" s="194"/>
      <c r="N216" s="169"/>
      <c r="O216" s="59"/>
      <c r="P216" s="170"/>
      <c r="Q216" s="170"/>
      <c r="R216" s="170"/>
      <c r="S216" s="170"/>
      <c r="T216" s="17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R216" s="172"/>
      <c r="AT216" s="172"/>
      <c r="AU216" s="172"/>
      <c r="AY216" s="13"/>
      <c r="BE216" s="91"/>
      <c r="BF216" s="91"/>
      <c r="BG216" s="91"/>
      <c r="BH216" s="91"/>
      <c r="BI216" s="91"/>
      <c r="BJ216" s="13"/>
      <c r="BK216" s="91"/>
      <c r="BL216" s="13"/>
      <c r="BM216" s="172"/>
    </row>
    <row r="217" spans="1:65" s="2" customFormat="1" ht="46.2" customHeight="1" x14ac:dyDescent="0.2">
      <c r="A217" s="30"/>
      <c r="B217" s="128"/>
      <c r="C217" s="427" t="s">
        <v>2858</v>
      </c>
      <c r="D217" s="427"/>
      <c r="E217" s="427"/>
      <c r="F217" s="427"/>
      <c r="G217" s="427"/>
      <c r="H217" s="427"/>
      <c r="I217" s="427"/>
      <c r="J217" s="192"/>
      <c r="K217" s="193"/>
      <c r="L217" s="31"/>
      <c r="M217" s="194"/>
      <c r="N217" s="169"/>
      <c r="O217" s="59"/>
      <c r="P217" s="170"/>
      <c r="Q217" s="170"/>
      <c r="R217" s="170"/>
      <c r="S217" s="170"/>
      <c r="T217" s="17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R217" s="172"/>
      <c r="AT217" s="172"/>
      <c r="AU217" s="172"/>
      <c r="AY217" s="13"/>
      <c r="BE217" s="91"/>
      <c r="BF217" s="91"/>
      <c r="BG217" s="91"/>
      <c r="BH217" s="91"/>
      <c r="BI217" s="91"/>
      <c r="BJ217" s="13"/>
      <c r="BK217" s="91"/>
      <c r="BL217" s="13"/>
      <c r="BM217" s="172"/>
    </row>
    <row r="218" spans="1:65" s="2" customFormat="1" ht="7.05" customHeight="1" x14ac:dyDescent="0.2">
      <c r="A218" s="30"/>
      <c r="B218" s="48"/>
      <c r="C218" s="49"/>
      <c r="D218" s="49"/>
      <c r="E218" s="49"/>
      <c r="F218" s="49"/>
      <c r="G218" s="49"/>
      <c r="H218" s="49"/>
      <c r="I218" s="49"/>
      <c r="J218" s="49"/>
      <c r="K218" s="49"/>
      <c r="L218" s="31"/>
      <c r="M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</row>
  </sheetData>
  <autoFilter ref="C140:K210"/>
  <mergeCells count="27">
    <mergeCell ref="C216:I216"/>
    <mergeCell ref="C217:I217"/>
    <mergeCell ref="C211:D211"/>
    <mergeCell ref="C212:I212"/>
    <mergeCell ref="C213:I213"/>
    <mergeCell ref="C214:I214"/>
    <mergeCell ref="C215:I215"/>
    <mergeCell ref="L2:V2"/>
    <mergeCell ref="D111:F111"/>
    <mergeCell ref="D112:F112"/>
    <mergeCell ref="D113:F113"/>
    <mergeCell ref="D114:F114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  <mergeCell ref="E127:H127"/>
    <mergeCell ref="E131:H131"/>
    <mergeCell ref="E129:H129"/>
    <mergeCell ref="E133:H133"/>
    <mergeCell ref="D115:F11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1"/>
  <sheetViews>
    <sheetView showGridLines="0" topLeftCell="A147" workbookViewId="0">
      <selection activeCell="J43" sqref="J43"/>
    </sheetView>
  </sheetViews>
  <sheetFormatPr defaultColWidth="8.7109375" defaultRowHeight="10.199999999999999" x14ac:dyDescent="0.2"/>
  <cols>
    <col min="1" max="1" width="8.28515625" style="1" customWidth="1"/>
    <col min="2" max="2" width="1.28515625" style="1" customWidth="1"/>
    <col min="3" max="4" width="4.28515625" style="1" customWidth="1"/>
    <col min="5" max="5" width="17.28515625" style="1" customWidth="1"/>
    <col min="6" max="6" width="50.7109375" style="1" customWidth="1"/>
    <col min="7" max="7" width="7.42578125" style="1" customWidth="1"/>
    <col min="8" max="8" width="14" style="1" customWidth="1"/>
    <col min="9" max="9" width="15.71093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7109375" style="1" hidden="1" customWidth="1"/>
    <col min="14" max="14" width="9.28515625" style="1" hidden="1"/>
    <col min="15" max="20" width="14.28515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7.049999999999997" customHeight="1" x14ac:dyDescent="0.2">
      <c r="L2" s="373" t="s">
        <v>5</v>
      </c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13" t="s">
        <v>149</v>
      </c>
    </row>
    <row r="3" spans="1:46" s="1" customFormat="1" ht="7.0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1:46" s="1" customFormat="1" ht="25.05" customHeight="1" x14ac:dyDescent="0.2">
      <c r="B4" s="16"/>
      <c r="D4" s="17" t="s">
        <v>180</v>
      </c>
      <c r="L4" s="16"/>
      <c r="M4" s="97" t="s">
        <v>9</v>
      </c>
      <c r="AT4" s="13" t="s">
        <v>3</v>
      </c>
    </row>
    <row r="5" spans="1:46" s="1" customFormat="1" ht="7.05" customHeight="1" x14ac:dyDescent="0.2">
      <c r="B5" s="16"/>
      <c r="L5" s="16"/>
    </row>
    <row r="6" spans="1:46" s="1" customFormat="1" ht="12" customHeight="1" x14ac:dyDescent="0.2">
      <c r="B6" s="16"/>
      <c r="D6" s="23" t="s">
        <v>15</v>
      </c>
      <c r="L6" s="16"/>
    </row>
    <row r="7" spans="1:46" s="1" customFormat="1" ht="16.5" customHeight="1" x14ac:dyDescent="0.2">
      <c r="B7" s="16"/>
      <c r="E7" s="428" t="str">
        <f>'Rekapitulácia stavby'!K6</f>
        <v>Vinárstvo S</v>
      </c>
      <c r="F7" s="429"/>
      <c r="G7" s="429"/>
      <c r="H7" s="429"/>
      <c r="L7" s="16"/>
    </row>
    <row r="8" spans="1:46" s="1" customFormat="1" ht="12" customHeight="1" x14ac:dyDescent="0.2">
      <c r="B8" s="16"/>
      <c r="D8" s="23" t="s">
        <v>181</v>
      </c>
      <c r="L8" s="16"/>
    </row>
    <row r="9" spans="1:46" s="2" customFormat="1" ht="16.5" customHeight="1" x14ac:dyDescent="0.2">
      <c r="A9" s="30"/>
      <c r="B9" s="31"/>
      <c r="C9" s="30"/>
      <c r="D9" s="30"/>
      <c r="E9" s="428" t="s">
        <v>148</v>
      </c>
      <c r="F9" s="425"/>
      <c r="G9" s="425"/>
      <c r="H9" s="425"/>
      <c r="I9" s="30"/>
      <c r="J9" s="30"/>
      <c r="K9" s="30"/>
      <c r="L9" s="43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2" customHeight="1" x14ac:dyDescent="0.2">
      <c r="A10" s="30"/>
      <c r="B10" s="31"/>
      <c r="C10" s="30"/>
      <c r="D10" s="23"/>
      <c r="E10" s="30"/>
      <c r="F10" s="30"/>
      <c r="G10" s="30"/>
      <c r="H10" s="30"/>
      <c r="I10" s="30"/>
      <c r="J10" s="30"/>
      <c r="K10" s="30"/>
      <c r="L10" s="43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6.5" customHeight="1" x14ac:dyDescent="0.2">
      <c r="A11" s="30"/>
      <c r="B11" s="31"/>
      <c r="C11" s="30"/>
      <c r="D11" s="30"/>
      <c r="E11" s="404"/>
      <c r="F11" s="425"/>
      <c r="G11" s="425"/>
      <c r="H11" s="425"/>
      <c r="I11" s="30"/>
      <c r="J11" s="30"/>
      <c r="K11" s="30"/>
      <c r="L11" s="4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x14ac:dyDescent="0.2">
      <c r="A12" s="30"/>
      <c r="B12" s="31"/>
      <c r="C12" s="30"/>
      <c r="D12" s="30"/>
      <c r="E12" s="30"/>
      <c r="F12" s="30"/>
      <c r="G12" s="30"/>
      <c r="H12" s="30"/>
      <c r="I12" s="30"/>
      <c r="J12" s="30"/>
      <c r="K12" s="30"/>
      <c r="L12" s="4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2" customHeight="1" x14ac:dyDescent="0.2">
      <c r="A13" s="30"/>
      <c r="B13" s="31"/>
      <c r="C13" s="30"/>
      <c r="D13" s="23" t="s">
        <v>16</v>
      </c>
      <c r="E13" s="30"/>
      <c r="F13" s="21" t="s">
        <v>1</v>
      </c>
      <c r="G13" s="30"/>
      <c r="H13" s="30"/>
      <c r="I13" s="23" t="s">
        <v>17</v>
      </c>
      <c r="J13" s="21" t="s">
        <v>1</v>
      </c>
      <c r="K13" s="30"/>
      <c r="L13" s="4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 x14ac:dyDescent="0.2">
      <c r="A14" s="30"/>
      <c r="B14" s="31"/>
      <c r="C14" s="30"/>
      <c r="D14" s="23" t="s">
        <v>18</v>
      </c>
      <c r="E14" s="30"/>
      <c r="F14" s="21" t="s">
        <v>183</v>
      </c>
      <c r="G14" s="30"/>
      <c r="H14" s="30"/>
      <c r="I14" s="23" t="s">
        <v>20</v>
      </c>
      <c r="J14" s="56">
        <f>'Rekapitulácia stavby'!AN8</f>
        <v>44665</v>
      </c>
      <c r="K14" s="30"/>
      <c r="L14" s="4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0.8" customHeight="1" x14ac:dyDescent="0.2">
      <c r="A15" s="30"/>
      <c r="B15" s="31"/>
      <c r="C15" s="30"/>
      <c r="D15" s="30"/>
      <c r="E15" s="30"/>
      <c r="F15" s="30"/>
      <c r="G15" s="30"/>
      <c r="H15" s="30"/>
      <c r="I15" s="30"/>
      <c r="J15" s="30"/>
      <c r="K15" s="30"/>
      <c r="L15" s="4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12" customHeight="1" x14ac:dyDescent="0.2">
      <c r="A16" s="30"/>
      <c r="B16" s="31"/>
      <c r="C16" s="30"/>
      <c r="D16" s="23" t="s">
        <v>21</v>
      </c>
      <c r="E16" s="30"/>
      <c r="F16" s="30"/>
      <c r="G16" s="30"/>
      <c r="H16" s="30"/>
      <c r="I16" s="23" t="s">
        <v>22</v>
      </c>
      <c r="J16" s="21" t="s">
        <v>1</v>
      </c>
      <c r="K16" s="30"/>
      <c r="L16" s="43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8" customHeight="1" x14ac:dyDescent="0.2">
      <c r="A17" s="30"/>
      <c r="B17" s="31"/>
      <c r="C17" s="30"/>
      <c r="D17" s="30"/>
      <c r="E17" s="21" t="s">
        <v>184</v>
      </c>
      <c r="F17" s="30"/>
      <c r="G17" s="30"/>
      <c r="H17" s="30"/>
      <c r="I17" s="23" t="s">
        <v>23</v>
      </c>
      <c r="J17" s="21" t="s">
        <v>1</v>
      </c>
      <c r="K17" s="30"/>
      <c r="L17" s="43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7.05" customHeight="1" x14ac:dyDescent="0.2">
      <c r="A18" s="30"/>
      <c r="B18" s="31"/>
      <c r="C18" s="30"/>
      <c r="D18" s="30"/>
      <c r="E18" s="30"/>
      <c r="F18" s="30"/>
      <c r="G18" s="30"/>
      <c r="H18" s="30"/>
      <c r="I18" s="30"/>
      <c r="J18" s="30"/>
      <c r="K18" s="30"/>
      <c r="L18" s="4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2" customHeight="1" x14ac:dyDescent="0.2">
      <c r="A19" s="30"/>
      <c r="B19" s="31"/>
      <c r="C19" s="30"/>
      <c r="D19" s="23" t="s">
        <v>24</v>
      </c>
      <c r="E19" s="30"/>
      <c r="F19" s="30"/>
      <c r="G19" s="30"/>
      <c r="H19" s="30"/>
      <c r="I19" s="23" t="s">
        <v>22</v>
      </c>
      <c r="J19" s="24" t="str">
        <f>'Rekapitulácia stavby'!AN13</f>
        <v>Vyplň údaj</v>
      </c>
      <c r="K19" s="30"/>
      <c r="L19" s="43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8" customHeight="1" x14ac:dyDescent="0.2">
      <c r="A20" s="30"/>
      <c r="B20" s="31"/>
      <c r="C20" s="30"/>
      <c r="D20" s="30"/>
      <c r="E20" s="426" t="str">
        <f>'Rekapitulácia stavby'!E14</f>
        <v>Vyplň údaj</v>
      </c>
      <c r="F20" s="378"/>
      <c r="G20" s="378"/>
      <c r="H20" s="378"/>
      <c r="I20" s="23" t="s">
        <v>23</v>
      </c>
      <c r="J20" s="24" t="str">
        <f>'Rekapitulácia stavby'!AN14</f>
        <v>Vyplň údaj</v>
      </c>
      <c r="K20" s="30"/>
      <c r="L20" s="43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7.05" customHeight="1" x14ac:dyDescent="0.2">
      <c r="A21" s="30"/>
      <c r="B21" s="31"/>
      <c r="C21" s="30"/>
      <c r="D21" s="30"/>
      <c r="E21" s="30"/>
      <c r="F21" s="30"/>
      <c r="G21" s="30"/>
      <c r="H21" s="30"/>
      <c r="I21" s="30"/>
      <c r="J21" s="30"/>
      <c r="K21" s="30"/>
      <c r="L21" s="43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2" customHeight="1" x14ac:dyDescent="0.2">
      <c r="A22" s="30"/>
      <c r="B22" s="31"/>
      <c r="C22" s="30"/>
      <c r="D22" s="23" t="s">
        <v>26</v>
      </c>
      <c r="E22" s="30"/>
      <c r="F22" s="30"/>
      <c r="G22" s="30"/>
      <c r="H22" s="30"/>
      <c r="I22" s="23" t="s">
        <v>22</v>
      </c>
      <c r="J22" s="21" t="s">
        <v>1</v>
      </c>
      <c r="K22" s="30"/>
      <c r="L22" s="4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8" customHeight="1" x14ac:dyDescent="0.2">
      <c r="A23" s="30"/>
      <c r="B23" s="31"/>
      <c r="C23" s="30"/>
      <c r="D23" s="30"/>
      <c r="E23" s="21" t="s">
        <v>185</v>
      </c>
      <c r="F23" s="30"/>
      <c r="G23" s="30"/>
      <c r="H23" s="30"/>
      <c r="I23" s="23" t="s">
        <v>23</v>
      </c>
      <c r="J23" s="21" t="s">
        <v>1</v>
      </c>
      <c r="K23" s="30"/>
      <c r="L23" s="4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7.05" customHeight="1" x14ac:dyDescent="0.2">
      <c r="A24" s="30"/>
      <c r="B24" s="31"/>
      <c r="C24" s="30"/>
      <c r="D24" s="30"/>
      <c r="E24" s="30"/>
      <c r="F24" s="30"/>
      <c r="G24" s="30"/>
      <c r="H24" s="30"/>
      <c r="I24" s="30"/>
      <c r="J24" s="30"/>
      <c r="K24" s="30"/>
      <c r="L24" s="43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2" customHeight="1" x14ac:dyDescent="0.2">
      <c r="A25" s="30"/>
      <c r="B25" s="31"/>
      <c r="C25" s="30"/>
      <c r="D25" s="23" t="s">
        <v>28</v>
      </c>
      <c r="E25" s="30"/>
      <c r="F25" s="30"/>
      <c r="G25" s="30"/>
      <c r="H25" s="30"/>
      <c r="I25" s="23" t="s">
        <v>22</v>
      </c>
      <c r="J25" s="21" t="s">
        <v>1</v>
      </c>
      <c r="K25" s="30"/>
      <c r="L25" s="43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8" customHeight="1" x14ac:dyDescent="0.2">
      <c r="A26" s="30"/>
      <c r="B26" s="31"/>
      <c r="C26" s="30"/>
      <c r="D26" s="30"/>
      <c r="E26" s="21" t="s">
        <v>186</v>
      </c>
      <c r="F26" s="30"/>
      <c r="G26" s="30"/>
      <c r="H26" s="30"/>
      <c r="I26" s="23" t="s">
        <v>23</v>
      </c>
      <c r="J26" s="21" t="s">
        <v>1</v>
      </c>
      <c r="K26" s="30"/>
      <c r="L26" s="4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7.05" customHeight="1" x14ac:dyDescent="0.2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43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12" customHeight="1" x14ac:dyDescent="0.2">
      <c r="A28" s="30"/>
      <c r="B28" s="31"/>
      <c r="C28" s="30"/>
      <c r="D28" s="23" t="s">
        <v>29</v>
      </c>
      <c r="E28" s="30"/>
      <c r="F28" s="30"/>
      <c r="G28" s="30"/>
      <c r="H28" s="30"/>
      <c r="I28" s="30"/>
      <c r="J28" s="30"/>
      <c r="K28" s="30"/>
      <c r="L28" s="4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7" customFormat="1" ht="16.5" customHeight="1" x14ac:dyDescent="0.2">
      <c r="A29" s="98"/>
      <c r="B29" s="99"/>
      <c r="C29" s="98"/>
      <c r="D29" s="98"/>
      <c r="E29" s="382" t="s">
        <v>1</v>
      </c>
      <c r="F29" s="382"/>
      <c r="G29" s="382"/>
      <c r="H29" s="382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7.05" customHeight="1" x14ac:dyDescent="0.2">
      <c r="A30" s="30"/>
      <c r="B30" s="31"/>
      <c r="C30" s="30"/>
      <c r="D30" s="30"/>
      <c r="E30" s="30"/>
      <c r="F30" s="30"/>
      <c r="G30" s="30"/>
      <c r="H30" s="30"/>
      <c r="I30" s="30"/>
      <c r="J30" s="30"/>
      <c r="K30" s="30"/>
      <c r="L30" s="43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7.05" customHeight="1" x14ac:dyDescent="0.2">
      <c r="A31" s="30"/>
      <c r="B31" s="31"/>
      <c r="C31" s="30"/>
      <c r="D31" s="67"/>
      <c r="E31" s="67"/>
      <c r="F31" s="67"/>
      <c r="G31" s="67"/>
      <c r="H31" s="67"/>
      <c r="I31" s="67"/>
      <c r="J31" s="67"/>
      <c r="K31" s="67"/>
      <c r="L31" s="43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55" customHeight="1" x14ac:dyDescent="0.2">
      <c r="A32" s="30"/>
      <c r="B32" s="31"/>
      <c r="C32" s="30"/>
      <c r="D32" s="21" t="s">
        <v>187</v>
      </c>
      <c r="E32" s="30"/>
      <c r="F32" s="30"/>
      <c r="G32" s="30"/>
      <c r="H32" s="30"/>
      <c r="I32" s="30"/>
      <c r="J32" s="29">
        <f>J98</f>
        <v>0</v>
      </c>
      <c r="K32" s="30"/>
      <c r="L32" s="43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55" customHeight="1" x14ac:dyDescent="0.2">
      <c r="A33" s="30"/>
      <c r="B33" s="31"/>
      <c r="C33" s="30"/>
      <c r="D33" s="28" t="s">
        <v>174</v>
      </c>
      <c r="E33" s="30"/>
      <c r="F33" s="30"/>
      <c r="G33" s="30"/>
      <c r="H33" s="30"/>
      <c r="I33" s="30"/>
      <c r="J33" s="29">
        <f>J105</f>
        <v>0</v>
      </c>
      <c r="K33" s="30"/>
      <c r="L33" s="4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25.2" customHeight="1" x14ac:dyDescent="0.2">
      <c r="A34" s="30"/>
      <c r="B34" s="31"/>
      <c r="C34" s="30"/>
      <c r="D34" s="101" t="s">
        <v>32</v>
      </c>
      <c r="E34" s="30"/>
      <c r="F34" s="30"/>
      <c r="G34" s="30"/>
      <c r="H34" s="30"/>
      <c r="I34" s="30"/>
      <c r="J34" s="72">
        <f>ROUND(J32 + J33, 2)</f>
        <v>0</v>
      </c>
      <c r="K34" s="30"/>
      <c r="L34" s="43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7.05" customHeight="1" x14ac:dyDescent="0.2">
      <c r="A35" s="30"/>
      <c r="B35" s="31"/>
      <c r="C35" s="30"/>
      <c r="D35" s="67"/>
      <c r="E35" s="67"/>
      <c r="F35" s="67"/>
      <c r="G35" s="67"/>
      <c r="H35" s="67"/>
      <c r="I35" s="67"/>
      <c r="J35" s="67"/>
      <c r="K35" s="67"/>
      <c r="L35" s="4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55" customHeight="1" x14ac:dyDescent="0.2">
      <c r="A36" s="30"/>
      <c r="B36" s="31"/>
      <c r="C36" s="30"/>
      <c r="D36" s="30"/>
      <c r="E36" s="30"/>
      <c r="F36" s="34" t="s">
        <v>34</v>
      </c>
      <c r="G36" s="30"/>
      <c r="H36" s="30"/>
      <c r="I36" s="34" t="s">
        <v>33</v>
      </c>
      <c r="J36" s="34" t="s">
        <v>35</v>
      </c>
      <c r="K36" s="30"/>
      <c r="L36" s="4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55" customHeight="1" x14ac:dyDescent="0.2">
      <c r="A37" s="30"/>
      <c r="B37" s="31"/>
      <c r="C37" s="30"/>
      <c r="D37" s="102" t="s">
        <v>36</v>
      </c>
      <c r="E37" s="36" t="s">
        <v>37</v>
      </c>
      <c r="F37" s="103">
        <f>ROUND((SUM(BE105:BE112) + SUM(BE134:BE153)),  2)</f>
        <v>0</v>
      </c>
      <c r="G37" s="104"/>
      <c r="H37" s="104"/>
      <c r="I37" s="105">
        <v>0.2</v>
      </c>
      <c r="J37" s="103">
        <f>ROUND(((SUM(BE105:BE112) + SUM(BE134:BE153))*I37),  2)</f>
        <v>0</v>
      </c>
      <c r="K37" s="30"/>
      <c r="L37" s="43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55" customHeight="1" x14ac:dyDescent="0.2">
      <c r="A38" s="30"/>
      <c r="B38" s="31"/>
      <c r="C38" s="30"/>
      <c r="D38" s="30"/>
      <c r="E38" s="36" t="s">
        <v>38</v>
      </c>
      <c r="F38" s="103">
        <f>ROUND((SUM(BF105:BF112) + SUM(BF134:BF153)),  2)</f>
        <v>0</v>
      </c>
      <c r="G38" s="104"/>
      <c r="H38" s="104"/>
      <c r="I38" s="105">
        <v>0.2</v>
      </c>
      <c r="J38" s="103">
        <f>ROUND(((SUM(BF105:BF112) + SUM(BF134:BF153))*I38),  2)</f>
        <v>0</v>
      </c>
      <c r="K38" s="30"/>
      <c r="L38" s="43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55" hidden="1" customHeight="1" x14ac:dyDescent="0.2">
      <c r="A39" s="30"/>
      <c r="B39" s="31"/>
      <c r="C39" s="30"/>
      <c r="D39" s="30"/>
      <c r="E39" s="23" t="s">
        <v>39</v>
      </c>
      <c r="F39" s="106">
        <f>ROUND((SUM(BG105:BG112) + SUM(BG134:BG153)),  2)</f>
        <v>0</v>
      </c>
      <c r="G39" s="30"/>
      <c r="H39" s="30"/>
      <c r="I39" s="107">
        <v>0.2</v>
      </c>
      <c r="J39" s="106">
        <f>0</f>
        <v>0</v>
      </c>
      <c r="K39" s="30"/>
      <c r="L39" s="43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55" hidden="1" customHeight="1" x14ac:dyDescent="0.2">
      <c r="A40" s="30"/>
      <c r="B40" s="31"/>
      <c r="C40" s="30"/>
      <c r="D40" s="30"/>
      <c r="E40" s="23" t="s">
        <v>40</v>
      </c>
      <c r="F40" s="106">
        <f>ROUND((SUM(BH105:BH112) + SUM(BH134:BH153)),  2)</f>
        <v>0</v>
      </c>
      <c r="G40" s="30"/>
      <c r="H40" s="30"/>
      <c r="I40" s="107">
        <v>0.2</v>
      </c>
      <c r="J40" s="106">
        <f>0</f>
        <v>0</v>
      </c>
      <c r="K40" s="30"/>
      <c r="L40" s="43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14.55" hidden="1" customHeight="1" x14ac:dyDescent="0.2">
      <c r="A41" s="30"/>
      <c r="B41" s="31"/>
      <c r="C41" s="30"/>
      <c r="D41" s="30"/>
      <c r="E41" s="36" t="s">
        <v>41</v>
      </c>
      <c r="F41" s="103">
        <f>ROUND((SUM(BI105:BI112) + SUM(BI134:BI153)),  2)</f>
        <v>0</v>
      </c>
      <c r="G41" s="104"/>
      <c r="H41" s="104"/>
      <c r="I41" s="105">
        <v>0</v>
      </c>
      <c r="J41" s="103">
        <f>0</f>
        <v>0</v>
      </c>
      <c r="K41" s="30"/>
      <c r="L41" s="43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7.05" customHeight="1" x14ac:dyDescent="0.2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43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" customFormat="1" ht="25.2" customHeight="1" x14ac:dyDescent="0.2">
      <c r="A43" s="30"/>
      <c r="B43" s="31"/>
      <c r="C43" s="95"/>
      <c r="D43" s="108" t="s">
        <v>42</v>
      </c>
      <c r="E43" s="61"/>
      <c r="F43" s="61"/>
      <c r="G43" s="109" t="s">
        <v>43</v>
      </c>
      <c r="H43" s="110" t="s">
        <v>44</v>
      </c>
      <c r="I43" s="61"/>
      <c r="J43" s="111">
        <f>SUM(J34:J41)</f>
        <v>0</v>
      </c>
      <c r="K43" s="112"/>
      <c r="L43" s="43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2" customFormat="1" ht="14.55" customHeight="1" x14ac:dyDescent="0.2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43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s="1" customFormat="1" ht="14.55" customHeight="1" x14ac:dyDescent="0.2">
      <c r="B45" s="16"/>
      <c r="L45" s="16"/>
    </row>
    <row r="46" spans="1:31" s="1" customFormat="1" ht="14.55" customHeight="1" x14ac:dyDescent="0.2">
      <c r="B46" s="16"/>
      <c r="L46" s="16"/>
    </row>
    <row r="47" spans="1:31" s="1" customFormat="1" ht="14.55" customHeight="1" x14ac:dyDescent="0.2">
      <c r="B47" s="16"/>
      <c r="L47" s="16"/>
    </row>
    <row r="48" spans="1:31" s="1" customFormat="1" ht="14.55" customHeight="1" x14ac:dyDescent="0.2">
      <c r="B48" s="16"/>
      <c r="L48" s="16"/>
    </row>
    <row r="49" spans="1:31" s="1" customFormat="1" ht="14.55" customHeight="1" x14ac:dyDescent="0.2">
      <c r="B49" s="16"/>
      <c r="L49" s="16"/>
    </row>
    <row r="50" spans="1:31" s="2" customFormat="1" ht="14.55" customHeight="1" x14ac:dyDescent="0.2">
      <c r="B50" s="43"/>
      <c r="D50" s="44" t="s">
        <v>45</v>
      </c>
      <c r="E50" s="45"/>
      <c r="F50" s="45"/>
      <c r="G50" s="44" t="s">
        <v>46</v>
      </c>
      <c r="H50" s="45"/>
      <c r="I50" s="45"/>
      <c r="J50" s="45"/>
      <c r="K50" s="45"/>
      <c r="L50" s="43"/>
    </row>
    <row r="51" spans="1:31" x14ac:dyDescent="0.2">
      <c r="B51" s="16"/>
      <c r="L51" s="16"/>
    </row>
    <row r="52" spans="1:31" x14ac:dyDescent="0.2">
      <c r="B52" s="16"/>
      <c r="L52" s="16"/>
    </row>
    <row r="53" spans="1:31" x14ac:dyDescent="0.2">
      <c r="B53" s="16"/>
      <c r="L53" s="16"/>
    </row>
    <row r="54" spans="1:31" x14ac:dyDescent="0.2">
      <c r="B54" s="16"/>
      <c r="L54" s="16"/>
    </row>
    <row r="55" spans="1:31" x14ac:dyDescent="0.2">
      <c r="B55" s="16"/>
      <c r="L55" s="16"/>
    </row>
    <row r="56" spans="1:31" x14ac:dyDescent="0.2">
      <c r="B56" s="16"/>
      <c r="L56" s="16"/>
    </row>
    <row r="57" spans="1:31" x14ac:dyDescent="0.2">
      <c r="B57" s="16"/>
      <c r="L57" s="16"/>
    </row>
    <row r="58" spans="1:31" x14ac:dyDescent="0.2">
      <c r="B58" s="16"/>
      <c r="L58" s="16"/>
    </row>
    <row r="59" spans="1:31" x14ac:dyDescent="0.2">
      <c r="B59" s="16"/>
      <c r="L59" s="16"/>
    </row>
    <row r="60" spans="1:31" x14ac:dyDescent="0.2">
      <c r="B60" s="16"/>
      <c r="L60" s="16"/>
    </row>
    <row r="61" spans="1:31" s="2" customFormat="1" ht="13.2" x14ac:dyDescent="0.2">
      <c r="A61" s="30"/>
      <c r="B61" s="31"/>
      <c r="C61" s="30"/>
      <c r="D61" s="46" t="s">
        <v>47</v>
      </c>
      <c r="E61" s="33"/>
      <c r="F61" s="113" t="s">
        <v>48</v>
      </c>
      <c r="G61" s="46" t="s">
        <v>47</v>
      </c>
      <c r="H61" s="33"/>
      <c r="I61" s="33"/>
      <c r="J61" s="114" t="s">
        <v>48</v>
      </c>
      <c r="K61" s="33"/>
      <c r="L61" s="4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x14ac:dyDescent="0.2">
      <c r="B62" s="16"/>
      <c r="L62" s="16"/>
    </row>
    <row r="63" spans="1:31" x14ac:dyDescent="0.2">
      <c r="B63" s="16"/>
      <c r="L63" s="16"/>
    </row>
    <row r="64" spans="1:31" x14ac:dyDescent="0.2">
      <c r="B64" s="16"/>
      <c r="L64" s="16"/>
    </row>
    <row r="65" spans="1:31" s="2" customFormat="1" ht="13.2" x14ac:dyDescent="0.2">
      <c r="A65" s="30"/>
      <c r="B65" s="31"/>
      <c r="C65" s="30"/>
      <c r="D65" s="44" t="s">
        <v>49</v>
      </c>
      <c r="E65" s="47"/>
      <c r="F65" s="47"/>
      <c r="G65" s="44" t="s">
        <v>50</v>
      </c>
      <c r="H65" s="47"/>
      <c r="I65" s="47"/>
      <c r="J65" s="47"/>
      <c r="K65" s="47"/>
      <c r="L65" s="4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x14ac:dyDescent="0.2">
      <c r="B66" s="16"/>
      <c r="L66" s="16"/>
    </row>
    <row r="67" spans="1:31" x14ac:dyDescent="0.2">
      <c r="B67" s="16"/>
      <c r="L67" s="16"/>
    </row>
    <row r="68" spans="1:31" x14ac:dyDescent="0.2">
      <c r="B68" s="16"/>
      <c r="L68" s="16"/>
    </row>
    <row r="69" spans="1:31" x14ac:dyDescent="0.2">
      <c r="B69" s="16"/>
      <c r="L69" s="16"/>
    </row>
    <row r="70" spans="1:31" x14ac:dyDescent="0.2">
      <c r="B70" s="16"/>
      <c r="L70" s="16"/>
    </row>
    <row r="71" spans="1:31" x14ac:dyDescent="0.2">
      <c r="B71" s="16"/>
      <c r="L71" s="16"/>
    </row>
    <row r="72" spans="1:31" x14ac:dyDescent="0.2">
      <c r="B72" s="16"/>
      <c r="L72" s="16"/>
    </row>
    <row r="73" spans="1:31" x14ac:dyDescent="0.2">
      <c r="B73" s="16"/>
      <c r="L73" s="16"/>
    </row>
    <row r="74" spans="1:31" x14ac:dyDescent="0.2">
      <c r="B74" s="16"/>
      <c r="L74" s="16"/>
    </row>
    <row r="75" spans="1:31" x14ac:dyDescent="0.2">
      <c r="B75" s="16"/>
      <c r="L75" s="16"/>
    </row>
    <row r="76" spans="1:31" s="2" customFormat="1" ht="13.2" x14ac:dyDescent="0.2">
      <c r="A76" s="30"/>
      <c r="B76" s="31"/>
      <c r="C76" s="30"/>
      <c r="D76" s="46" t="s">
        <v>47</v>
      </c>
      <c r="E76" s="33"/>
      <c r="F76" s="113" t="s">
        <v>48</v>
      </c>
      <c r="G76" s="46" t="s">
        <v>47</v>
      </c>
      <c r="H76" s="33"/>
      <c r="I76" s="33"/>
      <c r="J76" s="114" t="s">
        <v>48</v>
      </c>
      <c r="K76" s="33"/>
      <c r="L76" s="4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55" customHeight="1" x14ac:dyDescent="0.2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7.05" customHeight="1" x14ac:dyDescent="0.2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5.05" customHeight="1" x14ac:dyDescent="0.2">
      <c r="A82" s="30"/>
      <c r="B82" s="31"/>
      <c r="C82" s="17" t="s">
        <v>188</v>
      </c>
      <c r="D82" s="30"/>
      <c r="E82" s="30"/>
      <c r="F82" s="30"/>
      <c r="G82" s="30"/>
      <c r="H82" s="30"/>
      <c r="I82" s="30"/>
      <c r="J82" s="30"/>
      <c r="K82" s="30"/>
      <c r="L82" s="4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7.05" customHeight="1" x14ac:dyDescent="0.2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 x14ac:dyDescent="0.2">
      <c r="A84" s="30"/>
      <c r="B84" s="31"/>
      <c r="C84" s="23" t="s">
        <v>15</v>
      </c>
      <c r="D84" s="30"/>
      <c r="E84" s="30"/>
      <c r="F84" s="30"/>
      <c r="G84" s="30"/>
      <c r="H84" s="30"/>
      <c r="I84" s="30"/>
      <c r="J84" s="30"/>
      <c r="K84" s="30"/>
      <c r="L84" s="4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 x14ac:dyDescent="0.2">
      <c r="A85" s="30"/>
      <c r="B85" s="31"/>
      <c r="C85" s="30"/>
      <c r="D85" s="30"/>
      <c r="E85" s="428" t="str">
        <f>E7</f>
        <v>Vinárstvo S</v>
      </c>
      <c r="F85" s="429"/>
      <c r="G85" s="429"/>
      <c r="H85" s="429"/>
      <c r="I85" s="30"/>
      <c r="J85" s="30"/>
      <c r="K85" s="30"/>
      <c r="L85" s="4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1" customFormat="1" ht="12" customHeight="1" x14ac:dyDescent="0.2">
      <c r="B86" s="16"/>
      <c r="C86" s="23" t="s">
        <v>181</v>
      </c>
      <c r="L86" s="16"/>
    </row>
    <row r="87" spans="1:31" s="2" customFormat="1" ht="16.5" customHeight="1" x14ac:dyDescent="0.2">
      <c r="A87" s="30"/>
      <c r="B87" s="31"/>
      <c r="C87" s="30"/>
      <c r="D87" s="30"/>
      <c r="E87" s="428" t="s">
        <v>148</v>
      </c>
      <c r="F87" s="425"/>
      <c r="G87" s="425"/>
      <c r="H87" s="425"/>
      <c r="I87" s="30"/>
      <c r="J87" s="30"/>
      <c r="K87" s="30"/>
      <c r="L87" s="43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12" customHeight="1" x14ac:dyDescent="0.2">
      <c r="A88" s="30"/>
      <c r="B88" s="31"/>
      <c r="C88" s="23" t="s">
        <v>182</v>
      </c>
      <c r="D88" s="30"/>
      <c r="E88" s="30"/>
      <c r="F88" s="30"/>
      <c r="G88" s="30"/>
      <c r="H88" s="30"/>
      <c r="I88" s="30"/>
      <c r="J88" s="30"/>
      <c r="K88" s="30"/>
      <c r="L88" s="43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6.5" customHeight="1" x14ac:dyDescent="0.2">
      <c r="A89" s="30"/>
      <c r="B89" s="31"/>
      <c r="C89" s="30"/>
      <c r="D89" s="30"/>
      <c r="E89" s="404">
        <f>E11</f>
        <v>0</v>
      </c>
      <c r="F89" s="425"/>
      <c r="G89" s="425"/>
      <c r="H89" s="425"/>
      <c r="I89" s="30"/>
      <c r="J89" s="30"/>
      <c r="K89" s="30"/>
      <c r="L89" s="4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7.05" customHeight="1" x14ac:dyDescent="0.2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3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2" customHeight="1" x14ac:dyDescent="0.2">
      <c r="A91" s="30"/>
      <c r="B91" s="31"/>
      <c r="C91" s="23" t="s">
        <v>18</v>
      </c>
      <c r="D91" s="30"/>
      <c r="E91" s="30"/>
      <c r="F91" s="21" t="str">
        <f>F14</f>
        <v>k.ú.Strekov,okres Nové Zámky</v>
      </c>
      <c r="G91" s="30"/>
      <c r="H91" s="30"/>
      <c r="I91" s="23" t="s">
        <v>20</v>
      </c>
      <c r="J91" s="56">
        <f>IF(J14="","",J14)</f>
        <v>44665</v>
      </c>
      <c r="K91" s="30"/>
      <c r="L91" s="43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7.05" customHeight="1" x14ac:dyDescent="0.2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3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25.8" customHeight="1" x14ac:dyDescent="0.2">
      <c r="A93" s="30"/>
      <c r="B93" s="31"/>
      <c r="C93" s="23" t="s">
        <v>21</v>
      </c>
      <c r="D93" s="30"/>
      <c r="E93" s="30"/>
      <c r="F93" s="21" t="str">
        <f>E17</f>
        <v xml:space="preserve"> STON a.s. , Uhrova 18, 831 01 Bratislava</v>
      </c>
      <c r="G93" s="30"/>
      <c r="H93" s="30"/>
      <c r="I93" s="23" t="s">
        <v>26</v>
      </c>
      <c r="J93" s="26" t="str">
        <f>E23</f>
        <v xml:space="preserve"> Ing. arch. Tomáš Krištek</v>
      </c>
      <c r="K93" s="30"/>
      <c r="L93" s="43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15.3" customHeight="1" x14ac:dyDescent="0.2">
      <c r="A94" s="30"/>
      <c r="B94" s="31"/>
      <c r="C94" s="23" t="s">
        <v>24</v>
      </c>
      <c r="D94" s="30"/>
      <c r="E94" s="30"/>
      <c r="F94" s="21" t="str">
        <f>IF(E20="","",E20)</f>
        <v>Vyplň údaj</v>
      </c>
      <c r="G94" s="30"/>
      <c r="H94" s="30"/>
      <c r="I94" s="23" t="s">
        <v>28</v>
      </c>
      <c r="J94" s="26" t="str">
        <f>E26</f>
        <v>Rosoft,s.r.o.</v>
      </c>
      <c r="K94" s="30"/>
      <c r="L94" s="43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199999999999999" customHeight="1" x14ac:dyDescent="0.2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3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2" customFormat="1" ht="29.25" customHeight="1" x14ac:dyDescent="0.2">
      <c r="A96" s="30"/>
      <c r="B96" s="31"/>
      <c r="C96" s="115" t="s">
        <v>189</v>
      </c>
      <c r="D96" s="95"/>
      <c r="E96" s="95"/>
      <c r="F96" s="95"/>
      <c r="G96" s="95"/>
      <c r="H96" s="95"/>
      <c r="I96" s="95"/>
      <c r="J96" s="116" t="s">
        <v>190</v>
      </c>
      <c r="K96" s="95"/>
      <c r="L96" s="43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65" s="2" customFormat="1" ht="10.199999999999999" customHeight="1" x14ac:dyDescent="0.2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3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65" s="2" customFormat="1" ht="22.8" customHeight="1" x14ac:dyDescent="0.2">
      <c r="A98" s="30"/>
      <c r="B98" s="31"/>
      <c r="C98" s="117" t="s">
        <v>191</v>
      </c>
      <c r="D98" s="30"/>
      <c r="E98" s="30"/>
      <c r="F98" s="30"/>
      <c r="G98" s="30"/>
      <c r="H98" s="30"/>
      <c r="I98" s="30"/>
      <c r="J98" s="72">
        <f>J134</f>
        <v>0</v>
      </c>
      <c r="K98" s="30"/>
      <c r="L98" s="43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U98" s="13" t="s">
        <v>192</v>
      </c>
    </row>
    <row r="99" spans="1:65" s="8" customFormat="1" ht="25.05" customHeight="1" x14ac:dyDescent="0.2">
      <c r="B99" s="118"/>
      <c r="D99" s="119" t="s">
        <v>1366</v>
      </c>
      <c r="E99" s="120"/>
      <c r="F99" s="120"/>
      <c r="G99" s="120"/>
      <c r="H99" s="120"/>
      <c r="I99" s="120"/>
      <c r="J99" s="121">
        <f>J135</f>
        <v>0</v>
      </c>
      <c r="L99" s="118"/>
    </row>
    <row r="100" spans="1:65" s="9" customFormat="1" ht="19.95" customHeight="1" x14ac:dyDescent="0.2">
      <c r="B100" s="122"/>
      <c r="D100" s="123" t="s">
        <v>1367</v>
      </c>
      <c r="E100" s="124"/>
      <c r="F100" s="124"/>
      <c r="G100" s="124"/>
      <c r="H100" s="124"/>
      <c r="I100" s="124"/>
      <c r="J100" s="125">
        <f>J136</f>
        <v>0</v>
      </c>
      <c r="L100" s="122"/>
    </row>
    <row r="101" spans="1:65" s="9" customFormat="1" ht="19.95" customHeight="1" x14ac:dyDescent="0.2">
      <c r="B101" s="122"/>
      <c r="D101" s="123" t="s">
        <v>1369</v>
      </c>
      <c r="E101" s="124"/>
      <c r="F101" s="124"/>
      <c r="G101" s="124"/>
      <c r="H101" s="124"/>
      <c r="I101" s="124"/>
      <c r="J101" s="125">
        <f>J141</f>
        <v>0</v>
      </c>
      <c r="L101" s="122"/>
    </row>
    <row r="102" spans="1:65" s="8" customFormat="1" ht="25.05" customHeight="1" x14ac:dyDescent="0.2">
      <c r="B102" s="118"/>
      <c r="D102" s="119" t="s">
        <v>1370</v>
      </c>
      <c r="E102" s="120"/>
      <c r="F102" s="120"/>
      <c r="G102" s="120"/>
      <c r="H102" s="120"/>
      <c r="I102" s="120"/>
      <c r="J102" s="121">
        <f>J149</f>
        <v>0</v>
      </c>
      <c r="L102" s="118"/>
    </row>
    <row r="103" spans="1:65" s="2" customFormat="1" ht="21.75" customHeight="1" x14ac:dyDescent="0.2">
      <c r="A103" s="30"/>
      <c r="B103" s="31"/>
      <c r="C103" s="30"/>
      <c r="D103" s="30"/>
      <c r="E103" s="30"/>
      <c r="F103" s="30"/>
      <c r="G103" s="30"/>
      <c r="H103" s="30"/>
      <c r="I103" s="30"/>
      <c r="J103" s="30"/>
      <c r="K103" s="30"/>
      <c r="L103" s="43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1:65" s="2" customFormat="1" ht="7.05" customHeight="1" x14ac:dyDescent="0.2">
      <c r="A104" s="30"/>
      <c r="B104" s="31"/>
      <c r="C104" s="30"/>
      <c r="D104" s="30"/>
      <c r="E104" s="30"/>
      <c r="F104" s="30"/>
      <c r="G104" s="30"/>
      <c r="H104" s="30"/>
      <c r="I104" s="30"/>
      <c r="J104" s="30"/>
      <c r="K104" s="30"/>
      <c r="L104" s="43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65" s="2" customFormat="1" ht="29.25" customHeight="1" x14ac:dyDescent="0.2">
      <c r="A105" s="30"/>
      <c r="B105" s="31"/>
      <c r="C105" s="117" t="s">
        <v>196</v>
      </c>
      <c r="D105" s="30"/>
      <c r="E105" s="30"/>
      <c r="F105" s="30"/>
      <c r="G105" s="30"/>
      <c r="H105" s="30"/>
      <c r="I105" s="30"/>
      <c r="J105" s="126">
        <f>ROUND(J106 + J107 + J108 + J109 + J110 + J111,2)</f>
        <v>0</v>
      </c>
      <c r="K105" s="30"/>
      <c r="L105" s="43"/>
      <c r="N105" s="127" t="s">
        <v>36</v>
      </c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65" s="2" customFormat="1" ht="18" customHeight="1" x14ac:dyDescent="0.2">
      <c r="A106" s="30"/>
      <c r="B106" s="128"/>
      <c r="C106" s="129"/>
      <c r="D106" s="424" t="s">
        <v>197</v>
      </c>
      <c r="E106" s="430"/>
      <c r="F106" s="430"/>
      <c r="G106" s="129"/>
      <c r="H106" s="129"/>
      <c r="I106" s="129"/>
      <c r="J106" s="88">
        <v>0</v>
      </c>
      <c r="K106" s="129"/>
      <c r="L106" s="131"/>
      <c r="M106" s="132"/>
      <c r="N106" s="133" t="s">
        <v>38</v>
      </c>
      <c r="O106" s="132"/>
      <c r="P106" s="132"/>
      <c r="Q106" s="132"/>
      <c r="R106" s="132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4" t="s">
        <v>198</v>
      </c>
      <c r="AZ106" s="132"/>
      <c r="BA106" s="132"/>
      <c r="BB106" s="132"/>
      <c r="BC106" s="132"/>
      <c r="BD106" s="132"/>
      <c r="BE106" s="135">
        <f t="shared" ref="BE106:BE111" si="0">IF(N106="základná",J106,0)</f>
        <v>0</v>
      </c>
      <c r="BF106" s="135">
        <f t="shared" ref="BF106:BF111" si="1">IF(N106="znížená",J106,0)</f>
        <v>0</v>
      </c>
      <c r="BG106" s="135">
        <f t="shared" ref="BG106:BG111" si="2">IF(N106="zákl. prenesená",J106,0)</f>
        <v>0</v>
      </c>
      <c r="BH106" s="135">
        <f t="shared" ref="BH106:BH111" si="3">IF(N106="zníž. prenesená",J106,0)</f>
        <v>0</v>
      </c>
      <c r="BI106" s="135">
        <f t="shared" ref="BI106:BI111" si="4">IF(N106="nulová",J106,0)</f>
        <v>0</v>
      </c>
      <c r="BJ106" s="134" t="s">
        <v>84</v>
      </c>
      <c r="BK106" s="132"/>
      <c r="BL106" s="132"/>
      <c r="BM106" s="132"/>
    </row>
    <row r="107" spans="1:65" s="2" customFormat="1" ht="18" customHeight="1" x14ac:dyDescent="0.2">
      <c r="A107" s="30"/>
      <c r="B107" s="128"/>
      <c r="C107" s="129"/>
      <c r="D107" s="424" t="s">
        <v>199</v>
      </c>
      <c r="E107" s="430"/>
      <c r="F107" s="430"/>
      <c r="G107" s="129"/>
      <c r="H107" s="129"/>
      <c r="I107" s="129"/>
      <c r="J107" s="88">
        <v>0</v>
      </c>
      <c r="K107" s="129"/>
      <c r="L107" s="131"/>
      <c r="M107" s="132"/>
      <c r="N107" s="133" t="s">
        <v>38</v>
      </c>
      <c r="O107" s="132"/>
      <c r="P107" s="132"/>
      <c r="Q107" s="132"/>
      <c r="R107" s="132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198</v>
      </c>
      <c r="AZ107" s="132"/>
      <c r="BA107" s="132"/>
      <c r="BB107" s="132"/>
      <c r="BC107" s="132"/>
      <c r="BD107" s="132"/>
      <c r="BE107" s="135">
        <f t="shared" si="0"/>
        <v>0</v>
      </c>
      <c r="BF107" s="135">
        <f t="shared" si="1"/>
        <v>0</v>
      </c>
      <c r="BG107" s="135">
        <f t="shared" si="2"/>
        <v>0</v>
      </c>
      <c r="BH107" s="135">
        <f t="shared" si="3"/>
        <v>0</v>
      </c>
      <c r="BI107" s="135">
        <f t="shared" si="4"/>
        <v>0</v>
      </c>
      <c r="BJ107" s="134" t="s">
        <v>84</v>
      </c>
      <c r="BK107" s="132"/>
      <c r="BL107" s="132"/>
      <c r="BM107" s="132"/>
    </row>
    <row r="108" spans="1:65" s="2" customFormat="1" ht="18" customHeight="1" x14ac:dyDescent="0.2">
      <c r="A108" s="30"/>
      <c r="B108" s="128"/>
      <c r="C108" s="129"/>
      <c r="D108" s="424" t="s">
        <v>200</v>
      </c>
      <c r="E108" s="430"/>
      <c r="F108" s="430"/>
      <c r="G108" s="129"/>
      <c r="H108" s="129"/>
      <c r="I108" s="129"/>
      <c r="J108" s="88">
        <v>0</v>
      </c>
      <c r="K108" s="129"/>
      <c r="L108" s="131"/>
      <c r="M108" s="132"/>
      <c r="N108" s="133" t="s">
        <v>38</v>
      </c>
      <c r="O108" s="132"/>
      <c r="P108" s="132"/>
      <c r="Q108" s="132"/>
      <c r="R108" s="132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4" t="s">
        <v>198</v>
      </c>
      <c r="AZ108" s="132"/>
      <c r="BA108" s="132"/>
      <c r="BB108" s="132"/>
      <c r="BC108" s="132"/>
      <c r="BD108" s="132"/>
      <c r="BE108" s="135">
        <f t="shared" si="0"/>
        <v>0</v>
      </c>
      <c r="BF108" s="135">
        <f t="shared" si="1"/>
        <v>0</v>
      </c>
      <c r="BG108" s="135">
        <f t="shared" si="2"/>
        <v>0</v>
      </c>
      <c r="BH108" s="135">
        <f t="shared" si="3"/>
        <v>0</v>
      </c>
      <c r="BI108" s="135">
        <f t="shared" si="4"/>
        <v>0</v>
      </c>
      <c r="BJ108" s="134" t="s">
        <v>84</v>
      </c>
      <c r="BK108" s="132"/>
      <c r="BL108" s="132"/>
      <c r="BM108" s="132"/>
    </row>
    <row r="109" spans="1:65" s="2" customFormat="1" ht="18" customHeight="1" x14ac:dyDescent="0.2">
      <c r="A109" s="30"/>
      <c r="B109" s="128"/>
      <c r="C109" s="129"/>
      <c r="D109" s="424" t="s">
        <v>201</v>
      </c>
      <c r="E109" s="430"/>
      <c r="F109" s="430"/>
      <c r="G109" s="129"/>
      <c r="H109" s="129"/>
      <c r="I109" s="129"/>
      <c r="J109" s="88">
        <v>0</v>
      </c>
      <c r="K109" s="129"/>
      <c r="L109" s="131"/>
      <c r="M109" s="132"/>
      <c r="N109" s="133" t="s">
        <v>38</v>
      </c>
      <c r="O109" s="132"/>
      <c r="P109" s="132"/>
      <c r="Q109" s="132"/>
      <c r="R109" s="132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198</v>
      </c>
      <c r="AZ109" s="132"/>
      <c r="BA109" s="132"/>
      <c r="BB109" s="132"/>
      <c r="BC109" s="132"/>
      <c r="BD109" s="132"/>
      <c r="BE109" s="135">
        <f t="shared" si="0"/>
        <v>0</v>
      </c>
      <c r="BF109" s="135">
        <f t="shared" si="1"/>
        <v>0</v>
      </c>
      <c r="BG109" s="135">
        <f t="shared" si="2"/>
        <v>0</v>
      </c>
      <c r="BH109" s="135">
        <f t="shared" si="3"/>
        <v>0</v>
      </c>
      <c r="BI109" s="135">
        <f t="shared" si="4"/>
        <v>0</v>
      </c>
      <c r="BJ109" s="134" t="s">
        <v>84</v>
      </c>
      <c r="BK109" s="132"/>
      <c r="BL109" s="132"/>
      <c r="BM109" s="132"/>
    </row>
    <row r="110" spans="1:65" s="2" customFormat="1" ht="18" customHeight="1" x14ac:dyDescent="0.2">
      <c r="A110" s="30"/>
      <c r="B110" s="128"/>
      <c r="C110" s="129"/>
      <c r="D110" s="424" t="s">
        <v>202</v>
      </c>
      <c r="E110" s="430"/>
      <c r="F110" s="430"/>
      <c r="G110" s="129"/>
      <c r="H110" s="129"/>
      <c r="I110" s="129"/>
      <c r="J110" s="88">
        <v>0</v>
      </c>
      <c r="K110" s="129"/>
      <c r="L110" s="131"/>
      <c r="M110" s="132"/>
      <c r="N110" s="133" t="s">
        <v>38</v>
      </c>
      <c r="O110" s="132"/>
      <c r="P110" s="132"/>
      <c r="Q110" s="132"/>
      <c r="R110" s="132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198</v>
      </c>
      <c r="AZ110" s="132"/>
      <c r="BA110" s="132"/>
      <c r="BB110" s="132"/>
      <c r="BC110" s="132"/>
      <c r="BD110" s="132"/>
      <c r="BE110" s="135">
        <f t="shared" si="0"/>
        <v>0</v>
      </c>
      <c r="BF110" s="135">
        <f t="shared" si="1"/>
        <v>0</v>
      </c>
      <c r="BG110" s="135">
        <f t="shared" si="2"/>
        <v>0</v>
      </c>
      <c r="BH110" s="135">
        <f t="shared" si="3"/>
        <v>0</v>
      </c>
      <c r="BI110" s="135">
        <f t="shared" si="4"/>
        <v>0</v>
      </c>
      <c r="BJ110" s="134" t="s">
        <v>84</v>
      </c>
      <c r="BK110" s="132"/>
      <c r="BL110" s="132"/>
      <c r="BM110" s="132"/>
    </row>
    <row r="111" spans="1:65" s="2" customFormat="1" ht="18" customHeight="1" x14ac:dyDescent="0.2">
      <c r="A111" s="30"/>
      <c r="B111" s="128"/>
      <c r="C111" s="129"/>
      <c r="D111" s="130" t="s">
        <v>203</v>
      </c>
      <c r="E111" s="129"/>
      <c r="F111" s="129"/>
      <c r="G111" s="129"/>
      <c r="H111" s="129"/>
      <c r="I111" s="129"/>
      <c r="J111" s="88">
        <f>ROUND(J32*T111,2)</f>
        <v>0</v>
      </c>
      <c r="K111" s="129"/>
      <c r="L111" s="131"/>
      <c r="M111" s="132"/>
      <c r="N111" s="133" t="s">
        <v>38</v>
      </c>
      <c r="O111" s="132"/>
      <c r="P111" s="132"/>
      <c r="Q111" s="132"/>
      <c r="R111" s="132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4" t="s">
        <v>204</v>
      </c>
      <c r="AZ111" s="132"/>
      <c r="BA111" s="132"/>
      <c r="BB111" s="132"/>
      <c r="BC111" s="132"/>
      <c r="BD111" s="132"/>
      <c r="BE111" s="135">
        <f t="shared" si="0"/>
        <v>0</v>
      </c>
      <c r="BF111" s="135">
        <f t="shared" si="1"/>
        <v>0</v>
      </c>
      <c r="BG111" s="135">
        <f t="shared" si="2"/>
        <v>0</v>
      </c>
      <c r="BH111" s="135">
        <f t="shared" si="3"/>
        <v>0</v>
      </c>
      <c r="BI111" s="135">
        <f t="shared" si="4"/>
        <v>0</v>
      </c>
      <c r="BJ111" s="134" t="s">
        <v>84</v>
      </c>
      <c r="BK111" s="132"/>
      <c r="BL111" s="132"/>
      <c r="BM111" s="132"/>
    </row>
    <row r="112" spans="1:65" s="2" customFormat="1" x14ac:dyDescent="0.2">
      <c r="A112" s="30"/>
      <c r="B112" s="31"/>
      <c r="C112" s="30"/>
      <c r="D112" s="30"/>
      <c r="E112" s="30"/>
      <c r="F112" s="30"/>
      <c r="G112" s="30"/>
      <c r="H112" s="30"/>
      <c r="I112" s="30"/>
      <c r="J112" s="30"/>
      <c r="K112" s="30"/>
      <c r="L112" s="43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2" customFormat="1" ht="29.25" customHeight="1" x14ac:dyDescent="0.2">
      <c r="A113" s="30"/>
      <c r="B113" s="31"/>
      <c r="C113" s="94" t="s">
        <v>179</v>
      </c>
      <c r="D113" s="95"/>
      <c r="E113" s="95"/>
      <c r="F113" s="95"/>
      <c r="G113" s="95"/>
      <c r="H113" s="95"/>
      <c r="I113" s="95"/>
      <c r="J113" s="96">
        <f>ROUND(J98+J105,2)</f>
        <v>0</v>
      </c>
      <c r="K113" s="95"/>
      <c r="L113" s="43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2" customFormat="1" ht="7.05" customHeight="1" x14ac:dyDescent="0.2">
      <c r="A114" s="30"/>
      <c r="B114" s="48"/>
      <c r="C114" s="49"/>
      <c r="D114" s="49"/>
      <c r="E114" s="49"/>
      <c r="F114" s="49"/>
      <c r="G114" s="49"/>
      <c r="H114" s="49"/>
      <c r="I114" s="49"/>
      <c r="J114" s="49"/>
      <c r="K114" s="49"/>
      <c r="L114" s="43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8" spans="1:31" s="2" customFormat="1" ht="7.05" customHeight="1" x14ac:dyDescent="0.2">
      <c r="A118" s="30"/>
      <c r="B118" s="50"/>
      <c r="C118" s="51"/>
      <c r="D118" s="51"/>
      <c r="E118" s="51"/>
      <c r="F118" s="51"/>
      <c r="G118" s="51"/>
      <c r="H118" s="51"/>
      <c r="I118" s="51"/>
      <c r="J118" s="51"/>
      <c r="K118" s="51"/>
      <c r="L118" s="43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2" customFormat="1" ht="25.05" customHeight="1" x14ac:dyDescent="0.2">
      <c r="A119" s="30"/>
      <c r="B119" s="31"/>
      <c r="C119" s="17" t="s">
        <v>205</v>
      </c>
      <c r="D119" s="30"/>
      <c r="E119" s="30"/>
      <c r="F119" s="30"/>
      <c r="G119" s="30"/>
      <c r="H119" s="30"/>
      <c r="I119" s="30"/>
      <c r="J119" s="30"/>
      <c r="K119" s="30"/>
      <c r="L119" s="43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2" customFormat="1" ht="7.05" customHeight="1" x14ac:dyDescent="0.2">
      <c r="A120" s="30"/>
      <c r="B120" s="31"/>
      <c r="C120" s="30"/>
      <c r="D120" s="30"/>
      <c r="E120" s="30"/>
      <c r="F120" s="30"/>
      <c r="G120" s="30"/>
      <c r="H120" s="30"/>
      <c r="I120" s="30"/>
      <c r="J120" s="30"/>
      <c r="K120" s="30"/>
      <c r="L120" s="43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2" customFormat="1" ht="12" customHeight="1" x14ac:dyDescent="0.2">
      <c r="A121" s="30"/>
      <c r="B121" s="31"/>
      <c r="C121" s="23" t="s">
        <v>15</v>
      </c>
      <c r="D121" s="30"/>
      <c r="E121" s="30"/>
      <c r="F121" s="30"/>
      <c r="G121" s="30"/>
      <c r="H121" s="30"/>
      <c r="I121" s="30"/>
      <c r="J121" s="30"/>
      <c r="K121" s="30"/>
      <c r="L121" s="43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2" customFormat="1" ht="16.5" customHeight="1" x14ac:dyDescent="0.2">
      <c r="A122" s="30"/>
      <c r="B122" s="31"/>
      <c r="C122" s="30"/>
      <c r="D122" s="30"/>
      <c r="E122" s="428" t="str">
        <f>E7</f>
        <v>Vinárstvo S</v>
      </c>
      <c r="F122" s="429"/>
      <c r="G122" s="429"/>
      <c r="H122" s="429"/>
      <c r="I122" s="30"/>
      <c r="J122" s="30"/>
      <c r="K122" s="30"/>
      <c r="L122" s="43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1" customFormat="1" ht="12" customHeight="1" x14ac:dyDescent="0.2">
      <c r="B123" s="16"/>
      <c r="C123" s="23" t="s">
        <v>181</v>
      </c>
      <c r="L123" s="16"/>
    </row>
    <row r="124" spans="1:31" s="2" customFormat="1" ht="16.5" customHeight="1" x14ac:dyDescent="0.2">
      <c r="A124" s="30"/>
      <c r="B124" s="31"/>
      <c r="C124" s="30"/>
      <c r="D124" s="30"/>
      <c r="E124" s="428" t="s">
        <v>148</v>
      </c>
      <c r="F124" s="425"/>
      <c r="G124" s="425"/>
      <c r="H124" s="425"/>
      <c r="I124" s="30"/>
      <c r="J124" s="30"/>
      <c r="K124" s="30"/>
      <c r="L124" s="43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2" customFormat="1" ht="12" customHeight="1" x14ac:dyDescent="0.2">
      <c r="A125" s="30"/>
      <c r="B125" s="31"/>
      <c r="C125" s="23" t="s">
        <v>182</v>
      </c>
      <c r="D125" s="30"/>
      <c r="E125" s="30"/>
      <c r="F125" s="30"/>
      <c r="G125" s="30"/>
      <c r="H125" s="30"/>
      <c r="I125" s="30"/>
      <c r="J125" s="30"/>
      <c r="K125" s="30"/>
      <c r="L125" s="43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2" customFormat="1" ht="16.5" customHeight="1" x14ac:dyDescent="0.2">
      <c r="A126" s="30"/>
      <c r="B126" s="31"/>
      <c r="C126" s="30"/>
      <c r="D126" s="30"/>
      <c r="E126" s="404">
        <f>E11</f>
        <v>0</v>
      </c>
      <c r="F126" s="425"/>
      <c r="G126" s="425"/>
      <c r="H126" s="425"/>
      <c r="I126" s="30"/>
      <c r="J126" s="30"/>
      <c r="K126" s="30"/>
      <c r="L126" s="43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2" customFormat="1" ht="7.05" customHeight="1" x14ac:dyDescent="0.2">
      <c r="A127" s="30"/>
      <c r="B127" s="31"/>
      <c r="C127" s="30"/>
      <c r="D127" s="30"/>
      <c r="E127" s="30"/>
      <c r="F127" s="30"/>
      <c r="G127" s="30"/>
      <c r="H127" s="30"/>
      <c r="I127" s="30"/>
      <c r="J127" s="30"/>
      <c r="K127" s="30"/>
      <c r="L127" s="43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2" customFormat="1" ht="12" customHeight="1" x14ac:dyDescent="0.2">
      <c r="A128" s="30"/>
      <c r="B128" s="31"/>
      <c r="C128" s="23" t="s">
        <v>18</v>
      </c>
      <c r="D128" s="30"/>
      <c r="E128" s="30"/>
      <c r="F128" s="21" t="str">
        <f>F14</f>
        <v>k.ú.Strekov,okres Nové Zámky</v>
      </c>
      <c r="G128" s="30"/>
      <c r="H128" s="30"/>
      <c r="I128" s="23" t="s">
        <v>20</v>
      </c>
      <c r="J128" s="56">
        <f>IF(J14="","",J14)</f>
        <v>44665</v>
      </c>
      <c r="K128" s="30"/>
      <c r="L128" s="43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65" s="2" customFormat="1" ht="7.05" customHeight="1" x14ac:dyDescent="0.2">
      <c r="A129" s="30"/>
      <c r="B129" s="31"/>
      <c r="C129" s="30"/>
      <c r="D129" s="30"/>
      <c r="E129" s="30"/>
      <c r="F129" s="30"/>
      <c r="G129" s="30"/>
      <c r="H129" s="30"/>
      <c r="I129" s="30"/>
      <c r="J129" s="30"/>
      <c r="K129" s="30"/>
      <c r="L129" s="43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65" s="2" customFormat="1" ht="25.8" customHeight="1" x14ac:dyDescent="0.2">
      <c r="A130" s="30"/>
      <c r="B130" s="31"/>
      <c r="C130" s="23" t="s">
        <v>21</v>
      </c>
      <c r="D130" s="30"/>
      <c r="E130" s="30"/>
      <c r="F130" s="21" t="str">
        <f>E17</f>
        <v xml:space="preserve"> STON a.s. , Uhrova 18, 831 01 Bratislava</v>
      </c>
      <c r="G130" s="30"/>
      <c r="H130" s="30"/>
      <c r="I130" s="23" t="s">
        <v>26</v>
      </c>
      <c r="J130" s="26" t="str">
        <f>E23</f>
        <v xml:space="preserve"> Ing. arch. Tomáš Krištek</v>
      </c>
      <c r="K130" s="30"/>
      <c r="L130" s="43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65" s="2" customFormat="1" ht="15.3" customHeight="1" x14ac:dyDescent="0.2">
      <c r="A131" s="30"/>
      <c r="B131" s="31"/>
      <c r="C131" s="23" t="s">
        <v>24</v>
      </c>
      <c r="D131" s="30"/>
      <c r="E131" s="30"/>
      <c r="F131" s="21" t="str">
        <f>IF(E20="","",E20)</f>
        <v>Vyplň údaj</v>
      </c>
      <c r="G131" s="30"/>
      <c r="H131" s="30"/>
      <c r="I131" s="23" t="s">
        <v>28</v>
      </c>
      <c r="J131" s="26" t="str">
        <f>E26</f>
        <v>Rosoft,s.r.o.</v>
      </c>
      <c r="K131" s="30"/>
      <c r="L131" s="43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65" s="2" customFormat="1" ht="10.199999999999999" customHeight="1" x14ac:dyDescent="0.2">
      <c r="A132" s="30"/>
      <c r="B132" s="31"/>
      <c r="C132" s="30"/>
      <c r="D132" s="30"/>
      <c r="E132" s="30"/>
      <c r="F132" s="30"/>
      <c r="G132" s="30"/>
      <c r="H132" s="30"/>
      <c r="I132" s="30"/>
      <c r="J132" s="30"/>
      <c r="K132" s="30"/>
      <c r="L132" s="43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65" s="10" customFormat="1" ht="29.25" customHeight="1" x14ac:dyDescent="0.2">
      <c r="A133" s="136"/>
      <c r="B133" s="137"/>
      <c r="C133" s="138" t="s">
        <v>206</v>
      </c>
      <c r="D133" s="139" t="s">
        <v>57</v>
      </c>
      <c r="E133" s="139" t="s">
        <v>53</v>
      </c>
      <c r="F133" s="139" t="s">
        <v>54</v>
      </c>
      <c r="G133" s="139" t="s">
        <v>207</v>
      </c>
      <c r="H133" s="139" t="s">
        <v>208</v>
      </c>
      <c r="I133" s="139" t="s">
        <v>209</v>
      </c>
      <c r="J133" s="140" t="s">
        <v>190</v>
      </c>
      <c r="K133" s="141" t="s">
        <v>210</v>
      </c>
      <c r="L133" s="142"/>
      <c r="M133" s="63" t="s">
        <v>1</v>
      </c>
      <c r="N133" s="64" t="s">
        <v>36</v>
      </c>
      <c r="O133" s="64" t="s">
        <v>211</v>
      </c>
      <c r="P133" s="64" t="s">
        <v>212</v>
      </c>
      <c r="Q133" s="64" t="s">
        <v>213</v>
      </c>
      <c r="R133" s="64" t="s">
        <v>214</v>
      </c>
      <c r="S133" s="64" t="s">
        <v>215</v>
      </c>
      <c r="T133" s="65" t="s">
        <v>216</v>
      </c>
      <c r="U133" s="136"/>
      <c r="V133" s="136"/>
      <c r="W133" s="136"/>
      <c r="X133" s="136"/>
      <c r="Y133" s="136"/>
      <c r="Z133" s="136"/>
      <c r="AA133" s="136"/>
      <c r="AB133" s="136"/>
      <c r="AC133" s="136"/>
      <c r="AD133" s="136"/>
      <c r="AE133" s="136"/>
    </row>
    <row r="134" spans="1:65" s="2" customFormat="1" ht="22.8" customHeight="1" x14ac:dyDescent="0.3">
      <c r="A134" s="30"/>
      <c r="B134" s="31"/>
      <c r="C134" s="70" t="s">
        <v>187</v>
      </c>
      <c r="D134" s="30"/>
      <c r="E134" s="30"/>
      <c r="F134" s="30"/>
      <c r="G134" s="30"/>
      <c r="H134" s="30"/>
      <c r="I134" s="30"/>
      <c r="J134" s="143">
        <f>BK134</f>
        <v>0</v>
      </c>
      <c r="K134" s="30"/>
      <c r="L134" s="31"/>
      <c r="M134" s="66"/>
      <c r="N134" s="57"/>
      <c r="O134" s="67"/>
      <c r="P134" s="144">
        <f>P135+P149</f>
        <v>0</v>
      </c>
      <c r="Q134" s="67"/>
      <c r="R134" s="144">
        <f>R135+R149</f>
        <v>4.1763000000000003</v>
      </c>
      <c r="S134" s="67"/>
      <c r="T134" s="145">
        <f>T135+T149</f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T134" s="13" t="s">
        <v>71</v>
      </c>
      <c r="AU134" s="13" t="s">
        <v>192</v>
      </c>
      <c r="BK134" s="146">
        <f>BK135+BK149</f>
        <v>0</v>
      </c>
    </row>
    <row r="135" spans="1:65" s="11" customFormat="1" ht="25.95" customHeight="1" x14ac:dyDescent="0.25">
      <c r="B135" s="147"/>
      <c r="D135" s="148" t="s">
        <v>71</v>
      </c>
      <c r="E135" s="149" t="s">
        <v>680</v>
      </c>
      <c r="F135" s="149" t="s">
        <v>1385</v>
      </c>
      <c r="I135" s="150"/>
      <c r="J135" s="151">
        <f>BK135</f>
        <v>0</v>
      </c>
      <c r="L135" s="147"/>
      <c r="M135" s="152"/>
      <c r="N135" s="153"/>
      <c r="O135" s="153"/>
      <c r="P135" s="154">
        <f>P136+P141</f>
        <v>0</v>
      </c>
      <c r="Q135" s="153"/>
      <c r="R135" s="154">
        <f>R136+R141</f>
        <v>4.1763000000000003</v>
      </c>
      <c r="S135" s="153"/>
      <c r="T135" s="155">
        <f>T136+T141</f>
        <v>0</v>
      </c>
      <c r="AR135" s="148" t="s">
        <v>91</v>
      </c>
      <c r="AT135" s="156" t="s">
        <v>71</v>
      </c>
      <c r="AU135" s="156" t="s">
        <v>72</v>
      </c>
      <c r="AY135" s="148" t="s">
        <v>219</v>
      </c>
      <c r="BK135" s="157">
        <f>BK136+BK141</f>
        <v>0</v>
      </c>
    </row>
    <row r="136" spans="1:65" s="11" customFormat="1" ht="22.8" customHeight="1" x14ac:dyDescent="0.25">
      <c r="B136" s="147"/>
      <c r="D136" s="148" t="s">
        <v>71</v>
      </c>
      <c r="E136" s="158" t="s">
        <v>1386</v>
      </c>
      <c r="F136" s="158" t="s">
        <v>1387</v>
      </c>
      <c r="I136" s="150"/>
      <c r="J136" s="159">
        <f>BK136</f>
        <v>0</v>
      </c>
      <c r="L136" s="147"/>
      <c r="M136" s="152"/>
      <c r="N136" s="153"/>
      <c r="O136" s="153"/>
      <c r="P136" s="154">
        <f>SUM(P137:P140)</f>
        <v>0</v>
      </c>
      <c r="Q136" s="153"/>
      <c r="R136" s="154">
        <f>SUM(R137:R140)</f>
        <v>0.17</v>
      </c>
      <c r="S136" s="153"/>
      <c r="T136" s="155">
        <f>SUM(T137:T140)</f>
        <v>0</v>
      </c>
      <c r="AR136" s="148" t="s">
        <v>91</v>
      </c>
      <c r="AT136" s="156" t="s">
        <v>71</v>
      </c>
      <c r="AU136" s="156" t="s">
        <v>78</v>
      </c>
      <c r="AY136" s="148" t="s">
        <v>219</v>
      </c>
      <c r="BK136" s="157">
        <f>SUM(BK137:BK140)</f>
        <v>0</v>
      </c>
    </row>
    <row r="137" spans="1:65" s="2" customFormat="1" ht="24.3" customHeight="1" x14ac:dyDescent="0.2">
      <c r="A137" s="30"/>
      <c r="B137" s="128"/>
      <c r="C137" s="160" t="s">
        <v>78</v>
      </c>
      <c r="D137" s="160" t="s">
        <v>221</v>
      </c>
      <c r="E137" s="161" t="s">
        <v>2253</v>
      </c>
      <c r="F137" s="162" t="s">
        <v>2254</v>
      </c>
      <c r="G137" s="163" t="s">
        <v>380</v>
      </c>
      <c r="H137" s="164">
        <v>45</v>
      </c>
      <c r="I137" s="165"/>
      <c r="J137" s="166">
        <f>ROUND(I137*H137,2)</f>
        <v>0</v>
      </c>
      <c r="K137" s="167"/>
      <c r="L137" s="31"/>
      <c r="M137" s="168" t="s">
        <v>1</v>
      </c>
      <c r="N137" s="169" t="s">
        <v>38</v>
      </c>
      <c r="O137" s="59"/>
      <c r="P137" s="170">
        <f>O137*H137</f>
        <v>0</v>
      </c>
      <c r="Q137" s="170">
        <v>0</v>
      </c>
      <c r="R137" s="170">
        <f>Q137*H137</f>
        <v>0</v>
      </c>
      <c r="S137" s="170">
        <v>0</v>
      </c>
      <c r="T137" s="171">
        <f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72" t="s">
        <v>389</v>
      </c>
      <c r="AT137" s="172" t="s">
        <v>221</v>
      </c>
      <c r="AU137" s="172" t="s">
        <v>84</v>
      </c>
      <c r="AY137" s="13" t="s">
        <v>219</v>
      </c>
      <c r="BE137" s="91">
        <f>IF(N137="základná",J137,0)</f>
        <v>0</v>
      </c>
      <c r="BF137" s="91">
        <f>IF(N137="znížená",J137,0)</f>
        <v>0</v>
      </c>
      <c r="BG137" s="91">
        <f>IF(N137="zákl. prenesená",J137,0)</f>
        <v>0</v>
      </c>
      <c r="BH137" s="91">
        <f>IF(N137="zníž. prenesená",J137,0)</f>
        <v>0</v>
      </c>
      <c r="BI137" s="91">
        <f>IF(N137="nulová",J137,0)</f>
        <v>0</v>
      </c>
      <c r="BJ137" s="13" t="s">
        <v>84</v>
      </c>
      <c r="BK137" s="91">
        <f>ROUND(I137*H137,2)</f>
        <v>0</v>
      </c>
      <c r="BL137" s="13" t="s">
        <v>389</v>
      </c>
      <c r="BM137" s="172" t="s">
        <v>251</v>
      </c>
    </row>
    <row r="138" spans="1:65" s="2" customFormat="1" ht="16.5" customHeight="1" x14ac:dyDescent="0.2">
      <c r="A138" s="30"/>
      <c r="B138" s="128"/>
      <c r="C138" s="178" t="s">
        <v>84</v>
      </c>
      <c r="D138" s="178" t="s">
        <v>680</v>
      </c>
      <c r="E138" s="179" t="s">
        <v>2255</v>
      </c>
      <c r="F138" s="180" t="s">
        <v>2256</v>
      </c>
      <c r="G138" s="181" t="s">
        <v>380</v>
      </c>
      <c r="H138" s="182">
        <v>45</v>
      </c>
      <c r="I138" s="183"/>
      <c r="J138" s="184">
        <f>ROUND(I138*H138,2)</f>
        <v>0</v>
      </c>
      <c r="K138" s="185"/>
      <c r="L138" s="186"/>
      <c r="M138" s="187" t="s">
        <v>1</v>
      </c>
      <c r="N138" s="188" t="s">
        <v>38</v>
      </c>
      <c r="O138" s="59"/>
      <c r="P138" s="170">
        <f>O138*H138</f>
        <v>0</v>
      </c>
      <c r="Q138" s="170">
        <v>3.0000000000000001E-3</v>
      </c>
      <c r="R138" s="170">
        <f>Q138*H138</f>
        <v>0.13500000000000001</v>
      </c>
      <c r="S138" s="170">
        <v>0</v>
      </c>
      <c r="T138" s="171">
        <f>S138*H138</f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72" t="s">
        <v>768</v>
      </c>
      <c r="AT138" s="172" t="s">
        <v>680</v>
      </c>
      <c r="AU138" s="172" t="s">
        <v>84</v>
      </c>
      <c r="AY138" s="13" t="s">
        <v>219</v>
      </c>
      <c r="BE138" s="91">
        <f>IF(N138="základná",J138,0)</f>
        <v>0</v>
      </c>
      <c r="BF138" s="91">
        <f>IF(N138="znížená",J138,0)</f>
        <v>0</v>
      </c>
      <c r="BG138" s="91">
        <f>IF(N138="zákl. prenesená",J138,0)</f>
        <v>0</v>
      </c>
      <c r="BH138" s="91">
        <f>IF(N138="zníž. prenesená",J138,0)</f>
        <v>0</v>
      </c>
      <c r="BI138" s="91">
        <f>IF(N138="nulová",J138,0)</f>
        <v>0</v>
      </c>
      <c r="BJ138" s="13" t="s">
        <v>84</v>
      </c>
      <c r="BK138" s="91">
        <f>ROUND(I138*H138,2)</f>
        <v>0</v>
      </c>
      <c r="BL138" s="13" t="s">
        <v>389</v>
      </c>
      <c r="BM138" s="172" t="s">
        <v>7</v>
      </c>
    </row>
    <row r="139" spans="1:65" s="2" customFormat="1" ht="24.3" customHeight="1" x14ac:dyDescent="0.2">
      <c r="A139" s="30"/>
      <c r="B139" s="128"/>
      <c r="C139" s="160" t="s">
        <v>91</v>
      </c>
      <c r="D139" s="160" t="s">
        <v>221</v>
      </c>
      <c r="E139" s="161" t="s">
        <v>2257</v>
      </c>
      <c r="F139" s="162" t="s">
        <v>2258</v>
      </c>
      <c r="G139" s="163" t="s">
        <v>380</v>
      </c>
      <c r="H139" s="164">
        <v>5</v>
      </c>
      <c r="I139" s="165"/>
      <c r="J139" s="166">
        <f>ROUND(I139*H139,2)</f>
        <v>0</v>
      </c>
      <c r="K139" s="167"/>
      <c r="L139" s="31"/>
      <c r="M139" s="168" t="s">
        <v>1</v>
      </c>
      <c r="N139" s="169" t="s">
        <v>38</v>
      </c>
      <c r="O139" s="59"/>
      <c r="P139" s="170">
        <f>O139*H139</f>
        <v>0</v>
      </c>
      <c r="Q139" s="170">
        <v>0</v>
      </c>
      <c r="R139" s="170">
        <f>Q139*H139</f>
        <v>0</v>
      </c>
      <c r="S139" s="170">
        <v>0</v>
      </c>
      <c r="T139" s="171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72" t="s">
        <v>389</v>
      </c>
      <c r="AT139" s="172" t="s">
        <v>221</v>
      </c>
      <c r="AU139" s="172" t="s">
        <v>84</v>
      </c>
      <c r="AY139" s="13" t="s">
        <v>219</v>
      </c>
      <c r="BE139" s="91">
        <f>IF(N139="základná",J139,0)</f>
        <v>0</v>
      </c>
      <c r="BF139" s="91">
        <f>IF(N139="znížená",J139,0)</f>
        <v>0</v>
      </c>
      <c r="BG139" s="91">
        <f>IF(N139="zákl. prenesená",J139,0)</f>
        <v>0</v>
      </c>
      <c r="BH139" s="91">
        <f>IF(N139="zníž. prenesená",J139,0)</f>
        <v>0</v>
      </c>
      <c r="BI139" s="91">
        <f>IF(N139="nulová",J139,0)</f>
        <v>0</v>
      </c>
      <c r="BJ139" s="13" t="s">
        <v>84</v>
      </c>
      <c r="BK139" s="91">
        <f>ROUND(I139*H139,2)</f>
        <v>0</v>
      </c>
      <c r="BL139" s="13" t="s">
        <v>389</v>
      </c>
      <c r="BM139" s="172" t="s">
        <v>264</v>
      </c>
    </row>
    <row r="140" spans="1:65" s="2" customFormat="1" ht="16.5" customHeight="1" x14ac:dyDescent="0.2">
      <c r="A140" s="30"/>
      <c r="B140" s="128"/>
      <c r="C140" s="178" t="s">
        <v>225</v>
      </c>
      <c r="D140" s="178" t="s">
        <v>680</v>
      </c>
      <c r="E140" s="179" t="s">
        <v>2259</v>
      </c>
      <c r="F140" s="180" t="s">
        <v>2260</v>
      </c>
      <c r="G140" s="181" t="s">
        <v>380</v>
      </c>
      <c r="H140" s="182">
        <v>35</v>
      </c>
      <c r="I140" s="183"/>
      <c r="J140" s="184">
        <f>ROUND(I140*H140,2)</f>
        <v>0</v>
      </c>
      <c r="K140" s="185"/>
      <c r="L140" s="186"/>
      <c r="M140" s="187" t="s">
        <v>1</v>
      </c>
      <c r="N140" s="188" t="s">
        <v>38</v>
      </c>
      <c r="O140" s="59"/>
      <c r="P140" s="170">
        <f>O140*H140</f>
        <v>0</v>
      </c>
      <c r="Q140" s="170">
        <v>1E-3</v>
      </c>
      <c r="R140" s="170">
        <f>Q140*H140</f>
        <v>3.5000000000000003E-2</v>
      </c>
      <c r="S140" s="170">
        <v>0</v>
      </c>
      <c r="T140" s="171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72" t="s">
        <v>768</v>
      </c>
      <c r="AT140" s="172" t="s">
        <v>680</v>
      </c>
      <c r="AU140" s="172" t="s">
        <v>84</v>
      </c>
      <c r="AY140" s="13" t="s">
        <v>219</v>
      </c>
      <c r="BE140" s="91">
        <f>IF(N140="základná",J140,0)</f>
        <v>0</v>
      </c>
      <c r="BF140" s="91">
        <f>IF(N140="znížená",J140,0)</f>
        <v>0</v>
      </c>
      <c r="BG140" s="91">
        <f>IF(N140="zákl. prenesená",J140,0)</f>
        <v>0</v>
      </c>
      <c r="BH140" s="91">
        <f>IF(N140="zníž. prenesená",J140,0)</f>
        <v>0</v>
      </c>
      <c r="BI140" s="91">
        <f>IF(N140="nulová",J140,0)</f>
        <v>0</v>
      </c>
      <c r="BJ140" s="13" t="s">
        <v>84</v>
      </c>
      <c r="BK140" s="91">
        <f>ROUND(I140*H140,2)</f>
        <v>0</v>
      </c>
      <c r="BL140" s="13" t="s">
        <v>389</v>
      </c>
      <c r="BM140" s="172" t="s">
        <v>268</v>
      </c>
    </row>
    <row r="141" spans="1:65" s="11" customFormat="1" ht="22.8" customHeight="1" x14ac:dyDescent="0.25">
      <c r="B141" s="147"/>
      <c r="D141" s="148" t="s">
        <v>71</v>
      </c>
      <c r="E141" s="158" t="s">
        <v>1620</v>
      </c>
      <c r="F141" s="158" t="s">
        <v>1621</v>
      </c>
      <c r="I141" s="150"/>
      <c r="J141" s="159">
        <f>BK141</f>
        <v>0</v>
      </c>
      <c r="L141" s="147"/>
      <c r="M141" s="152"/>
      <c r="N141" s="153"/>
      <c r="O141" s="153"/>
      <c r="P141" s="154">
        <f>SUM(P142:P148)</f>
        <v>0</v>
      </c>
      <c r="Q141" s="153"/>
      <c r="R141" s="154">
        <f>SUM(R142:R148)</f>
        <v>4.0063000000000004</v>
      </c>
      <c r="S141" s="153"/>
      <c r="T141" s="155">
        <f>SUM(T142:T148)</f>
        <v>0</v>
      </c>
      <c r="AR141" s="148" t="s">
        <v>91</v>
      </c>
      <c r="AT141" s="156" t="s">
        <v>71</v>
      </c>
      <c r="AU141" s="156" t="s">
        <v>78</v>
      </c>
      <c r="AY141" s="148" t="s">
        <v>219</v>
      </c>
      <c r="BK141" s="157">
        <f>SUM(BK142:BK148)</f>
        <v>0</v>
      </c>
    </row>
    <row r="142" spans="1:65" s="2" customFormat="1" ht="24.3" customHeight="1" x14ac:dyDescent="0.2">
      <c r="A142" s="30"/>
      <c r="B142" s="128"/>
      <c r="C142" s="160" t="s">
        <v>234</v>
      </c>
      <c r="D142" s="160" t="s">
        <v>221</v>
      </c>
      <c r="E142" s="161" t="s">
        <v>1622</v>
      </c>
      <c r="F142" s="162" t="s">
        <v>1623</v>
      </c>
      <c r="G142" s="163" t="s">
        <v>380</v>
      </c>
      <c r="H142" s="164">
        <v>30</v>
      </c>
      <c r="I142" s="165"/>
      <c r="J142" s="166">
        <f t="shared" ref="J142:J148" si="5">ROUND(I142*H142,2)</f>
        <v>0</v>
      </c>
      <c r="K142" s="167"/>
      <c r="L142" s="31"/>
      <c r="M142" s="168" t="s">
        <v>1</v>
      </c>
      <c r="N142" s="169" t="s">
        <v>38</v>
      </c>
      <c r="O142" s="59"/>
      <c r="P142" s="170">
        <f t="shared" ref="P142:P148" si="6">O142*H142</f>
        <v>0</v>
      </c>
      <c r="Q142" s="170">
        <v>0</v>
      </c>
      <c r="R142" s="170">
        <f t="shared" ref="R142:R148" si="7">Q142*H142</f>
        <v>0</v>
      </c>
      <c r="S142" s="170">
        <v>0</v>
      </c>
      <c r="T142" s="171">
        <f t="shared" ref="T142:T148" si="8"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72" t="s">
        <v>389</v>
      </c>
      <c r="AT142" s="172" t="s">
        <v>221</v>
      </c>
      <c r="AU142" s="172" t="s">
        <v>84</v>
      </c>
      <c r="AY142" s="13" t="s">
        <v>219</v>
      </c>
      <c r="BE142" s="91">
        <f t="shared" ref="BE142:BE148" si="9">IF(N142="základná",J142,0)</f>
        <v>0</v>
      </c>
      <c r="BF142" s="91">
        <f t="shared" ref="BF142:BF148" si="10">IF(N142="znížená",J142,0)</f>
        <v>0</v>
      </c>
      <c r="BG142" s="91">
        <f t="shared" ref="BG142:BG148" si="11">IF(N142="zákl. prenesená",J142,0)</f>
        <v>0</v>
      </c>
      <c r="BH142" s="91">
        <f t="shared" ref="BH142:BH148" si="12">IF(N142="zníž. prenesená",J142,0)</f>
        <v>0</v>
      </c>
      <c r="BI142" s="91">
        <f t="shared" ref="BI142:BI148" si="13">IF(N142="nulová",J142,0)</f>
        <v>0</v>
      </c>
      <c r="BJ142" s="13" t="s">
        <v>84</v>
      </c>
      <c r="BK142" s="91">
        <f t="shared" ref="BK142:BK148" si="14">ROUND(I142*H142,2)</f>
        <v>0</v>
      </c>
      <c r="BL142" s="13" t="s">
        <v>389</v>
      </c>
      <c r="BM142" s="172" t="s">
        <v>271</v>
      </c>
    </row>
    <row r="143" spans="1:65" s="2" customFormat="1" ht="33" customHeight="1" x14ac:dyDescent="0.2">
      <c r="A143" s="30"/>
      <c r="B143" s="128"/>
      <c r="C143" s="160" t="s">
        <v>230</v>
      </c>
      <c r="D143" s="160" t="s">
        <v>221</v>
      </c>
      <c r="E143" s="161" t="s">
        <v>1624</v>
      </c>
      <c r="F143" s="162" t="s">
        <v>1625</v>
      </c>
      <c r="G143" s="163" t="s">
        <v>380</v>
      </c>
      <c r="H143" s="164">
        <v>30</v>
      </c>
      <c r="I143" s="165"/>
      <c r="J143" s="166">
        <f t="shared" si="5"/>
        <v>0</v>
      </c>
      <c r="K143" s="167"/>
      <c r="L143" s="31"/>
      <c r="M143" s="168" t="s">
        <v>1</v>
      </c>
      <c r="N143" s="169" t="s">
        <v>38</v>
      </c>
      <c r="O143" s="59"/>
      <c r="P143" s="170">
        <f t="shared" si="6"/>
        <v>0</v>
      </c>
      <c r="Q143" s="170">
        <v>0</v>
      </c>
      <c r="R143" s="170">
        <f t="shared" si="7"/>
        <v>0</v>
      </c>
      <c r="S143" s="170">
        <v>0</v>
      </c>
      <c r="T143" s="171">
        <f t="shared" si="8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72" t="s">
        <v>389</v>
      </c>
      <c r="AT143" s="172" t="s">
        <v>221</v>
      </c>
      <c r="AU143" s="172" t="s">
        <v>84</v>
      </c>
      <c r="AY143" s="13" t="s">
        <v>219</v>
      </c>
      <c r="BE143" s="91">
        <f t="shared" si="9"/>
        <v>0</v>
      </c>
      <c r="BF143" s="91">
        <f t="shared" si="10"/>
        <v>0</v>
      </c>
      <c r="BG143" s="91">
        <f t="shared" si="11"/>
        <v>0</v>
      </c>
      <c r="BH143" s="91">
        <f t="shared" si="12"/>
        <v>0</v>
      </c>
      <c r="BI143" s="91">
        <f t="shared" si="13"/>
        <v>0</v>
      </c>
      <c r="BJ143" s="13" t="s">
        <v>84</v>
      </c>
      <c r="BK143" s="91">
        <f t="shared" si="14"/>
        <v>0</v>
      </c>
      <c r="BL143" s="13" t="s">
        <v>389</v>
      </c>
      <c r="BM143" s="172" t="s">
        <v>275</v>
      </c>
    </row>
    <row r="144" spans="1:65" s="2" customFormat="1" ht="16.5" customHeight="1" x14ac:dyDescent="0.2">
      <c r="A144" s="30"/>
      <c r="B144" s="128"/>
      <c r="C144" s="178" t="s">
        <v>243</v>
      </c>
      <c r="D144" s="178" t="s">
        <v>680</v>
      </c>
      <c r="E144" s="179" t="s">
        <v>1626</v>
      </c>
      <c r="F144" s="180" t="s">
        <v>1627</v>
      </c>
      <c r="G144" s="181" t="s">
        <v>250</v>
      </c>
      <c r="H144" s="182">
        <v>4</v>
      </c>
      <c r="I144" s="183"/>
      <c r="J144" s="184">
        <f t="shared" si="5"/>
        <v>0</v>
      </c>
      <c r="K144" s="185"/>
      <c r="L144" s="186"/>
      <c r="M144" s="187" t="s">
        <v>1</v>
      </c>
      <c r="N144" s="188" t="s">
        <v>38</v>
      </c>
      <c r="O144" s="59"/>
      <c r="P144" s="170">
        <f t="shared" si="6"/>
        <v>0</v>
      </c>
      <c r="Q144" s="170">
        <v>1</v>
      </c>
      <c r="R144" s="170">
        <f t="shared" si="7"/>
        <v>4</v>
      </c>
      <c r="S144" s="170">
        <v>0</v>
      </c>
      <c r="T144" s="171">
        <f t="shared" si="8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72" t="s">
        <v>768</v>
      </c>
      <c r="AT144" s="172" t="s">
        <v>680</v>
      </c>
      <c r="AU144" s="172" t="s">
        <v>84</v>
      </c>
      <c r="AY144" s="13" t="s">
        <v>219</v>
      </c>
      <c r="BE144" s="91">
        <f t="shared" si="9"/>
        <v>0</v>
      </c>
      <c r="BF144" s="91">
        <f t="shared" si="10"/>
        <v>0</v>
      </c>
      <c r="BG144" s="91">
        <f t="shared" si="11"/>
        <v>0</v>
      </c>
      <c r="BH144" s="91">
        <f t="shared" si="12"/>
        <v>0</v>
      </c>
      <c r="BI144" s="91">
        <f t="shared" si="13"/>
        <v>0</v>
      </c>
      <c r="BJ144" s="13" t="s">
        <v>84</v>
      </c>
      <c r="BK144" s="91">
        <f t="shared" si="14"/>
        <v>0</v>
      </c>
      <c r="BL144" s="13" t="s">
        <v>389</v>
      </c>
      <c r="BM144" s="172" t="s">
        <v>279</v>
      </c>
    </row>
    <row r="145" spans="1:65" s="2" customFormat="1" ht="24.3" customHeight="1" x14ac:dyDescent="0.2">
      <c r="A145" s="30"/>
      <c r="B145" s="128"/>
      <c r="C145" s="160" t="s">
        <v>233</v>
      </c>
      <c r="D145" s="160" t="s">
        <v>221</v>
      </c>
      <c r="E145" s="161" t="s">
        <v>1628</v>
      </c>
      <c r="F145" s="162" t="s">
        <v>1629</v>
      </c>
      <c r="G145" s="163" t="s">
        <v>380</v>
      </c>
      <c r="H145" s="164">
        <v>30</v>
      </c>
      <c r="I145" s="165"/>
      <c r="J145" s="166">
        <f t="shared" si="5"/>
        <v>0</v>
      </c>
      <c r="K145" s="167"/>
      <c r="L145" s="31"/>
      <c r="M145" s="168" t="s">
        <v>1</v>
      </c>
      <c r="N145" s="169" t="s">
        <v>38</v>
      </c>
      <c r="O145" s="59"/>
      <c r="P145" s="170">
        <f t="shared" si="6"/>
        <v>0</v>
      </c>
      <c r="Q145" s="170">
        <v>0</v>
      </c>
      <c r="R145" s="170">
        <f t="shared" si="7"/>
        <v>0</v>
      </c>
      <c r="S145" s="170">
        <v>0</v>
      </c>
      <c r="T145" s="171">
        <f t="shared" si="8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72" t="s">
        <v>389</v>
      </c>
      <c r="AT145" s="172" t="s">
        <v>221</v>
      </c>
      <c r="AU145" s="172" t="s">
        <v>84</v>
      </c>
      <c r="AY145" s="13" t="s">
        <v>219</v>
      </c>
      <c r="BE145" s="91">
        <f t="shared" si="9"/>
        <v>0</v>
      </c>
      <c r="BF145" s="91">
        <f t="shared" si="10"/>
        <v>0</v>
      </c>
      <c r="BG145" s="91">
        <f t="shared" si="11"/>
        <v>0</v>
      </c>
      <c r="BH145" s="91">
        <f t="shared" si="12"/>
        <v>0</v>
      </c>
      <c r="BI145" s="91">
        <f t="shared" si="13"/>
        <v>0</v>
      </c>
      <c r="BJ145" s="13" t="s">
        <v>84</v>
      </c>
      <c r="BK145" s="91">
        <f t="shared" si="14"/>
        <v>0</v>
      </c>
      <c r="BL145" s="13" t="s">
        <v>389</v>
      </c>
      <c r="BM145" s="172" t="s">
        <v>337</v>
      </c>
    </row>
    <row r="146" spans="1:65" s="2" customFormat="1" ht="24.3" customHeight="1" x14ac:dyDescent="0.2">
      <c r="A146" s="30"/>
      <c r="B146" s="128"/>
      <c r="C146" s="178" t="s">
        <v>238</v>
      </c>
      <c r="D146" s="178" t="s">
        <v>680</v>
      </c>
      <c r="E146" s="179" t="s">
        <v>1630</v>
      </c>
      <c r="F146" s="180" t="s">
        <v>2261</v>
      </c>
      <c r="G146" s="181" t="s">
        <v>380</v>
      </c>
      <c r="H146" s="182">
        <v>30</v>
      </c>
      <c r="I146" s="183"/>
      <c r="J146" s="184">
        <f t="shared" si="5"/>
        <v>0</v>
      </c>
      <c r="K146" s="185"/>
      <c r="L146" s="186"/>
      <c r="M146" s="187" t="s">
        <v>1</v>
      </c>
      <c r="N146" s="188" t="s">
        <v>38</v>
      </c>
      <c r="O146" s="59"/>
      <c r="P146" s="170">
        <f t="shared" si="6"/>
        <v>0</v>
      </c>
      <c r="Q146" s="170">
        <v>2.1000000000000001E-4</v>
      </c>
      <c r="R146" s="170">
        <f t="shared" si="7"/>
        <v>6.3E-3</v>
      </c>
      <c r="S146" s="170">
        <v>0</v>
      </c>
      <c r="T146" s="171">
        <f t="shared" si="8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72" t="s">
        <v>768</v>
      </c>
      <c r="AT146" s="172" t="s">
        <v>680</v>
      </c>
      <c r="AU146" s="172" t="s">
        <v>84</v>
      </c>
      <c r="AY146" s="13" t="s">
        <v>219</v>
      </c>
      <c r="BE146" s="91">
        <f t="shared" si="9"/>
        <v>0</v>
      </c>
      <c r="BF146" s="91">
        <f t="shared" si="10"/>
        <v>0</v>
      </c>
      <c r="BG146" s="91">
        <f t="shared" si="11"/>
        <v>0</v>
      </c>
      <c r="BH146" s="91">
        <f t="shared" si="12"/>
        <v>0</v>
      </c>
      <c r="BI146" s="91">
        <f t="shared" si="13"/>
        <v>0</v>
      </c>
      <c r="BJ146" s="13" t="s">
        <v>84</v>
      </c>
      <c r="BK146" s="91">
        <f t="shared" si="14"/>
        <v>0</v>
      </c>
      <c r="BL146" s="13" t="s">
        <v>389</v>
      </c>
      <c r="BM146" s="172" t="s">
        <v>340</v>
      </c>
    </row>
    <row r="147" spans="1:65" s="2" customFormat="1" ht="33" customHeight="1" x14ac:dyDescent="0.2">
      <c r="A147" s="30"/>
      <c r="B147" s="128"/>
      <c r="C147" s="160" t="s">
        <v>237</v>
      </c>
      <c r="D147" s="160" t="s">
        <v>221</v>
      </c>
      <c r="E147" s="161" t="s">
        <v>1632</v>
      </c>
      <c r="F147" s="162" t="s">
        <v>1633</v>
      </c>
      <c r="G147" s="163" t="s">
        <v>380</v>
      </c>
      <c r="H147" s="164">
        <v>30</v>
      </c>
      <c r="I147" s="165"/>
      <c r="J147" s="166">
        <f t="shared" si="5"/>
        <v>0</v>
      </c>
      <c r="K147" s="167"/>
      <c r="L147" s="31"/>
      <c r="M147" s="168" t="s">
        <v>1</v>
      </c>
      <c r="N147" s="169" t="s">
        <v>38</v>
      </c>
      <c r="O147" s="59"/>
      <c r="P147" s="170">
        <f t="shared" si="6"/>
        <v>0</v>
      </c>
      <c r="Q147" s="170">
        <v>0</v>
      </c>
      <c r="R147" s="170">
        <f t="shared" si="7"/>
        <v>0</v>
      </c>
      <c r="S147" s="170">
        <v>0</v>
      </c>
      <c r="T147" s="171">
        <f t="shared" si="8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72" t="s">
        <v>389</v>
      </c>
      <c r="AT147" s="172" t="s">
        <v>221</v>
      </c>
      <c r="AU147" s="172" t="s">
        <v>84</v>
      </c>
      <c r="AY147" s="13" t="s">
        <v>219</v>
      </c>
      <c r="BE147" s="91">
        <f t="shared" si="9"/>
        <v>0</v>
      </c>
      <c r="BF147" s="91">
        <f t="shared" si="10"/>
        <v>0</v>
      </c>
      <c r="BG147" s="91">
        <f t="shared" si="11"/>
        <v>0</v>
      </c>
      <c r="BH147" s="91">
        <f t="shared" si="12"/>
        <v>0</v>
      </c>
      <c r="BI147" s="91">
        <f t="shared" si="13"/>
        <v>0</v>
      </c>
      <c r="BJ147" s="13" t="s">
        <v>84</v>
      </c>
      <c r="BK147" s="91">
        <f t="shared" si="14"/>
        <v>0</v>
      </c>
      <c r="BL147" s="13" t="s">
        <v>389</v>
      </c>
      <c r="BM147" s="172" t="s">
        <v>344</v>
      </c>
    </row>
    <row r="148" spans="1:65" s="2" customFormat="1" ht="33" customHeight="1" x14ac:dyDescent="0.2">
      <c r="A148" s="30"/>
      <c r="B148" s="128"/>
      <c r="C148" s="160" t="s">
        <v>257</v>
      </c>
      <c r="D148" s="160" t="s">
        <v>221</v>
      </c>
      <c r="E148" s="161" t="s">
        <v>1634</v>
      </c>
      <c r="F148" s="162" t="s">
        <v>1635</v>
      </c>
      <c r="G148" s="163" t="s">
        <v>321</v>
      </c>
      <c r="H148" s="164">
        <v>9</v>
      </c>
      <c r="I148" s="165"/>
      <c r="J148" s="166">
        <f t="shared" si="5"/>
        <v>0</v>
      </c>
      <c r="K148" s="167"/>
      <c r="L148" s="31"/>
      <c r="M148" s="168" t="s">
        <v>1</v>
      </c>
      <c r="N148" s="169" t="s">
        <v>38</v>
      </c>
      <c r="O148" s="59"/>
      <c r="P148" s="170">
        <f t="shared" si="6"/>
        <v>0</v>
      </c>
      <c r="Q148" s="170">
        <v>0</v>
      </c>
      <c r="R148" s="170">
        <f t="shared" si="7"/>
        <v>0</v>
      </c>
      <c r="S148" s="170">
        <v>0</v>
      </c>
      <c r="T148" s="171">
        <f t="shared" si="8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72" t="s">
        <v>389</v>
      </c>
      <c r="AT148" s="172" t="s">
        <v>221</v>
      </c>
      <c r="AU148" s="172" t="s">
        <v>84</v>
      </c>
      <c r="AY148" s="13" t="s">
        <v>219</v>
      </c>
      <c r="BE148" s="91">
        <f t="shared" si="9"/>
        <v>0</v>
      </c>
      <c r="BF148" s="91">
        <f t="shared" si="10"/>
        <v>0</v>
      </c>
      <c r="BG148" s="91">
        <f t="shared" si="11"/>
        <v>0</v>
      </c>
      <c r="BH148" s="91">
        <f t="shared" si="12"/>
        <v>0</v>
      </c>
      <c r="BI148" s="91">
        <f t="shared" si="13"/>
        <v>0</v>
      </c>
      <c r="BJ148" s="13" t="s">
        <v>84</v>
      </c>
      <c r="BK148" s="91">
        <f t="shared" si="14"/>
        <v>0</v>
      </c>
      <c r="BL148" s="13" t="s">
        <v>389</v>
      </c>
      <c r="BM148" s="172" t="s">
        <v>347</v>
      </c>
    </row>
    <row r="149" spans="1:65" s="11" customFormat="1" ht="25.95" customHeight="1" x14ac:dyDescent="0.25">
      <c r="B149" s="147"/>
      <c r="D149" s="148" t="s">
        <v>71</v>
      </c>
      <c r="E149" s="149" t="s">
        <v>198</v>
      </c>
      <c r="F149" s="149" t="s">
        <v>1636</v>
      </c>
      <c r="I149" s="150"/>
      <c r="J149" s="151">
        <f>BK149</f>
        <v>0</v>
      </c>
      <c r="L149" s="147"/>
      <c r="M149" s="152"/>
      <c r="N149" s="153"/>
      <c r="O149" s="153"/>
      <c r="P149" s="154">
        <f>SUM(P150:P153)</f>
        <v>0</v>
      </c>
      <c r="Q149" s="153"/>
      <c r="R149" s="154">
        <f>SUM(R150:R153)</f>
        <v>0</v>
      </c>
      <c r="S149" s="153"/>
      <c r="T149" s="155">
        <f>SUM(T150:T153)</f>
        <v>0</v>
      </c>
      <c r="AR149" s="148" t="s">
        <v>234</v>
      </c>
      <c r="AT149" s="156" t="s">
        <v>71</v>
      </c>
      <c r="AU149" s="156" t="s">
        <v>72</v>
      </c>
      <c r="AY149" s="148" t="s">
        <v>219</v>
      </c>
      <c r="BK149" s="157">
        <f>SUM(BK150:BK153)</f>
        <v>0</v>
      </c>
    </row>
    <row r="150" spans="1:65" s="2" customFormat="1" ht="21.75" customHeight="1" x14ac:dyDescent="0.2">
      <c r="A150" s="30"/>
      <c r="B150" s="128"/>
      <c r="C150" s="160" t="s">
        <v>261</v>
      </c>
      <c r="D150" s="160" t="s">
        <v>221</v>
      </c>
      <c r="E150" s="161" t="s">
        <v>1640</v>
      </c>
      <c r="F150" s="162" t="s">
        <v>1641</v>
      </c>
      <c r="G150" s="163" t="s">
        <v>926</v>
      </c>
      <c r="H150" s="164">
        <v>1</v>
      </c>
      <c r="I150" s="165"/>
      <c r="J150" s="166">
        <f>ROUND(I150*H150,2)</f>
        <v>0</v>
      </c>
      <c r="K150" s="167"/>
      <c r="L150" s="31"/>
      <c r="M150" s="168" t="s">
        <v>1</v>
      </c>
      <c r="N150" s="169" t="s">
        <v>38</v>
      </c>
      <c r="O150" s="59"/>
      <c r="P150" s="170">
        <f>O150*H150</f>
        <v>0</v>
      </c>
      <c r="Q150" s="170">
        <v>0</v>
      </c>
      <c r="R150" s="170">
        <f>Q150*H150</f>
        <v>0</v>
      </c>
      <c r="S150" s="170">
        <v>0</v>
      </c>
      <c r="T150" s="171">
        <f>S150*H150</f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72" t="s">
        <v>389</v>
      </c>
      <c r="AT150" s="172" t="s">
        <v>221</v>
      </c>
      <c r="AU150" s="172" t="s">
        <v>78</v>
      </c>
      <c r="AY150" s="13" t="s">
        <v>219</v>
      </c>
      <c r="BE150" s="91">
        <f>IF(N150="základná",J150,0)</f>
        <v>0</v>
      </c>
      <c r="BF150" s="91">
        <f>IF(N150="znížená",J150,0)</f>
        <v>0</v>
      </c>
      <c r="BG150" s="91">
        <f>IF(N150="zákl. prenesená",J150,0)</f>
        <v>0</v>
      </c>
      <c r="BH150" s="91">
        <f>IF(N150="zníž. prenesená",J150,0)</f>
        <v>0</v>
      </c>
      <c r="BI150" s="91">
        <f>IF(N150="nulová",J150,0)</f>
        <v>0</v>
      </c>
      <c r="BJ150" s="13" t="s">
        <v>84</v>
      </c>
      <c r="BK150" s="91">
        <f>ROUND(I150*H150,2)</f>
        <v>0</v>
      </c>
      <c r="BL150" s="13" t="s">
        <v>389</v>
      </c>
      <c r="BM150" s="172" t="s">
        <v>2262</v>
      </c>
    </row>
    <row r="151" spans="1:65" s="2" customFormat="1" ht="24.3" customHeight="1" x14ac:dyDescent="0.2">
      <c r="A151" s="30"/>
      <c r="B151" s="128"/>
      <c r="C151" s="160" t="s">
        <v>265</v>
      </c>
      <c r="D151" s="160" t="s">
        <v>221</v>
      </c>
      <c r="E151" s="161" t="s">
        <v>1644</v>
      </c>
      <c r="F151" s="162" t="s">
        <v>2263</v>
      </c>
      <c r="G151" s="163" t="s">
        <v>246</v>
      </c>
      <c r="H151" s="164">
        <v>1</v>
      </c>
      <c r="I151" s="165"/>
      <c r="J151" s="166">
        <f>ROUND(I151*H151,2)</f>
        <v>0</v>
      </c>
      <c r="K151" s="167"/>
      <c r="L151" s="31"/>
      <c r="M151" s="168" t="s">
        <v>1</v>
      </c>
      <c r="N151" s="169" t="s">
        <v>38</v>
      </c>
      <c r="O151" s="59"/>
      <c r="P151" s="170">
        <f>O151*H151</f>
        <v>0</v>
      </c>
      <c r="Q151" s="170">
        <v>0</v>
      </c>
      <c r="R151" s="170">
        <f>Q151*H151</f>
        <v>0</v>
      </c>
      <c r="S151" s="170">
        <v>0</v>
      </c>
      <c r="T151" s="171">
        <f>S151*H151</f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72" t="s">
        <v>389</v>
      </c>
      <c r="AT151" s="172" t="s">
        <v>221</v>
      </c>
      <c r="AU151" s="172" t="s">
        <v>78</v>
      </c>
      <c r="AY151" s="13" t="s">
        <v>219</v>
      </c>
      <c r="BE151" s="91">
        <f>IF(N151="základná",J151,0)</f>
        <v>0</v>
      </c>
      <c r="BF151" s="91">
        <f>IF(N151="znížená",J151,0)</f>
        <v>0</v>
      </c>
      <c r="BG151" s="91">
        <f>IF(N151="zákl. prenesená",J151,0)</f>
        <v>0</v>
      </c>
      <c r="BH151" s="91">
        <f>IF(N151="zníž. prenesená",J151,0)</f>
        <v>0</v>
      </c>
      <c r="BI151" s="91">
        <f>IF(N151="nulová",J151,0)</f>
        <v>0</v>
      </c>
      <c r="BJ151" s="13" t="s">
        <v>84</v>
      </c>
      <c r="BK151" s="91">
        <f>ROUND(I151*H151,2)</f>
        <v>0</v>
      </c>
      <c r="BL151" s="13" t="s">
        <v>389</v>
      </c>
      <c r="BM151" s="172" t="s">
        <v>366</v>
      </c>
    </row>
    <row r="152" spans="1:65" s="2" customFormat="1" ht="16.5" customHeight="1" x14ac:dyDescent="0.2">
      <c r="A152" s="30"/>
      <c r="B152" s="128"/>
      <c r="C152" s="160" t="s">
        <v>242</v>
      </c>
      <c r="D152" s="160" t="s">
        <v>221</v>
      </c>
      <c r="E152" s="161" t="s">
        <v>1646</v>
      </c>
      <c r="F152" s="162" t="s">
        <v>1647</v>
      </c>
      <c r="G152" s="163" t="s">
        <v>711</v>
      </c>
      <c r="H152" s="189"/>
      <c r="I152" s="165"/>
      <c r="J152" s="166">
        <f>ROUND(I152*H152,2)</f>
        <v>0</v>
      </c>
      <c r="K152" s="167"/>
      <c r="L152" s="31"/>
      <c r="M152" s="168" t="s">
        <v>1</v>
      </c>
      <c r="N152" s="169" t="s">
        <v>38</v>
      </c>
      <c r="O152" s="59"/>
      <c r="P152" s="170">
        <f>O152*H152</f>
        <v>0</v>
      </c>
      <c r="Q152" s="170">
        <v>0</v>
      </c>
      <c r="R152" s="170">
        <f>Q152*H152</f>
        <v>0</v>
      </c>
      <c r="S152" s="170">
        <v>0</v>
      </c>
      <c r="T152" s="171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72" t="s">
        <v>389</v>
      </c>
      <c r="AT152" s="172" t="s">
        <v>221</v>
      </c>
      <c r="AU152" s="172" t="s">
        <v>78</v>
      </c>
      <c r="AY152" s="13" t="s">
        <v>219</v>
      </c>
      <c r="BE152" s="91">
        <f>IF(N152="základná",J152,0)</f>
        <v>0</v>
      </c>
      <c r="BF152" s="91">
        <f>IF(N152="znížená",J152,0)</f>
        <v>0</v>
      </c>
      <c r="BG152" s="91">
        <f>IF(N152="zákl. prenesená",J152,0)</f>
        <v>0</v>
      </c>
      <c r="BH152" s="91">
        <f>IF(N152="zníž. prenesená",J152,0)</f>
        <v>0</v>
      </c>
      <c r="BI152" s="91">
        <f>IF(N152="nulová",J152,0)</f>
        <v>0</v>
      </c>
      <c r="BJ152" s="13" t="s">
        <v>84</v>
      </c>
      <c r="BK152" s="91">
        <f>ROUND(I152*H152,2)</f>
        <v>0</v>
      </c>
      <c r="BL152" s="13" t="s">
        <v>389</v>
      </c>
      <c r="BM152" s="172" t="s">
        <v>2264</v>
      </c>
    </row>
    <row r="153" spans="1:65" s="2" customFormat="1" ht="16.5" customHeight="1" x14ac:dyDescent="0.2">
      <c r="A153" s="30"/>
      <c r="B153" s="128"/>
      <c r="C153" s="160" t="s">
        <v>272</v>
      </c>
      <c r="D153" s="160" t="s">
        <v>221</v>
      </c>
      <c r="E153" s="161" t="s">
        <v>1649</v>
      </c>
      <c r="F153" s="162" t="s">
        <v>1650</v>
      </c>
      <c r="G153" s="163" t="s">
        <v>711</v>
      </c>
      <c r="H153" s="189"/>
      <c r="I153" s="165"/>
      <c r="J153" s="166">
        <f>ROUND(I153*H153,2)</f>
        <v>0</v>
      </c>
      <c r="K153" s="167"/>
      <c r="L153" s="31"/>
      <c r="M153" s="173" t="s">
        <v>1</v>
      </c>
      <c r="N153" s="174" t="s">
        <v>38</v>
      </c>
      <c r="O153" s="175"/>
      <c r="P153" s="176">
        <f>O153*H153</f>
        <v>0</v>
      </c>
      <c r="Q153" s="176">
        <v>0</v>
      </c>
      <c r="R153" s="176">
        <f>Q153*H153</f>
        <v>0</v>
      </c>
      <c r="S153" s="176">
        <v>0</v>
      </c>
      <c r="T153" s="177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72" t="s">
        <v>389</v>
      </c>
      <c r="AT153" s="172" t="s">
        <v>221</v>
      </c>
      <c r="AU153" s="172" t="s">
        <v>78</v>
      </c>
      <c r="AY153" s="13" t="s">
        <v>219</v>
      </c>
      <c r="BE153" s="91">
        <f>IF(N153="základná",J153,0)</f>
        <v>0</v>
      </c>
      <c r="BF153" s="91">
        <f>IF(N153="znížená",J153,0)</f>
        <v>0</v>
      </c>
      <c r="BG153" s="91">
        <f>IF(N153="zákl. prenesená",J153,0)</f>
        <v>0</v>
      </c>
      <c r="BH153" s="91">
        <f>IF(N153="zníž. prenesená",J153,0)</f>
        <v>0</v>
      </c>
      <c r="BI153" s="91">
        <f>IF(N153="nulová",J153,0)</f>
        <v>0</v>
      </c>
      <c r="BJ153" s="13" t="s">
        <v>84</v>
      </c>
      <c r="BK153" s="91">
        <f>ROUND(I153*H153,2)</f>
        <v>0</v>
      </c>
      <c r="BL153" s="13" t="s">
        <v>389</v>
      </c>
      <c r="BM153" s="172" t="s">
        <v>2265</v>
      </c>
    </row>
    <row r="154" spans="1:65" s="2" customFormat="1" ht="24.3" customHeight="1" x14ac:dyDescent="0.2">
      <c r="A154" s="30"/>
      <c r="B154" s="128"/>
      <c r="C154" s="427" t="s">
        <v>2852</v>
      </c>
      <c r="D154" s="427"/>
      <c r="E154" s="7"/>
      <c r="F154" s="7"/>
      <c r="G154" s="7"/>
      <c r="H154" s="7"/>
      <c r="I154" s="7"/>
      <c r="J154" s="192"/>
      <c r="K154" s="193"/>
      <c r="L154" s="31"/>
      <c r="M154" s="194"/>
      <c r="N154" s="169"/>
      <c r="O154" s="59"/>
      <c r="P154" s="170"/>
      <c r="Q154" s="170"/>
      <c r="R154" s="170"/>
      <c r="S154" s="170"/>
      <c r="T154" s="17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72"/>
      <c r="AT154" s="172"/>
      <c r="AU154" s="172"/>
      <c r="AY154" s="13"/>
      <c r="BE154" s="91"/>
      <c r="BF154" s="91"/>
      <c r="BG154" s="91"/>
      <c r="BH154" s="91"/>
      <c r="BI154" s="91"/>
      <c r="BJ154" s="13"/>
      <c r="BK154" s="91"/>
      <c r="BL154" s="13"/>
      <c r="BM154" s="172"/>
    </row>
    <row r="155" spans="1:65" s="2" customFormat="1" ht="28.8" customHeight="1" x14ac:dyDescent="0.2">
      <c r="A155" s="30"/>
      <c r="B155" s="128"/>
      <c r="C155" s="427" t="s">
        <v>2853</v>
      </c>
      <c r="D155" s="427"/>
      <c r="E155" s="427"/>
      <c r="F155" s="427"/>
      <c r="G155" s="427"/>
      <c r="H155" s="427"/>
      <c r="I155" s="427"/>
      <c r="J155" s="192"/>
      <c r="K155" s="193"/>
      <c r="L155" s="31"/>
      <c r="M155" s="194"/>
      <c r="N155" s="169"/>
      <c r="O155" s="59"/>
      <c r="P155" s="170"/>
      <c r="Q155" s="170"/>
      <c r="R155" s="170"/>
      <c r="S155" s="170"/>
      <c r="T155" s="17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72"/>
      <c r="AT155" s="172"/>
      <c r="AU155" s="172"/>
      <c r="AY155" s="13"/>
      <c r="BE155" s="91"/>
      <c r="BF155" s="91"/>
      <c r="BG155" s="91"/>
      <c r="BH155" s="91"/>
      <c r="BI155" s="91"/>
      <c r="BJ155" s="13"/>
      <c r="BK155" s="91"/>
      <c r="BL155" s="13"/>
      <c r="BM155" s="172"/>
    </row>
    <row r="156" spans="1:65" s="2" customFormat="1" ht="33.450000000000003" customHeight="1" x14ac:dyDescent="0.2">
      <c r="A156" s="30"/>
      <c r="B156" s="128"/>
      <c r="C156" s="427" t="s">
        <v>2854</v>
      </c>
      <c r="D156" s="427"/>
      <c r="E156" s="427"/>
      <c r="F156" s="427"/>
      <c r="G156" s="427"/>
      <c r="H156" s="427"/>
      <c r="I156" s="427"/>
      <c r="J156" s="192"/>
      <c r="K156" s="193"/>
      <c r="L156" s="31"/>
      <c r="M156" s="194"/>
      <c r="N156" s="169"/>
      <c r="O156" s="59"/>
      <c r="P156" s="170"/>
      <c r="Q156" s="170"/>
      <c r="R156" s="170"/>
      <c r="S156" s="170"/>
      <c r="T156" s="17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72"/>
      <c r="AT156" s="172"/>
      <c r="AU156" s="172"/>
      <c r="AY156" s="13"/>
      <c r="BE156" s="91"/>
      <c r="BF156" s="91"/>
      <c r="BG156" s="91"/>
      <c r="BH156" s="91"/>
      <c r="BI156" s="91"/>
      <c r="BJ156" s="13"/>
      <c r="BK156" s="91"/>
      <c r="BL156" s="13"/>
      <c r="BM156" s="172"/>
    </row>
    <row r="157" spans="1:65" s="2" customFormat="1" ht="33.450000000000003" customHeight="1" x14ac:dyDescent="0.2">
      <c r="A157" s="30"/>
      <c r="B157" s="128"/>
      <c r="C157" s="427" t="s">
        <v>2855</v>
      </c>
      <c r="D157" s="427"/>
      <c r="E157" s="427"/>
      <c r="F157" s="427"/>
      <c r="G157" s="427"/>
      <c r="H157" s="427"/>
      <c r="I157" s="427"/>
      <c r="J157" s="192"/>
      <c r="K157" s="193"/>
      <c r="L157" s="31"/>
      <c r="M157" s="194"/>
      <c r="N157" s="169"/>
      <c r="O157" s="59"/>
      <c r="P157" s="170"/>
      <c r="Q157" s="170"/>
      <c r="R157" s="170"/>
      <c r="S157" s="170"/>
      <c r="T157" s="17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72"/>
      <c r="AT157" s="172"/>
      <c r="AU157" s="172"/>
      <c r="AY157" s="13"/>
      <c r="BE157" s="91"/>
      <c r="BF157" s="91"/>
      <c r="BG157" s="91"/>
      <c r="BH157" s="91"/>
      <c r="BI157" s="91"/>
      <c r="BJ157" s="13"/>
      <c r="BK157" s="91"/>
      <c r="BL157" s="13"/>
      <c r="BM157" s="172"/>
    </row>
    <row r="158" spans="1:65" s="2" customFormat="1" ht="39" customHeight="1" x14ac:dyDescent="0.2">
      <c r="A158" s="30"/>
      <c r="B158" s="128"/>
      <c r="C158" s="427" t="s">
        <v>2856</v>
      </c>
      <c r="D158" s="427"/>
      <c r="E158" s="427"/>
      <c r="F158" s="427"/>
      <c r="G158" s="427"/>
      <c r="H158" s="427"/>
      <c r="I158" s="427"/>
      <c r="J158" s="192"/>
      <c r="K158" s="193"/>
      <c r="L158" s="31"/>
      <c r="M158" s="194"/>
      <c r="N158" s="169"/>
      <c r="O158" s="59"/>
      <c r="P158" s="170"/>
      <c r="Q158" s="170"/>
      <c r="R158" s="170"/>
      <c r="S158" s="170"/>
      <c r="T158" s="17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72"/>
      <c r="AT158" s="172"/>
      <c r="AU158" s="172"/>
      <c r="AY158" s="13"/>
      <c r="BE158" s="91"/>
      <c r="BF158" s="91"/>
      <c r="BG158" s="91"/>
      <c r="BH158" s="91"/>
      <c r="BI158" s="91"/>
      <c r="BJ158" s="13"/>
      <c r="BK158" s="91"/>
      <c r="BL158" s="13"/>
      <c r="BM158" s="172"/>
    </row>
    <row r="159" spans="1:65" s="2" customFormat="1" ht="40.799999999999997" customHeight="1" x14ac:dyDescent="0.2">
      <c r="A159" s="30"/>
      <c r="B159" s="128"/>
      <c r="C159" s="427" t="s">
        <v>2857</v>
      </c>
      <c r="D159" s="427"/>
      <c r="E159" s="427"/>
      <c r="F159" s="427"/>
      <c r="G159" s="427"/>
      <c r="H159" s="427"/>
      <c r="I159" s="427"/>
      <c r="J159" s="192"/>
      <c r="K159" s="193"/>
      <c r="L159" s="31"/>
      <c r="M159" s="194"/>
      <c r="N159" s="169"/>
      <c r="O159" s="59"/>
      <c r="P159" s="170"/>
      <c r="Q159" s="170"/>
      <c r="R159" s="170"/>
      <c r="S159" s="170"/>
      <c r="T159" s="17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72"/>
      <c r="AT159" s="172"/>
      <c r="AU159" s="172"/>
      <c r="AY159" s="13"/>
      <c r="BE159" s="91"/>
      <c r="BF159" s="91"/>
      <c r="BG159" s="91"/>
      <c r="BH159" s="91"/>
      <c r="BI159" s="91"/>
      <c r="BJ159" s="13"/>
      <c r="BK159" s="91"/>
      <c r="BL159" s="13"/>
      <c r="BM159" s="172"/>
    </row>
    <row r="160" spans="1:65" s="2" customFormat="1" ht="46.2" customHeight="1" x14ac:dyDescent="0.2">
      <c r="A160" s="30"/>
      <c r="B160" s="128"/>
      <c r="C160" s="427" t="s">
        <v>2858</v>
      </c>
      <c r="D160" s="427"/>
      <c r="E160" s="427"/>
      <c r="F160" s="427"/>
      <c r="G160" s="427"/>
      <c r="H160" s="427"/>
      <c r="I160" s="427"/>
      <c r="J160" s="192"/>
      <c r="K160" s="193"/>
      <c r="L160" s="31"/>
      <c r="M160" s="194"/>
      <c r="N160" s="169"/>
      <c r="O160" s="59"/>
      <c r="P160" s="170"/>
      <c r="Q160" s="170"/>
      <c r="R160" s="170"/>
      <c r="S160" s="170"/>
      <c r="T160" s="17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72"/>
      <c r="AT160" s="172"/>
      <c r="AU160" s="172"/>
      <c r="AY160" s="13"/>
      <c r="BE160" s="91"/>
      <c r="BF160" s="91"/>
      <c r="BG160" s="91"/>
      <c r="BH160" s="91"/>
      <c r="BI160" s="91"/>
      <c r="BJ160" s="13"/>
      <c r="BK160" s="91"/>
      <c r="BL160" s="13"/>
      <c r="BM160" s="172"/>
    </row>
    <row r="161" spans="1:31" s="2" customFormat="1" ht="7.05" customHeight="1" x14ac:dyDescent="0.2">
      <c r="A161" s="30"/>
      <c r="B161" s="48"/>
      <c r="C161" s="49"/>
      <c r="D161" s="49"/>
      <c r="E161" s="49"/>
      <c r="F161" s="49"/>
      <c r="G161" s="49"/>
      <c r="H161" s="49"/>
      <c r="I161" s="49"/>
      <c r="J161" s="49"/>
      <c r="K161" s="49"/>
      <c r="L161" s="31"/>
      <c r="M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</row>
  </sheetData>
  <autoFilter ref="C133:K153"/>
  <mergeCells count="24">
    <mergeCell ref="E124:H124"/>
    <mergeCell ref="C157:I157"/>
    <mergeCell ref="C158:I158"/>
    <mergeCell ref="C159:I159"/>
    <mergeCell ref="C160:I160"/>
    <mergeCell ref="E126:H126"/>
    <mergeCell ref="C155:I155"/>
    <mergeCell ref="C156:I156"/>
    <mergeCell ref="E11:H11"/>
    <mergeCell ref="E20:H20"/>
    <mergeCell ref="E29:H29"/>
    <mergeCell ref="L2:V2"/>
    <mergeCell ref="C154:D154"/>
    <mergeCell ref="E85:H85"/>
    <mergeCell ref="E87:H87"/>
    <mergeCell ref="E89:H89"/>
    <mergeCell ref="D106:F106"/>
    <mergeCell ref="D107:F107"/>
    <mergeCell ref="E7:H7"/>
    <mergeCell ref="E9:H9"/>
    <mergeCell ref="D108:F108"/>
    <mergeCell ref="D109:F109"/>
    <mergeCell ref="D110:F110"/>
    <mergeCell ref="E122:H122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37"/>
  <sheetViews>
    <sheetView showGridLines="0" topLeftCell="A57" workbookViewId="0">
      <selection activeCell="BE108" sqref="BE108"/>
    </sheetView>
  </sheetViews>
  <sheetFormatPr defaultColWidth="8.7109375" defaultRowHeight="10.199999999999999" x14ac:dyDescent="0.2"/>
  <cols>
    <col min="1" max="1" width="8.28515625" style="1" customWidth="1"/>
    <col min="2" max="2" width="1.7109375" style="1" customWidth="1"/>
    <col min="3" max="3" width="4.28515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28515625" style="1" customWidth="1"/>
    <col min="43" max="43" width="15.7109375" style="1" hidden="1" customWidth="1"/>
    <col min="44" max="44" width="13.7109375" style="1" customWidth="1"/>
    <col min="45" max="47" width="25.71093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28515625" style="1" hidden="1" customWidth="1"/>
    <col min="54" max="54" width="25" style="1" hidden="1" customWidth="1"/>
    <col min="55" max="55" width="21.7109375" style="1" hidden="1" customWidth="1"/>
    <col min="56" max="56" width="19.28515625" style="1" hidden="1" customWidth="1"/>
    <col min="57" max="57" width="66.42578125" style="1" customWidth="1"/>
    <col min="71" max="91" width="9.28515625" style="1" hidden="1"/>
  </cols>
  <sheetData>
    <row r="1" spans="1:74" x14ac:dyDescent="0.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s="1" customFormat="1" ht="37.049999999999997" customHeight="1" x14ac:dyDescent="0.2">
      <c r="AR2" s="373" t="s">
        <v>5</v>
      </c>
      <c r="AS2" s="374"/>
      <c r="AT2" s="374"/>
      <c r="AU2" s="374"/>
      <c r="AV2" s="374"/>
      <c r="AW2" s="374"/>
      <c r="AX2" s="374"/>
      <c r="AY2" s="374"/>
      <c r="AZ2" s="374"/>
      <c r="BA2" s="374"/>
      <c r="BB2" s="374"/>
      <c r="BC2" s="374"/>
      <c r="BD2" s="374"/>
      <c r="BE2" s="374"/>
      <c r="BS2" s="13" t="s">
        <v>6</v>
      </c>
      <c r="BT2" s="13" t="s">
        <v>7</v>
      </c>
    </row>
    <row r="3" spans="1:74" s="1" customFormat="1" ht="7.0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s="1" customFormat="1" ht="25.05" customHeight="1" x14ac:dyDescent="0.2">
      <c r="B4" s="16"/>
      <c r="D4" s="17" t="s">
        <v>8</v>
      </c>
      <c r="AR4" s="16"/>
      <c r="AS4" s="18" t="s">
        <v>9</v>
      </c>
      <c r="BE4" s="19" t="s">
        <v>10</v>
      </c>
      <c r="BS4" s="13" t="s">
        <v>11</v>
      </c>
    </row>
    <row r="5" spans="1:74" s="1" customFormat="1" ht="12" customHeight="1" x14ac:dyDescent="0.2">
      <c r="B5" s="16"/>
      <c r="D5" s="20" t="s">
        <v>12</v>
      </c>
      <c r="K5" s="378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4"/>
      <c r="AC5" s="374"/>
      <c r="AD5" s="374"/>
      <c r="AE5" s="374"/>
      <c r="AF5" s="374"/>
      <c r="AG5" s="374"/>
      <c r="AH5" s="374"/>
      <c r="AI5" s="374"/>
      <c r="AJ5" s="374"/>
      <c r="AK5" s="374"/>
      <c r="AL5" s="374"/>
      <c r="AM5" s="374"/>
      <c r="AN5" s="374"/>
      <c r="AO5" s="374"/>
      <c r="AR5" s="16"/>
      <c r="BE5" s="375" t="s">
        <v>14</v>
      </c>
      <c r="BS5" s="13" t="s">
        <v>6</v>
      </c>
    </row>
    <row r="6" spans="1:74" s="1" customFormat="1" ht="37.049999999999997" customHeight="1" x14ac:dyDescent="0.2">
      <c r="B6" s="16"/>
      <c r="D6" s="22" t="s">
        <v>15</v>
      </c>
      <c r="K6" s="379" t="s">
        <v>76</v>
      </c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R6" s="16"/>
      <c r="BE6" s="376"/>
      <c r="BS6" s="13" t="s">
        <v>6</v>
      </c>
    </row>
    <row r="7" spans="1:74" s="1" customFormat="1" ht="12" customHeight="1" x14ac:dyDescent="0.2">
      <c r="B7" s="16"/>
      <c r="D7" s="23" t="s">
        <v>16</v>
      </c>
      <c r="K7" s="21" t="s">
        <v>1</v>
      </c>
      <c r="AK7" s="23" t="s">
        <v>17</v>
      </c>
      <c r="AN7" s="21" t="s">
        <v>1</v>
      </c>
      <c r="AR7" s="16"/>
      <c r="BE7" s="376"/>
      <c r="BS7" s="13" t="s">
        <v>6</v>
      </c>
    </row>
    <row r="8" spans="1:74" s="1" customFormat="1" ht="12" customHeight="1" x14ac:dyDescent="0.2">
      <c r="B8" s="16"/>
      <c r="D8" s="23" t="s">
        <v>18</v>
      </c>
      <c r="K8" s="21" t="s">
        <v>183</v>
      </c>
      <c r="AK8" s="23" t="s">
        <v>20</v>
      </c>
      <c r="AN8" s="191">
        <v>44665</v>
      </c>
      <c r="AR8" s="16"/>
      <c r="BE8" s="376"/>
      <c r="BS8" s="13" t="s">
        <v>6</v>
      </c>
    </row>
    <row r="9" spans="1:74" s="1" customFormat="1" ht="14.55" customHeight="1" x14ac:dyDescent="0.2">
      <c r="B9" s="16"/>
      <c r="AR9" s="16"/>
      <c r="BE9" s="376"/>
      <c r="BS9" s="13" t="s">
        <v>6</v>
      </c>
    </row>
    <row r="10" spans="1:74" s="1" customFormat="1" ht="12" customHeight="1" x14ac:dyDescent="0.2">
      <c r="B10" s="16"/>
      <c r="D10" s="23" t="s">
        <v>21</v>
      </c>
      <c r="K10" s="1" t="s">
        <v>184</v>
      </c>
      <c r="AK10" s="23" t="s">
        <v>22</v>
      </c>
      <c r="AN10" s="21" t="s">
        <v>1</v>
      </c>
      <c r="AR10" s="16"/>
      <c r="BE10" s="376"/>
      <c r="BS10" s="13" t="s">
        <v>6</v>
      </c>
    </row>
    <row r="11" spans="1:74" s="1" customFormat="1" ht="18.45" customHeight="1" x14ac:dyDescent="0.2">
      <c r="B11" s="16"/>
      <c r="E11" s="21" t="s">
        <v>19</v>
      </c>
      <c r="AK11" s="23" t="s">
        <v>23</v>
      </c>
      <c r="AN11" s="21" t="s">
        <v>1</v>
      </c>
      <c r="AR11" s="16"/>
      <c r="BE11" s="376"/>
      <c r="BS11" s="13" t="s">
        <v>6</v>
      </c>
    </row>
    <row r="12" spans="1:74" s="1" customFormat="1" ht="7.05" customHeight="1" x14ac:dyDescent="0.2">
      <c r="B12" s="16"/>
      <c r="AR12" s="16"/>
      <c r="BE12" s="376"/>
      <c r="BS12" s="13" t="s">
        <v>6</v>
      </c>
    </row>
    <row r="13" spans="1:74" s="1" customFormat="1" ht="12" customHeight="1" x14ac:dyDescent="0.2">
      <c r="B13" s="16"/>
      <c r="D13" s="23" t="s">
        <v>24</v>
      </c>
      <c r="AK13" s="23" t="s">
        <v>22</v>
      </c>
      <c r="AN13" s="25" t="s">
        <v>25</v>
      </c>
      <c r="AR13" s="16"/>
      <c r="BE13" s="376"/>
      <c r="BS13" s="13" t="s">
        <v>6</v>
      </c>
    </row>
    <row r="14" spans="1:74" ht="13.2" x14ac:dyDescent="0.2">
      <c r="B14" s="16"/>
      <c r="E14" s="380" t="s">
        <v>25</v>
      </c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81"/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1"/>
      <c r="AK14" s="23" t="s">
        <v>23</v>
      </c>
      <c r="AN14" s="25" t="s">
        <v>25</v>
      </c>
      <c r="AR14" s="16"/>
      <c r="BE14" s="376"/>
      <c r="BS14" s="13" t="s">
        <v>6</v>
      </c>
    </row>
    <row r="15" spans="1:74" s="1" customFormat="1" ht="7.05" customHeight="1" x14ac:dyDescent="0.2">
      <c r="B15" s="16"/>
      <c r="AR15" s="16"/>
      <c r="BE15" s="376"/>
      <c r="BS15" s="13" t="s">
        <v>3</v>
      </c>
    </row>
    <row r="16" spans="1:74" s="1" customFormat="1" ht="12" customHeight="1" x14ac:dyDescent="0.2">
      <c r="B16" s="16"/>
      <c r="D16" s="23" t="s">
        <v>26</v>
      </c>
      <c r="K16" s="1" t="s">
        <v>185</v>
      </c>
      <c r="AK16" s="23" t="s">
        <v>22</v>
      </c>
      <c r="AN16" s="21" t="s">
        <v>1</v>
      </c>
      <c r="AR16" s="16"/>
      <c r="BE16" s="376"/>
      <c r="BS16" s="13" t="s">
        <v>3</v>
      </c>
    </row>
    <row r="17" spans="1:71" s="1" customFormat="1" ht="18.45" customHeight="1" x14ac:dyDescent="0.2">
      <c r="B17" s="16"/>
      <c r="E17" s="21" t="s">
        <v>19</v>
      </c>
      <c r="AK17" s="23" t="s">
        <v>23</v>
      </c>
      <c r="AN17" s="21" t="s">
        <v>1</v>
      </c>
      <c r="AR17" s="16"/>
      <c r="BE17" s="376"/>
      <c r="BS17" s="13" t="s">
        <v>27</v>
      </c>
    </row>
    <row r="18" spans="1:71" s="1" customFormat="1" ht="7.05" customHeight="1" x14ac:dyDescent="0.2">
      <c r="B18" s="16"/>
      <c r="AR18" s="16"/>
      <c r="BE18" s="376"/>
      <c r="BS18" s="13" t="s">
        <v>6</v>
      </c>
    </row>
    <row r="19" spans="1:71" s="1" customFormat="1" ht="12" customHeight="1" x14ac:dyDescent="0.2">
      <c r="B19" s="16"/>
      <c r="D19" s="23" t="s">
        <v>28</v>
      </c>
      <c r="K19" s="1" t="s">
        <v>186</v>
      </c>
      <c r="AK19" s="23" t="s">
        <v>22</v>
      </c>
      <c r="AN19" s="21" t="s">
        <v>1</v>
      </c>
      <c r="AR19" s="16"/>
      <c r="BE19" s="376"/>
      <c r="BS19" s="13" t="s">
        <v>6</v>
      </c>
    </row>
    <row r="20" spans="1:71" s="1" customFormat="1" ht="18.45" customHeight="1" x14ac:dyDescent="0.2">
      <c r="B20" s="16"/>
      <c r="E20" s="21" t="s">
        <v>19</v>
      </c>
      <c r="AK20" s="23" t="s">
        <v>23</v>
      </c>
      <c r="AN20" s="21" t="s">
        <v>1</v>
      </c>
      <c r="AR20" s="16"/>
      <c r="BE20" s="376"/>
      <c r="BS20" s="13" t="s">
        <v>27</v>
      </c>
    </row>
    <row r="21" spans="1:71" s="1" customFormat="1" ht="7.05" customHeight="1" x14ac:dyDescent="0.2">
      <c r="B21" s="16"/>
      <c r="AR21" s="16"/>
      <c r="BE21" s="376"/>
    </row>
    <row r="22" spans="1:71" s="1" customFormat="1" ht="12" customHeight="1" x14ac:dyDescent="0.2">
      <c r="B22" s="16"/>
      <c r="D22" s="23" t="s">
        <v>29</v>
      </c>
      <c r="AR22" s="16"/>
      <c r="BE22" s="376"/>
    </row>
    <row r="23" spans="1:71" s="1" customFormat="1" ht="16.5" customHeight="1" x14ac:dyDescent="0.2">
      <c r="B23" s="16"/>
      <c r="E23" s="382" t="s">
        <v>1</v>
      </c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2"/>
      <c r="AJ23" s="382"/>
      <c r="AK23" s="382"/>
      <c r="AL23" s="382"/>
      <c r="AM23" s="382"/>
      <c r="AN23" s="382"/>
      <c r="AR23" s="16"/>
      <c r="BE23" s="376"/>
    </row>
    <row r="24" spans="1:71" s="1" customFormat="1" ht="7.05" customHeight="1" x14ac:dyDescent="0.2">
      <c r="B24" s="16"/>
      <c r="AR24" s="16"/>
      <c r="BE24" s="376"/>
    </row>
    <row r="25" spans="1:71" s="1" customFormat="1" ht="7.05" customHeight="1" x14ac:dyDescent="0.2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376"/>
    </row>
    <row r="26" spans="1:71" s="1" customFormat="1" ht="14.55" customHeight="1" x14ac:dyDescent="0.2">
      <c r="B26" s="16"/>
      <c r="D26" s="28" t="s">
        <v>30</v>
      </c>
      <c r="AK26" s="383">
        <f>ROUND(AG94,2)</f>
        <v>0</v>
      </c>
      <c r="AL26" s="374"/>
      <c r="AM26" s="374"/>
      <c r="AN26" s="374"/>
      <c r="AO26" s="374"/>
      <c r="AR26" s="16"/>
      <c r="BE26" s="376"/>
    </row>
    <row r="27" spans="1:71" s="1" customFormat="1" ht="14.55" customHeight="1" x14ac:dyDescent="0.2">
      <c r="B27" s="16"/>
      <c r="D27" s="28" t="s">
        <v>31</v>
      </c>
      <c r="AK27" s="383">
        <f>ROUND(AG130, 2)</f>
        <v>0</v>
      </c>
      <c r="AL27" s="383"/>
      <c r="AM27" s="383"/>
      <c r="AN27" s="383"/>
      <c r="AO27" s="383"/>
      <c r="AR27" s="16"/>
      <c r="BE27" s="376"/>
    </row>
    <row r="28" spans="1:71" s="2" customFormat="1" ht="7.05" customHeight="1" x14ac:dyDescent="0.2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1"/>
      <c r="BE28" s="376"/>
    </row>
    <row r="29" spans="1:71" s="2" customFormat="1" ht="25.95" customHeight="1" x14ac:dyDescent="0.2">
      <c r="A29" s="30"/>
      <c r="B29" s="31"/>
      <c r="C29" s="30"/>
      <c r="D29" s="32" t="s">
        <v>32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84">
        <f>ROUND(AK26 + AK27, 2)</f>
        <v>0</v>
      </c>
      <c r="AL29" s="385"/>
      <c r="AM29" s="385"/>
      <c r="AN29" s="385"/>
      <c r="AO29" s="385"/>
      <c r="AP29" s="30"/>
      <c r="AQ29" s="30"/>
      <c r="AR29" s="31"/>
      <c r="BE29" s="376"/>
    </row>
    <row r="30" spans="1:71" s="2" customFormat="1" ht="7.05" customHeight="1" x14ac:dyDescent="0.2">
      <c r="A30" s="30"/>
      <c r="B30" s="31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1"/>
      <c r="BE30" s="376"/>
    </row>
    <row r="31" spans="1:71" s="2" customFormat="1" ht="13.2" x14ac:dyDescent="0.2">
      <c r="A31" s="30"/>
      <c r="B31" s="31"/>
      <c r="C31" s="30"/>
      <c r="D31" s="30"/>
      <c r="E31" s="30"/>
      <c r="F31" s="30"/>
      <c r="G31" s="30"/>
      <c r="H31" s="30"/>
      <c r="I31" s="30"/>
      <c r="J31" s="30"/>
      <c r="K31" s="30"/>
      <c r="L31" s="386" t="s">
        <v>33</v>
      </c>
      <c r="M31" s="386"/>
      <c r="N31" s="386"/>
      <c r="O31" s="386"/>
      <c r="P31" s="386"/>
      <c r="Q31" s="30"/>
      <c r="R31" s="30"/>
      <c r="S31" s="30"/>
      <c r="T31" s="30"/>
      <c r="U31" s="30"/>
      <c r="V31" s="30"/>
      <c r="W31" s="386" t="s">
        <v>34</v>
      </c>
      <c r="X31" s="386"/>
      <c r="Y31" s="386"/>
      <c r="Z31" s="386"/>
      <c r="AA31" s="386"/>
      <c r="AB31" s="386"/>
      <c r="AC31" s="386"/>
      <c r="AD31" s="386"/>
      <c r="AE31" s="386"/>
      <c r="AF31" s="30"/>
      <c r="AG31" s="30"/>
      <c r="AH31" s="30"/>
      <c r="AI31" s="30"/>
      <c r="AJ31" s="30"/>
      <c r="AK31" s="386" t="s">
        <v>35</v>
      </c>
      <c r="AL31" s="386"/>
      <c r="AM31" s="386"/>
      <c r="AN31" s="386"/>
      <c r="AO31" s="386"/>
      <c r="AP31" s="30"/>
      <c r="AQ31" s="30"/>
      <c r="AR31" s="31"/>
      <c r="BE31" s="376"/>
    </row>
    <row r="32" spans="1:71" s="3" customFormat="1" ht="14.55" customHeight="1" x14ac:dyDescent="0.2">
      <c r="B32" s="35"/>
      <c r="D32" s="23" t="s">
        <v>36</v>
      </c>
      <c r="F32" s="36" t="s">
        <v>37</v>
      </c>
      <c r="L32" s="389">
        <v>0.2</v>
      </c>
      <c r="M32" s="388"/>
      <c r="N32" s="388"/>
      <c r="O32" s="388"/>
      <c r="P32" s="388"/>
      <c r="Q32" s="37"/>
      <c r="R32" s="37"/>
      <c r="S32" s="37"/>
      <c r="T32" s="37"/>
      <c r="U32" s="37"/>
      <c r="V32" s="37"/>
      <c r="W32" s="387">
        <f>AK29</f>
        <v>0</v>
      </c>
      <c r="X32" s="388"/>
      <c r="Y32" s="388"/>
      <c r="Z32" s="388"/>
      <c r="AA32" s="388"/>
      <c r="AB32" s="388"/>
      <c r="AC32" s="388"/>
      <c r="AD32" s="388"/>
      <c r="AE32" s="388"/>
      <c r="AF32" s="37"/>
      <c r="AG32" s="37"/>
      <c r="AH32" s="37"/>
      <c r="AI32" s="37"/>
      <c r="AJ32" s="37"/>
      <c r="AK32" s="387">
        <f>W32*0.2</f>
        <v>0</v>
      </c>
      <c r="AL32" s="388"/>
      <c r="AM32" s="388"/>
      <c r="AN32" s="388"/>
      <c r="AO32" s="388"/>
      <c r="AP32" s="37"/>
      <c r="AQ32" s="37"/>
      <c r="AR32" s="38"/>
      <c r="AS32" s="37"/>
      <c r="AT32" s="37"/>
      <c r="AU32" s="37"/>
      <c r="AV32" s="37"/>
      <c r="AW32" s="37"/>
      <c r="AX32" s="37"/>
      <c r="AY32" s="37"/>
      <c r="AZ32" s="37"/>
      <c r="BE32" s="377"/>
    </row>
    <row r="33" spans="1:57" s="3" customFormat="1" ht="14.55" customHeight="1" x14ac:dyDescent="0.2">
      <c r="B33" s="35"/>
      <c r="F33" s="36" t="s">
        <v>38</v>
      </c>
      <c r="L33" s="389">
        <v>0.2</v>
      </c>
      <c r="M33" s="388"/>
      <c r="N33" s="388"/>
      <c r="O33" s="388"/>
      <c r="P33" s="388"/>
      <c r="Q33" s="37"/>
      <c r="R33" s="37"/>
      <c r="S33" s="37"/>
      <c r="T33" s="37"/>
      <c r="U33" s="37"/>
      <c r="V33" s="37"/>
      <c r="W33" s="387"/>
      <c r="X33" s="388"/>
      <c r="Y33" s="388"/>
      <c r="Z33" s="388"/>
      <c r="AA33" s="388"/>
      <c r="AB33" s="388"/>
      <c r="AC33" s="388"/>
      <c r="AD33" s="388"/>
      <c r="AE33" s="388"/>
      <c r="AF33" s="37"/>
      <c r="AG33" s="37"/>
      <c r="AH33" s="37"/>
      <c r="AI33" s="37"/>
      <c r="AJ33" s="37"/>
      <c r="AK33" s="387"/>
      <c r="AL33" s="388"/>
      <c r="AM33" s="388"/>
      <c r="AN33" s="388"/>
      <c r="AO33" s="388"/>
      <c r="AP33" s="37"/>
      <c r="AQ33" s="37"/>
      <c r="AR33" s="38"/>
      <c r="AS33" s="37"/>
      <c r="AT33" s="37"/>
      <c r="AU33" s="37"/>
      <c r="AV33" s="37"/>
      <c r="AW33" s="37"/>
      <c r="AX33" s="37"/>
      <c r="AY33" s="37"/>
      <c r="AZ33" s="37"/>
      <c r="BE33" s="377"/>
    </row>
    <row r="34" spans="1:57" s="3" customFormat="1" ht="14.55" hidden="1" customHeight="1" x14ac:dyDescent="0.2">
      <c r="B34" s="35"/>
      <c r="F34" s="23" t="s">
        <v>39</v>
      </c>
      <c r="L34" s="392">
        <v>0.2</v>
      </c>
      <c r="M34" s="391"/>
      <c r="N34" s="391"/>
      <c r="O34" s="391"/>
      <c r="P34" s="391"/>
      <c r="W34" s="390" t="e">
        <f>ROUND(BB94 + SUM(CF130:CF134), 2)</f>
        <v>#REF!</v>
      </c>
      <c r="X34" s="391"/>
      <c r="Y34" s="391"/>
      <c r="Z34" s="391"/>
      <c r="AA34" s="391"/>
      <c r="AB34" s="391"/>
      <c r="AC34" s="391"/>
      <c r="AD34" s="391"/>
      <c r="AE34" s="391"/>
      <c r="AK34" s="390">
        <v>0</v>
      </c>
      <c r="AL34" s="391"/>
      <c r="AM34" s="391"/>
      <c r="AN34" s="391"/>
      <c r="AO34" s="391"/>
      <c r="AR34" s="35"/>
      <c r="BE34" s="377"/>
    </row>
    <row r="35" spans="1:57" s="3" customFormat="1" ht="14.55" hidden="1" customHeight="1" x14ac:dyDescent="0.2">
      <c r="B35" s="35"/>
      <c r="F35" s="23" t="s">
        <v>40</v>
      </c>
      <c r="L35" s="392">
        <v>0.2</v>
      </c>
      <c r="M35" s="391"/>
      <c r="N35" s="391"/>
      <c r="O35" s="391"/>
      <c r="P35" s="391"/>
      <c r="W35" s="390" t="e">
        <f>ROUND(BC94 + SUM(CG130:CG134), 2)</f>
        <v>#REF!</v>
      </c>
      <c r="X35" s="391"/>
      <c r="Y35" s="391"/>
      <c r="Z35" s="391"/>
      <c r="AA35" s="391"/>
      <c r="AB35" s="391"/>
      <c r="AC35" s="391"/>
      <c r="AD35" s="391"/>
      <c r="AE35" s="391"/>
      <c r="AK35" s="390">
        <v>0</v>
      </c>
      <c r="AL35" s="391"/>
      <c r="AM35" s="391"/>
      <c r="AN35" s="391"/>
      <c r="AO35" s="391"/>
      <c r="AR35" s="35"/>
    </row>
    <row r="36" spans="1:57" s="3" customFormat="1" ht="14.55" hidden="1" customHeight="1" x14ac:dyDescent="0.2">
      <c r="B36" s="35"/>
      <c r="F36" s="36" t="s">
        <v>41</v>
      </c>
      <c r="L36" s="389">
        <v>0</v>
      </c>
      <c r="M36" s="388"/>
      <c r="N36" s="388"/>
      <c r="O36" s="388"/>
      <c r="P36" s="388"/>
      <c r="Q36" s="37"/>
      <c r="R36" s="37"/>
      <c r="S36" s="37"/>
      <c r="T36" s="37"/>
      <c r="U36" s="37"/>
      <c r="V36" s="37"/>
      <c r="W36" s="387" t="e">
        <f>ROUND(BD94 + SUM(CH130:CH134), 2)</f>
        <v>#REF!</v>
      </c>
      <c r="X36" s="388"/>
      <c r="Y36" s="388"/>
      <c r="Z36" s="388"/>
      <c r="AA36" s="388"/>
      <c r="AB36" s="388"/>
      <c r="AC36" s="388"/>
      <c r="AD36" s="388"/>
      <c r="AE36" s="388"/>
      <c r="AF36" s="37"/>
      <c r="AG36" s="37"/>
      <c r="AH36" s="37"/>
      <c r="AI36" s="37"/>
      <c r="AJ36" s="37"/>
      <c r="AK36" s="387">
        <v>0</v>
      </c>
      <c r="AL36" s="388"/>
      <c r="AM36" s="388"/>
      <c r="AN36" s="388"/>
      <c r="AO36" s="388"/>
      <c r="AP36" s="37"/>
      <c r="AQ36" s="37"/>
      <c r="AR36" s="38"/>
      <c r="AS36" s="37"/>
      <c r="AT36" s="37"/>
      <c r="AU36" s="37"/>
      <c r="AV36" s="37"/>
      <c r="AW36" s="37"/>
      <c r="AX36" s="37"/>
      <c r="AY36" s="37"/>
      <c r="AZ36" s="37"/>
    </row>
    <row r="37" spans="1:57" s="2" customFormat="1" ht="7.05" customHeight="1" x14ac:dyDescent="0.2">
      <c r="A37" s="30"/>
      <c r="B37" s="3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1"/>
      <c r="BE37" s="30"/>
    </row>
    <row r="38" spans="1:57" s="2" customFormat="1" ht="25.95" customHeight="1" x14ac:dyDescent="0.2">
      <c r="A38" s="30"/>
      <c r="B38" s="31"/>
      <c r="C38" s="39"/>
      <c r="D38" s="40" t="s">
        <v>42</v>
      </c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2" t="s">
        <v>43</v>
      </c>
      <c r="U38" s="41"/>
      <c r="V38" s="41"/>
      <c r="W38" s="41"/>
      <c r="X38" s="396" t="s">
        <v>44</v>
      </c>
      <c r="Y38" s="397"/>
      <c r="Z38" s="397"/>
      <c r="AA38" s="397"/>
      <c r="AB38" s="397"/>
      <c r="AC38" s="41"/>
      <c r="AD38" s="41"/>
      <c r="AE38" s="41"/>
      <c r="AF38" s="41"/>
      <c r="AG38" s="41"/>
      <c r="AH38" s="41"/>
      <c r="AI38" s="41"/>
      <c r="AJ38" s="41"/>
      <c r="AK38" s="398">
        <f>AK32+AK29</f>
        <v>0</v>
      </c>
      <c r="AL38" s="397"/>
      <c r="AM38" s="397"/>
      <c r="AN38" s="397"/>
      <c r="AO38" s="399"/>
      <c r="AP38" s="39"/>
      <c r="AQ38" s="39"/>
      <c r="AR38" s="31"/>
      <c r="BE38" s="30"/>
    </row>
    <row r="39" spans="1:57" s="2" customFormat="1" ht="7.05" customHeight="1" x14ac:dyDescent="0.2">
      <c r="A39" s="30"/>
      <c r="B39" s="31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1"/>
      <c r="BE39" s="30"/>
    </row>
    <row r="40" spans="1:57" s="2" customFormat="1" ht="14.55" customHeight="1" x14ac:dyDescent="0.2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1"/>
      <c r="BE40" s="30"/>
    </row>
    <row r="41" spans="1:57" s="1" customFormat="1" ht="14.55" customHeight="1" x14ac:dyDescent="0.2">
      <c r="B41" s="16"/>
      <c r="AR41" s="16"/>
    </row>
    <row r="42" spans="1:57" s="1" customFormat="1" ht="14.55" customHeight="1" x14ac:dyDescent="0.2">
      <c r="B42" s="16"/>
      <c r="AR42" s="16"/>
    </row>
    <row r="43" spans="1:57" s="1" customFormat="1" ht="14.55" customHeight="1" x14ac:dyDescent="0.2">
      <c r="B43" s="16"/>
      <c r="AR43" s="16"/>
    </row>
    <row r="44" spans="1:57" s="1" customFormat="1" ht="14.55" customHeight="1" x14ac:dyDescent="0.2">
      <c r="B44" s="16"/>
      <c r="AR44" s="16"/>
    </row>
    <row r="45" spans="1:57" s="1" customFormat="1" ht="14.55" customHeight="1" x14ac:dyDescent="0.2">
      <c r="B45" s="16"/>
      <c r="AR45" s="16"/>
    </row>
    <row r="46" spans="1:57" s="1" customFormat="1" ht="14.55" customHeight="1" x14ac:dyDescent="0.2">
      <c r="B46" s="16"/>
      <c r="AR46" s="16"/>
    </row>
    <row r="47" spans="1:57" s="1" customFormat="1" ht="14.55" customHeight="1" x14ac:dyDescent="0.2">
      <c r="B47" s="16"/>
      <c r="AR47" s="16"/>
    </row>
    <row r="48" spans="1:57" s="1" customFormat="1" ht="14.55" customHeight="1" x14ac:dyDescent="0.2">
      <c r="B48" s="16"/>
      <c r="AR48" s="16"/>
    </row>
    <row r="49" spans="1:57" s="2" customFormat="1" ht="14.55" customHeight="1" x14ac:dyDescent="0.2">
      <c r="B49" s="43"/>
      <c r="D49" s="44" t="s">
        <v>45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46</v>
      </c>
      <c r="AI49" s="45"/>
      <c r="AJ49" s="45"/>
      <c r="AK49" s="45"/>
      <c r="AL49" s="45"/>
      <c r="AM49" s="45"/>
      <c r="AN49" s="45"/>
      <c r="AO49" s="45"/>
      <c r="AR49" s="43"/>
    </row>
    <row r="50" spans="1:57" x14ac:dyDescent="0.2">
      <c r="B50" s="16"/>
      <c r="AR50" s="16"/>
    </row>
    <row r="51" spans="1:57" x14ac:dyDescent="0.2">
      <c r="B51" s="16"/>
      <c r="AR51" s="16"/>
    </row>
    <row r="52" spans="1:57" x14ac:dyDescent="0.2">
      <c r="B52" s="16"/>
      <c r="AR52" s="16"/>
    </row>
    <row r="53" spans="1:57" x14ac:dyDescent="0.2">
      <c r="B53" s="16"/>
      <c r="AR53" s="16"/>
    </row>
    <row r="54" spans="1:57" x14ac:dyDescent="0.2">
      <c r="B54" s="16"/>
      <c r="AR54" s="16"/>
    </row>
    <row r="55" spans="1:57" x14ac:dyDescent="0.2">
      <c r="B55" s="16"/>
      <c r="AR55" s="16"/>
    </row>
    <row r="56" spans="1:57" x14ac:dyDescent="0.2">
      <c r="B56" s="16"/>
      <c r="AR56" s="16"/>
    </row>
    <row r="57" spans="1:57" x14ac:dyDescent="0.2">
      <c r="B57" s="16"/>
      <c r="AR57" s="16"/>
    </row>
    <row r="58" spans="1:57" x14ac:dyDescent="0.2">
      <c r="B58" s="16"/>
      <c r="AR58" s="16"/>
    </row>
    <row r="59" spans="1:57" x14ac:dyDescent="0.2">
      <c r="B59" s="16"/>
      <c r="AR59" s="16"/>
    </row>
    <row r="60" spans="1:57" s="2" customFormat="1" ht="13.2" x14ac:dyDescent="0.2">
      <c r="A60" s="30"/>
      <c r="B60" s="31"/>
      <c r="C60" s="30"/>
      <c r="D60" s="46" t="s">
        <v>47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6" t="s">
        <v>48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6" t="s">
        <v>47</v>
      </c>
      <c r="AI60" s="33"/>
      <c r="AJ60" s="33"/>
      <c r="AK60" s="33"/>
      <c r="AL60" s="33"/>
      <c r="AM60" s="46" t="s">
        <v>48</v>
      </c>
      <c r="AN60" s="33"/>
      <c r="AO60" s="33"/>
      <c r="AP60" s="30"/>
      <c r="AQ60" s="30"/>
      <c r="AR60" s="31"/>
      <c r="BE60" s="30"/>
    </row>
    <row r="61" spans="1:57" x14ac:dyDescent="0.2">
      <c r="B61" s="16"/>
      <c r="AR61" s="16"/>
    </row>
    <row r="62" spans="1:57" x14ac:dyDescent="0.2">
      <c r="B62" s="16"/>
      <c r="AR62" s="16"/>
    </row>
    <row r="63" spans="1:57" x14ac:dyDescent="0.2">
      <c r="B63" s="16"/>
      <c r="AR63" s="16"/>
    </row>
    <row r="64" spans="1:57" s="2" customFormat="1" ht="13.2" x14ac:dyDescent="0.2">
      <c r="A64" s="30"/>
      <c r="B64" s="31"/>
      <c r="C64" s="30"/>
      <c r="D64" s="44" t="s">
        <v>49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50</v>
      </c>
      <c r="AI64" s="47"/>
      <c r="AJ64" s="47"/>
      <c r="AK64" s="47"/>
      <c r="AL64" s="47"/>
      <c r="AM64" s="47"/>
      <c r="AN64" s="47"/>
      <c r="AO64" s="47"/>
      <c r="AP64" s="30"/>
      <c r="AQ64" s="30"/>
      <c r="AR64" s="31"/>
      <c r="BE64" s="30"/>
    </row>
    <row r="65" spans="1:57" x14ac:dyDescent="0.2">
      <c r="B65" s="16"/>
      <c r="AR65" s="16"/>
    </row>
    <row r="66" spans="1:57" x14ac:dyDescent="0.2">
      <c r="B66" s="16"/>
      <c r="AR66" s="16"/>
    </row>
    <row r="67" spans="1:57" x14ac:dyDescent="0.2">
      <c r="B67" s="16"/>
      <c r="AR67" s="16"/>
    </row>
    <row r="68" spans="1:57" x14ac:dyDescent="0.2">
      <c r="B68" s="16"/>
      <c r="AR68" s="16"/>
    </row>
    <row r="69" spans="1:57" x14ac:dyDescent="0.2">
      <c r="B69" s="16"/>
      <c r="AR69" s="16"/>
    </row>
    <row r="70" spans="1:57" x14ac:dyDescent="0.2">
      <c r="B70" s="16"/>
      <c r="AR70" s="16"/>
    </row>
    <row r="71" spans="1:57" x14ac:dyDescent="0.2">
      <c r="B71" s="16"/>
      <c r="AR71" s="16"/>
    </row>
    <row r="72" spans="1:57" x14ac:dyDescent="0.2">
      <c r="B72" s="16"/>
      <c r="AR72" s="16"/>
    </row>
    <row r="73" spans="1:57" x14ac:dyDescent="0.2">
      <c r="B73" s="16"/>
      <c r="AR73" s="16"/>
    </row>
    <row r="74" spans="1:57" x14ac:dyDescent="0.2">
      <c r="B74" s="16"/>
      <c r="AR74" s="16"/>
    </row>
    <row r="75" spans="1:57" s="2" customFormat="1" ht="13.2" x14ac:dyDescent="0.2">
      <c r="A75" s="30"/>
      <c r="B75" s="31"/>
      <c r="C75" s="30"/>
      <c r="D75" s="46" t="s">
        <v>47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6" t="s">
        <v>48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6" t="s">
        <v>47</v>
      </c>
      <c r="AI75" s="33"/>
      <c r="AJ75" s="33"/>
      <c r="AK75" s="33"/>
      <c r="AL75" s="33"/>
      <c r="AM75" s="46" t="s">
        <v>48</v>
      </c>
      <c r="AN75" s="33"/>
      <c r="AO75" s="33"/>
      <c r="AP75" s="30"/>
      <c r="AQ75" s="30"/>
      <c r="AR75" s="31"/>
      <c r="BE75" s="30"/>
    </row>
    <row r="76" spans="1:57" s="2" customFormat="1" x14ac:dyDescent="0.2">
      <c r="A76" s="30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1"/>
      <c r="BE76" s="30"/>
    </row>
    <row r="77" spans="1:57" s="2" customFormat="1" ht="7.05" customHeight="1" x14ac:dyDescent="0.2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1"/>
      <c r="BE77" s="30"/>
    </row>
    <row r="81" spans="1:91" s="2" customFormat="1" ht="7.05" customHeight="1" x14ac:dyDescent="0.2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1"/>
      <c r="BE81" s="30"/>
    </row>
    <row r="82" spans="1:91" s="2" customFormat="1" ht="25.05" customHeight="1" x14ac:dyDescent="0.2">
      <c r="A82" s="30"/>
      <c r="B82" s="31"/>
      <c r="C82" s="17" t="s">
        <v>51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1"/>
      <c r="BE82" s="30"/>
    </row>
    <row r="83" spans="1:91" s="2" customFormat="1" ht="7.05" customHeight="1" x14ac:dyDescent="0.2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1"/>
      <c r="BE83" s="30"/>
    </row>
    <row r="84" spans="1:91" s="4" customFormat="1" ht="12" customHeight="1" x14ac:dyDescent="0.2">
      <c r="B84" s="52"/>
      <c r="C84" s="23" t="s">
        <v>12</v>
      </c>
      <c r="L84" s="4">
        <f>K5</f>
        <v>0</v>
      </c>
      <c r="AR84" s="52"/>
    </row>
    <row r="85" spans="1:91" s="5" customFormat="1" ht="37.049999999999997" customHeight="1" x14ac:dyDescent="0.2">
      <c r="B85" s="53"/>
      <c r="C85" s="54" t="s">
        <v>15</v>
      </c>
      <c r="L85" s="404" t="str">
        <f>K6</f>
        <v>Vinárstvo S</v>
      </c>
      <c r="M85" s="405"/>
      <c r="N85" s="405"/>
      <c r="O85" s="405"/>
      <c r="P85" s="405"/>
      <c r="Q85" s="405"/>
      <c r="R85" s="405"/>
      <c r="S85" s="405"/>
      <c r="T85" s="405"/>
      <c r="U85" s="405"/>
      <c r="V85" s="405"/>
      <c r="W85" s="405"/>
      <c r="X85" s="405"/>
      <c r="Y85" s="405"/>
      <c r="Z85" s="405"/>
      <c r="AA85" s="405"/>
      <c r="AB85" s="405"/>
      <c r="AC85" s="405"/>
      <c r="AD85" s="405"/>
      <c r="AE85" s="405"/>
      <c r="AF85" s="405"/>
      <c r="AG85" s="405"/>
      <c r="AH85" s="405"/>
      <c r="AI85" s="405"/>
      <c r="AJ85" s="405"/>
      <c r="AK85" s="405"/>
      <c r="AL85" s="405"/>
      <c r="AM85" s="405"/>
      <c r="AN85" s="405"/>
      <c r="AO85" s="405"/>
      <c r="AR85" s="53"/>
    </row>
    <row r="86" spans="1:91" s="2" customFormat="1" ht="7.05" customHeight="1" x14ac:dyDescent="0.2">
      <c r="A86" s="30"/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1"/>
      <c r="BE86" s="30"/>
    </row>
    <row r="87" spans="1:91" s="2" customFormat="1" ht="12" customHeight="1" x14ac:dyDescent="0.2">
      <c r="A87" s="30"/>
      <c r="B87" s="31"/>
      <c r="C87" s="23" t="s">
        <v>18</v>
      </c>
      <c r="D87" s="30"/>
      <c r="E87" s="30"/>
      <c r="F87" s="30"/>
      <c r="G87" s="30"/>
      <c r="H87" s="30"/>
      <c r="I87" s="30"/>
      <c r="J87" s="30"/>
      <c r="K87" s="30"/>
      <c r="L87" s="55" t="str">
        <f>IF(K8="","",K8)</f>
        <v>k.ú.Strekov,okres Nové Zámky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23" t="s">
        <v>20</v>
      </c>
      <c r="AJ87" s="30"/>
      <c r="AK87" s="30"/>
      <c r="AL87" s="30"/>
      <c r="AM87" s="410">
        <f>IF(AN8= "","",AN8)</f>
        <v>44665</v>
      </c>
      <c r="AN87" s="410"/>
      <c r="AO87" s="30"/>
      <c r="AP87" s="30"/>
      <c r="AQ87" s="30"/>
      <c r="AR87" s="31"/>
      <c r="BE87" s="30"/>
    </row>
    <row r="88" spans="1:91" s="2" customFormat="1" ht="7.05" customHeight="1" x14ac:dyDescent="0.2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1"/>
      <c r="BE88" s="30"/>
    </row>
    <row r="89" spans="1:91" s="2" customFormat="1" ht="15.3" customHeight="1" x14ac:dyDescent="0.2">
      <c r="A89" s="30"/>
      <c r="B89" s="31"/>
      <c r="C89" s="23" t="s">
        <v>21</v>
      </c>
      <c r="D89" s="30"/>
      <c r="E89" s="30"/>
      <c r="F89" s="30"/>
      <c r="G89" s="30"/>
      <c r="H89" s="30"/>
      <c r="I89" s="30"/>
      <c r="J89" s="30"/>
      <c r="K89" s="30"/>
      <c r="L89" s="4" t="s">
        <v>184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23" t="s">
        <v>26</v>
      </c>
      <c r="AJ89" s="30"/>
      <c r="AK89" s="30"/>
      <c r="AL89" s="30"/>
      <c r="AM89" s="411" t="s">
        <v>185</v>
      </c>
      <c r="AN89" s="412"/>
      <c r="AO89" s="412"/>
      <c r="AP89" s="412"/>
      <c r="AQ89" s="30"/>
      <c r="AR89" s="31"/>
      <c r="AS89" s="413" t="s">
        <v>52</v>
      </c>
      <c r="AT89" s="414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0"/>
    </row>
    <row r="90" spans="1:91" s="2" customFormat="1" ht="15.3" customHeight="1" x14ac:dyDescent="0.2">
      <c r="A90" s="30"/>
      <c r="B90" s="31"/>
      <c r="C90" s="23" t="s">
        <v>24</v>
      </c>
      <c r="D90" s="30"/>
      <c r="E90" s="30"/>
      <c r="F90" s="30"/>
      <c r="G90" s="30"/>
      <c r="H90" s="30"/>
      <c r="I90" s="30"/>
      <c r="J90" s="30"/>
      <c r="K90" s="30"/>
      <c r="L90" s="4" t="str">
        <f>IF(E14= "Vyplň údaj","",E14)</f>
        <v/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23" t="s">
        <v>28</v>
      </c>
      <c r="AJ90" s="30"/>
      <c r="AK90" s="30"/>
      <c r="AL90" s="30"/>
      <c r="AM90" s="411" t="s">
        <v>186</v>
      </c>
      <c r="AN90" s="412"/>
      <c r="AO90" s="412"/>
      <c r="AP90" s="412"/>
      <c r="AQ90" s="30"/>
      <c r="AR90" s="31"/>
      <c r="AS90" s="415"/>
      <c r="AT90" s="416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0"/>
    </row>
    <row r="91" spans="1:91" s="2" customFormat="1" ht="10.8" customHeight="1" x14ac:dyDescent="0.2">
      <c r="A91" s="30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1"/>
      <c r="AS91" s="415"/>
      <c r="AT91" s="416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0"/>
    </row>
    <row r="92" spans="1:91" s="2" customFormat="1" ht="29.25" customHeight="1" x14ac:dyDescent="0.2">
      <c r="A92" s="30"/>
      <c r="B92" s="31"/>
      <c r="C92" s="406" t="s">
        <v>53</v>
      </c>
      <c r="D92" s="407"/>
      <c r="E92" s="407"/>
      <c r="F92" s="407"/>
      <c r="G92" s="407"/>
      <c r="H92" s="61"/>
      <c r="I92" s="408" t="s">
        <v>54</v>
      </c>
      <c r="J92" s="407"/>
      <c r="K92" s="407"/>
      <c r="L92" s="407"/>
      <c r="M92" s="407"/>
      <c r="N92" s="407"/>
      <c r="O92" s="407"/>
      <c r="P92" s="407"/>
      <c r="Q92" s="407"/>
      <c r="R92" s="407"/>
      <c r="S92" s="407"/>
      <c r="T92" s="407"/>
      <c r="U92" s="407"/>
      <c r="V92" s="407"/>
      <c r="W92" s="407"/>
      <c r="X92" s="407"/>
      <c r="Y92" s="407"/>
      <c r="Z92" s="407"/>
      <c r="AA92" s="407"/>
      <c r="AB92" s="407"/>
      <c r="AC92" s="407"/>
      <c r="AD92" s="407"/>
      <c r="AE92" s="407"/>
      <c r="AF92" s="407"/>
      <c r="AG92" s="417" t="s">
        <v>55</v>
      </c>
      <c r="AH92" s="407"/>
      <c r="AI92" s="407"/>
      <c r="AJ92" s="407"/>
      <c r="AK92" s="407"/>
      <c r="AL92" s="407"/>
      <c r="AM92" s="407"/>
      <c r="AN92" s="408" t="s">
        <v>56</v>
      </c>
      <c r="AO92" s="407"/>
      <c r="AP92" s="418"/>
      <c r="AQ92" s="62" t="s">
        <v>57</v>
      </c>
      <c r="AR92" s="31"/>
      <c r="AS92" s="63" t="s">
        <v>58</v>
      </c>
      <c r="AT92" s="64" t="s">
        <v>59</v>
      </c>
      <c r="AU92" s="64" t="s">
        <v>60</v>
      </c>
      <c r="AV92" s="64" t="s">
        <v>61</v>
      </c>
      <c r="AW92" s="64" t="s">
        <v>62</v>
      </c>
      <c r="AX92" s="64" t="s">
        <v>63</v>
      </c>
      <c r="AY92" s="64" t="s">
        <v>64</v>
      </c>
      <c r="AZ92" s="64" t="s">
        <v>65</v>
      </c>
      <c r="BA92" s="64" t="s">
        <v>66</v>
      </c>
      <c r="BB92" s="64" t="s">
        <v>67</v>
      </c>
      <c r="BC92" s="64" t="s">
        <v>68</v>
      </c>
      <c r="BD92" s="65" t="s">
        <v>69</v>
      </c>
      <c r="BE92" s="30"/>
    </row>
    <row r="93" spans="1:91" s="2" customFormat="1" ht="10.8" customHeight="1" x14ac:dyDescent="0.2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1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0"/>
    </row>
    <row r="94" spans="1:91" s="6" customFormat="1" ht="32.549999999999997" customHeight="1" x14ac:dyDescent="0.2">
      <c r="B94" s="69"/>
      <c r="C94" s="70" t="s">
        <v>70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422">
        <f>ROUND(AG95,2)</f>
        <v>0</v>
      </c>
      <c r="AH94" s="422"/>
      <c r="AI94" s="422"/>
      <c r="AJ94" s="422"/>
      <c r="AK94" s="422"/>
      <c r="AL94" s="422"/>
      <c r="AM94" s="422"/>
      <c r="AN94" s="401">
        <f>AN95</f>
        <v>0</v>
      </c>
      <c r="AO94" s="401"/>
      <c r="AP94" s="401"/>
      <c r="AQ94" s="73" t="s">
        <v>1</v>
      </c>
      <c r="AR94" s="69"/>
      <c r="AS94" s="74">
        <f>ROUND(AS95,2)</f>
        <v>0</v>
      </c>
      <c r="AT94" s="75" t="e">
        <f t="shared" ref="AT94:AT128" si="0">ROUND(SUM(AV94:AW94),2)</f>
        <v>#REF!</v>
      </c>
      <c r="AU94" s="76" t="e">
        <f>ROUND(AU95,5)</f>
        <v>#REF!</v>
      </c>
      <c r="AV94" s="75" t="e">
        <f>ROUND(AZ94*L32,2)</f>
        <v>#REF!</v>
      </c>
      <c r="AW94" s="75" t="e">
        <f>ROUND(BA94*L33,2)</f>
        <v>#REF!</v>
      </c>
      <c r="AX94" s="75" t="e">
        <f>ROUND(BB94*L32,2)</f>
        <v>#REF!</v>
      </c>
      <c r="AY94" s="75" t="e">
        <f>ROUND(BC94*L33,2)</f>
        <v>#REF!</v>
      </c>
      <c r="AZ94" s="75" t="e">
        <f>ROUND(AZ95,2)</f>
        <v>#REF!</v>
      </c>
      <c r="BA94" s="75" t="e">
        <f>ROUND(BA95,2)</f>
        <v>#REF!</v>
      </c>
      <c r="BB94" s="75" t="e">
        <f>ROUND(BB95,2)</f>
        <v>#REF!</v>
      </c>
      <c r="BC94" s="75" t="e">
        <f>ROUND(BC95,2)</f>
        <v>#REF!</v>
      </c>
      <c r="BD94" s="77" t="e">
        <f>ROUND(BD95,2)</f>
        <v>#REF!</v>
      </c>
      <c r="BS94" s="78" t="s">
        <v>71</v>
      </c>
      <c r="BT94" s="78" t="s">
        <v>72</v>
      </c>
      <c r="BU94" s="79" t="s">
        <v>73</v>
      </c>
      <c r="BV94" s="78" t="s">
        <v>74</v>
      </c>
      <c r="BW94" s="78" t="s">
        <v>4</v>
      </c>
      <c r="BX94" s="78" t="s">
        <v>75</v>
      </c>
      <c r="CL94" s="78" t="s">
        <v>1</v>
      </c>
    </row>
    <row r="95" spans="1:91" s="209" customFormat="1" ht="16.5" customHeight="1" x14ac:dyDescent="0.2">
      <c r="B95" s="210"/>
      <c r="C95" s="211"/>
      <c r="D95" s="409"/>
      <c r="E95" s="409"/>
      <c r="F95" s="409"/>
      <c r="G95" s="409"/>
      <c r="H95" s="409"/>
      <c r="I95" s="211"/>
      <c r="J95" s="409" t="s">
        <v>76</v>
      </c>
      <c r="K95" s="409"/>
      <c r="L95" s="409"/>
      <c r="M95" s="409"/>
      <c r="N95" s="409"/>
      <c r="O95" s="409"/>
      <c r="P95" s="409"/>
      <c r="Q95" s="409"/>
      <c r="R95" s="409"/>
      <c r="S95" s="409"/>
      <c r="T95" s="409"/>
      <c r="U95" s="409"/>
      <c r="V95" s="409"/>
      <c r="W95" s="409"/>
      <c r="X95" s="409"/>
      <c r="Y95" s="409"/>
      <c r="Z95" s="409"/>
      <c r="AA95" s="409"/>
      <c r="AB95" s="409"/>
      <c r="AC95" s="409"/>
      <c r="AD95" s="409"/>
      <c r="AE95" s="409"/>
      <c r="AF95" s="409"/>
      <c r="AG95" s="421">
        <f>ROUND(AG96+AG97+AG103+AG110+AG116+AG121+AG122+AG123+AG124+AG125+AG126+AG127+AG128,2)</f>
        <v>0</v>
      </c>
      <c r="AH95" s="420"/>
      <c r="AI95" s="420"/>
      <c r="AJ95" s="420"/>
      <c r="AK95" s="420"/>
      <c r="AL95" s="420"/>
      <c r="AM95" s="420"/>
      <c r="AN95" s="419">
        <f>AG95*1.2</f>
        <v>0</v>
      </c>
      <c r="AO95" s="420"/>
      <c r="AP95" s="420"/>
      <c r="AQ95" s="212" t="s">
        <v>77</v>
      </c>
      <c r="AR95" s="210"/>
      <c r="AS95" s="213">
        <f>ROUND(AS96+AS97+AS103+AS110+AS116+SUM(AS121:AS128),2)</f>
        <v>0</v>
      </c>
      <c r="AT95" s="214" t="e">
        <f t="shared" si="0"/>
        <v>#REF!</v>
      </c>
      <c r="AU95" s="215" t="e">
        <f>ROUND(AU96+AU97+AU103+AU110+AU116+SUM(AU121:AU128),5)</f>
        <v>#REF!</v>
      </c>
      <c r="AV95" s="214" t="e">
        <f>ROUND(AZ95*L32,2)</f>
        <v>#REF!</v>
      </c>
      <c r="AW95" s="214" t="e">
        <f>ROUND(BA95*L33,2)</f>
        <v>#REF!</v>
      </c>
      <c r="AX95" s="214" t="e">
        <f>ROUND(BB95*L32,2)</f>
        <v>#REF!</v>
      </c>
      <c r="AY95" s="214" t="e">
        <f>ROUND(BC95*L33,2)</f>
        <v>#REF!</v>
      </c>
      <c r="AZ95" s="214" t="e">
        <f>ROUND(AZ96+AZ97+AZ103+AZ110+AZ116+SUM(AZ121:AZ128),2)</f>
        <v>#REF!</v>
      </c>
      <c r="BA95" s="214" t="e">
        <f>ROUND(BA96+BA97+BA103+BA110+BA116+SUM(BA121:BA128),2)</f>
        <v>#REF!</v>
      </c>
      <c r="BB95" s="214" t="e">
        <f>ROUND(BB96+BB97+BB103+BB110+BB116+SUM(BB121:BB128),2)</f>
        <v>#REF!</v>
      </c>
      <c r="BC95" s="214" t="e">
        <f>ROUND(BC96+BC97+BC103+BC110+BC116+SUM(BC121:BC128),2)</f>
        <v>#REF!</v>
      </c>
      <c r="BD95" s="216" t="e">
        <f>ROUND(BD96+BD97+BD103+BD110+BD116+SUM(BD121:BD128),2)</f>
        <v>#REF!</v>
      </c>
      <c r="BS95" s="217" t="s">
        <v>71</v>
      </c>
      <c r="BT95" s="217" t="s">
        <v>78</v>
      </c>
      <c r="BU95" s="217" t="s">
        <v>73</v>
      </c>
      <c r="BV95" s="217" t="s">
        <v>74</v>
      </c>
      <c r="BW95" s="217" t="s">
        <v>79</v>
      </c>
      <c r="BX95" s="217" t="s">
        <v>4</v>
      </c>
      <c r="CL95" s="217" t="s">
        <v>1</v>
      </c>
      <c r="CM95" s="217" t="s">
        <v>72</v>
      </c>
    </row>
    <row r="96" spans="1:91" s="4" customFormat="1" ht="16.5" customHeight="1" x14ac:dyDescent="0.2">
      <c r="A96" s="80" t="s">
        <v>80</v>
      </c>
      <c r="B96" s="52"/>
      <c r="C96" s="9"/>
      <c r="D96" s="9"/>
      <c r="E96" s="400" t="s">
        <v>81</v>
      </c>
      <c r="F96" s="400"/>
      <c r="G96" s="400"/>
      <c r="H96" s="400"/>
      <c r="I96" s="400"/>
      <c r="J96" s="9"/>
      <c r="K96" s="400" t="s">
        <v>82</v>
      </c>
      <c r="L96" s="400"/>
      <c r="M96" s="400"/>
      <c r="N96" s="400"/>
      <c r="O96" s="400"/>
      <c r="P96" s="400"/>
      <c r="Q96" s="400"/>
      <c r="R96" s="400"/>
      <c r="S96" s="400"/>
      <c r="T96" s="400"/>
      <c r="U96" s="400"/>
      <c r="V96" s="400"/>
      <c r="W96" s="400"/>
      <c r="X96" s="400"/>
      <c r="Y96" s="400"/>
      <c r="Z96" s="400"/>
      <c r="AA96" s="400"/>
      <c r="AB96" s="400"/>
      <c r="AC96" s="400"/>
      <c r="AD96" s="400"/>
      <c r="AE96" s="400"/>
      <c r="AF96" s="400"/>
      <c r="AG96" s="393">
        <f>'SO 00 - SO 00 Príprava úz...'!J34</f>
        <v>0</v>
      </c>
      <c r="AH96" s="394"/>
      <c r="AI96" s="394"/>
      <c r="AJ96" s="394"/>
      <c r="AK96" s="394"/>
      <c r="AL96" s="394"/>
      <c r="AM96" s="394"/>
      <c r="AN96" s="393">
        <f t="shared" ref="AN96:AN128" si="1">SUM(AG96,AT96)</f>
        <v>0</v>
      </c>
      <c r="AO96" s="394"/>
      <c r="AP96" s="394"/>
      <c r="AQ96" s="81" t="s">
        <v>83</v>
      </c>
      <c r="AR96" s="52"/>
      <c r="AS96" s="82">
        <v>0</v>
      </c>
      <c r="AT96" s="83">
        <f t="shared" si="0"/>
        <v>0</v>
      </c>
      <c r="AU96" s="84">
        <f>'SO 00 - SO 00 Príprava úz...'!P133</f>
        <v>0</v>
      </c>
      <c r="AV96" s="83">
        <f>'SO 00 - SO 00 Príprava úz...'!J37</f>
        <v>0</v>
      </c>
      <c r="AW96" s="83">
        <f>'SO 00 - SO 00 Príprava úz...'!J38</f>
        <v>0</v>
      </c>
      <c r="AX96" s="83">
        <f>'SO 00 - SO 00 Príprava úz...'!J39</f>
        <v>0</v>
      </c>
      <c r="AY96" s="83">
        <f>'SO 00 - SO 00 Príprava úz...'!J40</f>
        <v>0</v>
      </c>
      <c r="AZ96" s="83">
        <f>'SO 00 - SO 00 Príprava úz...'!F37</f>
        <v>0</v>
      </c>
      <c r="BA96" s="83">
        <f>'SO 00 - SO 00 Príprava úz...'!F38</f>
        <v>0</v>
      </c>
      <c r="BB96" s="83">
        <f>'SO 00 - SO 00 Príprava úz...'!F39</f>
        <v>0</v>
      </c>
      <c r="BC96" s="83">
        <f>'SO 00 - SO 00 Príprava úz...'!F40</f>
        <v>0</v>
      </c>
      <c r="BD96" s="85">
        <f>'SO 00 - SO 00 Príprava úz...'!F41</f>
        <v>0</v>
      </c>
      <c r="BT96" s="21" t="s">
        <v>84</v>
      </c>
      <c r="BV96" s="21" t="s">
        <v>74</v>
      </c>
      <c r="BW96" s="21" t="s">
        <v>85</v>
      </c>
      <c r="BX96" s="21" t="s">
        <v>79</v>
      </c>
      <c r="CL96" s="21" t="s">
        <v>1</v>
      </c>
    </row>
    <row r="97" spans="1:90" s="4" customFormat="1" ht="16.5" customHeight="1" x14ac:dyDescent="0.2">
      <c r="B97" s="52"/>
      <c r="C97" s="9"/>
      <c r="D97" s="9"/>
      <c r="E97" s="400" t="s">
        <v>86</v>
      </c>
      <c r="F97" s="400"/>
      <c r="G97" s="400"/>
      <c r="H97" s="400"/>
      <c r="I97" s="400"/>
      <c r="J97" s="9"/>
      <c r="K97" s="400" t="s">
        <v>2968</v>
      </c>
      <c r="L97" s="400"/>
      <c r="M97" s="400"/>
      <c r="N97" s="400"/>
      <c r="O97" s="400"/>
      <c r="P97" s="400"/>
      <c r="Q97" s="400"/>
      <c r="R97" s="400"/>
      <c r="S97" s="400"/>
      <c r="T97" s="400"/>
      <c r="U97" s="400"/>
      <c r="V97" s="400"/>
      <c r="W97" s="400"/>
      <c r="X97" s="400"/>
      <c r="Y97" s="400"/>
      <c r="Z97" s="400"/>
      <c r="AA97" s="400"/>
      <c r="AB97" s="400"/>
      <c r="AC97" s="400"/>
      <c r="AD97" s="400"/>
      <c r="AE97" s="400"/>
      <c r="AF97" s="400"/>
      <c r="AG97" s="395">
        <f>ROUND(SUM(AG98:AG102),2)</f>
        <v>0</v>
      </c>
      <c r="AH97" s="394"/>
      <c r="AI97" s="394"/>
      <c r="AJ97" s="394"/>
      <c r="AK97" s="394"/>
      <c r="AL97" s="394"/>
      <c r="AM97" s="394"/>
      <c r="AN97" s="393">
        <f t="shared" si="1"/>
        <v>0</v>
      </c>
      <c r="AO97" s="394"/>
      <c r="AP97" s="394"/>
      <c r="AQ97" s="81" t="s">
        <v>83</v>
      </c>
      <c r="AR97" s="52"/>
      <c r="AS97" s="82">
        <f>ROUND(SUM(AS98:AS102),2)</f>
        <v>0</v>
      </c>
      <c r="AT97" s="83">
        <f t="shared" si="0"/>
        <v>0</v>
      </c>
      <c r="AU97" s="84">
        <f>ROUND(SUM(AU98:AU102),5)</f>
        <v>0</v>
      </c>
      <c r="AV97" s="83">
        <f>ROUND(AZ97*L32,2)</f>
        <v>0</v>
      </c>
      <c r="AW97" s="83">
        <f>ROUND(BA97*L33,2)</f>
        <v>0</v>
      </c>
      <c r="AX97" s="83">
        <f>ROUND(BB97*L32,2)</f>
        <v>0</v>
      </c>
      <c r="AY97" s="83">
        <f>ROUND(BC97*L33,2)</f>
        <v>0</v>
      </c>
      <c r="AZ97" s="83">
        <f>ROUND(SUM(AZ98:AZ102),2)</f>
        <v>0</v>
      </c>
      <c r="BA97" s="83">
        <f>ROUND(SUM(BA98:BA102),2)</f>
        <v>0</v>
      </c>
      <c r="BB97" s="83">
        <f>ROUND(SUM(BB98:BB102),2)</f>
        <v>0</v>
      </c>
      <c r="BC97" s="83">
        <f>ROUND(SUM(BC98:BC102),2)</f>
        <v>0</v>
      </c>
      <c r="BD97" s="85">
        <f>ROUND(SUM(BD98:BD102),2)</f>
        <v>0</v>
      </c>
      <c r="BS97" s="21" t="s">
        <v>71</v>
      </c>
      <c r="BT97" s="21" t="s">
        <v>84</v>
      </c>
      <c r="BU97" s="21" t="s">
        <v>73</v>
      </c>
      <c r="BV97" s="21" t="s">
        <v>74</v>
      </c>
      <c r="BW97" s="21" t="s">
        <v>88</v>
      </c>
      <c r="BX97" s="21" t="s">
        <v>79</v>
      </c>
      <c r="CL97" s="21" t="s">
        <v>1</v>
      </c>
    </row>
    <row r="98" spans="1:90" s="4" customFormat="1" ht="16.5" customHeight="1" x14ac:dyDescent="0.2">
      <c r="A98" s="80" t="s">
        <v>80</v>
      </c>
      <c r="B98" s="52"/>
      <c r="C98" s="9"/>
      <c r="D98" s="9"/>
      <c r="E98" s="9"/>
      <c r="F98" s="400" t="s">
        <v>89</v>
      </c>
      <c r="G98" s="400"/>
      <c r="H98" s="400"/>
      <c r="I98" s="400"/>
      <c r="J98" s="400"/>
      <c r="K98" s="9"/>
      <c r="L98" s="400" t="s">
        <v>90</v>
      </c>
      <c r="M98" s="400"/>
      <c r="N98" s="400"/>
      <c r="O98" s="400"/>
      <c r="P98" s="400"/>
      <c r="Q98" s="400"/>
      <c r="R98" s="400"/>
      <c r="S98" s="400"/>
      <c r="T98" s="400"/>
      <c r="U98" s="400"/>
      <c r="V98" s="400"/>
      <c r="W98" s="400"/>
      <c r="X98" s="400"/>
      <c r="Y98" s="400"/>
      <c r="Z98" s="400"/>
      <c r="AA98" s="400"/>
      <c r="AB98" s="400"/>
      <c r="AC98" s="400"/>
      <c r="AD98" s="400"/>
      <c r="AE98" s="400"/>
      <c r="AF98" s="400"/>
      <c r="AG98" s="393">
        <f>'SO 01-1 - SO 01 Architekt...'!J36</f>
        <v>0</v>
      </c>
      <c r="AH98" s="394"/>
      <c r="AI98" s="394"/>
      <c r="AJ98" s="394"/>
      <c r="AK98" s="394"/>
      <c r="AL98" s="394"/>
      <c r="AM98" s="394"/>
      <c r="AN98" s="393">
        <f t="shared" si="1"/>
        <v>0</v>
      </c>
      <c r="AO98" s="394"/>
      <c r="AP98" s="394"/>
      <c r="AQ98" s="81" t="s">
        <v>83</v>
      </c>
      <c r="AR98" s="52"/>
      <c r="AS98" s="82">
        <v>0</v>
      </c>
      <c r="AT98" s="83">
        <f t="shared" si="0"/>
        <v>0</v>
      </c>
      <c r="AU98" s="84">
        <f>'SO 01-1 - SO 01 Architekt...'!P157</f>
        <v>0</v>
      </c>
      <c r="AV98" s="83">
        <f>'SO 01-1 - SO 01 Architekt...'!J39</f>
        <v>0</v>
      </c>
      <c r="AW98" s="83">
        <f>'SO 01-1 - SO 01 Architekt...'!J40</f>
        <v>0</v>
      </c>
      <c r="AX98" s="83">
        <f>'SO 01-1 - SO 01 Architekt...'!J41</f>
        <v>0</v>
      </c>
      <c r="AY98" s="83">
        <f>'SO 01-1 - SO 01 Architekt...'!J42</f>
        <v>0</v>
      </c>
      <c r="AZ98" s="83">
        <f>'SO 01-1 - SO 01 Architekt...'!F39</f>
        <v>0</v>
      </c>
      <c r="BA98" s="83">
        <f>'SO 01-1 - SO 01 Architekt...'!F40</f>
        <v>0</v>
      </c>
      <c r="BB98" s="83">
        <f>'SO 01-1 - SO 01 Architekt...'!F41</f>
        <v>0</v>
      </c>
      <c r="BC98" s="83">
        <f>'SO 01-1 - SO 01 Architekt...'!F42</f>
        <v>0</v>
      </c>
      <c r="BD98" s="85">
        <f>'SO 01-1 - SO 01 Architekt...'!F43</f>
        <v>0</v>
      </c>
      <c r="BT98" s="21" t="s">
        <v>91</v>
      </c>
      <c r="BV98" s="21" t="s">
        <v>74</v>
      </c>
      <c r="BW98" s="21" t="s">
        <v>92</v>
      </c>
      <c r="BX98" s="21" t="s">
        <v>88</v>
      </c>
      <c r="CL98" s="21" t="s">
        <v>1</v>
      </c>
    </row>
    <row r="99" spans="1:90" s="4" customFormat="1" ht="16.5" customHeight="1" x14ac:dyDescent="0.2">
      <c r="A99" s="80" t="s">
        <v>80</v>
      </c>
      <c r="B99" s="52"/>
      <c r="C99" s="9"/>
      <c r="D99" s="9"/>
      <c r="E99" s="9"/>
      <c r="F99" s="400" t="s">
        <v>93</v>
      </c>
      <c r="G99" s="400"/>
      <c r="H99" s="400"/>
      <c r="I99" s="400"/>
      <c r="J99" s="400"/>
      <c r="K99" s="9"/>
      <c r="L99" s="400" t="s">
        <v>94</v>
      </c>
      <c r="M99" s="400"/>
      <c r="N99" s="400"/>
      <c r="O99" s="400"/>
      <c r="P99" s="400"/>
      <c r="Q99" s="400"/>
      <c r="R99" s="400"/>
      <c r="S99" s="400"/>
      <c r="T99" s="400"/>
      <c r="U99" s="400"/>
      <c r="V99" s="400"/>
      <c r="W99" s="400"/>
      <c r="X99" s="400"/>
      <c r="Y99" s="400"/>
      <c r="Z99" s="400"/>
      <c r="AA99" s="400"/>
      <c r="AB99" s="400"/>
      <c r="AC99" s="400"/>
      <c r="AD99" s="400"/>
      <c r="AE99" s="400"/>
      <c r="AF99" s="400"/>
      <c r="AG99" s="393"/>
      <c r="AH99" s="394"/>
      <c r="AI99" s="394"/>
      <c r="AJ99" s="394"/>
      <c r="AK99" s="394"/>
      <c r="AL99" s="394"/>
      <c r="AM99" s="394"/>
      <c r="AN99" s="393">
        <f t="shared" si="1"/>
        <v>0</v>
      </c>
      <c r="AO99" s="394"/>
      <c r="AP99" s="394"/>
      <c r="AQ99" s="81" t="s">
        <v>83</v>
      </c>
      <c r="AR99" s="52"/>
      <c r="AS99" s="82">
        <v>0</v>
      </c>
      <c r="AT99" s="83">
        <f t="shared" si="0"/>
        <v>0</v>
      </c>
      <c r="AU99" s="84">
        <f>'SO 01-2 - SO 01 VZT+Chlad...'!P137</f>
        <v>0</v>
      </c>
      <c r="AV99" s="83">
        <f>'SO 01-2 - SO 01 VZT+Chlad...'!J39</f>
        <v>0</v>
      </c>
      <c r="AW99" s="83">
        <f>'SO 01-2 - SO 01 VZT+Chlad...'!J40</f>
        <v>0</v>
      </c>
      <c r="AX99" s="83">
        <f>'SO 01-2 - SO 01 VZT+Chlad...'!J41</f>
        <v>0</v>
      </c>
      <c r="AY99" s="83">
        <f>'SO 01-2 - SO 01 VZT+Chlad...'!J42</f>
        <v>0</v>
      </c>
      <c r="AZ99" s="83">
        <f>'SO 01-2 - SO 01 VZT+Chlad...'!F39</f>
        <v>0</v>
      </c>
      <c r="BA99" s="83">
        <f>'SO 01-2 - SO 01 VZT+Chlad...'!F40</f>
        <v>0</v>
      </c>
      <c r="BB99" s="83">
        <f>'SO 01-2 - SO 01 VZT+Chlad...'!F41</f>
        <v>0</v>
      </c>
      <c r="BC99" s="83">
        <f>'SO 01-2 - SO 01 VZT+Chlad...'!F42</f>
        <v>0</v>
      </c>
      <c r="BD99" s="85">
        <f>'SO 01-2 - SO 01 VZT+Chlad...'!F43</f>
        <v>0</v>
      </c>
      <c r="BT99" s="21" t="s">
        <v>91</v>
      </c>
      <c r="BV99" s="21" t="s">
        <v>74</v>
      </c>
      <c r="BW99" s="21" t="s">
        <v>95</v>
      </c>
      <c r="BX99" s="21" t="s">
        <v>88</v>
      </c>
      <c r="CL99" s="21" t="s">
        <v>1</v>
      </c>
    </row>
    <row r="100" spans="1:90" s="4" customFormat="1" ht="16.5" customHeight="1" x14ac:dyDescent="0.2">
      <c r="A100" s="80" t="s">
        <v>80</v>
      </c>
      <c r="B100" s="52"/>
      <c r="C100" s="9"/>
      <c r="D100" s="9"/>
      <c r="E100" s="9"/>
      <c r="F100" s="400" t="s">
        <v>96</v>
      </c>
      <c r="G100" s="400"/>
      <c r="H100" s="400"/>
      <c r="I100" s="400"/>
      <c r="J100" s="400"/>
      <c r="K100" s="9"/>
      <c r="L100" s="400" t="s">
        <v>97</v>
      </c>
      <c r="M100" s="400"/>
      <c r="N100" s="400"/>
      <c r="O100" s="400"/>
      <c r="P100" s="400"/>
      <c r="Q100" s="400"/>
      <c r="R100" s="400"/>
      <c r="S100" s="400"/>
      <c r="T100" s="400"/>
      <c r="U100" s="400"/>
      <c r="V100" s="400"/>
      <c r="W100" s="400"/>
      <c r="X100" s="400"/>
      <c r="Y100" s="400"/>
      <c r="Z100" s="400"/>
      <c r="AA100" s="400"/>
      <c r="AB100" s="400"/>
      <c r="AC100" s="400"/>
      <c r="AD100" s="400"/>
      <c r="AE100" s="400"/>
      <c r="AF100" s="400"/>
      <c r="AG100" s="393">
        <f>'SO 01-3 - SO 01 UK'!J36</f>
        <v>0</v>
      </c>
      <c r="AH100" s="394"/>
      <c r="AI100" s="394"/>
      <c r="AJ100" s="394"/>
      <c r="AK100" s="394"/>
      <c r="AL100" s="394"/>
      <c r="AM100" s="394"/>
      <c r="AN100" s="393">
        <f t="shared" si="1"/>
        <v>0</v>
      </c>
      <c r="AO100" s="394"/>
      <c r="AP100" s="394"/>
      <c r="AQ100" s="81" t="s">
        <v>83</v>
      </c>
      <c r="AR100" s="52"/>
      <c r="AS100" s="82">
        <v>0</v>
      </c>
      <c r="AT100" s="83">
        <f t="shared" si="0"/>
        <v>0</v>
      </c>
      <c r="AU100" s="84">
        <f>'SO 01-3 - SO 01 UK'!P137</f>
        <v>0</v>
      </c>
      <c r="AV100" s="83">
        <f>'SO 01-3 - SO 01 UK'!J39</f>
        <v>0</v>
      </c>
      <c r="AW100" s="83">
        <f>'SO 01-3 - SO 01 UK'!J40</f>
        <v>0</v>
      </c>
      <c r="AX100" s="83">
        <f>'SO 01-3 - SO 01 UK'!J41</f>
        <v>0</v>
      </c>
      <c r="AY100" s="83">
        <f>'SO 01-3 - SO 01 UK'!J42</f>
        <v>0</v>
      </c>
      <c r="AZ100" s="83">
        <f>'SO 01-3 - SO 01 UK'!F39</f>
        <v>0</v>
      </c>
      <c r="BA100" s="83">
        <f>'SO 01-3 - SO 01 UK'!F40</f>
        <v>0</v>
      </c>
      <c r="BB100" s="83">
        <f>'SO 01-3 - SO 01 UK'!F41</f>
        <v>0</v>
      </c>
      <c r="BC100" s="83">
        <f>'SO 01-3 - SO 01 UK'!F42</f>
        <v>0</v>
      </c>
      <c r="BD100" s="85">
        <f>'SO 01-3 - SO 01 UK'!F43</f>
        <v>0</v>
      </c>
      <c r="BT100" s="21" t="s">
        <v>91</v>
      </c>
      <c r="BV100" s="21" t="s">
        <v>74</v>
      </c>
      <c r="BW100" s="21" t="s">
        <v>98</v>
      </c>
      <c r="BX100" s="21" t="s">
        <v>88</v>
      </c>
      <c r="CL100" s="21" t="s">
        <v>1</v>
      </c>
    </row>
    <row r="101" spans="1:90" s="4" customFormat="1" ht="16.5" customHeight="1" x14ac:dyDescent="0.2">
      <c r="A101" s="80" t="s">
        <v>80</v>
      </c>
      <c r="B101" s="52"/>
      <c r="C101" s="9"/>
      <c r="D101" s="9"/>
      <c r="E101" s="9"/>
      <c r="F101" s="400" t="s">
        <v>99</v>
      </c>
      <c r="G101" s="400"/>
      <c r="H101" s="400"/>
      <c r="I101" s="400"/>
      <c r="J101" s="400"/>
      <c r="K101" s="9"/>
      <c r="L101" s="400" t="s">
        <v>100</v>
      </c>
      <c r="M101" s="400"/>
      <c r="N101" s="400"/>
      <c r="O101" s="400"/>
      <c r="P101" s="400"/>
      <c r="Q101" s="400"/>
      <c r="R101" s="400"/>
      <c r="S101" s="400"/>
      <c r="T101" s="400"/>
      <c r="U101" s="400"/>
      <c r="V101" s="400"/>
      <c r="W101" s="400"/>
      <c r="X101" s="400"/>
      <c r="Y101" s="400"/>
      <c r="Z101" s="400"/>
      <c r="AA101" s="400"/>
      <c r="AB101" s="400"/>
      <c r="AC101" s="400"/>
      <c r="AD101" s="400"/>
      <c r="AE101" s="400"/>
      <c r="AF101" s="400"/>
      <c r="AG101" s="393">
        <f>'SO 01-4 - SO 01 ZTI'!J36</f>
        <v>0</v>
      </c>
      <c r="AH101" s="394"/>
      <c r="AI101" s="394"/>
      <c r="AJ101" s="394"/>
      <c r="AK101" s="394"/>
      <c r="AL101" s="394"/>
      <c r="AM101" s="394"/>
      <c r="AN101" s="393">
        <f t="shared" si="1"/>
        <v>0</v>
      </c>
      <c r="AO101" s="394"/>
      <c r="AP101" s="394"/>
      <c r="AQ101" s="81" t="s">
        <v>83</v>
      </c>
      <c r="AR101" s="52"/>
      <c r="AS101" s="82">
        <v>0</v>
      </c>
      <c r="AT101" s="83">
        <f t="shared" si="0"/>
        <v>0</v>
      </c>
      <c r="AU101" s="84">
        <f>'SO 01-4 - SO 01 ZTI'!P145</f>
        <v>0</v>
      </c>
      <c r="AV101" s="83">
        <f>'SO 01-4 - SO 01 ZTI'!J39</f>
        <v>0</v>
      </c>
      <c r="AW101" s="83">
        <f>'SO 01-4 - SO 01 ZTI'!J40</f>
        <v>0</v>
      </c>
      <c r="AX101" s="83">
        <f>'SO 01-4 - SO 01 ZTI'!J41</f>
        <v>0</v>
      </c>
      <c r="AY101" s="83">
        <f>'SO 01-4 - SO 01 ZTI'!J42</f>
        <v>0</v>
      </c>
      <c r="AZ101" s="83">
        <f>'SO 01-4 - SO 01 ZTI'!F39</f>
        <v>0</v>
      </c>
      <c r="BA101" s="83">
        <f>'SO 01-4 - SO 01 ZTI'!F40</f>
        <v>0</v>
      </c>
      <c r="BB101" s="83">
        <f>'SO 01-4 - SO 01 ZTI'!F41</f>
        <v>0</v>
      </c>
      <c r="BC101" s="83">
        <f>'SO 01-4 - SO 01 ZTI'!F42</f>
        <v>0</v>
      </c>
      <c r="BD101" s="85">
        <f>'SO 01-4 - SO 01 ZTI'!F43</f>
        <v>0</v>
      </c>
      <c r="BT101" s="21" t="s">
        <v>91</v>
      </c>
      <c r="BV101" s="21" t="s">
        <v>74</v>
      </c>
      <c r="BW101" s="21" t="s">
        <v>101</v>
      </c>
      <c r="BX101" s="21" t="s">
        <v>88</v>
      </c>
      <c r="CL101" s="21" t="s">
        <v>1</v>
      </c>
    </row>
    <row r="102" spans="1:90" s="4" customFormat="1" ht="16.5" customHeight="1" x14ac:dyDescent="0.2">
      <c r="A102" s="80" t="s">
        <v>80</v>
      </c>
      <c r="B102" s="52"/>
      <c r="C102" s="9"/>
      <c r="D102" s="9"/>
      <c r="E102" s="9"/>
      <c r="F102" s="400" t="s">
        <v>102</v>
      </c>
      <c r="G102" s="400"/>
      <c r="H102" s="400"/>
      <c r="I102" s="400"/>
      <c r="J102" s="400"/>
      <c r="K102" s="9"/>
      <c r="L102" s="400" t="s">
        <v>103</v>
      </c>
      <c r="M102" s="400"/>
      <c r="N102" s="400"/>
      <c r="O102" s="400"/>
      <c r="P102" s="400"/>
      <c r="Q102" s="400"/>
      <c r="R102" s="400"/>
      <c r="S102" s="400"/>
      <c r="T102" s="400"/>
      <c r="U102" s="400"/>
      <c r="V102" s="400"/>
      <c r="W102" s="400"/>
      <c r="X102" s="400"/>
      <c r="Y102" s="400"/>
      <c r="Z102" s="400"/>
      <c r="AA102" s="400"/>
      <c r="AB102" s="400"/>
      <c r="AC102" s="400"/>
      <c r="AD102" s="400"/>
      <c r="AE102" s="400"/>
      <c r="AF102" s="400"/>
      <c r="AG102" s="393">
        <f>'SO 01-5 - SO 01 Elektroin...'!J36</f>
        <v>0</v>
      </c>
      <c r="AH102" s="394"/>
      <c r="AI102" s="394"/>
      <c r="AJ102" s="394"/>
      <c r="AK102" s="394"/>
      <c r="AL102" s="394"/>
      <c r="AM102" s="394"/>
      <c r="AN102" s="393">
        <f t="shared" si="1"/>
        <v>0</v>
      </c>
      <c r="AO102" s="394"/>
      <c r="AP102" s="394"/>
      <c r="AQ102" s="81" t="s">
        <v>83</v>
      </c>
      <c r="AR102" s="52"/>
      <c r="AS102" s="82">
        <v>0</v>
      </c>
      <c r="AT102" s="83">
        <f t="shared" si="0"/>
        <v>0</v>
      </c>
      <c r="AU102" s="84">
        <f>'SO 01-5 - SO 01 Elektroin...'!P141</f>
        <v>0</v>
      </c>
      <c r="AV102" s="83">
        <f>'SO 01-5 - SO 01 Elektroin...'!J39</f>
        <v>0</v>
      </c>
      <c r="AW102" s="83">
        <f>'SO 01-5 - SO 01 Elektroin...'!J40</f>
        <v>0</v>
      </c>
      <c r="AX102" s="83">
        <f>'SO 01-5 - SO 01 Elektroin...'!J41</f>
        <v>0</v>
      </c>
      <c r="AY102" s="83">
        <f>'SO 01-5 - SO 01 Elektroin...'!J42</f>
        <v>0</v>
      </c>
      <c r="AZ102" s="83">
        <f>'SO 01-5 - SO 01 Elektroin...'!F39</f>
        <v>0</v>
      </c>
      <c r="BA102" s="83">
        <f>'SO 01-5 - SO 01 Elektroin...'!F40</f>
        <v>0</v>
      </c>
      <c r="BB102" s="83">
        <f>'SO 01-5 - SO 01 Elektroin...'!F41</f>
        <v>0</v>
      </c>
      <c r="BC102" s="83">
        <f>'SO 01-5 - SO 01 Elektroin...'!F42</f>
        <v>0</v>
      </c>
      <c r="BD102" s="85">
        <f>'SO 01-5 - SO 01 Elektroin...'!F43</f>
        <v>0</v>
      </c>
      <c r="BT102" s="21" t="s">
        <v>91</v>
      </c>
      <c r="BV102" s="21" t="s">
        <v>74</v>
      </c>
      <c r="BW102" s="21" t="s">
        <v>104</v>
      </c>
      <c r="BX102" s="21" t="s">
        <v>88</v>
      </c>
      <c r="CL102" s="21" t="s">
        <v>1</v>
      </c>
    </row>
    <row r="103" spans="1:90" s="4" customFormat="1" ht="16.5" customHeight="1" x14ac:dyDescent="0.2">
      <c r="B103" s="52"/>
      <c r="C103" s="9"/>
      <c r="D103" s="9"/>
      <c r="E103" s="400" t="s">
        <v>105</v>
      </c>
      <c r="F103" s="400"/>
      <c r="G103" s="400"/>
      <c r="H103" s="400"/>
      <c r="I103" s="400"/>
      <c r="J103" s="9"/>
      <c r="K103" s="400" t="s">
        <v>106</v>
      </c>
      <c r="L103" s="400"/>
      <c r="M103" s="400"/>
      <c r="N103" s="400"/>
      <c r="O103" s="400"/>
      <c r="P103" s="400"/>
      <c r="Q103" s="400"/>
      <c r="R103" s="400"/>
      <c r="S103" s="400"/>
      <c r="T103" s="400"/>
      <c r="U103" s="400"/>
      <c r="V103" s="400"/>
      <c r="W103" s="400"/>
      <c r="X103" s="400"/>
      <c r="Y103" s="400"/>
      <c r="Z103" s="400"/>
      <c r="AA103" s="400"/>
      <c r="AB103" s="400"/>
      <c r="AC103" s="400"/>
      <c r="AD103" s="400"/>
      <c r="AE103" s="400"/>
      <c r="AF103" s="400"/>
      <c r="AG103" s="395">
        <f>ROUND(SUM(AG104:AG109),2)</f>
        <v>0</v>
      </c>
      <c r="AH103" s="394"/>
      <c r="AI103" s="394"/>
      <c r="AJ103" s="394"/>
      <c r="AK103" s="394"/>
      <c r="AL103" s="394"/>
      <c r="AM103" s="394"/>
      <c r="AN103" s="393">
        <f t="shared" si="1"/>
        <v>0</v>
      </c>
      <c r="AO103" s="394"/>
      <c r="AP103" s="394"/>
      <c r="AQ103" s="81" t="s">
        <v>83</v>
      </c>
      <c r="AR103" s="52"/>
      <c r="AS103" s="82">
        <f>ROUND(SUM(AS104:AS109),2)</f>
        <v>0</v>
      </c>
      <c r="AT103" s="83">
        <f t="shared" si="0"/>
        <v>0</v>
      </c>
      <c r="AU103" s="84">
        <f>ROUND(SUM(AU104:AU109),5)</f>
        <v>0</v>
      </c>
      <c r="AV103" s="83">
        <f>ROUND(AZ103*L32,2)</f>
        <v>0</v>
      </c>
      <c r="AW103" s="83">
        <f>ROUND(BA103*L33,2)</f>
        <v>0</v>
      </c>
      <c r="AX103" s="83">
        <f>ROUND(BB103*L32,2)</f>
        <v>0</v>
      </c>
      <c r="AY103" s="83">
        <f>ROUND(BC103*L33,2)</f>
        <v>0</v>
      </c>
      <c r="AZ103" s="83">
        <f>ROUND(SUM(AZ104:AZ109),2)</f>
        <v>0</v>
      </c>
      <c r="BA103" s="83">
        <f>ROUND(SUM(BA104:BA109),2)</f>
        <v>0</v>
      </c>
      <c r="BB103" s="83">
        <f>ROUND(SUM(BB104:BB109),2)</f>
        <v>0</v>
      </c>
      <c r="BC103" s="83">
        <f>ROUND(SUM(BC104:BC109),2)</f>
        <v>0</v>
      </c>
      <c r="BD103" s="85">
        <f>ROUND(SUM(BD104:BD109),2)</f>
        <v>0</v>
      </c>
      <c r="BS103" s="21" t="s">
        <v>71</v>
      </c>
      <c r="BT103" s="21" t="s">
        <v>84</v>
      </c>
      <c r="BU103" s="21" t="s">
        <v>73</v>
      </c>
      <c r="BV103" s="21" t="s">
        <v>74</v>
      </c>
      <c r="BW103" s="21" t="s">
        <v>107</v>
      </c>
      <c r="BX103" s="21" t="s">
        <v>79</v>
      </c>
      <c r="CL103" s="21" t="s">
        <v>1</v>
      </c>
    </row>
    <row r="104" spans="1:90" s="4" customFormat="1" ht="16.5" customHeight="1" x14ac:dyDescent="0.2">
      <c r="A104" s="80" t="s">
        <v>80</v>
      </c>
      <c r="B104" s="52"/>
      <c r="C104" s="9"/>
      <c r="D104" s="9"/>
      <c r="E104" s="9"/>
      <c r="F104" s="400" t="s">
        <v>108</v>
      </c>
      <c r="G104" s="400"/>
      <c r="H104" s="400"/>
      <c r="I104" s="400"/>
      <c r="J104" s="400"/>
      <c r="K104" s="9"/>
      <c r="L104" s="400" t="s">
        <v>109</v>
      </c>
      <c r="M104" s="400"/>
      <c r="N104" s="400"/>
      <c r="O104" s="400"/>
      <c r="P104" s="400"/>
      <c r="Q104" s="400"/>
      <c r="R104" s="400"/>
      <c r="S104" s="400"/>
      <c r="T104" s="400"/>
      <c r="U104" s="400"/>
      <c r="V104" s="400"/>
      <c r="W104" s="400"/>
      <c r="X104" s="400"/>
      <c r="Y104" s="400"/>
      <c r="Z104" s="400"/>
      <c r="AA104" s="400"/>
      <c r="AB104" s="400"/>
      <c r="AC104" s="400"/>
      <c r="AD104" s="400"/>
      <c r="AE104" s="400"/>
      <c r="AF104" s="400"/>
      <c r="AG104" s="393">
        <f>'SO 02-1 - SO 02 Architekt...'!J36</f>
        <v>0</v>
      </c>
      <c r="AH104" s="394"/>
      <c r="AI104" s="394"/>
      <c r="AJ104" s="394"/>
      <c r="AK104" s="394"/>
      <c r="AL104" s="394"/>
      <c r="AM104" s="394"/>
      <c r="AN104" s="393">
        <f t="shared" si="1"/>
        <v>0</v>
      </c>
      <c r="AO104" s="394"/>
      <c r="AP104" s="394"/>
      <c r="AQ104" s="81" t="s">
        <v>83</v>
      </c>
      <c r="AR104" s="52"/>
      <c r="AS104" s="82">
        <v>0</v>
      </c>
      <c r="AT104" s="83">
        <f t="shared" si="0"/>
        <v>0</v>
      </c>
      <c r="AU104" s="84">
        <f>'SO 02-1 - SO 02 Architekt...'!P155</f>
        <v>0</v>
      </c>
      <c r="AV104" s="83">
        <f>'SO 02-1 - SO 02 Architekt...'!J39</f>
        <v>0</v>
      </c>
      <c r="AW104" s="83">
        <f>'SO 02-1 - SO 02 Architekt...'!J40</f>
        <v>0</v>
      </c>
      <c r="AX104" s="83">
        <f>'SO 02-1 - SO 02 Architekt...'!J41</f>
        <v>0</v>
      </c>
      <c r="AY104" s="83">
        <f>'SO 02-1 - SO 02 Architekt...'!J42</f>
        <v>0</v>
      </c>
      <c r="AZ104" s="83">
        <f>'SO 02-1 - SO 02 Architekt...'!F39</f>
        <v>0</v>
      </c>
      <c r="BA104" s="83">
        <f>'SO 02-1 - SO 02 Architekt...'!F40</f>
        <v>0</v>
      </c>
      <c r="BB104" s="83">
        <f>'SO 02-1 - SO 02 Architekt...'!F41</f>
        <v>0</v>
      </c>
      <c r="BC104" s="83">
        <f>'SO 02-1 - SO 02 Architekt...'!F42</f>
        <v>0</v>
      </c>
      <c r="BD104" s="85">
        <f>'SO 02-1 - SO 02 Architekt...'!F43</f>
        <v>0</v>
      </c>
      <c r="BT104" s="21" t="s">
        <v>91</v>
      </c>
      <c r="BV104" s="21" t="s">
        <v>74</v>
      </c>
      <c r="BW104" s="21" t="s">
        <v>110</v>
      </c>
      <c r="BX104" s="21" t="s">
        <v>107</v>
      </c>
      <c r="CL104" s="21" t="s">
        <v>1</v>
      </c>
    </row>
    <row r="105" spans="1:90" s="4" customFormat="1" ht="16.5" customHeight="1" x14ac:dyDescent="0.2">
      <c r="A105" s="80" t="s">
        <v>80</v>
      </c>
      <c r="B105" s="52"/>
      <c r="C105" s="9"/>
      <c r="D105" s="9"/>
      <c r="E105" s="9"/>
      <c r="F105" s="400" t="s">
        <v>111</v>
      </c>
      <c r="G105" s="400"/>
      <c r="H105" s="400"/>
      <c r="I105" s="400"/>
      <c r="J105" s="400"/>
      <c r="K105" s="9"/>
      <c r="L105" s="400" t="s">
        <v>112</v>
      </c>
      <c r="M105" s="400"/>
      <c r="N105" s="400"/>
      <c r="O105" s="400"/>
      <c r="P105" s="400"/>
      <c r="Q105" s="400"/>
      <c r="R105" s="400"/>
      <c r="S105" s="400"/>
      <c r="T105" s="400"/>
      <c r="U105" s="400"/>
      <c r="V105" s="400"/>
      <c r="W105" s="400"/>
      <c r="X105" s="400"/>
      <c r="Y105" s="400"/>
      <c r="Z105" s="400"/>
      <c r="AA105" s="400"/>
      <c r="AB105" s="400"/>
      <c r="AC105" s="400"/>
      <c r="AD105" s="400"/>
      <c r="AE105" s="400"/>
      <c r="AF105" s="400"/>
      <c r="AG105" s="393">
        <f>'SO 02-2 - SO 02 VZT+Chlad...'!J36</f>
        <v>0</v>
      </c>
      <c r="AH105" s="394"/>
      <c r="AI105" s="394"/>
      <c r="AJ105" s="394"/>
      <c r="AK105" s="394"/>
      <c r="AL105" s="394"/>
      <c r="AM105" s="394"/>
      <c r="AN105" s="393">
        <f t="shared" si="1"/>
        <v>0</v>
      </c>
      <c r="AO105" s="394"/>
      <c r="AP105" s="394"/>
      <c r="AQ105" s="81" t="s">
        <v>83</v>
      </c>
      <c r="AR105" s="52"/>
      <c r="AS105" s="82">
        <v>0</v>
      </c>
      <c r="AT105" s="83">
        <f t="shared" si="0"/>
        <v>0</v>
      </c>
      <c r="AU105" s="84">
        <f>'SO 02-2 - SO 02 VZT+Chlad...'!P140</f>
        <v>0</v>
      </c>
      <c r="AV105" s="83">
        <f>'SO 02-2 - SO 02 VZT+Chlad...'!J39</f>
        <v>0</v>
      </c>
      <c r="AW105" s="83">
        <f>'SO 02-2 - SO 02 VZT+Chlad...'!J40</f>
        <v>0</v>
      </c>
      <c r="AX105" s="83">
        <f>'SO 02-2 - SO 02 VZT+Chlad...'!J41</f>
        <v>0</v>
      </c>
      <c r="AY105" s="83">
        <f>'SO 02-2 - SO 02 VZT+Chlad...'!J42</f>
        <v>0</v>
      </c>
      <c r="AZ105" s="83">
        <f>'SO 02-2 - SO 02 VZT+Chlad...'!F39</f>
        <v>0</v>
      </c>
      <c r="BA105" s="83">
        <f>'SO 02-2 - SO 02 VZT+Chlad...'!F40</f>
        <v>0</v>
      </c>
      <c r="BB105" s="83">
        <f>'SO 02-2 - SO 02 VZT+Chlad...'!F41</f>
        <v>0</v>
      </c>
      <c r="BC105" s="83">
        <f>'SO 02-2 - SO 02 VZT+Chlad...'!F42</f>
        <v>0</v>
      </c>
      <c r="BD105" s="85">
        <f>'SO 02-2 - SO 02 VZT+Chlad...'!F43</f>
        <v>0</v>
      </c>
      <c r="BT105" s="21" t="s">
        <v>91</v>
      </c>
      <c r="BV105" s="21" t="s">
        <v>74</v>
      </c>
      <c r="BW105" s="21" t="s">
        <v>113</v>
      </c>
      <c r="BX105" s="21" t="s">
        <v>107</v>
      </c>
      <c r="CL105" s="21" t="s">
        <v>1</v>
      </c>
    </row>
    <row r="106" spans="1:90" s="4" customFormat="1" ht="16.5" customHeight="1" x14ac:dyDescent="0.2">
      <c r="A106" s="80" t="s">
        <v>80</v>
      </c>
      <c r="B106" s="52"/>
      <c r="C106" s="9"/>
      <c r="D106" s="9"/>
      <c r="E106" s="9"/>
      <c r="F106" s="400" t="s">
        <v>114</v>
      </c>
      <c r="G106" s="400"/>
      <c r="H106" s="400"/>
      <c r="I106" s="400"/>
      <c r="J106" s="400"/>
      <c r="K106" s="9"/>
      <c r="L106" s="400" t="s">
        <v>115</v>
      </c>
      <c r="M106" s="400"/>
      <c r="N106" s="400"/>
      <c r="O106" s="400"/>
      <c r="P106" s="400"/>
      <c r="Q106" s="400"/>
      <c r="R106" s="400"/>
      <c r="S106" s="400"/>
      <c r="T106" s="400"/>
      <c r="U106" s="400"/>
      <c r="V106" s="400"/>
      <c r="W106" s="400"/>
      <c r="X106" s="400"/>
      <c r="Y106" s="400"/>
      <c r="Z106" s="400"/>
      <c r="AA106" s="400"/>
      <c r="AB106" s="400"/>
      <c r="AC106" s="400"/>
      <c r="AD106" s="400"/>
      <c r="AE106" s="400"/>
      <c r="AF106" s="400"/>
      <c r="AG106" s="393">
        <f>'SO 02-3 - SO 02 UK'!J36</f>
        <v>0</v>
      </c>
      <c r="AH106" s="394"/>
      <c r="AI106" s="394"/>
      <c r="AJ106" s="394"/>
      <c r="AK106" s="394"/>
      <c r="AL106" s="394"/>
      <c r="AM106" s="394"/>
      <c r="AN106" s="393">
        <f t="shared" si="1"/>
        <v>0</v>
      </c>
      <c r="AO106" s="394"/>
      <c r="AP106" s="394"/>
      <c r="AQ106" s="81" t="s">
        <v>83</v>
      </c>
      <c r="AR106" s="52"/>
      <c r="AS106" s="82">
        <v>0</v>
      </c>
      <c r="AT106" s="83">
        <f t="shared" si="0"/>
        <v>0</v>
      </c>
      <c r="AU106" s="84">
        <f>'SO 02-3 - SO 02 UK'!P138</f>
        <v>0</v>
      </c>
      <c r="AV106" s="83">
        <f>'SO 02-3 - SO 02 UK'!J39</f>
        <v>0</v>
      </c>
      <c r="AW106" s="83">
        <f>'SO 02-3 - SO 02 UK'!J40</f>
        <v>0</v>
      </c>
      <c r="AX106" s="83">
        <f>'SO 02-3 - SO 02 UK'!J41</f>
        <v>0</v>
      </c>
      <c r="AY106" s="83">
        <f>'SO 02-3 - SO 02 UK'!J42</f>
        <v>0</v>
      </c>
      <c r="AZ106" s="83">
        <f>'SO 02-3 - SO 02 UK'!F39</f>
        <v>0</v>
      </c>
      <c r="BA106" s="83">
        <f>'SO 02-3 - SO 02 UK'!F40</f>
        <v>0</v>
      </c>
      <c r="BB106" s="83">
        <f>'SO 02-3 - SO 02 UK'!F41</f>
        <v>0</v>
      </c>
      <c r="BC106" s="83">
        <f>'SO 02-3 - SO 02 UK'!F42</f>
        <v>0</v>
      </c>
      <c r="BD106" s="85">
        <f>'SO 02-3 - SO 02 UK'!F43</f>
        <v>0</v>
      </c>
      <c r="BT106" s="21" t="s">
        <v>91</v>
      </c>
      <c r="BV106" s="21" t="s">
        <v>74</v>
      </c>
      <c r="BW106" s="21" t="s">
        <v>116</v>
      </c>
      <c r="BX106" s="21" t="s">
        <v>107</v>
      </c>
      <c r="CL106" s="21" t="s">
        <v>1</v>
      </c>
    </row>
    <row r="107" spans="1:90" s="4" customFormat="1" ht="23.25" customHeight="1" x14ac:dyDescent="0.2">
      <c r="A107" s="80" t="s">
        <v>80</v>
      </c>
      <c r="B107" s="52"/>
      <c r="C107" s="9"/>
      <c r="D107" s="9"/>
      <c r="E107" s="9"/>
      <c r="F107" s="400" t="s">
        <v>117</v>
      </c>
      <c r="G107" s="400"/>
      <c r="H107" s="400"/>
      <c r="I107" s="400"/>
      <c r="J107" s="400"/>
      <c r="K107" s="9"/>
      <c r="L107" s="400" t="s">
        <v>118</v>
      </c>
      <c r="M107" s="400"/>
      <c r="N107" s="400"/>
      <c r="O107" s="400"/>
      <c r="P107" s="400"/>
      <c r="Q107" s="400"/>
      <c r="R107" s="400"/>
      <c r="S107" s="400"/>
      <c r="T107" s="400"/>
      <c r="U107" s="400"/>
      <c r="V107" s="400"/>
      <c r="W107" s="400"/>
      <c r="X107" s="400"/>
      <c r="Y107" s="400"/>
      <c r="Z107" s="400"/>
      <c r="AA107" s="400"/>
      <c r="AB107" s="400"/>
      <c r="AC107" s="400"/>
      <c r="AD107" s="400"/>
      <c r="AE107" s="400"/>
      <c r="AF107" s="400"/>
      <c r="AG107" s="393">
        <f>'SO 02-4A - SO 02A ZTI'!J36</f>
        <v>0</v>
      </c>
      <c r="AH107" s="394"/>
      <c r="AI107" s="394"/>
      <c r="AJ107" s="394"/>
      <c r="AK107" s="394"/>
      <c r="AL107" s="394"/>
      <c r="AM107" s="394"/>
      <c r="AN107" s="393">
        <f t="shared" si="1"/>
        <v>0</v>
      </c>
      <c r="AO107" s="394"/>
      <c r="AP107" s="394"/>
      <c r="AQ107" s="81" t="s">
        <v>83</v>
      </c>
      <c r="AR107" s="52"/>
      <c r="AS107" s="82">
        <v>0</v>
      </c>
      <c r="AT107" s="83">
        <f t="shared" si="0"/>
        <v>0</v>
      </c>
      <c r="AU107" s="84">
        <f>'SO 02-4A - SO 02A ZTI'!P140</f>
        <v>0</v>
      </c>
      <c r="AV107" s="83">
        <f>'SO 02-4A - SO 02A ZTI'!J39</f>
        <v>0</v>
      </c>
      <c r="AW107" s="83">
        <f>'SO 02-4A - SO 02A ZTI'!J40</f>
        <v>0</v>
      </c>
      <c r="AX107" s="83">
        <f>'SO 02-4A - SO 02A ZTI'!J41</f>
        <v>0</v>
      </c>
      <c r="AY107" s="83">
        <f>'SO 02-4A - SO 02A ZTI'!J42</f>
        <v>0</v>
      </c>
      <c r="AZ107" s="83">
        <f>'SO 02-4A - SO 02A ZTI'!F39</f>
        <v>0</v>
      </c>
      <c r="BA107" s="83">
        <f>'SO 02-4A - SO 02A ZTI'!F40</f>
        <v>0</v>
      </c>
      <c r="BB107" s="83">
        <f>'SO 02-4A - SO 02A ZTI'!F41</f>
        <v>0</v>
      </c>
      <c r="BC107" s="83">
        <f>'SO 02-4A - SO 02A ZTI'!F42</f>
        <v>0</v>
      </c>
      <c r="BD107" s="85">
        <f>'SO 02-4A - SO 02A ZTI'!F43</f>
        <v>0</v>
      </c>
      <c r="BT107" s="21" t="s">
        <v>91</v>
      </c>
      <c r="BV107" s="21" t="s">
        <v>74</v>
      </c>
      <c r="BW107" s="21" t="s">
        <v>119</v>
      </c>
      <c r="BX107" s="21" t="s">
        <v>107</v>
      </c>
      <c r="CL107" s="21" t="s">
        <v>1</v>
      </c>
    </row>
    <row r="108" spans="1:90" s="4" customFormat="1" ht="23.25" customHeight="1" x14ac:dyDescent="0.2">
      <c r="A108" s="80" t="s">
        <v>80</v>
      </c>
      <c r="B108" s="52"/>
      <c r="C108" s="9"/>
      <c r="D108" s="9"/>
      <c r="E108" s="9"/>
      <c r="F108" s="400" t="s">
        <v>120</v>
      </c>
      <c r="G108" s="400"/>
      <c r="H108" s="400"/>
      <c r="I108" s="400"/>
      <c r="J108" s="400"/>
      <c r="K108" s="9"/>
      <c r="L108" s="400" t="s">
        <v>121</v>
      </c>
      <c r="M108" s="400"/>
      <c r="N108" s="400"/>
      <c r="O108" s="400"/>
      <c r="P108" s="400"/>
      <c r="Q108" s="400"/>
      <c r="R108" s="400"/>
      <c r="S108" s="400"/>
      <c r="T108" s="400"/>
      <c r="U108" s="400"/>
      <c r="V108" s="400"/>
      <c r="W108" s="400"/>
      <c r="X108" s="400"/>
      <c r="Y108" s="400"/>
      <c r="Z108" s="400"/>
      <c r="AA108" s="400"/>
      <c r="AB108" s="400"/>
      <c r="AC108" s="400"/>
      <c r="AD108" s="400"/>
      <c r="AE108" s="400"/>
      <c r="AF108" s="400"/>
      <c r="AG108" s="393">
        <f>'SO 02-4B - SO 02B ZTI'!J36</f>
        <v>0</v>
      </c>
      <c r="AH108" s="394"/>
      <c r="AI108" s="394"/>
      <c r="AJ108" s="394"/>
      <c r="AK108" s="394"/>
      <c r="AL108" s="394"/>
      <c r="AM108" s="394"/>
      <c r="AN108" s="393">
        <f t="shared" si="1"/>
        <v>0</v>
      </c>
      <c r="AO108" s="394"/>
      <c r="AP108" s="394"/>
      <c r="AQ108" s="81" t="s">
        <v>83</v>
      </c>
      <c r="AR108" s="52"/>
      <c r="AS108" s="82">
        <v>0</v>
      </c>
      <c r="AT108" s="83">
        <f t="shared" si="0"/>
        <v>0</v>
      </c>
      <c r="AU108" s="84">
        <f>'SO 02-4B - SO 02B ZTI'!P140</f>
        <v>0</v>
      </c>
      <c r="AV108" s="83">
        <f>'SO 02-4B - SO 02B ZTI'!J39</f>
        <v>0</v>
      </c>
      <c r="AW108" s="83">
        <f>'SO 02-4B - SO 02B ZTI'!J40</f>
        <v>0</v>
      </c>
      <c r="AX108" s="83">
        <f>'SO 02-4B - SO 02B ZTI'!J41</f>
        <v>0</v>
      </c>
      <c r="AY108" s="83">
        <f>'SO 02-4B - SO 02B ZTI'!J42</f>
        <v>0</v>
      </c>
      <c r="AZ108" s="83">
        <f>'SO 02-4B - SO 02B ZTI'!F39</f>
        <v>0</v>
      </c>
      <c r="BA108" s="83">
        <f>'SO 02-4B - SO 02B ZTI'!F40</f>
        <v>0</v>
      </c>
      <c r="BB108" s="83">
        <f>'SO 02-4B - SO 02B ZTI'!F41</f>
        <v>0</v>
      </c>
      <c r="BC108" s="83">
        <f>'SO 02-4B - SO 02B ZTI'!F42</f>
        <v>0</v>
      </c>
      <c r="BD108" s="85">
        <f>'SO 02-4B - SO 02B ZTI'!F43</f>
        <v>0</v>
      </c>
      <c r="BT108" s="21" t="s">
        <v>91</v>
      </c>
      <c r="BV108" s="21" t="s">
        <v>74</v>
      </c>
      <c r="BW108" s="21" t="s">
        <v>122</v>
      </c>
      <c r="BX108" s="21" t="s">
        <v>107</v>
      </c>
      <c r="CL108" s="21" t="s">
        <v>1</v>
      </c>
    </row>
    <row r="109" spans="1:90" s="4" customFormat="1" ht="16.5" customHeight="1" x14ac:dyDescent="0.2">
      <c r="A109" s="80" t="s">
        <v>80</v>
      </c>
      <c r="B109" s="52"/>
      <c r="C109" s="9"/>
      <c r="D109" s="9"/>
      <c r="E109" s="9"/>
      <c r="F109" s="400" t="s">
        <v>123</v>
      </c>
      <c r="G109" s="400"/>
      <c r="H109" s="400"/>
      <c r="I109" s="400"/>
      <c r="J109" s="400"/>
      <c r="K109" s="9"/>
      <c r="L109" s="400" t="s">
        <v>124</v>
      </c>
      <c r="M109" s="400"/>
      <c r="N109" s="400"/>
      <c r="O109" s="400"/>
      <c r="P109" s="400"/>
      <c r="Q109" s="400"/>
      <c r="R109" s="400"/>
      <c r="S109" s="400"/>
      <c r="T109" s="400"/>
      <c r="U109" s="400"/>
      <c r="V109" s="400"/>
      <c r="W109" s="400"/>
      <c r="X109" s="400"/>
      <c r="Y109" s="400"/>
      <c r="Z109" s="400"/>
      <c r="AA109" s="400"/>
      <c r="AB109" s="400"/>
      <c r="AC109" s="400"/>
      <c r="AD109" s="400"/>
      <c r="AE109" s="400"/>
      <c r="AF109" s="400"/>
      <c r="AG109" s="393">
        <f>'SO 02-5 - SO 02 Elektroin...'!J36</f>
        <v>0</v>
      </c>
      <c r="AH109" s="394"/>
      <c r="AI109" s="394"/>
      <c r="AJ109" s="394"/>
      <c r="AK109" s="394"/>
      <c r="AL109" s="394"/>
      <c r="AM109" s="394"/>
      <c r="AN109" s="393">
        <f t="shared" si="1"/>
        <v>0</v>
      </c>
      <c r="AO109" s="394"/>
      <c r="AP109" s="394"/>
      <c r="AQ109" s="81" t="s">
        <v>83</v>
      </c>
      <c r="AR109" s="52"/>
      <c r="AS109" s="82">
        <v>0</v>
      </c>
      <c r="AT109" s="83">
        <f t="shared" si="0"/>
        <v>0</v>
      </c>
      <c r="AU109" s="84">
        <f>'SO 02-5 - SO 02 Elektroin...'!P141</f>
        <v>0</v>
      </c>
      <c r="AV109" s="83">
        <f>'SO 02-5 - SO 02 Elektroin...'!J39</f>
        <v>0</v>
      </c>
      <c r="AW109" s="83">
        <f>'SO 02-5 - SO 02 Elektroin...'!J40</f>
        <v>0</v>
      </c>
      <c r="AX109" s="83">
        <f>'SO 02-5 - SO 02 Elektroin...'!J41</f>
        <v>0</v>
      </c>
      <c r="AY109" s="83">
        <f>'SO 02-5 - SO 02 Elektroin...'!J42</f>
        <v>0</v>
      </c>
      <c r="AZ109" s="83">
        <f>'SO 02-5 - SO 02 Elektroin...'!F39</f>
        <v>0</v>
      </c>
      <c r="BA109" s="83">
        <f>'SO 02-5 - SO 02 Elektroin...'!F40</f>
        <v>0</v>
      </c>
      <c r="BB109" s="83">
        <f>'SO 02-5 - SO 02 Elektroin...'!F41</f>
        <v>0</v>
      </c>
      <c r="BC109" s="83">
        <f>'SO 02-5 - SO 02 Elektroin...'!F42</f>
        <v>0</v>
      </c>
      <c r="BD109" s="85">
        <f>'SO 02-5 - SO 02 Elektroin...'!F43</f>
        <v>0</v>
      </c>
      <c r="BT109" s="21" t="s">
        <v>91</v>
      </c>
      <c r="BV109" s="21" t="s">
        <v>74</v>
      </c>
      <c r="BW109" s="21" t="s">
        <v>125</v>
      </c>
      <c r="BX109" s="21" t="s">
        <v>107</v>
      </c>
      <c r="CL109" s="21" t="s">
        <v>1</v>
      </c>
    </row>
    <row r="110" spans="1:90" s="4" customFormat="1" ht="16.5" customHeight="1" x14ac:dyDescent="0.2">
      <c r="B110" s="52"/>
      <c r="C110" s="9"/>
      <c r="D110" s="9"/>
      <c r="E110" s="400"/>
      <c r="F110" s="400"/>
      <c r="G110" s="400"/>
      <c r="H110" s="400"/>
      <c r="I110" s="400"/>
      <c r="J110" s="9"/>
      <c r="K110" s="400"/>
      <c r="L110" s="400"/>
      <c r="M110" s="400"/>
      <c r="N110" s="400"/>
      <c r="O110" s="400"/>
      <c r="P110" s="400"/>
      <c r="Q110" s="400"/>
      <c r="R110" s="400"/>
      <c r="S110" s="400"/>
      <c r="T110" s="400"/>
      <c r="U110" s="400"/>
      <c r="V110" s="400"/>
      <c r="W110" s="400"/>
      <c r="X110" s="400"/>
      <c r="Y110" s="400"/>
      <c r="Z110" s="400"/>
      <c r="AA110" s="400"/>
      <c r="AB110" s="400"/>
      <c r="AC110" s="400"/>
      <c r="AD110" s="400"/>
      <c r="AE110" s="400"/>
      <c r="AF110" s="400"/>
      <c r="AG110" s="395"/>
      <c r="AH110" s="394"/>
      <c r="AI110" s="394"/>
      <c r="AJ110" s="394"/>
      <c r="AK110" s="394"/>
      <c r="AL110" s="394"/>
      <c r="AM110" s="394"/>
      <c r="AN110" s="393"/>
      <c r="AO110" s="394"/>
      <c r="AP110" s="394"/>
      <c r="AQ110" s="81" t="s">
        <v>83</v>
      </c>
      <c r="AR110" s="52"/>
      <c r="AS110" s="82">
        <f>ROUND(SUM(AS111:AS115),2)</f>
        <v>0</v>
      </c>
      <c r="AT110" s="83" t="e">
        <f t="shared" si="0"/>
        <v>#REF!</v>
      </c>
      <c r="AU110" s="84" t="e">
        <f>ROUND(SUM(AU111:AU115),5)</f>
        <v>#REF!</v>
      </c>
      <c r="AV110" s="83" t="e">
        <f>ROUND(AZ110*L32,2)</f>
        <v>#REF!</v>
      </c>
      <c r="AW110" s="83" t="e">
        <f>ROUND(BA110*L33,2)</f>
        <v>#REF!</v>
      </c>
      <c r="AX110" s="83" t="e">
        <f>ROUND(BB110*L32,2)</f>
        <v>#REF!</v>
      </c>
      <c r="AY110" s="83" t="e">
        <f>ROUND(BC110*L33,2)</f>
        <v>#REF!</v>
      </c>
      <c r="AZ110" s="83" t="e">
        <f>ROUND(SUM(AZ111:AZ115),2)</f>
        <v>#REF!</v>
      </c>
      <c r="BA110" s="83" t="e">
        <f>ROUND(SUM(BA111:BA115),2)</f>
        <v>#REF!</v>
      </c>
      <c r="BB110" s="83" t="e">
        <f>ROUND(SUM(BB111:BB115),2)</f>
        <v>#REF!</v>
      </c>
      <c r="BC110" s="83" t="e">
        <f>ROUND(SUM(BC111:BC115),2)</f>
        <v>#REF!</v>
      </c>
      <c r="BD110" s="85" t="e">
        <f>ROUND(SUM(BD111:BD115),2)</f>
        <v>#REF!</v>
      </c>
      <c r="BS110" s="21" t="s">
        <v>71</v>
      </c>
      <c r="BT110" s="21" t="s">
        <v>84</v>
      </c>
      <c r="BU110" s="21" t="s">
        <v>73</v>
      </c>
      <c r="BV110" s="21" t="s">
        <v>74</v>
      </c>
      <c r="BW110" s="21" t="s">
        <v>126</v>
      </c>
      <c r="BX110" s="21" t="s">
        <v>79</v>
      </c>
      <c r="CL110" s="21" t="s">
        <v>1</v>
      </c>
    </row>
    <row r="111" spans="1:90" s="4" customFormat="1" ht="16.5" customHeight="1" x14ac:dyDescent="0.2">
      <c r="A111" s="80" t="s">
        <v>80</v>
      </c>
      <c r="B111" s="52"/>
      <c r="C111" s="9"/>
      <c r="D111" s="9"/>
      <c r="E111" s="9"/>
      <c r="F111" s="400"/>
      <c r="G111" s="400"/>
      <c r="H111" s="400"/>
      <c r="I111" s="400"/>
      <c r="J111" s="400"/>
      <c r="K111" s="9"/>
      <c r="L111" s="400"/>
      <c r="M111" s="400"/>
      <c r="N111" s="400"/>
      <c r="O111" s="400"/>
      <c r="P111" s="400"/>
      <c r="Q111" s="400"/>
      <c r="R111" s="400"/>
      <c r="S111" s="400"/>
      <c r="T111" s="400"/>
      <c r="U111" s="400"/>
      <c r="V111" s="400"/>
      <c r="W111" s="400"/>
      <c r="X111" s="400"/>
      <c r="Y111" s="400"/>
      <c r="Z111" s="400"/>
      <c r="AA111" s="400"/>
      <c r="AB111" s="400"/>
      <c r="AC111" s="400"/>
      <c r="AD111" s="400"/>
      <c r="AE111" s="400"/>
      <c r="AF111" s="400"/>
      <c r="AG111" s="393"/>
      <c r="AH111" s="394"/>
      <c r="AI111" s="394"/>
      <c r="AJ111" s="394"/>
      <c r="AK111" s="394"/>
      <c r="AL111" s="394"/>
      <c r="AM111" s="394"/>
      <c r="AN111" s="393"/>
      <c r="AO111" s="394"/>
      <c r="AP111" s="394"/>
      <c r="AQ111" s="81" t="s">
        <v>83</v>
      </c>
      <c r="AR111" s="52"/>
      <c r="AS111" s="82">
        <v>0</v>
      </c>
      <c r="AT111" s="83" t="e">
        <f t="shared" si="0"/>
        <v>#REF!</v>
      </c>
      <c r="AU111" s="84" t="e">
        <f>#REF!</f>
        <v>#REF!</v>
      </c>
      <c r="AV111" s="83" t="e">
        <f>#REF!</f>
        <v>#REF!</v>
      </c>
      <c r="AW111" s="83" t="e">
        <f>#REF!</f>
        <v>#REF!</v>
      </c>
      <c r="AX111" s="83" t="e">
        <f>#REF!</f>
        <v>#REF!</v>
      </c>
      <c r="AY111" s="83" t="e">
        <f>#REF!</f>
        <v>#REF!</v>
      </c>
      <c r="AZ111" s="83" t="e">
        <f>#REF!</f>
        <v>#REF!</v>
      </c>
      <c r="BA111" s="83" t="e">
        <f>#REF!</f>
        <v>#REF!</v>
      </c>
      <c r="BB111" s="83" t="e">
        <f>#REF!</f>
        <v>#REF!</v>
      </c>
      <c r="BC111" s="83" t="e">
        <f>#REF!</f>
        <v>#REF!</v>
      </c>
      <c r="BD111" s="85" t="e">
        <f>#REF!</f>
        <v>#REF!</v>
      </c>
      <c r="BT111" s="21" t="s">
        <v>91</v>
      </c>
      <c r="BV111" s="21" t="s">
        <v>74</v>
      </c>
      <c r="BW111" s="21" t="s">
        <v>127</v>
      </c>
      <c r="BX111" s="21" t="s">
        <v>126</v>
      </c>
      <c r="CL111" s="21" t="s">
        <v>1</v>
      </c>
    </row>
    <row r="112" spans="1:90" s="4" customFormat="1" ht="16.5" customHeight="1" x14ac:dyDescent="0.2">
      <c r="A112" s="80" t="s">
        <v>80</v>
      </c>
      <c r="B112" s="52"/>
      <c r="C112" s="9"/>
      <c r="D112" s="9"/>
      <c r="E112" s="9"/>
      <c r="F112" s="400"/>
      <c r="G112" s="400"/>
      <c r="H112" s="400"/>
      <c r="I112" s="400"/>
      <c r="J112" s="400"/>
      <c r="K112" s="9"/>
      <c r="L112" s="400"/>
      <c r="M112" s="400"/>
      <c r="N112" s="400"/>
      <c r="O112" s="400"/>
      <c r="P112" s="400"/>
      <c r="Q112" s="400"/>
      <c r="R112" s="400"/>
      <c r="S112" s="400"/>
      <c r="T112" s="400"/>
      <c r="U112" s="400"/>
      <c r="V112" s="400"/>
      <c r="W112" s="400"/>
      <c r="X112" s="400"/>
      <c r="Y112" s="400"/>
      <c r="Z112" s="400"/>
      <c r="AA112" s="400"/>
      <c r="AB112" s="400"/>
      <c r="AC112" s="400"/>
      <c r="AD112" s="400"/>
      <c r="AE112" s="400"/>
      <c r="AF112" s="400"/>
      <c r="AG112" s="393"/>
      <c r="AH112" s="394"/>
      <c r="AI112" s="394"/>
      <c r="AJ112" s="394"/>
      <c r="AK112" s="394"/>
      <c r="AL112" s="394"/>
      <c r="AM112" s="394"/>
      <c r="AN112" s="393"/>
      <c r="AO112" s="394"/>
      <c r="AP112" s="394"/>
      <c r="AQ112" s="81" t="s">
        <v>83</v>
      </c>
      <c r="AR112" s="52"/>
      <c r="AS112" s="82">
        <v>0</v>
      </c>
      <c r="AT112" s="83" t="e">
        <f t="shared" si="0"/>
        <v>#REF!</v>
      </c>
      <c r="AU112" s="84" t="e">
        <f>#REF!</f>
        <v>#REF!</v>
      </c>
      <c r="AV112" s="83" t="e">
        <f>#REF!</f>
        <v>#REF!</v>
      </c>
      <c r="AW112" s="83" t="e">
        <f>#REF!</f>
        <v>#REF!</v>
      </c>
      <c r="AX112" s="83" t="e">
        <f>#REF!</f>
        <v>#REF!</v>
      </c>
      <c r="AY112" s="83" t="e">
        <f>#REF!</f>
        <v>#REF!</v>
      </c>
      <c r="AZ112" s="83" t="e">
        <f>#REF!</f>
        <v>#REF!</v>
      </c>
      <c r="BA112" s="83" t="e">
        <f>#REF!</f>
        <v>#REF!</v>
      </c>
      <c r="BB112" s="83" t="e">
        <f>#REF!</f>
        <v>#REF!</v>
      </c>
      <c r="BC112" s="83" t="e">
        <f>#REF!</f>
        <v>#REF!</v>
      </c>
      <c r="BD112" s="85" t="e">
        <f>#REF!</f>
        <v>#REF!</v>
      </c>
      <c r="BT112" s="21" t="s">
        <v>91</v>
      </c>
      <c r="BV112" s="21" t="s">
        <v>74</v>
      </c>
      <c r="BW112" s="21" t="s">
        <v>128</v>
      </c>
      <c r="BX112" s="21" t="s">
        <v>126</v>
      </c>
      <c r="CL112" s="21" t="s">
        <v>1</v>
      </c>
    </row>
    <row r="113" spans="1:90" s="4" customFormat="1" ht="16.5" customHeight="1" x14ac:dyDescent="0.2">
      <c r="A113" s="80" t="s">
        <v>80</v>
      </c>
      <c r="B113" s="52"/>
      <c r="C113" s="9"/>
      <c r="D113" s="9"/>
      <c r="E113" s="9"/>
      <c r="F113" s="400"/>
      <c r="G113" s="400"/>
      <c r="H113" s="400"/>
      <c r="I113" s="400"/>
      <c r="J113" s="400"/>
      <c r="K113" s="9"/>
      <c r="L113" s="400"/>
      <c r="M113" s="400"/>
      <c r="N113" s="400"/>
      <c r="O113" s="400"/>
      <c r="P113" s="400"/>
      <c r="Q113" s="400"/>
      <c r="R113" s="400"/>
      <c r="S113" s="400"/>
      <c r="T113" s="400"/>
      <c r="U113" s="400"/>
      <c r="V113" s="400"/>
      <c r="W113" s="400"/>
      <c r="X113" s="400"/>
      <c r="Y113" s="400"/>
      <c r="Z113" s="400"/>
      <c r="AA113" s="400"/>
      <c r="AB113" s="400"/>
      <c r="AC113" s="400"/>
      <c r="AD113" s="400"/>
      <c r="AE113" s="400"/>
      <c r="AF113" s="400"/>
      <c r="AG113" s="393"/>
      <c r="AH113" s="394"/>
      <c r="AI113" s="394"/>
      <c r="AJ113" s="394"/>
      <c r="AK113" s="394"/>
      <c r="AL113" s="394"/>
      <c r="AM113" s="394"/>
      <c r="AN113" s="393"/>
      <c r="AO113" s="394"/>
      <c r="AP113" s="394"/>
      <c r="AQ113" s="81" t="s">
        <v>83</v>
      </c>
      <c r="AR113" s="52"/>
      <c r="AS113" s="82">
        <v>0</v>
      </c>
      <c r="AT113" s="83" t="e">
        <f t="shared" si="0"/>
        <v>#REF!</v>
      </c>
      <c r="AU113" s="84" t="e">
        <f>#REF!</f>
        <v>#REF!</v>
      </c>
      <c r="AV113" s="83" t="e">
        <f>#REF!</f>
        <v>#REF!</v>
      </c>
      <c r="AW113" s="83" t="e">
        <f>#REF!</f>
        <v>#REF!</v>
      </c>
      <c r="AX113" s="83" t="e">
        <f>#REF!</f>
        <v>#REF!</v>
      </c>
      <c r="AY113" s="83" t="e">
        <f>#REF!</f>
        <v>#REF!</v>
      </c>
      <c r="AZ113" s="83" t="e">
        <f>#REF!</f>
        <v>#REF!</v>
      </c>
      <c r="BA113" s="83" t="e">
        <f>#REF!</f>
        <v>#REF!</v>
      </c>
      <c r="BB113" s="83" t="e">
        <f>#REF!</f>
        <v>#REF!</v>
      </c>
      <c r="BC113" s="83" t="e">
        <f>#REF!</f>
        <v>#REF!</v>
      </c>
      <c r="BD113" s="85" t="e">
        <f>#REF!</f>
        <v>#REF!</v>
      </c>
      <c r="BT113" s="21" t="s">
        <v>91</v>
      </c>
      <c r="BV113" s="21" t="s">
        <v>74</v>
      </c>
      <c r="BW113" s="21" t="s">
        <v>129</v>
      </c>
      <c r="BX113" s="21" t="s">
        <v>126</v>
      </c>
      <c r="CL113" s="21" t="s">
        <v>1</v>
      </c>
    </row>
    <row r="114" spans="1:90" s="4" customFormat="1" ht="16.5" customHeight="1" x14ac:dyDescent="0.2">
      <c r="A114" s="80" t="s">
        <v>80</v>
      </c>
      <c r="B114" s="52"/>
      <c r="C114" s="9"/>
      <c r="D114" s="9"/>
      <c r="E114" s="9"/>
      <c r="F114" s="400"/>
      <c r="G114" s="400"/>
      <c r="H114" s="400"/>
      <c r="I114" s="400"/>
      <c r="J114" s="400"/>
      <c r="K114" s="9"/>
      <c r="L114" s="400"/>
      <c r="M114" s="400"/>
      <c r="N114" s="400"/>
      <c r="O114" s="400"/>
      <c r="P114" s="400"/>
      <c r="Q114" s="400"/>
      <c r="R114" s="400"/>
      <c r="S114" s="400"/>
      <c r="T114" s="400"/>
      <c r="U114" s="400"/>
      <c r="V114" s="400"/>
      <c r="W114" s="400"/>
      <c r="X114" s="400"/>
      <c r="Y114" s="400"/>
      <c r="Z114" s="400"/>
      <c r="AA114" s="400"/>
      <c r="AB114" s="400"/>
      <c r="AC114" s="400"/>
      <c r="AD114" s="400"/>
      <c r="AE114" s="400"/>
      <c r="AF114" s="400"/>
      <c r="AG114" s="393"/>
      <c r="AH114" s="394"/>
      <c r="AI114" s="394"/>
      <c r="AJ114" s="394"/>
      <c r="AK114" s="394"/>
      <c r="AL114" s="394"/>
      <c r="AM114" s="394"/>
      <c r="AN114" s="393"/>
      <c r="AO114" s="394"/>
      <c r="AP114" s="394"/>
      <c r="AQ114" s="81" t="s">
        <v>83</v>
      </c>
      <c r="AR114" s="52"/>
      <c r="AS114" s="82">
        <v>0</v>
      </c>
      <c r="AT114" s="83" t="e">
        <f t="shared" si="0"/>
        <v>#REF!</v>
      </c>
      <c r="AU114" s="84" t="e">
        <f>#REF!</f>
        <v>#REF!</v>
      </c>
      <c r="AV114" s="83" t="e">
        <f>#REF!</f>
        <v>#REF!</v>
      </c>
      <c r="AW114" s="83" t="e">
        <f>#REF!</f>
        <v>#REF!</v>
      </c>
      <c r="AX114" s="83" t="e">
        <f>#REF!</f>
        <v>#REF!</v>
      </c>
      <c r="AY114" s="83" t="e">
        <f>#REF!</f>
        <v>#REF!</v>
      </c>
      <c r="AZ114" s="83" t="e">
        <f>#REF!</f>
        <v>#REF!</v>
      </c>
      <c r="BA114" s="83" t="e">
        <f>#REF!</f>
        <v>#REF!</v>
      </c>
      <c r="BB114" s="83" t="e">
        <f>#REF!</f>
        <v>#REF!</v>
      </c>
      <c r="BC114" s="83" t="e">
        <f>#REF!</f>
        <v>#REF!</v>
      </c>
      <c r="BD114" s="85" t="e">
        <f>#REF!</f>
        <v>#REF!</v>
      </c>
      <c r="BT114" s="21" t="s">
        <v>91</v>
      </c>
      <c r="BV114" s="21" t="s">
        <v>74</v>
      </c>
      <c r="BW114" s="21" t="s">
        <v>130</v>
      </c>
      <c r="BX114" s="21" t="s">
        <v>126</v>
      </c>
      <c r="CL114" s="21" t="s">
        <v>1</v>
      </c>
    </row>
    <row r="115" spans="1:90" s="4" customFormat="1" ht="16.5" customHeight="1" x14ac:dyDescent="0.2">
      <c r="A115" s="80" t="s">
        <v>80</v>
      </c>
      <c r="B115" s="52"/>
      <c r="C115" s="9"/>
      <c r="D115" s="9"/>
      <c r="E115" s="9"/>
      <c r="F115" s="400"/>
      <c r="G115" s="400"/>
      <c r="H115" s="400"/>
      <c r="I115" s="400"/>
      <c r="J115" s="400"/>
      <c r="K115" s="9"/>
      <c r="L115" s="400"/>
      <c r="M115" s="400"/>
      <c r="N115" s="400"/>
      <c r="O115" s="400"/>
      <c r="P115" s="400"/>
      <c r="Q115" s="400"/>
      <c r="R115" s="400"/>
      <c r="S115" s="400"/>
      <c r="T115" s="400"/>
      <c r="U115" s="400"/>
      <c r="V115" s="400"/>
      <c r="W115" s="400"/>
      <c r="X115" s="400"/>
      <c r="Y115" s="400"/>
      <c r="Z115" s="400"/>
      <c r="AA115" s="400"/>
      <c r="AB115" s="400"/>
      <c r="AC115" s="400"/>
      <c r="AD115" s="400"/>
      <c r="AE115" s="400"/>
      <c r="AF115" s="400"/>
      <c r="AG115" s="393"/>
      <c r="AH115" s="394"/>
      <c r="AI115" s="394"/>
      <c r="AJ115" s="394"/>
      <c r="AK115" s="394"/>
      <c r="AL115" s="394"/>
      <c r="AM115" s="394"/>
      <c r="AN115" s="393"/>
      <c r="AO115" s="394"/>
      <c r="AP115" s="394"/>
      <c r="AQ115" s="81" t="s">
        <v>83</v>
      </c>
      <c r="AR115" s="52"/>
      <c r="AS115" s="82">
        <v>0</v>
      </c>
      <c r="AT115" s="83" t="e">
        <f t="shared" si="0"/>
        <v>#REF!</v>
      </c>
      <c r="AU115" s="84" t="e">
        <f>#REF!</f>
        <v>#REF!</v>
      </c>
      <c r="AV115" s="83" t="e">
        <f>#REF!</f>
        <v>#REF!</v>
      </c>
      <c r="AW115" s="83" t="e">
        <f>#REF!</f>
        <v>#REF!</v>
      </c>
      <c r="AX115" s="83" t="e">
        <f>#REF!</f>
        <v>#REF!</v>
      </c>
      <c r="AY115" s="83" t="e">
        <f>#REF!</f>
        <v>#REF!</v>
      </c>
      <c r="AZ115" s="83" t="e">
        <f>#REF!</f>
        <v>#REF!</v>
      </c>
      <c r="BA115" s="83" t="e">
        <f>#REF!</f>
        <v>#REF!</v>
      </c>
      <c r="BB115" s="83" t="e">
        <f>#REF!</f>
        <v>#REF!</v>
      </c>
      <c r="BC115" s="83" t="e">
        <f>#REF!</f>
        <v>#REF!</v>
      </c>
      <c r="BD115" s="85" t="e">
        <f>#REF!</f>
        <v>#REF!</v>
      </c>
      <c r="BT115" s="21" t="s">
        <v>91</v>
      </c>
      <c r="BV115" s="21" t="s">
        <v>74</v>
      </c>
      <c r="BW115" s="21" t="s">
        <v>131</v>
      </c>
      <c r="BX115" s="21" t="s">
        <v>126</v>
      </c>
      <c r="CL115" s="21" t="s">
        <v>1</v>
      </c>
    </row>
    <row r="116" spans="1:90" s="4" customFormat="1" ht="16.5" customHeight="1" x14ac:dyDescent="0.2">
      <c r="B116" s="52"/>
      <c r="C116" s="9"/>
      <c r="D116" s="9"/>
      <c r="E116" s="400" t="s">
        <v>132</v>
      </c>
      <c r="F116" s="400"/>
      <c r="G116" s="400"/>
      <c r="H116" s="400"/>
      <c r="I116" s="400"/>
      <c r="J116" s="9"/>
      <c r="K116" s="400" t="s">
        <v>133</v>
      </c>
      <c r="L116" s="400"/>
      <c r="M116" s="400"/>
      <c r="N116" s="400"/>
      <c r="O116" s="400"/>
      <c r="P116" s="400"/>
      <c r="Q116" s="400"/>
      <c r="R116" s="400"/>
      <c r="S116" s="400"/>
      <c r="T116" s="400"/>
      <c r="U116" s="400"/>
      <c r="V116" s="400"/>
      <c r="W116" s="400"/>
      <c r="X116" s="400"/>
      <c r="Y116" s="400"/>
      <c r="Z116" s="400"/>
      <c r="AA116" s="400"/>
      <c r="AB116" s="400"/>
      <c r="AC116" s="400"/>
      <c r="AD116" s="400"/>
      <c r="AE116" s="400"/>
      <c r="AF116" s="400"/>
      <c r="AG116" s="395">
        <f>ROUND(SUM(AG117:AG120),2)</f>
        <v>0</v>
      </c>
      <c r="AH116" s="394"/>
      <c r="AI116" s="394"/>
      <c r="AJ116" s="394"/>
      <c r="AK116" s="394"/>
      <c r="AL116" s="394"/>
      <c r="AM116" s="394"/>
      <c r="AN116" s="393">
        <f t="shared" si="1"/>
        <v>0</v>
      </c>
      <c r="AO116" s="394"/>
      <c r="AP116" s="394"/>
      <c r="AQ116" s="81" t="s">
        <v>83</v>
      </c>
      <c r="AR116" s="52"/>
      <c r="AS116" s="82">
        <f>ROUND(SUM(AS117:AS120),2)</f>
        <v>0</v>
      </c>
      <c r="AT116" s="83">
        <f t="shared" si="0"/>
        <v>0</v>
      </c>
      <c r="AU116" s="84">
        <f>ROUND(SUM(AU117:AU120),5)</f>
        <v>0</v>
      </c>
      <c r="AV116" s="83">
        <f>ROUND(AZ116*L32,2)</f>
        <v>0</v>
      </c>
      <c r="AW116" s="83">
        <f>ROUND(BA116*L33,2)</f>
        <v>0</v>
      </c>
      <c r="AX116" s="83">
        <f>ROUND(BB116*L32,2)</f>
        <v>0</v>
      </c>
      <c r="AY116" s="83">
        <f>ROUND(BC116*L33,2)</f>
        <v>0</v>
      </c>
      <c r="AZ116" s="83">
        <f>ROUND(SUM(AZ117:AZ120),2)</f>
        <v>0</v>
      </c>
      <c r="BA116" s="83">
        <f>ROUND(SUM(BA117:BA120),2)</f>
        <v>0</v>
      </c>
      <c r="BB116" s="83">
        <f>ROUND(SUM(BB117:BB120),2)</f>
        <v>0</v>
      </c>
      <c r="BC116" s="83">
        <f>ROUND(SUM(BC117:BC120),2)</f>
        <v>0</v>
      </c>
      <c r="BD116" s="85">
        <f>ROUND(SUM(BD117:BD120),2)</f>
        <v>0</v>
      </c>
      <c r="BS116" s="21" t="s">
        <v>71</v>
      </c>
      <c r="BT116" s="21" t="s">
        <v>84</v>
      </c>
      <c r="BU116" s="21" t="s">
        <v>73</v>
      </c>
      <c r="BV116" s="21" t="s">
        <v>74</v>
      </c>
      <c r="BW116" s="21" t="s">
        <v>134</v>
      </c>
      <c r="BX116" s="21" t="s">
        <v>79</v>
      </c>
      <c r="CL116" s="21" t="s">
        <v>1</v>
      </c>
    </row>
    <row r="117" spans="1:90" s="4" customFormat="1" ht="16.5" customHeight="1" x14ac:dyDescent="0.2">
      <c r="A117" s="80" t="s">
        <v>80</v>
      </c>
      <c r="B117" s="52"/>
      <c r="C117" s="9"/>
      <c r="D117" s="9"/>
      <c r="E117" s="9"/>
      <c r="F117" s="400" t="s">
        <v>135</v>
      </c>
      <c r="G117" s="400"/>
      <c r="H117" s="400"/>
      <c r="I117" s="400"/>
      <c r="J117" s="400"/>
      <c r="K117" s="9"/>
      <c r="L117" s="400" t="s">
        <v>136</v>
      </c>
      <c r="M117" s="400"/>
      <c r="N117" s="400"/>
      <c r="O117" s="400"/>
      <c r="P117" s="400"/>
      <c r="Q117" s="400"/>
      <c r="R117" s="400"/>
      <c r="S117" s="400"/>
      <c r="T117" s="400"/>
      <c r="U117" s="400"/>
      <c r="V117" s="400"/>
      <c r="W117" s="400"/>
      <c r="X117" s="400"/>
      <c r="Y117" s="400"/>
      <c r="Z117" s="400"/>
      <c r="AA117" s="400"/>
      <c r="AB117" s="400"/>
      <c r="AC117" s="400"/>
      <c r="AD117" s="400"/>
      <c r="AE117" s="400"/>
      <c r="AF117" s="400"/>
      <c r="AG117" s="393">
        <f>'SO 04-1 - SO 04 Architekt...'!J36</f>
        <v>0</v>
      </c>
      <c r="AH117" s="394"/>
      <c r="AI117" s="394"/>
      <c r="AJ117" s="394"/>
      <c r="AK117" s="394"/>
      <c r="AL117" s="394"/>
      <c r="AM117" s="394"/>
      <c r="AN117" s="393">
        <f t="shared" si="1"/>
        <v>0</v>
      </c>
      <c r="AO117" s="394"/>
      <c r="AP117" s="394"/>
      <c r="AQ117" s="81" t="s">
        <v>83</v>
      </c>
      <c r="AR117" s="52"/>
      <c r="AS117" s="82">
        <v>0</v>
      </c>
      <c r="AT117" s="83">
        <f t="shared" si="0"/>
        <v>0</v>
      </c>
      <c r="AU117" s="84">
        <f>'SO 04-1 - SO 04 Architekt...'!P139</f>
        <v>0</v>
      </c>
      <c r="AV117" s="83">
        <f>'SO 04-1 - SO 04 Architekt...'!J39</f>
        <v>0</v>
      </c>
      <c r="AW117" s="83">
        <f>'SO 04-1 - SO 04 Architekt...'!J40</f>
        <v>0</v>
      </c>
      <c r="AX117" s="83">
        <f>'SO 04-1 - SO 04 Architekt...'!J41</f>
        <v>0</v>
      </c>
      <c r="AY117" s="83">
        <f>'SO 04-1 - SO 04 Architekt...'!J42</f>
        <v>0</v>
      </c>
      <c r="AZ117" s="83">
        <f>'SO 04-1 - SO 04 Architekt...'!F39</f>
        <v>0</v>
      </c>
      <c r="BA117" s="83">
        <f>'SO 04-1 - SO 04 Architekt...'!F40</f>
        <v>0</v>
      </c>
      <c r="BB117" s="83">
        <f>'SO 04-1 - SO 04 Architekt...'!F41</f>
        <v>0</v>
      </c>
      <c r="BC117" s="83">
        <f>'SO 04-1 - SO 04 Architekt...'!F42</f>
        <v>0</v>
      </c>
      <c r="BD117" s="85">
        <f>'SO 04-1 - SO 04 Architekt...'!F43</f>
        <v>0</v>
      </c>
      <c r="BT117" s="21" t="s">
        <v>91</v>
      </c>
      <c r="BV117" s="21" t="s">
        <v>74</v>
      </c>
      <c r="BW117" s="21" t="s">
        <v>137</v>
      </c>
      <c r="BX117" s="21" t="s">
        <v>134</v>
      </c>
      <c r="CL117" s="21" t="s">
        <v>1</v>
      </c>
    </row>
    <row r="118" spans="1:90" s="4" customFormat="1" ht="16.5" customHeight="1" x14ac:dyDescent="0.2">
      <c r="A118" s="80" t="s">
        <v>80</v>
      </c>
      <c r="B118" s="52"/>
      <c r="C118" s="9"/>
      <c r="D118" s="9"/>
      <c r="E118" s="9"/>
      <c r="F118" s="400" t="s">
        <v>138</v>
      </c>
      <c r="G118" s="400"/>
      <c r="H118" s="400"/>
      <c r="I118" s="400"/>
      <c r="J118" s="400"/>
      <c r="K118" s="9"/>
      <c r="L118" s="400" t="s">
        <v>139</v>
      </c>
      <c r="M118" s="400"/>
      <c r="N118" s="400"/>
      <c r="O118" s="400"/>
      <c r="P118" s="400"/>
      <c r="Q118" s="400"/>
      <c r="R118" s="400"/>
      <c r="S118" s="400"/>
      <c r="T118" s="400"/>
      <c r="U118" s="400"/>
      <c r="V118" s="400"/>
      <c r="W118" s="400"/>
      <c r="X118" s="400"/>
      <c r="Y118" s="400"/>
      <c r="Z118" s="400"/>
      <c r="AA118" s="400"/>
      <c r="AB118" s="400"/>
      <c r="AC118" s="400"/>
      <c r="AD118" s="400"/>
      <c r="AE118" s="400"/>
      <c r="AF118" s="400"/>
      <c r="AG118" s="393">
        <f>'SO 04-2 - SO 04 VZT+Chlad...'!J36</f>
        <v>0</v>
      </c>
      <c r="AH118" s="394"/>
      <c r="AI118" s="394"/>
      <c r="AJ118" s="394"/>
      <c r="AK118" s="394"/>
      <c r="AL118" s="394"/>
      <c r="AM118" s="394"/>
      <c r="AN118" s="393">
        <f t="shared" si="1"/>
        <v>0</v>
      </c>
      <c r="AO118" s="394"/>
      <c r="AP118" s="394"/>
      <c r="AQ118" s="81" t="s">
        <v>83</v>
      </c>
      <c r="AR118" s="52"/>
      <c r="AS118" s="82">
        <v>0</v>
      </c>
      <c r="AT118" s="83">
        <f t="shared" si="0"/>
        <v>0</v>
      </c>
      <c r="AU118" s="84">
        <f>'SO 04-2 - SO 04 VZT+Chlad...'!P135</f>
        <v>0</v>
      </c>
      <c r="AV118" s="83">
        <f>'SO 04-2 - SO 04 VZT+Chlad...'!J39</f>
        <v>0</v>
      </c>
      <c r="AW118" s="83">
        <f>'SO 04-2 - SO 04 VZT+Chlad...'!J40</f>
        <v>0</v>
      </c>
      <c r="AX118" s="83">
        <f>'SO 04-2 - SO 04 VZT+Chlad...'!J41</f>
        <v>0</v>
      </c>
      <c r="AY118" s="83">
        <f>'SO 04-2 - SO 04 VZT+Chlad...'!J42</f>
        <v>0</v>
      </c>
      <c r="AZ118" s="83">
        <f>'SO 04-2 - SO 04 VZT+Chlad...'!F39</f>
        <v>0</v>
      </c>
      <c r="BA118" s="83">
        <f>'SO 04-2 - SO 04 VZT+Chlad...'!F40</f>
        <v>0</v>
      </c>
      <c r="BB118" s="83">
        <f>'SO 04-2 - SO 04 VZT+Chlad...'!F41</f>
        <v>0</v>
      </c>
      <c r="BC118" s="83">
        <f>'SO 04-2 - SO 04 VZT+Chlad...'!F42</f>
        <v>0</v>
      </c>
      <c r="BD118" s="85">
        <f>'SO 04-2 - SO 04 VZT+Chlad...'!F43</f>
        <v>0</v>
      </c>
      <c r="BT118" s="21" t="s">
        <v>91</v>
      </c>
      <c r="BV118" s="21" t="s">
        <v>74</v>
      </c>
      <c r="BW118" s="21" t="s">
        <v>140</v>
      </c>
      <c r="BX118" s="21" t="s">
        <v>134</v>
      </c>
      <c r="CL118" s="21" t="s">
        <v>1</v>
      </c>
    </row>
    <row r="119" spans="1:90" s="4" customFormat="1" ht="16.5" customHeight="1" x14ac:dyDescent="0.2">
      <c r="A119" s="80" t="s">
        <v>80</v>
      </c>
      <c r="B119" s="52"/>
      <c r="C119" s="9"/>
      <c r="D119" s="9"/>
      <c r="E119" s="9"/>
      <c r="F119" s="400" t="s">
        <v>141</v>
      </c>
      <c r="G119" s="400"/>
      <c r="H119" s="400"/>
      <c r="I119" s="400"/>
      <c r="J119" s="400"/>
      <c r="K119" s="9"/>
      <c r="L119" s="400" t="s">
        <v>142</v>
      </c>
      <c r="M119" s="400"/>
      <c r="N119" s="400"/>
      <c r="O119" s="400"/>
      <c r="P119" s="400"/>
      <c r="Q119" s="400"/>
      <c r="R119" s="400"/>
      <c r="S119" s="400"/>
      <c r="T119" s="400"/>
      <c r="U119" s="400"/>
      <c r="V119" s="400"/>
      <c r="W119" s="400"/>
      <c r="X119" s="400"/>
      <c r="Y119" s="400"/>
      <c r="Z119" s="400"/>
      <c r="AA119" s="400"/>
      <c r="AB119" s="400"/>
      <c r="AC119" s="400"/>
      <c r="AD119" s="400"/>
      <c r="AE119" s="400"/>
      <c r="AF119" s="400"/>
      <c r="AG119" s="393">
        <f>'SO 04-3 - SO 04 ZTI'!J36</f>
        <v>0</v>
      </c>
      <c r="AH119" s="394"/>
      <c r="AI119" s="394"/>
      <c r="AJ119" s="394"/>
      <c r="AK119" s="394"/>
      <c r="AL119" s="394"/>
      <c r="AM119" s="394"/>
      <c r="AN119" s="393">
        <f t="shared" si="1"/>
        <v>0</v>
      </c>
      <c r="AO119" s="394"/>
      <c r="AP119" s="394"/>
      <c r="AQ119" s="81" t="s">
        <v>83</v>
      </c>
      <c r="AR119" s="52"/>
      <c r="AS119" s="82">
        <v>0</v>
      </c>
      <c r="AT119" s="83">
        <f t="shared" si="0"/>
        <v>0</v>
      </c>
      <c r="AU119" s="84">
        <f>'SO 04-3 - SO 04 ZTI'!P139</f>
        <v>0</v>
      </c>
      <c r="AV119" s="83">
        <f>'SO 04-3 - SO 04 ZTI'!J39</f>
        <v>0</v>
      </c>
      <c r="AW119" s="83">
        <f>'SO 04-3 - SO 04 ZTI'!J40</f>
        <v>0</v>
      </c>
      <c r="AX119" s="83">
        <f>'SO 04-3 - SO 04 ZTI'!J41</f>
        <v>0</v>
      </c>
      <c r="AY119" s="83">
        <f>'SO 04-3 - SO 04 ZTI'!J42</f>
        <v>0</v>
      </c>
      <c r="AZ119" s="83">
        <f>'SO 04-3 - SO 04 ZTI'!F39</f>
        <v>0</v>
      </c>
      <c r="BA119" s="83">
        <f>'SO 04-3 - SO 04 ZTI'!F40</f>
        <v>0</v>
      </c>
      <c r="BB119" s="83">
        <f>'SO 04-3 - SO 04 ZTI'!F41</f>
        <v>0</v>
      </c>
      <c r="BC119" s="83">
        <f>'SO 04-3 - SO 04 ZTI'!F42</f>
        <v>0</v>
      </c>
      <c r="BD119" s="85">
        <f>'SO 04-3 - SO 04 ZTI'!F43</f>
        <v>0</v>
      </c>
      <c r="BT119" s="21" t="s">
        <v>91</v>
      </c>
      <c r="BV119" s="21" t="s">
        <v>74</v>
      </c>
      <c r="BW119" s="21" t="s">
        <v>143</v>
      </c>
      <c r="BX119" s="21" t="s">
        <v>134</v>
      </c>
      <c r="CL119" s="21" t="s">
        <v>1</v>
      </c>
    </row>
    <row r="120" spans="1:90" s="4" customFormat="1" ht="16.5" customHeight="1" x14ac:dyDescent="0.2">
      <c r="A120" s="80" t="s">
        <v>80</v>
      </c>
      <c r="B120" s="52"/>
      <c r="C120" s="9"/>
      <c r="D120" s="9"/>
      <c r="E120" s="9"/>
      <c r="F120" s="400" t="s">
        <v>144</v>
      </c>
      <c r="G120" s="400"/>
      <c r="H120" s="400"/>
      <c r="I120" s="400"/>
      <c r="J120" s="400"/>
      <c r="K120" s="9"/>
      <c r="L120" s="400" t="s">
        <v>145</v>
      </c>
      <c r="M120" s="400"/>
      <c r="N120" s="400"/>
      <c r="O120" s="400"/>
      <c r="P120" s="400"/>
      <c r="Q120" s="400"/>
      <c r="R120" s="400"/>
      <c r="S120" s="400"/>
      <c r="T120" s="400"/>
      <c r="U120" s="400"/>
      <c r="V120" s="400"/>
      <c r="W120" s="400"/>
      <c r="X120" s="400"/>
      <c r="Y120" s="400"/>
      <c r="Z120" s="400"/>
      <c r="AA120" s="400"/>
      <c r="AB120" s="400"/>
      <c r="AC120" s="400"/>
      <c r="AD120" s="400"/>
      <c r="AE120" s="400"/>
      <c r="AF120" s="400"/>
      <c r="AG120" s="393">
        <f>'SO 04-4 - SO 04 Elektroin...'!J36</f>
        <v>0</v>
      </c>
      <c r="AH120" s="394"/>
      <c r="AI120" s="394"/>
      <c r="AJ120" s="394"/>
      <c r="AK120" s="394"/>
      <c r="AL120" s="394"/>
      <c r="AM120" s="394"/>
      <c r="AN120" s="393">
        <f t="shared" si="1"/>
        <v>0</v>
      </c>
      <c r="AO120" s="394"/>
      <c r="AP120" s="394"/>
      <c r="AQ120" s="81" t="s">
        <v>83</v>
      </c>
      <c r="AR120" s="52"/>
      <c r="AS120" s="82">
        <v>0</v>
      </c>
      <c r="AT120" s="83">
        <f t="shared" si="0"/>
        <v>0</v>
      </c>
      <c r="AU120" s="84">
        <f>'SO 04-4 - SO 04 Elektroin...'!P141</f>
        <v>0</v>
      </c>
      <c r="AV120" s="83">
        <f>'SO 04-4 - SO 04 Elektroin...'!J39</f>
        <v>0</v>
      </c>
      <c r="AW120" s="83">
        <f>'SO 04-4 - SO 04 Elektroin...'!J40</f>
        <v>0</v>
      </c>
      <c r="AX120" s="83">
        <f>'SO 04-4 - SO 04 Elektroin...'!J41</f>
        <v>0</v>
      </c>
      <c r="AY120" s="83">
        <f>'SO 04-4 - SO 04 Elektroin...'!J42</f>
        <v>0</v>
      </c>
      <c r="AZ120" s="83">
        <f>'SO 04-4 - SO 04 Elektroin...'!F39</f>
        <v>0</v>
      </c>
      <c r="BA120" s="83">
        <f>'SO 04-4 - SO 04 Elektroin...'!F40</f>
        <v>0</v>
      </c>
      <c r="BB120" s="83">
        <f>'SO 04-4 - SO 04 Elektroin...'!F41</f>
        <v>0</v>
      </c>
      <c r="BC120" s="83">
        <f>'SO 04-4 - SO 04 Elektroin...'!F42</f>
        <v>0</v>
      </c>
      <c r="BD120" s="85">
        <f>'SO 04-4 - SO 04 Elektroin...'!F43</f>
        <v>0</v>
      </c>
      <c r="BT120" s="21" t="s">
        <v>91</v>
      </c>
      <c r="BV120" s="21" t="s">
        <v>74</v>
      </c>
      <c r="BW120" s="21" t="s">
        <v>146</v>
      </c>
      <c r="BX120" s="21" t="s">
        <v>134</v>
      </c>
      <c r="CL120" s="21" t="s">
        <v>1</v>
      </c>
    </row>
    <row r="121" spans="1:90" s="4" customFormat="1" ht="23.25" customHeight="1" x14ac:dyDescent="0.2">
      <c r="A121" s="80" t="s">
        <v>80</v>
      </c>
      <c r="B121" s="52"/>
      <c r="C121" s="9"/>
      <c r="D121" s="9"/>
      <c r="E121" s="400" t="s">
        <v>147</v>
      </c>
      <c r="F121" s="400"/>
      <c r="G121" s="400"/>
      <c r="H121" s="400"/>
      <c r="I121" s="400"/>
      <c r="J121" s="9"/>
      <c r="K121" s="400" t="s">
        <v>148</v>
      </c>
      <c r="L121" s="400"/>
      <c r="M121" s="400"/>
      <c r="N121" s="400"/>
      <c r="O121" s="400"/>
      <c r="P121" s="400"/>
      <c r="Q121" s="400"/>
      <c r="R121" s="400"/>
      <c r="S121" s="400"/>
      <c r="T121" s="400"/>
      <c r="U121" s="400"/>
      <c r="V121" s="400"/>
      <c r="W121" s="400"/>
      <c r="X121" s="400"/>
      <c r="Y121" s="400"/>
      <c r="Z121" s="400"/>
      <c r="AA121" s="400"/>
      <c r="AB121" s="400"/>
      <c r="AC121" s="400"/>
      <c r="AD121" s="400"/>
      <c r="AE121" s="400"/>
      <c r="AF121" s="400"/>
      <c r="AG121" s="393">
        <f>'SO 06 - SO 06.1 Prípojka ...'!J34</f>
        <v>0</v>
      </c>
      <c r="AH121" s="394"/>
      <c r="AI121" s="394"/>
      <c r="AJ121" s="394"/>
      <c r="AK121" s="394"/>
      <c r="AL121" s="394"/>
      <c r="AM121" s="394"/>
      <c r="AN121" s="393">
        <f t="shared" si="1"/>
        <v>0</v>
      </c>
      <c r="AO121" s="394"/>
      <c r="AP121" s="394"/>
      <c r="AQ121" s="81" t="s">
        <v>83</v>
      </c>
      <c r="AR121" s="52"/>
      <c r="AS121" s="82">
        <v>0</v>
      </c>
      <c r="AT121" s="83">
        <f t="shared" si="0"/>
        <v>0</v>
      </c>
      <c r="AU121" s="84">
        <f>'SO 06 - SO 06.1 Prípojka ...'!P134</f>
        <v>0</v>
      </c>
      <c r="AV121" s="83">
        <f>'SO 06 - SO 06.1 Prípojka ...'!J37</f>
        <v>0</v>
      </c>
      <c r="AW121" s="83">
        <f>'SO 06 - SO 06.1 Prípojka ...'!J38</f>
        <v>0</v>
      </c>
      <c r="AX121" s="83">
        <f>'SO 06 - SO 06.1 Prípojka ...'!J39</f>
        <v>0</v>
      </c>
      <c r="AY121" s="83">
        <f>'SO 06 - SO 06.1 Prípojka ...'!J40</f>
        <v>0</v>
      </c>
      <c r="AZ121" s="83">
        <f>'SO 06 - SO 06.1 Prípojka ...'!F37</f>
        <v>0</v>
      </c>
      <c r="BA121" s="83">
        <f>'SO 06 - SO 06.1 Prípojka ...'!F38</f>
        <v>0</v>
      </c>
      <c r="BB121" s="83">
        <f>'SO 06 - SO 06.1 Prípojka ...'!F39</f>
        <v>0</v>
      </c>
      <c r="BC121" s="83">
        <f>'SO 06 - SO 06.1 Prípojka ...'!F40</f>
        <v>0</v>
      </c>
      <c r="BD121" s="85">
        <f>'SO 06 - SO 06.1 Prípojka ...'!F41</f>
        <v>0</v>
      </c>
      <c r="BT121" s="21" t="s">
        <v>84</v>
      </c>
      <c r="BV121" s="21" t="s">
        <v>74</v>
      </c>
      <c r="BW121" s="21" t="s">
        <v>149</v>
      </c>
      <c r="BX121" s="21" t="s">
        <v>79</v>
      </c>
      <c r="CL121" s="21" t="s">
        <v>1</v>
      </c>
    </row>
    <row r="122" spans="1:90" s="4" customFormat="1" ht="16.5" customHeight="1" x14ac:dyDescent="0.2">
      <c r="A122" s="80" t="s">
        <v>80</v>
      </c>
      <c r="B122" s="52"/>
      <c r="C122" s="9"/>
      <c r="D122" s="9"/>
      <c r="E122" s="400" t="s">
        <v>150</v>
      </c>
      <c r="F122" s="400"/>
      <c r="G122" s="400"/>
      <c r="H122" s="400"/>
      <c r="I122" s="400"/>
      <c r="J122" s="9"/>
      <c r="K122" s="400" t="s">
        <v>151</v>
      </c>
      <c r="L122" s="400"/>
      <c r="M122" s="400"/>
      <c r="N122" s="400"/>
      <c r="O122" s="400"/>
      <c r="P122" s="400"/>
      <c r="Q122" s="400"/>
      <c r="R122" s="400"/>
      <c r="S122" s="400"/>
      <c r="T122" s="400"/>
      <c r="U122" s="400"/>
      <c r="V122" s="400"/>
      <c r="W122" s="400"/>
      <c r="X122" s="400"/>
      <c r="Y122" s="400"/>
      <c r="Z122" s="400"/>
      <c r="AA122" s="400"/>
      <c r="AB122" s="400"/>
      <c r="AC122" s="400"/>
      <c r="AD122" s="400"/>
      <c r="AE122" s="400"/>
      <c r="AF122" s="400"/>
      <c r="AG122" s="393">
        <f>'SO 07 - SO 07.1 Prípojka ...'!J34</f>
        <v>0</v>
      </c>
      <c r="AH122" s="394"/>
      <c r="AI122" s="394"/>
      <c r="AJ122" s="394"/>
      <c r="AK122" s="394"/>
      <c r="AL122" s="394"/>
      <c r="AM122" s="394"/>
      <c r="AN122" s="393">
        <f t="shared" si="1"/>
        <v>0</v>
      </c>
      <c r="AO122" s="394"/>
      <c r="AP122" s="394"/>
      <c r="AQ122" s="81" t="s">
        <v>83</v>
      </c>
      <c r="AR122" s="52"/>
      <c r="AS122" s="82">
        <v>0</v>
      </c>
      <c r="AT122" s="83">
        <f t="shared" si="0"/>
        <v>0</v>
      </c>
      <c r="AU122" s="84">
        <f>'SO 07 - SO 07.1 Prípojka ...'!P139</f>
        <v>0</v>
      </c>
      <c r="AV122" s="83">
        <f>'SO 07 - SO 07.1 Prípojka ...'!J37</f>
        <v>0</v>
      </c>
      <c r="AW122" s="83">
        <f>'SO 07 - SO 07.1 Prípojka ...'!J38</f>
        <v>0</v>
      </c>
      <c r="AX122" s="83">
        <f>'SO 07 - SO 07.1 Prípojka ...'!J39</f>
        <v>0</v>
      </c>
      <c r="AY122" s="83">
        <f>'SO 07 - SO 07.1 Prípojka ...'!J40</f>
        <v>0</v>
      </c>
      <c r="AZ122" s="83">
        <f>'SO 07 - SO 07.1 Prípojka ...'!F37</f>
        <v>0</v>
      </c>
      <c r="BA122" s="83">
        <f>'SO 07 - SO 07.1 Prípojka ...'!F38</f>
        <v>0</v>
      </c>
      <c r="BB122" s="83">
        <f>'SO 07 - SO 07.1 Prípojka ...'!F39</f>
        <v>0</v>
      </c>
      <c r="BC122" s="83">
        <f>'SO 07 - SO 07.1 Prípojka ...'!F40</f>
        <v>0</v>
      </c>
      <c r="BD122" s="85">
        <f>'SO 07 - SO 07.1 Prípojka ...'!F41</f>
        <v>0</v>
      </c>
      <c r="BT122" s="21" t="s">
        <v>84</v>
      </c>
      <c r="BV122" s="21" t="s">
        <v>74</v>
      </c>
      <c r="BW122" s="21" t="s">
        <v>152</v>
      </c>
      <c r="BX122" s="21" t="s">
        <v>79</v>
      </c>
      <c r="CL122" s="21" t="s">
        <v>1</v>
      </c>
    </row>
    <row r="123" spans="1:90" s="4" customFormat="1" ht="16.5" customHeight="1" x14ac:dyDescent="0.2">
      <c r="A123" s="80" t="s">
        <v>80</v>
      </c>
      <c r="B123" s="52"/>
      <c r="C123" s="9"/>
      <c r="D123" s="9"/>
      <c r="E123" s="400" t="s">
        <v>153</v>
      </c>
      <c r="F123" s="400"/>
      <c r="G123" s="400"/>
      <c r="H123" s="400"/>
      <c r="I123" s="400"/>
      <c r="J123" s="9"/>
      <c r="K123" s="400" t="s">
        <v>154</v>
      </c>
      <c r="L123" s="400"/>
      <c r="M123" s="400"/>
      <c r="N123" s="400"/>
      <c r="O123" s="400"/>
      <c r="P123" s="400"/>
      <c r="Q123" s="400"/>
      <c r="R123" s="400"/>
      <c r="S123" s="400"/>
      <c r="T123" s="400"/>
      <c r="U123" s="400"/>
      <c r="V123" s="400"/>
      <c r="W123" s="400"/>
      <c r="X123" s="400"/>
      <c r="Y123" s="400"/>
      <c r="Z123" s="400"/>
      <c r="AA123" s="400"/>
      <c r="AB123" s="400"/>
      <c r="AC123" s="400"/>
      <c r="AD123" s="400"/>
      <c r="AE123" s="400"/>
      <c r="AF123" s="400"/>
      <c r="AG123" s="393">
        <f>'SO 08 - SO 08.1 Splašková...'!J34</f>
        <v>0</v>
      </c>
      <c r="AH123" s="394"/>
      <c r="AI123" s="394"/>
      <c r="AJ123" s="394"/>
      <c r="AK123" s="394"/>
      <c r="AL123" s="394"/>
      <c r="AM123" s="394"/>
      <c r="AN123" s="393">
        <f t="shared" si="1"/>
        <v>0</v>
      </c>
      <c r="AO123" s="394"/>
      <c r="AP123" s="394"/>
      <c r="AQ123" s="81" t="s">
        <v>83</v>
      </c>
      <c r="AR123" s="52"/>
      <c r="AS123" s="82">
        <v>0</v>
      </c>
      <c r="AT123" s="83">
        <f t="shared" si="0"/>
        <v>0</v>
      </c>
      <c r="AU123" s="84">
        <f>'SO 08 - SO 08.1 Splašková...'!P135</f>
        <v>0</v>
      </c>
      <c r="AV123" s="83">
        <f>'SO 08 - SO 08.1 Splašková...'!J37</f>
        <v>0</v>
      </c>
      <c r="AW123" s="83">
        <f>'SO 08 - SO 08.1 Splašková...'!J38</f>
        <v>0</v>
      </c>
      <c r="AX123" s="83">
        <f>'SO 08 - SO 08.1 Splašková...'!J39</f>
        <v>0</v>
      </c>
      <c r="AY123" s="83">
        <f>'SO 08 - SO 08.1 Splašková...'!J40</f>
        <v>0</v>
      </c>
      <c r="AZ123" s="83">
        <f>'SO 08 - SO 08.1 Splašková...'!F37</f>
        <v>0</v>
      </c>
      <c r="BA123" s="83">
        <f>'SO 08 - SO 08.1 Splašková...'!F38</f>
        <v>0</v>
      </c>
      <c r="BB123" s="83">
        <f>'SO 08 - SO 08.1 Splašková...'!F39</f>
        <v>0</v>
      </c>
      <c r="BC123" s="83">
        <f>'SO 08 - SO 08.1 Splašková...'!F40</f>
        <v>0</v>
      </c>
      <c r="BD123" s="85">
        <f>'SO 08 - SO 08.1 Splašková...'!F41</f>
        <v>0</v>
      </c>
      <c r="BT123" s="21" t="s">
        <v>84</v>
      </c>
      <c r="BV123" s="21" t="s">
        <v>74</v>
      </c>
      <c r="BW123" s="21" t="s">
        <v>155</v>
      </c>
      <c r="BX123" s="21" t="s">
        <v>79</v>
      </c>
      <c r="CL123" s="21" t="s">
        <v>1</v>
      </c>
    </row>
    <row r="124" spans="1:90" s="4" customFormat="1" ht="16.5" customHeight="1" x14ac:dyDescent="0.2">
      <c r="A124" s="80" t="s">
        <v>80</v>
      </c>
      <c r="B124" s="52"/>
      <c r="C124" s="9"/>
      <c r="D124" s="9"/>
      <c r="E124" s="400" t="s">
        <v>156</v>
      </c>
      <c r="F124" s="400"/>
      <c r="G124" s="400"/>
      <c r="H124" s="400"/>
      <c r="I124" s="400"/>
      <c r="J124" s="9"/>
      <c r="K124" s="400" t="s">
        <v>157</v>
      </c>
      <c r="L124" s="400"/>
      <c r="M124" s="400"/>
      <c r="N124" s="400"/>
      <c r="O124" s="400"/>
      <c r="P124" s="400"/>
      <c r="Q124" s="400"/>
      <c r="R124" s="400"/>
      <c r="S124" s="400"/>
      <c r="T124" s="400"/>
      <c r="U124" s="400"/>
      <c r="V124" s="400"/>
      <c r="W124" s="400"/>
      <c r="X124" s="400"/>
      <c r="Y124" s="400"/>
      <c r="Z124" s="400"/>
      <c r="AA124" s="400"/>
      <c r="AB124" s="400"/>
      <c r="AC124" s="400"/>
      <c r="AD124" s="400"/>
      <c r="AE124" s="400"/>
      <c r="AF124" s="400"/>
      <c r="AG124" s="393">
        <f>'SO 08-2 - SO 08.2 Dažďová...'!J34</f>
        <v>0</v>
      </c>
      <c r="AH124" s="394"/>
      <c r="AI124" s="394"/>
      <c r="AJ124" s="394"/>
      <c r="AK124" s="394"/>
      <c r="AL124" s="394"/>
      <c r="AM124" s="394"/>
      <c r="AN124" s="393">
        <f t="shared" si="1"/>
        <v>0</v>
      </c>
      <c r="AO124" s="394"/>
      <c r="AP124" s="394"/>
      <c r="AQ124" s="81" t="s">
        <v>83</v>
      </c>
      <c r="AR124" s="52"/>
      <c r="AS124" s="82">
        <v>0</v>
      </c>
      <c r="AT124" s="83">
        <f t="shared" si="0"/>
        <v>0</v>
      </c>
      <c r="AU124" s="84">
        <f>'SO 08-2 - SO 08.2 Dažďová...'!P140</f>
        <v>0</v>
      </c>
      <c r="AV124" s="83">
        <f>'SO 08-2 - SO 08.2 Dažďová...'!J37</f>
        <v>0</v>
      </c>
      <c r="AW124" s="83">
        <f>'SO 08-2 - SO 08.2 Dažďová...'!J38</f>
        <v>0</v>
      </c>
      <c r="AX124" s="83">
        <f>'SO 08-2 - SO 08.2 Dažďová...'!J39</f>
        <v>0</v>
      </c>
      <c r="AY124" s="83">
        <f>'SO 08-2 - SO 08.2 Dažďová...'!J40</f>
        <v>0</v>
      </c>
      <c r="AZ124" s="83">
        <f>'SO 08-2 - SO 08.2 Dažďová...'!F37</f>
        <v>0</v>
      </c>
      <c r="BA124" s="83">
        <f>'SO 08-2 - SO 08.2 Dažďová...'!F38</f>
        <v>0</v>
      </c>
      <c r="BB124" s="83">
        <f>'SO 08-2 - SO 08.2 Dažďová...'!F39</f>
        <v>0</v>
      </c>
      <c r="BC124" s="83">
        <f>'SO 08-2 - SO 08.2 Dažďová...'!F40</f>
        <v>0</v>
      </c>
      <c r="BD124" s="85">
        <f>'SO 08-2 - SO 08.2 Dažďová...'!F41</f>
        <v>0</v>
      </c>
      <c r="BT124" s="21" t="s">
        <v>84</v>
      </c>
      <c r="BV124" s="21" t="s">
        <v>74</v>
      </c>
      <c r="BW124" s="21" t="s">
        <v>158</v>
      </c>
      <c r="BX124" s="21" t="s">
        <v>79</v>
      </c>
      <c r="CL124" s="21" t="s">
        <v>1</v>
      </c>
    </row>
    <row r="125" spans="1:90" s="4" customFormat="1" ht="16.5" customHeight="1" x14ac:dyDescent="0.2">
      <c r="A125" s="80" t="s">
        <v>80</v>
      </c>
      <c r="B125" s="52"/>
      <c r="C125" s="9"/>
      <c r="D125" s="9"/>
      <c r="E125" s="400" t="s">
        <v>159</v>
      </c>
      <c r="F125" s="400"/>
      <c r="G125" s="400"/>
      <c r="H125" s="400"/>
      <c r="I125" s="400"/>
      <c r="J125" s="9"/>
      <c r="K125" s="400" t="s">
        <v>160</v>
      </c>
      <c r="L125" s="400"/>
      <c r="M125" s="400"/>
      <c r="N125" s="400"/>
      <c r="O125" s="400"/>
      <c r="P125" s="400"/>
      <c r="Q125" s="400"/>
      <c r="R125" s="400"/>
      <c r="S125" s="400"/>
      <c r="T125" s="400"/>
      <c r="U125" s="400"/>
      <c r="V125" s="400"/>
      <c r="W125" s="400"/>
      <c r="X125" s="400"/>
      <c r="Y125" s="400"/>
      <c r="Z125" s="400"/>
      <c r="AA125" s="400"/>
      <c r="AB125" s="400"/>
      <c r="AC125" s="400"/>
      <c r="AD125" s="400"/>
      <c r="AE125" s="400"/>
      <c r="AF125" s="400"/>
      <c r="AG125" s="393">
        <f>'SO 09 - SO 09 Požiarna nádrž'!J34</f>
        <v>0</v>
      </c>
      <c r="AH125" s="394"/>
      <c r="AI125" s="394"/>
      <c r="AJ125" s="394"/>
      <c r="AK125" s="394"/>
      <c r="AL125" s="394"/>
      <c r="AM125" s="394"/>
      <c r="AN125" s="393">
        <f t="shared" si="1"/>
        <v>0</v>
      </c>
      <c r="AO125" s="394"/>
      <c r="AP125" s="394"/>
      <c r="AQ125" s="81" t="s">
        <v>83</v>
      </c>
      <c r="AR125" s="52"/>
      <c r="AS125" s="82">
        <v>0</v>
      </c>
      <c r="AT125" s="83">
        <f t="shared" si="0"/>
        <v>0</v>
      </c>
      <c r="AU125" s="84">
        <f>'SO 09 - SO 09 Požiarna nádrž'!P137</f>
        <v>0</v>
      </c>
      <c r="AV125" s="83">
        <f>'SO 09 - SO 09 Požiarna nádrž'!J37</f>
        <v>0</v>
      </c>
      <c r="AW125" s="83">
        <f>'SO 09 - SO 09 Požiarna nádrž'!J38</f>
        <v>0</v>
      </c>
      <c r="AX125" s="83">
        <f>'SO 09 - SO 09 Požiarna nádrž'!J39</f>
        <v>0</v>
      </c>
      <c r="AY125" s="83">
        <f>'SO 09 - SO 09 Požiarna nádrž'!J40</f>
        <v>0</v>
      </c>
      <c r="AZ125" s="83">
        <f>'SO 09 - SO 09 Požiarna nádrž'!F37</f>
        <v>0</v>
      </c>
      <c r="BA125" s="83">
        <f>'SO 09 - SO 09 Požiarna nádrž'!F38</f>
        <v>0</v>
      </c>
      <c r="BB125" s="83">
        <f>'SO 09 - SO 09 Požiarna nádrž'!F39</f>
        <v>0</v>
      </c>
      <c r="BC125" s="83">
        <f>'SO 09 - SO 09 Požiarna nádrž'!F40</f>
        <v>0</v>
      </c>
      <c r="BD125" s="85">
        <f>'SO 09 - SO 09 Požiarna nádrž'!F41</f>
        <v>0</v>
      </c>
      <c r="BT125" s="21" t="s">
        <v>84</v>
      </c>
      <c r="BV125" s="21" t="s">
        <v>74</v>
      </c>
      <c r="BW125" s="21" t="s">
        <v>161</v>
      </c>
      <c r="BX125" s="21" t="s">
        <v>79</v>
      </c>
      <c r="CL125" s="21" t="s">
        <v>1</v>
      </c>
    </row>
    <row r="126" spans="1:90" s="4" customFormat="1" ht="23.25" customHeight="1" x14ac:dyDescent="0.2">
      <c r="A126" s="80" t="s">
        <v>80</v>
      </c>
      <c r="B126" s="52"/>
      <c r="C126" s="9"/>
      <c r="D126" s="9"/>
      <c r="E126" s="400" t="s">
        <v>162</v>
      </c>
      <c r="F126" s="400"/>
      <c r="G126" s="400"/>
      <c r="H126" s="400"/>
      <c r="I126" s="400"/>
      <c r="J126" s="9"/>
      <c r="K126" s="400" t="s">
        <v>163</v>
      </c>
      <c r="L126" s="400"/>
      <c r="M126" s="400"/>
      <c r="N126" s="400"/>
      <c r="O126" s="400"/>
      <c r="P126" s="400"/>
      <c r="Q126" s="400"/>
      <c r="R126" s="400"/>
      <c r="S126" s="400"/>
      <c r="T126" s="400"/>
      <c r="U126" s="400"/>
      <c r="V126" s="400"/>
      <c r="W126" s="400"/>
      <c r="X126" s="400"/>
      <c r="Y126" s="400"/>
      <c r="Z126" s="400"/>
      <c r="AA126" s="400"/>
      <c r="AB126" s="400"/>
      <c r="AC126" s="400"/>
      <c r="AD126" s="400"/>
      <c r="AE126" s="400"/>
      <c r="AF126" s="400"/>
      <c r="AG126" s="393">
        <f>'SO 10 - SO 10 Spevnené pl...'!J34</f>
        <v>0</v>
      </c>
      <c r="AH126" s="394"/>
      <c r="AI126" s="394"/>
      <c r="AJ126" s="394"/>
      <c r="AK126" s="394"/>
      <c r="AL126" s="394"/>
      <c r="AM126" s="394"/>
      <c r="AN126" s="393">
        <f t="shared" si="1"/>
        <v>0</v>
      </c>
      <c r="AO126" s="394"/>
      <c r="AP126" s="394"/>
      <c r="AQ126" s="81" t="s">
        <v>83</v>
      </c>
      <c r="AR126" s="52"/>
      <c r="AS126" s="82">
        <v>0</v>
      </c>
      <c r="AT126" s="83">
        <f t="shared" si="0"/>
        <v>0</v>
      </c>
      <c r="AU126" s="84">
        <f>'SO 10 - SO 10 Spevnené pl...'!P140</f>
        <v>0</v>
      </c>
      <c r="AV126" s="83">
        <f>'SO 10 - SO 10 Spevnené pl...'!J37</f>
        <v>0</v>
      </c>
      <c r="AW126" s="83">
        <f>'SO 10 - SO 10 Spevnené pl...'!J38</f>
        <v>0</v>
      </c>
      <c r="AX126" s="83">
        <f>'SO 10 - SO 10 Spevnené pl...'!J39</f>
        <v>0</v>
      </c>
      <c r="AY126" s="83">
        <f>'SO 10 - SO 10 Spevnené pl...'!J40</f>
        <v>0</v>
      </c>
      <c r="AZ126" s="83">
        <f>'SO 10 - SO 10 Spevnené pl...'!F37</f>
        <v>0</v>
      </c>
      <c r="BA126" s="83">
        <f>'SO 10 - SO 10 Spevnené pl...'!F38</f>
        <v>0</v>
      </c>
      <c r="BB126" s="83">
        <f>'SO 10 - SO 10 Spevnené pl...'!F39</f>
        <v>0</v>
      </c>
      <c r="BC126" s="83">
        <f>'SO 10 - SO 10 Spevnené pl...'!F40</f>
        <v>0</v>
      </c>
      <c r="BD126" s="85">
        <f>'SO 10 - SO 10 Spevnené pl...'!F41</f>
        <v>0</v>
      </c>
      <c r="BT126" s="21" t="s">
        <v>84</v>
      </c>
      <c r="BV126" s="21" t="s">
        <v>74</v>
      </c>
      <c r="BW126" s="21" t="s">
        <v>164</v>
      </c>
      <c r="BX126" s="21" t="s">
        <v>79</v>
      </c>
      <c r="CL126" s="21" t="s">
        <v>1</v>
      </c>
    </row>
    <row r="127" spans="1:90" s="4" customFormat="1" ht="16.5" customHeight="1" x14ac:dyDescent="0.2">
      <c r="A127" s="80" t="s">
        <v>80</v>
      </c>
      <c r="B127" s="52"/>
      <c r="C127" s="9"/>
      <c r="D127" s="9"/>
      <c r="E127" s="400" t="s">
        <v>165</v>
      </c>
      <c r="F127" s="400"/>
      <c r="G127" s="400"/>
      <c r="H127" s="400"/>
      <c r="I127" s="400"/>
      <c r="J127" s="9"/>
      <c r="K127" s="400" t="s">
        <v>166</v>
      </c>
      <c r="L127" s="400"/>
      <c r="M127" s="400"/>
      <c r="N127" s="400"/>
      <c r="O127" s="400"/>
      <c r="P127" s="400"/>
      <c r="Q127" s="400"/>
      <c r="R127" s="400"/>
      <c r="S127" s="400"/>
      <c r="T127" s="400"/>
      <c r="U127" s="400"/>
      <c r="V127" s="400"/>
      <c r="W127" s="400"/>
      <c r="X127" s="400"/>
      <c r="Y127" s="400"/>
      <c r="Z127" s="400"/>
      <c r="AA127" s="400"/>
      <c r="AB127" s="400"/>
      <c r="AC127" s="400"/>
      <c r="AD127" s="400"/>
      <c r="AE127" s="400"/>
      <c r="AF127" s="400"/>
      <c r="AG127" s="393">
        <f>'SO 11 - SO 11 Terénne a s...'!J34</f>
        <v>0</v>
      </c>
      <c r="AH127" s="394"/>
      <c r="AI127" s="394"/>
      <c r="AJ127" s="394"/>
      <c r="AK127" s="394"/>
      <c r="AL127" s="394"/>
      <c r="AM127" s="394"/>
      <c r="AN127" s="393">
        <f t="shared" si="1"/>
        <v>0</v>
      </c>
      <c r="AO127" s="394"/>
      <c r="AP127" s="394"/>
      <c r="AQ127" s="81" t="s">
        <v>83</v>
      </c>
      <c r="AR127" s="52"/>
      <c r="AS127" s="82">
        <v>0</v>
      </c>
      <c r="AT127" s="83">
        <f t="shared" si="0"/>
        <v>0</v>
      </c>
      <c r="AU127" s="84">
        <f>'SO 11 - SO 11 Terénne a s...'!P132</f>
        <v>0</v>
      </c>
      <c r="AV127" s="83">
        <f>'SO 11 - SO 11 Terénne a s...'!J37</f>
        <v>0</v>
      </c>
      <c r="AW127" s="83">
        <f>'SO 11 - SO 11 Terénne a s...'!J38</f>
        <v>0</v>
      </c>
      <c r="AX127" s="83">
        <f>'SO 11 - SO 11 Terénne a s...'!J39</f>
        <v>0</v>
      </c>
      <c r="AY127" s="83">
        <f>'SO 11 - SO 11 Terénne a s...'!J40</f>
        <v>0</v>
      </c>
      <c r="AZ127" s="83">
        <f>'SO 11 - SO 11 Terénne a s...'!F37</f>
        <v>0</v>
      </c>
      <c r="BA127" s="83">
        <f>'SO 11 - SO 11 Terénne a s...'!F38</f>
        <v>0</v>
      </c>
      <c r="BB127" s="83">
        <f>'SO 11 - SO 11 Terénne a s...'!F39</f>
        <v>0</v>
      </c>
      <c r="BC127" s="83">
        <f>'SO 11 - SO 11 Terénne a s...'!F40</f>
        <v>0</v>
      </c>
      <c r="BD127" s="85">
        <f>'SO 11 - SO 11 Terénne a s...'!F41</f>
        <v>0</v>
      </c>
      <c r="BT127" s="21" t="s">
        <v>84</v>
      </c>
      <c r="BV127" s="21" t="s">
        <v>74</v>
      </c>
      <c r="BW127" s="21" t="s">
        <v>167</v>
      </c>
      <c r="BX127" s="21" t="s">
        <v>79</v>
      </c>
      <c r="CL127" s="21" t="s">
        <v>1</v>
      </c>
    </row>
    <row r="128" spans="1:90" s="4" customFormat="1" ht="16.5" customHeight="1" x14ac:dyDescent="0.2">
      <c r="A128" s="80" t="s">
        <v>80</v>
      </c>
      <c r="B128" s="52"/>
      <c r="C128" s="9"/>
      <c r="D128" s="9"/>
      <c r="E128" s="400" t="s">
        <v>168</v>
      </c>
      <c r="F128" s="400"/>
      <c r="G128" s="400"/>
      <c r="H128" s="400"/>
      <c r="I128" s="400"/>
      <c r="J128" s="9"/>
      <c r="K128" s="400" t="s">
        <v>169</v>
      </c>
      <c r="L128" s="400"/>
      <c r="M128" s="400"/>
      <c r="N128" s="400"/>
      <c r="O128" s="400"/>
      <c r="P128" s="400"/>
      <c r="Q128" s="400"/>
      <c r="R128" s="400"/>
      <c r="S128" s="400"/>
      <c r="T128" s="400"/>
      <c r="U128" s="400"/>
      <c r="V128" s="400"/>
      <c r="W128" s="400"/>
      <c r="X128" s="400"/>
      <c r="Y128" s="400"/>
      <c r="Z128" s="400"/>
      <c r="AA128" s="400"/>
      <c r="AB128" s="400"/>
      <c r="AC128" s="400"/>
      <c r="AD128" s="400"/>
      <c r="AE128" s="400"/>
      <c r="AF128" s="400"/>
      <c r="AG128" s="393">
        <f>'PS 01 - Fotovoltická elek...'!J34</f>
        <v>0</v>
      </c>
      <c r="AH128" s="394"/>
      <c r="AI128" s="394"/>
      <c r="AJ128" s="394"/>
      <c r="AK128" s="394"/>
      <c r="AL128" s="394"/>
      <c r="AM128" s="394"/>
      <c r="AN128" s="393">
        <f t="shared" si="1"/>
        <v>0</v>
      </c>
      <c r="AO128" s="394"/>
      <c r="AP128" s="394"/>
      <c r="AQ128" s="81" t="s">
        <v>83</v>
      </c>
      <c r="AR128" s="52"/>
      <c r="AS128" s="82">
        <v>0</v>
      </c>
      <c r="AT128" s="83">
        <f t="shared" si="0"/>
        <v>0</v>
      </c>
      <c r="AU128" s="84">
        <f>'PS 01 - Fotovoltická elek...'!P135</f>
        <v>0</v>
      </c>
      <c r="AV128" s="83">
        <f>'PS 01 - Fotovoltická elek...'!J37</f>
        <v>0</v>
      </c>
      <c r="AW128" s="83">
        <f>'PS 01 - Fotovoltická elek...'!J38</f>
        <v>0</v>
      </c>
      <c r="AX128" s="83">
        <f>'PS 01 - Fotovoltická elek...'!J39</f>
        <v>0</v>
      </c>
      <c r="AY128" s="83">
        <f>'PS 01 - Fotovoltická elek...'!J40</f>
        <v>0</v>
      </c>
      <c r="AZ128" s="83">
        <f>'PS 01 - Fotovoltická elek...'!F37</f>
        <v>0</v>
      </c>
      <c r="BA128" s="83">
        <f>'PS 01 - Fotovoltická elek...'!F38</f>
        <v>0</v>
      </c>
      <c r="BB128" s="83">
        <f>'PS 01 - Fotovoltická elek...'!F39</f>
        <v>0</v>
      </c>
      <c r="BC128" s="83">
        <f>'PS 01 - Fotovoltická elek...'!F40</f>
        <v>0</v>
      </c>
      <c r="BD128" s="85">
        <f>'PS 01 - Fotovoltická elek...'!F41</f>
        <v>0</v>
      </c>
      <c r="BT128" s="21" t="s">
        <v>84</v>
      </c>
      <c r="BV128" s="21" t="s">
        <v>74</v>
      </c>
      <c r="BW128" s="21" t="s">
        <v>170</v>
      </c>
      <c r="BX128" s="21" t="s">
        <v>79</v>
      </c>
      <c r="CL128" s="21" t="s">
        <v>1</v>
      </c>
    </row>
    <row r="129" spans="1:89" x14ac:dyDescent="0.2">
      <c r="B129" s="16"/>
      <c r="AR129" s="16"/>
    </row>
    <row r="130" spans="1:89" s="2" customFormat="1" ht="30" customHeight="1" x14ac:dyDescent="0.2">
      <c r="A130" s="30"/>
      <c r="B130" s="31"/>
      <c r="C130" s="70" t="s">
        <v>171</v>
      </c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401">
        <f>ROUND(SUM(AG131:AG134), 2)</f>
        <v>0</v>
      </c>
      <c r="AH130" s="401"/>
      <c r="AI130" s="401"/>
      <c r="AJ130" s="401"/>
      <c r="AK130" s="401"/>
      <c r="AL130" s="401"/>
      <c r="AM130" s="401"/>
      <c r="AN130" s="401">
        <f>ROUND(SUM(AN131:AN134), 2)</f>
        <v>0</v>
      </c>
      <c r="AO130" s="401"/>
      <c r="AP130" s="401"/>
      <c r="AQ130" s="87"/>
      <c r="AR130" s="31"/>
      <c r="AS130" s="63" t="s">
        <v>172</v>
      </c>
      <c r="AT130" s="64" t="s">
        <v>173</v>
      </c>
      <c r="AU130" s="64" t="s">
        <v>36</v>
      </c>
      <c r="AV130" s="65" t="s">
        <v>59</v>
      </c>
      <c r="AW130" s="30"/>
      <c r="AX130" s="30"/>
      <c r="AY130" s="30"/>
      <c r="AZ130" s="30"/>
      <c r="BA130" s="30"/>
      <c r="BB130" s="30"/>
      <c r="BC130" s="30"/>
      <c r="BD130" s="30"/>
      <c r="BE130" s="30"/>
    </row>
    <row r="131" spans="1:89" s="2" customFormat="1" ht="19.95" customHeight="1" x14ac:dyDescent="0.2">
      <c r="A131" s="30"/>
      <c r="B131" s="31"/>
      <c r="C131" s="30"/>
      <c r="D131" s="423" t="s">
        <v>174</v>
      </c>
      <c r="E131" s="423"/>
      <c r="F131" s="423"/>
      <c r="G131" s="423"/>
      <c r="H131" s="423"/>
      <c r="I131" s="423"/>
      <c r="J131" s="423"/>
      <c r="K131" s="423"/>
      <c r="L131" s="423"/>
      <c r="M131" s="423"/>
      <c r="N131" s="423"/>
      <c r="O131" s="423"/>
      <c r="P131" s="423"/>
      <c r="Q131" s="423"/>
      <c r="R131" s="423"/>
      <c r="S131" s="423"/>
      <c r="T131" s="423"/>
      <c r="U131" s="423"/>
      <c r="V131" s="423"/>
      <c r="W131" s="423"/>
      <c r="X131" s="423"/>
      <c r="Y131" s="423"/>
      <c r="Z131" s="423"/>
      <c r="AA131" s="423"/>
      <c r="AB131" s="423"/>
      <c r="AC131" s="30"/>
      <c r="AD131" s="30"/>
      <c r="AE131" s="30"/>
      <c r="AF131" s="30"/>
      <c r="AG131" s="402">
        <f>ROUND(AG94 * AS131, 2)</f>
        <v>0</v>
      </c>
      <c r="AH131" s="393"/>
      <c r="AI131" s="393"/>
      <c r="AJ131" s="393"/>
      <c r="AK131" s="393"/>
      <c r="AL131" s="393"/>
      <c r="AM131" s="393"/>
      <c r="AN131" s="393">
        <f>ROUND(AG131 + AV131, 2)</f>
        <v>0</v>
      </c>
      <c r="AO131" s="393"/>
      <c r="AP131" s="393"/>
      <c r="AQ131" s="30"/>
      <c r="AR131" s="31"/>
      <c r="AS131" s="89">
        <v>0</v>
      </c>
      <c r="AT131" s="90" t="s">
        <v>175</v>
      </c>
      <c r="AU131" s="90" t="s">
        <v>37</v>
      </c>
      <c r="AV131" s="85">
        <f>ROUND(IF(AU131="základná",AG131*L32,IF(AU131="znížená",AG131*L33,0)), 2)</f>
        <v>0</v>
      </c>
      <c r="AW131" s="30"/>
      <c r="AX131" s="30"/>
      <c r="AY131" s="30"/>
      <c r="AZ131" s="30"/>
      <c r="BA131" s="30"/>
      <c r="BB131" s="30"/>
      <c r="BC131" s="30"/>
      <c r="BD131" s="30"/>
      <c r="BE131" s="30"/>
      <c r="BV131" s="13" t="s">
        <v>176</v>
      </c>
      <c r="BY131" s="91">
        <f>IF(AU131="základná",AV131,0)</f>
        <v>0</v>
      </c>
      <c r="BZ131" s="91">
        <f>IF(AU131="znížená",AV131,0)</f>
        <v>0</v>
      </c>
      <c r="CA131" s="91">
        <v>0</v>
      </c>
      <c r="CB131" s="91">
        <v>0</v>
      </c>
      <c r="CC131" s="91">
        <v>0</v>
      </c>
      <c r="CD131" s="91">
        <f>IF(AU131="základná",AG131,0)</f>
        <v>0</v>
      </c>
      <c r="CE131" s="91">
        <f>IF(AU131="znížená",AG131,0)</f>
        <v>0</v>
      </c>
      <c r="CF131" s="91">
        <f>IF(AU131="zákl. prenesená",AG131,0)</f>
        <v>0</v>
      </c>
      <c r="CG131" s="91">
        <f>IF(AU131="zníž. prenesená",AG131,0)</f>
        <v>0</v>
      </c>
      <c r="CH131" s="91">
        <f>IF(AU131="nulová",AG131,0)</f>
        <v>0</v>
      </c>
      <c r="CI131" s="13">
        <f>IF(AU131="základná",1,IF(AU131="znížená",2,IF(AU131="zákl. prenesená",4,IF(AU131="zníž. prenesená",5,3))))</f>
        <v>1</v>
      </c>
      <c r="CJ131" s="13">
        <f>IF(AT131="stavebná časť",1,IF(AT131="investičná časť",2,3))</f>
        <v>1</v>
      </c>
      <c r="CK131" s="13" t="str">
        <f>IF(D131="Vyplň vlastné","","x")</f>
        <v>x</v>
      </c>
    </row>
    <row r="132" spans="1:89" s="2" customFormat="1" ht="19.95" customHeight="1" x14ac:dyDescent="0.2">
      <c r="A132" s="30"/>
      <c r="B132" s="31"/>
      <c r="C132" s="30"/>
      <c r="D132" s="424" t="s">
        <v>177</v>
      </c>
      <c r="E132" s="423"/>
      <c r="F132" s="423"/>
      <c r="G132" s="423"/>
      <c r="H132" s="423"/>
      <c r="I132" s="423"/>
      <c r="J132" s="423"/>
      <c r="K132" s="423"/>
      <c r="L132" s="423"/>
      <c r="M132" s="423"/>
      <c r="N132" s="423"/>
      <c r="O132" s="423"/>
      <c r="P132" s="423"/>
      <c r="Q132" s="423"/>
      <c r="R132" s="423"/>
      <c r="S132" s="423"/>
      <c r="T132" s="423"/>
      <c r="U132" s="423"/>
      <c r="V132" s="423"/>
      <c r="W132" s="423"/>
      <c r="X132" s="423"/>
      <c r="Y132" s="423"/>
      <c r="Z132" s="423"/>
      <c r="AA132" s="423"/>
      <c r="AB132" s="423"/>
      <c r="AC132" s="30"/>
      <c r="AD132" s="30"/>
      <c r="AE132" s="30"/>
      <c r="AF132" s="30"/>
      <c r="AG132" s="402">
        <f>ROUND(AG94 * AS132, 2)</f>
        <v>0</v>
      </c>
      <c r="AH132" s="393"/>
      <c r="AI132" s="393"/>
      <c r="AJ132" s="393"/>
      <c r="AK132" s="393"/>
      <c r="AL132" s="393"/>
      <c r="AM132" s="393"/>
      <c r="AN132" s="393">
        <f>ROUND(AG132 + AV132, 2)</f>
        <v>0</v>
      </c>
      <c r="AO132" s="393"/>
      <c r="AP132" s="393"/>
      <c r="AQ132" s="30"/>
      <c r="AR132" s="31"/>
      <c r="AS132" s="89">
        <v>0</v>
      </c>
      <c r="AT132" s="90" t="s">
        <v>175</v>
      </c>
      <c r="AU132" s="90" t="s">
        <v>37</v>
      </c>
      <c r="AV132" s="85">
        <f>ROUND(IF(AU132="základná",AG132*L32,IF(AU132="znížená",AG132*L33,0)), 2)</f>
        <v>0</v>
      </c>
      <c r="AW132" s="30"/>
      <c r="AX132" s="30"/>
      <c r="AY132" s="30"/>
      <c r="AZ132" s="30"/>
      <c r="BA132" s="30"/>
      <c r="BB132" s="30"/>
      <c r="BC132" s="30"/>
      <c r="BD132" s="30"/>
      <c r="BE132" s="30"/>
      <c r="BV132" s="13" t="s">
        <v>178</v>
      </c>
      <c r="BY132" s="91">
        <f>IF(AU132="základná",AV132,0)</f>
        <v>0</v>
      </c>
      <c r="BZ132" s="91">
        <f>IF(AU132="znížená",AV132,0)</f>
        <v>0</v>
      </c>
      <c r="CA132" s="91">
        <v>0</v>
      </c>
      <c r="CB132" s="91">
        <v>0</v>
      </c>
      <c r="CC132" s="91">
        <v>0</v>
      </c>
      <c r="CD132" s="91">
        <f>IF(AU132="základná",AG132,0)</f>
        <v>0</v>
      </c>
      <c r="CE132" s="91">
        <f>IF(AU132="znížená",AG132,0)</f>
        <v>0</v>
      </c>
      <c r="CF132" s="91">
        <f>IF(AU132="zákl. prenesená",AG132,0)</f>
        <v>0</v>
      </c>
      <c r="CG132" s="91">
        <f>IF(AU132="zníž. prenesená",AG132,0)</f>
        <v>0</v>
      </c>
      <c r="CH132" s="91">
        <f>IF(AU132="nulová",AG132,0)</f>
        <v>0</v>
      </c>
      <c r="CI132" s="13">
        <f>IF(AU132="základná",1,IF(AU132="znížená",2,IF(AU132="zákl. prenesená",4,IF(AU132="zníž. prenesená",5,3))))</f>
        <v>1</v>
      </c>
      <c r="CJ132" s="13">
        <f>IF(AT132="stavebná časť",1,IF(AT132="investičná časť",2,3))</f>
        <v>1</v>
      </c>
      <c r="CK132" s="13" t="str">
        <f>IF(D132="Vyplň vlastné","","x")</f>
        <v/>
      </c>
    </row>
    <row r="133" spans="1:89" s="2" customFormat="1" ht="19.95" customHeight="1" x14ac:dyDescent="0.2">
      <c r="A133" s="30"/>
      <c r="B133" s="31"/>
      <c r="C133" s="30"/>
      <c r="D133" s="424" t="s">
        <v>177</v>
      </c>
      <c r="E133" s="423"/>
      <c r="F133" s="423"/>
      <c r="G133" s="423"/>
      <c r="H133" s="423"/>
      <c r="I133" s="423"/>
      <c r="J133" s="423"/>
      <c r="K133" s="423"/>
      <c r="L133" s="423"/>
      <c r="M133" s="423"/>
      <c r="N133" s="423"/>
      <c r="O133" s="423"/>
      <c r="P133" s="423"/>
      <c r="Q133" s="423"/>
      <c r="R133" s="423"/>
      <c r="S133" s="423"/>
      <c r="T133" s="423"/>
      <c r="U133" s="423"/>
      <c r="V133" s="423"/>
      <c r="W133" s="423"/>
      <c r="X133" s="423"/>
      <c r="Y133" s="423"/>
      <c r="Z133" s="423"/>
      <c r="AA133" s="423"/>
      <c r="AB133" s="423"/>
      <c r="AC133" s="30"/>
      <c r="AD133" s="30"/>
      <c r="AE133" s="30"/>
      <c r="AF133" s="30"/>
      <c r="AG133" s="402">
        <f>ROUND(AG94 * AS133, 2)</f>
        <v>0</v>
      </c>
      <c r="AH133" s="393"/>
      <c r="AI133" s="393"/>
      <c r="AJ133" s="393"/>
      <c r="AK133" s="393"/>
      <c r="AL133" s="393"/>
      <c r="AM133" s="393"/>
      <c r="AN133" s="393">
        <f>ROUND(AG133 + AV133, 2)</f>
        <v>0</v>
      </c>
      <c r="AO133" s="393"/>
      <c r="AP133" s="393"/>
      <c r="AQ133" s="30"/>
      <c r="AR133" s="31"/>
      <c r="AS133" s="89">
        <v>0</v>
      </c>
      <c r="AT133" s="90" t="s">
        <v>175</v>
      </c>
      <c r="AU133" s="90" t="s">
        <v>37</v>
      </c>
      <c r="AV133" s="85">
        <f>ROUND(IF(AU133="základná",AG133*L32,IF(AU133="znížená",AG133*L33,0)), 2)</f>
        <v>0</v>
      </c>
      <c r="AW133" s="30"/>
      <c r="AX133" s="30"/>
      <c r="AY133" s="30"/>
      <c r="AZ133" s="30"/>
      <c r="BA133" s="30"/>
      <c r="BB133" s="30"/>
      <c r="BC133" s="30"/>
      <c r="BD133" s="30"/>
      <c r="BE133" s="30"/>
      <c r="BV133" s="13" t="s">
        <v>178</v>
      </c>
      <c r="BY133" s="91">
        <f>IF(AU133="základná",AV133,0)</f>
        <v>0</v>
      </c>
      <c r="BZ133" s="91">
        <f>IF(AU133="znížená",AV133,0)</f>
        <v>0</v>
      </c>
      <c r="CA133" s="91">
        <v>0</v>
      </c>
      <c r="CB133" s="91">
        <v>0</v>
      </c>
      <c r="CC133" s="91">
        <v>0</v>
      </c>
      <c r="CD133" s="91">
        <f>IF(AU133="základná",AG133,0)</f>
        <v>0</v>
      </c>
      <c r="CE133" s="91">
        <f>IF(AU133="znížená",AG133,0)</f>
        <v>0</v>
      </c>
      <c r="CF133" s="91">
        <f>IF(AU133="zákl. prenesená",AG133,0)</f>
        <v>0</v>
      </c>
      <c r="CG133" s="91">
        <f>IF(AU133="zníž. prenesená",AG133,0)</f>
        <v>0</v>
      </c>
      <c r="CH133" s="91">
        <f>IF(AU133="nulová",AG133,0)</f>
        <v>0</v>
      </c>
      <c r="CI133" s="13">
        <f>IF(AU133="základná",1,IF(AU133="znížená",2,IF(AU133="zákl. prenesená",4,IF(AU133="zníž. prenesená",5,3))))</f>
        <v>1</v>
      </c>
      <c r="CJ133" s="13">
        <f>IF(AT133="stavebná časť",1,IF(AT133="investičná časť",2,3))</f>
        <v>1</v>
      </c>
      <c r="CK133" s="13" t="str">
        <f>IF(D133="Vyplň vlastné","","x")</f>
        <v/>
      </c>
    </row>
    <row r="134" spans="1:89" s="2" customFormat="1" ht="19.95" customHeight="1" x14ac:dyDescent="0.2">
      <c r="A134" s="30"/>
      <c r="B134" s="31"/>
      <c r="C134" s="30"/>
      <c r="D134" s="424" t="s">
        <v>177</v>
      </c>
      <c r="E134" s="423"/>
      <c r="F134" s="423"/>
      <c r="G134" s="423"/>
      <c r="H134" s="423"/>
      <c r="I134" s="423"/>
      <c r="J134" s="423"/>
      <c r="K134" s="423"/>
      <c r="L134" s="423"/>
      <c r="M134" s="423"/>
      <c r="N134" s="423"/>
      <c r="O134" s="423"/>
      <c r="P134" s="423"/>
      <c r="Q134" s="423"/>
      <c r="R134" s="423"/>
      <c r="S134" s="423"/>
      <c r="T134" s="423"/>
      <c r="U134" s="423"/>
      <c r="V134" s="423"/>
      <c r="W134" s="423"/>
      <c r="X134" s="423"/>
      <c r="Y134" s="423"/>
      <c r="Z134" s="423"/>
      <c r="AA134" s="423"/>
      <c r="AB134" s="423"/>
      <c r="AC134" s="30"/>
      <c r="AD134" s="30"/>
      <c r="AE134" s="30"/>
      <c r="AF134" s="30"/>
      <c r="AG134" s="402">
        <f>ROUND(AG94 * AS134, 2)</f>
        <v>0</v>
      </c>
      <c r="AH134" s="393"/>
      <c r="AI134" s="393"/>
      <c r="AJ134" s="393"/>
      <c r="AK134" s="393"/>
      <c r="AL134" s="393"/>
      <c r="AM134" s="393"/>
      <c r="AN134" s="393">
        <f>ROUND(AG134 + AV134, 2)</f>
        <v>0</v>
      </c>
      <c r="AO134" s="393"/>
      <c r="AP134" s="393"/>
      <c r="AQ134" s="30"/>
      <c r="AR134" s="31"/>
      <c r="AS134" s="92">
        <v>0</v>
      </c>
      <c r="AT134" s="93" t="s">
        <v>175</v>
      </c>
      <c r="AU134" s="93" t="s">
        <v>37</v>
      </c>
      <c r="AV134" s="86">
        <f>ROUND(IF(AU134="základná",AG134*L32,IF(AU134="znížená",AG134*L33,0)), 2)</f>
        <v>0</v>
      </c>
      <c r="AW134" s="30"/>
      <c r="AX134" s="30"/>
      <c r="AY134" s="30"/>
      <c r="AZ134" s="30"/>
      <c r="BA134" s="30"/>
      <c r="BB134" s="30"/>
      <c r="BC134" s="30"/>
      <c r="BD134" s="30"/>
      <c r="BE134" s="30"/>
      <c r="BV134" s="13" t="s">
        <v>178</v>
      </c>
      <c r="BY134" s="91">
        <f>IF(AU134="základná",AV134,0)</f>
        <v>0</v>
      </c>
      <c r="BZ134" s="91">
        <f>IF(AU134="znížená",AV134,0)</f>
        <v>0</v>
      </c>
      <c r="CA134" s="91">
        <v>0</v>
      </c>
      <c r="CB134" s="91">
        <v>0</v>
      </c>
      <c r="CC134" s="91">
        <v>0</v>
      </c>
      <c r="CD134" s="91">
        <f>IF(AU134="základná",AG134,0)</f>
        <v>0</v>
      </c>
      <c r="CE134" s="91">
        <f>IF(AU134="znížená",AG134,0)</f>
        <v>0</v>
      </c>
      <c r="CF134" s="91">
        <f>IF(AU134="zákl. prenesená",AG134,0)</f>
        <v>0</v>
      </c>
      <c r="CG134" s="91">
        <f>IF(AU134="zníž. prenesená",AG134,0)</f>
        <v>0</v>
      </c>
      <c r="CH134" s="91">
        <f>IF(AU134="nulová",AG134,0)</f>
        <v>0</v>
      </c>
      <c r="CI134" s="13">
        <f>IF(AU134="základná",1,IF(AU134="znížená",2,IF(AU134="zákl. prenesená",4,IF(AU134="zníž. prenesená",5,3))))</f>
        <v>1</v>
      </c>
      <c r="CJ134" s="13">
        <f>IF(AT134="stavebná časť",1,IF(AT134="investičná časť",2,3))</f>
        <v>1</v>
      </c>
      <c r="CK134" s="13" t="str">
        <f>IF(D134="Vyplň vlastné","","x")</f>
        <v/>
      </c>
    </row>
    <row r="135" spans="1:89" s="2" customFormat="1" ht="10.8" customHeight="1" x14ac:dyDescent="0.2">
      <c r="A135" s="30"/>
      <c r="B135" s="31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1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</row>
    <row r="136" spans="1:89" s="2" customFormat="1" ht="30" customHeight="1" x14ac:dyDescent="0.2">
      <c r="A136" s="30"/>
      <c r="B136" s="31"/>
      <c r="C136" s="94" t="s">
        <v>179</v>
      </c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403">
        <f>ROUND(AG94 + AG130, 2)</f>
        <v>0</v>
      </c>
      <c r="AH136" s="403"/>
      <c r="AI136" s="403"/>
      <c r="AJ136" s="403"/>
      <c r="AK136" s="403"/>
      <c r="AL136" s="403"/>
      <c r="AM136" s="403"/>
      <c r="AN136" s="403">
        <f>ROUND(AN94 + AN130, 2)</f>
        <v>0</v>
      </c>
      <c r="AO136" s="403"/>
      <c r="AP136" s="403"/>
      <c r="AQ136" s="95"/>
      <c r="AR136" s="31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</row>
    <row r="137" spans="1:89" s="2" customFormat="1" ht="7.05" customHeight="1" x14ac:dyDescent="0.2">
      <c r="A137" s="30"/>
      <c r="B137" s="48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31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</row>
  </sheetData>
  <mergeCells count="192">
    <mergeCell ref="F120:J120"/>
    <mergeCell ref="F108:J108"/>
    <mergeCell ref="F111:J111"/>
    <mergeCell ref="F117:J117"/>
    <mergeCell ref="F106:J106"/>
    <mergeCell ref="F104:J104"/>
    <mergeCell ref="F118:J118"/>
    <mergeCell ref="F109:J109"/>
    <mergeCell ref="F107:J107"/>
    <mergeCell ref="F115:J115"/>
    <mergeCell ref="F119:J119"/>
    <mergeCell ref="F105:J105"/>
    <mergeCell ref="F114:J114"/>
    <mergeCell ref="F113:J113"/>
    <mergeCell ref="F112:J112"/>
    <mergeCell ref="L108:AF108"/>
    <mergeCell ref="L107:AF107"/>
    <mergeCell ref="L109:AF109"/>
    <mergeCell ref="K116:AF116"/>
    <mergeCell ref="K128:AF128"/>
    <mergeCell ref="D131:AB131"/>
    <mergeCell ref="D132:AB132"/>
    <mergeCell ref="D133:AB133"/>
    <mergeCell ref="D134:AB134"/>
    <mergeCell ref="E116:I116"/>
    <mergeCell ref="E127:I127"/>
    <mergeCell ref="E126:I126"/>
    <mergeCell ref="E125:I125"/>
    <mergeCell ref="E124:I124"/>
    <mergeCell ref="E123:I123"/>
    <mergeCell ref="E122:I122"/>
    <mergeCell ref="E121:I121"/>
    <mergeCell ref="E128:I128"/>
    <mergeCell ref="K123:AF123"/>
    <mergeCell ref="K121:AF121"/>
    <mergeCell ref="K127:AF127"/>
    <mergeCell ref="K124:AF124"/>
    <mergeCell ref="K125:AF125"/>
    <mergeCell ref="E110:I110"/>
    <mergeCell ref="E103:I103"/>
    <mergeCell ref="K103:AF103"/>
    <mergeCell ref="AM87:AN87"/>
    <mergeCell ref="AM89:AP89"/>
    <mergeCell ref="AS89:AT91"/>
    <mergeCell ref="AM90:AP90"/>
    <mergeCell ref="AG92:AM92"/>
    <mergeCell ref="AN92:AP92"/>
    <mergeCell ref="AN95:AP95"/>
    <mergeCell ref="AG95:AM95"/>
    <mergeCell ref="AG96:AM96"/>
    <mergeCell ref="AN96:AP96"/>
    <mergeCell ref="AN97:AP97"/>
    <mergeCell ref="AG97:AM97"/>
    <mergeCell ref="AG98:AM98"/>
    <mergeCell ref="AN98:AP98"/>
    <mergeCell ref="AG99:AM99"/>
    <mergeCell ref="AN99:AP99"/>
    <mergeCell ref="AN100:AP100"/>
    <mergeCell ref="AG100:AM100"/>
    <mergeCell ref="AG94:AM94"/>
    <mergeCell ref="AN94:AP94"/>
    <mergeCell ref="AN101:AP101"/>
    <mergeCell ref="AG101:AM101"/>
    <mergeCell ref="AN134:AP134"/>
    <mergeCell ref="AG134:AM134"/>
    <mergeCell ref="AN130:AP130"/>
    <mergeCell ref="AG136:AM136"/>
    <mergeCell ref="AN136:AP136"/>
    <mergeCell ref="L85:AO85"/>
    <mergeCell ref="C92:G92"/>
    <mergeCell ref="I92:AF92"/>
    <mergeCell ref="J95:AF95"/>
    <mergeCell ref="D95:H95"/>
    <mergeCell ref="E96:I96"/>
    <mergeCell ref="K96:AF96"/>
    <mergeCell ref="K97:AF97"/>
    <mergeCell ref="E97:I97"/>
    <mergeCell ref="L98:AF98"/>
    <mergeCell ref="F98:J98"/>
    <mergeCell ref="L99:AF99"/>
    <mergeCell ref="F99:J99"/>
    <mergeCell ref="F100:J100"/>
    <mergeCell ref="L100:AF100"/>
    <mergeCell ref="F101:J101"/>
    <mergeCell ref="L101:AF101"/>
    <mergeCell ref="F102:J102"/>
    <mergeCell ref="L102:AF102"/>
    <mergeCell ref="AG130:AM130"/>
    <mergeCell ref="AN131:AP131"/>
    <mergeCell ref="AG131:AM131"/>
    <mergeCell ref="AN132:AP132"/>
    <mergeCell ref="AG132:AM132"/>
    <mergeCell ref="AG133:AM133"/>
    <mergeCell ref="AN133:AP133"/>
    <mergeCell ref="AG125:AM125"/>
    <mergeCell ref="AN125:AP125"/>
    <mergeCell ref="AG126:AM126"/>
    <mergeCell ref="AN126:AP126"/>
    <mergeCell ref="AG127:AM127"/>
    <mergeCell ref="AN127:AP127"/>
    <mergeCell ref="AN128:AP128"/>
    <mergeCell ref="AG128:AM128"/>
    <mergeCell ref="L105:AF105"/>
    <mergeCell ref="L104:AF104"/>
    <mergeCell ref="L106:AF106"/>
    <mergeCell ref="AN122:AP122"/>
    <mergeCell ref="AG122:AM122"/>
    <mergeCell ref="AN123:AP123"/>
    <mergeCell ref="AG123:AM123"/>
    <mergeCell ref="AN124:AP124"/>
    <mergeCell ref="AG124:AM124"/>
    <mergeCell ref="AN116:AP116"/>
    <mergeCell ref="AG116:AM116"/>
    <mergeCell ref="AN117:AP117"/>
    <mergeCell ref="AG117:AM117"/>
    <mergeCell ref="AN118:AP118"/>
    <mergeCell ref="AG118:AM118"/>
    <mergeCell ref="AN119:AP119"/>
    <mergeCell ref="AG119:AM119"/>
    <mergeCell ref="AG120:AM120"/>
    <mergeCell ref="AN120:AP120"/>
    <mergeCell ref="L119:AF119"/>
    <mergeCell ref="L120:AF120"/>
    <mergeCell ref="L118:AF118"/>
    <mergeCell ref="L117:AF117"/>
    <mergeCell ref="L115:AF115"/>
    <mergeCell ref="AN114:AP114"/>
    <mergeCell ref="AG114:AM114"/>
    <mergeCell ref="AN115:AP115"/>
    <mergeCell ref="AG115:AM115"/>
    <mergeCell ref="AN121:AP121"/>
    <mergeCell ref="AG121:AM121"/>
    <mergeCell ref="K126:AF126"/>
    <mergeCell ref="K110:AF110"/>
    <mergeCell ref="K122:AF122"/>
    <mergeCell ref="L114:AF114"/>
    <mergeCell ref="L113:AF113"/>
    <mergeCell ref="L112:AF112"/>
    <mergeCell ref="L111:AF111"/>
    <mergeCell ref="AN109:AP109"/>
    <mergeCell ref="AG109:AM109"/>
    <mergeCell ref="AG110:AM110"/>
    <mergeCell ref="AN110:AP110"/>
    <mergeCell ref="AG111:AM111"/>
    <mergeCell ref="AN111:AP111"/>
    <mergeCell ref="AN112:AP112"/>
    <mergeCell ref="AG112:AM112"/>
    <mergeCell ref="AN113:AP113"/>
    <mergeCell ref="AG113:AM113"/>
    <mergeCell ref="AN105:AP105"/>
    <mergeCell ref="AG105:AM105"/>
    <mergeCell ref="AK38:AO38"/>
    <mergeCell ref="AN106:AP106"/>
    <mergeCell ref="AG106:AM106"/>
    <mergeCell ref="AG107:AM107"/>
    <mergeCell ref="AN107:AP107"/>
    <mergeCell ref="AN108:AP108"/>
    <mergeCell ref="AG108:AM108"/>
    <mergeCell ref="W35:AE35"/>
    <mergeCell ref="L35:P35"/>
    <mergeCell ref="AN102:AP102"/>
    <mergeCell ref="AG102:AM102"/>
    <mergeCell ref="AN103:AP103"/>
    <mergeCell ref="AG103:AM103"/>
    <mergeCell ref="AG104:AM104"/>
    <mergeCell ref="AN104:AP104"/>
    <mergeCell ref="AK35:AO35"/>
    <mergeCell ref="AK36:AO36"/>
    <mergeCell ref="W36:AE36"/>
    <mergeCell ref="L36:P36"/>
    <mergeCell ref="X38:AB38"/>
    <mergeCell ref="AR2:BE2"/>
    <mergeCell ref="BE5:BE34"/>
    <mergeCell ref="K5:AO5"/>
    <mergeCell ref="K6:AO6"/>
    <mergeCell ref="E14:AJ14"/>
    <mergeCell ref="E23:AN23"/>
    <mergeCell ref="AK26:AO26"/>
    <mergeCell ref="AK27:AO27"/>
    <mergeCell ref="AK29:AO29"/>
    <mergeCell ref="AK31:AO31"/>
    <mergeCell ref="W31:AE31"/>
    <mergeCell ref="L31:P31"/>
    <mergeCell ref="AK32:AO32"/>
    <mergeCell ref="L32:P32"/>
    <mergeCell ref="W32:AE32"/>
    <mergeCell ref="W33:AE33"/>
    <mergeCell ref="AK33:AO33"/>
    <mergeCell ref="L33:P33"/>
    <mergeCell ref="AK34:AO34"/>
    <mergeCell ref="L34:P34"/>
    <mergeCell ref="W34:AE34"/>
  </mergeCells>
  <dataValidations disablePrompts="1" count="2">
    <dataValidation type="list" allowBlank="1" showInputMessage="1" showErrorMessage="1" error="Povolené sú hodnoty základná, znížená, nulová." sqref="AU130:AU134">
      <formula1>"základná, znížená, nulová"</formula1>
    </dataValidation>
    <dataValidation type="list" allowBlank="1" showInputMessage="1" showErrorMessage="1" error="Povolené sú hodnoty stavebná časť, technologická časť, investičná časť." sqref="AT130:AT134">
      <formula1>"stavebná časť, technologická časť, investičná časť"</formula1>
    </dataValidation>
  </dataValidations>
  <hyperlinks>
    <hyperlink ref="A96" location="'SO 00 - SO 00 Príprava úz...'!C2" display="/"/>
    <hyperlink ref="A98" location="'SO 01-1 - SO 01 Architekt...'!C2" display="/"/>
    <hyperlink ref="A99" location="'SO 01-2 - SO 01 VZT+Chlad...'!C2" display="/"/>
    <hyperlink ref="A100" location="'SO 01-3 - SO 01 UK'!C2" display="/"/>
    <hyperlink ref="A101" location="'SO 01-4 - SO 01 ZTI'!C2" display="/"/>
    <hyperlink ref="A102" location="'SO 01-5 - SO 01 Elektroin...'!C2" display="/"/>
    <hyperlink ref="A104" location="'SO 02-1 - SO 02 Architekt...'!C2" display="/"/>
    <hyperlink ref="A105" location="'SO 02-2 - SO 02 VZT+Chlad...'!C2" display="/"/>
    <hyperlink ref="A106" location="'SO 02-3 - SO 02 UK'!C2" display="/"/>
    <hyperlink ref="A107" location="'SO 02-4A - SO 02A ZTI'!C2" display="/"/>
    <hyperlink ref="A108" location="'SO 02-4B - SO 02B ZTI'!C2" display="/"/>
    <hyperlink ref="A109" location="'SO 02-5 - SO 02 Elektroin...'!C2" display="/"/>
    <hyperlink ref="A111" location="'SO 03-1 - SO 03 Architekt...'!C2" display="/"/>
    <hyperlink ref="A112" location="'SO 03-2 - SO 03 VZT+Chlad...'!C2" display="/"/>
    <hyperlink ref="A113" location="'SO 03-3 - SO 03 UK'!C2" display="/"/>
    <hyperlink ref="A114" location="'SO 03-4 - SO 03 ZTI'!C2" display="/"/>
    <hyperlink ref="A115" location="'SO 03-5 - SO 03 Elektroin...'!C2" display="/"/>
    <hyperlink ref="A117" location="'SO 04-1 - SO 04 Architekt...'!C2" display="/"/>
    <hyperlink ref="A118" location="'SO 04-2 - SO 04 VZT+Chlad...'!C2" display="/"/>
    <hyperlink ref="A119" location="'SO 04-3 - SO 04 ZTI'!C2" display="/"/>
    <hyperlink ref="A120" location="'SO 04-4 - SO 04 Elektroin...'!C2" display="/"/>
    <hyperlink ref="A121" location="'SO 06 - SO 06.1 Prípojka ...'!C2" display="/"/>
    <hyperlink ref="A122" location="'SO 07 - SO 07.1 Prípojka ...'!C2" display="/"/>
    <hyperlink ref="A123" location="'SO 08 - SO 08.1 Splašková...'!C2" display="/"/>
    <hyperlink ref="A124" location="'SO 08-2 - SO 08.2 Dažďová...'!C2" display="/"/>
    <hyperlink ref="A125" location="'SO 09 - SO 09 Požiarna nádrž'!C2" display="/"/>
    <hyperlink ref="A126" location="'SO 10 - SO 10 Spevnené pl...'!C2" display="/"/>
    <hyperlink ref="A127" location="'SO 11 - SO 11 Terénne a s...'!C2" display="/"/>
    <hyperlink ref="A128" location="'PS 01 - Fotovoltická elek...'!C2" display="/"/>
  </hyperlinks>
  <pageMargins left="0.39374999999999999" right="0.39374999999999999" top="0.39374999999999999" bottom="0.39374999999999999" header="0" footer="0"/>
  <pageSetup paperSize="9" scale="74" fitToHeight="100" orientation="portrait" blackAndWhite="1" r:id="rId1"/>
  <headerFooter>
    <oddFooter>&amp;CStrana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4"/>
  <sheetViews>
    <sheetView showGridLines="0" topLeftCell="A204" workbookViewId="0">
      <selection activeCell="J43" sqref="J43"/>
    </sheetView>
  </sheetViews>
  <sheetFormatPr defaultColWidth="8.7109375" defaultRowHeight="10.199999999999999" x14ac:dyDescent="0.2"/>
  <cols>
    <col min="1" max="1" width="8.28515625" style="1" customWidth="1"/>
    <col min="2" max="2" width="1.28515625" style="1" customWidth="1"/>
    <col min="3" max="4" width="4.28515625" style="1" customWidth="1"/>
    <col min="5" max="5" width="17.28515625" style="1" customWidth="1"/>
    <col min="6" max="6" width="50.7109375" style="1" customWidth="1"/>
    <col min="7" max="7" width="7.42578125" style="1" customWidth="1"/>
    <col min="8" max="8" width="14" style="1" customWidth="1"/>
    <col min="9" max="9" width="15.71093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7109375" style="1" hidden="1" customWidth="1"/>
    <col min="14" max="14" width="9.28515625" style="1" hidden="1"/>
    <col min="15" max="20" width="14.28515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7.049999999999997" customHeight="1" x14ac:dyDescent="0.2">
      <c r="L2" s="373" t="s">
        <v>5</v>
      </c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13" t="s">
        <v>152</v>
      </c>
    </row>
    <row r="3" spans="1:46" s="1" customFormat="1" ht="7.0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1:46" s="1" customFormat="1" ht="25.05" customHeight="1" x14ac:dyDescent="0.2">
      <c r="B4" s="16"/>
      <c r="D4" s="17" t="s">
        <v>180</v>
      </c>
      <c r="L4" s="16"/>
      <c r="M4" s="97" t="s">
        <v>9</v>
      </c>
      <c r="AT4" s="13" t="s">
        <v>3</v>
      </c>
    </row>
    <row r="5" spans="1:46" s="1" customFormat="1" ht="7.05" customHeight="1" x14ac:dyDescent="0.2">
      <c r="B5" s="16"/>
      <c r="L5" s="16"/>
    </row>
    <row r="6" spans="1:46" s="1" customFormat="1" ht="12" customHeight="1" x14ac:dyDescent="0.2">
      <c r="B6" s="16"/>
      <c r="D6" s="23" t="s">
        <v>15</v>
      </c>
      <c r="L6" s="16"/>
    </row>
    <row r="7" spans="1:46" s="1" customFormat="1" ht="16.5" customHeight="1" x14ac:dyDescent="0.2">
      <c r="B7" s="16"/>
      <c r="E7" s="428" t="str">
        <f>'Rekapitulácia stavby'!K6</f>
        <v>Vinárstvo S</v>
      </c>
      <c r="F7" s="429"/>
      <c r="G7" s="429"/>
      <c r="H7" s="429"/>
      <c r="L7" s="16"/>
    </row>
    <row r="8" spans="1:46" s="1" customFormat="1" ht="12" customHeight="1" x14ac:dyDescent="0.2">
      <c r="B8" s="16"/>
      <c r="D8" s="23" t="s">
        <v>181</v>
      </c>
      <c r="L8" s="16"/>
    </row>
    <row r="9" spans="1:46" s="2" customFormat="1" ht="16.5" customHeight="1" x14ac:dyDescent="0.2">
      <c r="A9" s="30"/>
      <c r="B9" s="31"/>
      <c r="C9" s="30"/>
      <c r="D9" s="30"/>
      <c r="E9" s="428" t="s">
        <v>151</v>
      </c>
      <c r="F9" s="425"/>
      <c r="G9" s="425"/>
      <c r="H9" s="425"/>
      <c r="I9" s="30"/>
      <c r="J9" s="30"/>
      <c r="K9" s="30"/>
      <c r="L9" s="43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2" customHeight="1" x14ac:dyDescent="0.2">
      <c r="A10" s="30"/>
      <c r="B10" s="31"/>
      <c r="C10" s="30"/>
      <c r="D10" s="23" t="s">
        <v>182</v>
      </c>
      <c r="E10" s="30"/>
      <c r="F10" s="30"/>
      <c r="G10" s="30"/>
      <c r="H10" s="30"/>
      <c r="I10" s="30"/>
      <c r="J10" s="30"/>
      <c r="K10" s="30"/>
      <c r="L10" s="43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6.5" customHeight="1" x14ac:dyDescent="0.2">
      <c r="A11" s="30"/>
      <c r="B11" s="31"/>
      <c r="C11" s="30"/>
      <c r="D11" s="30"/>
      <c r="E11" s="404"/>
      <c r="F11" s="425"/>
      <c r="G11" s="425"/>
      <c r="H11" s="425"/>
      <c r="I11" s="30"/>
      <c r="J11" s="30"/>
      <c r="K11" s="30"/>
      <c r="L11" s="4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x14ac:dyDescent="0.2">
      <c r="A12" s="30"/>
      <c r="B12" s="31"/>
      <c r="C12" s="30"/>
      <c r="D12" s="30"/>
      <c r="E12" s="30"/>
      <c r="F12" s="30"/>
      <c r="G12" s="30"/>
      <c r="H12" s="30"/>
      <c r="I12" s="30"/>
      <c r="J12" s="30"/>
      <c r="K12" s="30"/>
      <c r="L12" s="4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2" customHeight="1" x14ac:dyDescent="0.2">
      <c r="A13" s="30"/>
      <c r="B13" s="31"/>
      <c r="C13" s="30"/>
      <c r="D13" s="23" t="s">
        <v>16</v>
      </c>
      <c r="E13" s="30"/>
      <c r="F13" s="21" t="s">
        <v>1</v>
      </c>
      <c r="G13" s="30"/>
      <c r="H13" s="30"/>
      <c r="I13" s="23" t="s">
        <v>17</v>
      </c>
      <c r="J13" s="21" t="s">
        <v>1</v>
      </c>
      <c r="K13" s="30"/>
      <c r="L13" s="4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 x14ac:dyDescent="0.2">
      <c r="A14" s="30"/>
      <c r="B14" s="31"/>
      <c r="C14" s="30"/>
      <c r="D14" s="23" t="s">
        <v>18</v>
      </c>
      <c r="E14" s="30"/>
      <c r="F14" s="21" t="s">
        <v>183</v>
      </c>
      <c r="G14" s="30"/>
      <c r="H14" s="30"/>
      <c r="I14" s="23" t="s">
        <v>20</v>
      </c>
      <c r="J14" s="56">
        <f>'Rekapitulácia stavby'!AN8</f>
        <v>44665</v>
      </c>
      <c r="K14" s="30"/>
      <c r="L14" s="4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0.8" customHeight="1" x14ac:dyDescent="0.2">
      <c r="A15" s="30"/>
      <c r="B15" s="31"/>
      <c r="C15" s="30"/>
      <c r="D15" s="30"/>
      <c r="E15" s="30"/>
      <c r="F15" s="30"/>
      <c r="G15" s="30"/>
      <c r="H15" s="30"/>
      <c r="I15" s="30"/>
      <c r="J15" s="30"/>
      <c r="K15" s="30"/>
      <c r="L15" s="4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12" customHeight="1" x14ac:dyDescent="0.2">
      <c r="A16" s="30"/>
      <c r="B16" s="31"/>
      <c r="C16" s="30"/>
      <c r="D16" s="23" t="s">
        <v>21</v>
      </c>
      <c r="E16" s="30"/>
      <c r="F16" s="30"/>
      <c r="G16" s="30"/>
      <c r="H16" s="30"/>
      <c r="I16" s="23" t="s">
        <v>22</v>
      </c>
      <c r="J16" s="21" t="s">
        <v>1</v>
      </c>
      <c r="K16" s="30"/>
      <c r="L16" s="43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8" customHeight="1" x14ac:dyDescent="0.2">
      <c r="A17" s="30"/>
      <c r="B17" s="31"/>
      <c r="C17" s="30"/>
      <c r="D17" s="30"/>
      <c r="E17" s="21" t="s">
        <v>184</v>
      </c>
      <c r="F17" s="30"/>
      <c r="G17" s="30"/>
      <c r="H17" s="30"/>
      <c r="I17" s="23" t="s">
        <v>23</v>
      </c>
      <c r="J17" s="21" t="s">
        <v>1</v>
      </c>
      <c r="K17" s="30"/>
      <c r="L17" s="43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7.05" customHeight="1" x14ac:dyDescent="0.2">
      <c r="A18" s="30"/>
      <c r="B18" s="31"/>
      <c r="C18" s="30"/>
      <c r="D18" s="30"/>
      <c r="E18" s="30"/>
      <c r="F18" s="30"/>
      <c r="G18" s="30"/>
      <c r="H18" s="30"/>
      <c r="I18" s="30"/>
      <c r="J18" s="30"/>
      <c r="K18" s="30"/>
      <c r="L18" s="4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2" customHeight="1" x14ac:dyDescent="0.2">
      <c r="A19" s="30"/>
      <c r="B19" s="31"/>
      <c r="C19" s="30"/>
      <c r="D19" s="23" t="s">
        <v>24</v>
      </c>
      <c r="E19" s="30"/>
      <c r="F19" s="30"/>
      <c r="G19" s="30"/>
      <c r="H19" s="30"/>
      <c r="I19" s="23" t="s">
        <v>22</v>
      </c>
      <c r="J19" s="24" t="str">
        <f>'Rekapitulácia stavby'!AN13</f>
        <v>Vyplň údaj</v>
      </c>
      <c r="K19" s="30"/>
      <c r="L19" s="43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8" customHeight="1" x14ac:dyDescent="0.2">
      <c r="A20" s="30"/>
      <c r="B20" s="31"/>
      <c r="C20" s="30"/>
      <c r="D20" s="30"/>
      <c r="E20" s="426" t="str">
        <f>'Rekapitulácia stavby'!E14</f>
        <v>Vyplň údaj</v>
      </c>
      <c r="F20" s="378"/>
      <c r="G20" s="378"/>
      <c r="H20" s="378"/>
      <c r="I20" s="23" t="s">
        <v>23</v>
      </c>
      <c r="J20" s="24" t="str">
        <f>'Rekapitulácia stavby'!AN14</f>
        <v>Vyplň údaj</v>
      </c>
      <c r="K20" s="30"/>
      <c r="L20" s="43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7.05" customHeight="1" x14ac:dyDescent="0.2">
      <c r="A21" s="30"/>
      <c r="B21" s="31"/>
      <c r="C21" s="30"/>
      <c r="D21" s="30"/>
      <c r="E21" s="30"/>
      <c r="F21" s="30"/>
      <c r="G21" s="30"/>
      <c r="H21" s="30"/>
      <c r="I21" s="30"/>
      <c r="J21" s="30"/>
      <c r="K21" s="30"/>
      <c r="L21" s="43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2" customHeight="1" x14ac:dyDescent="0.2">
      <c r="A22" s="30"/>
      <c r="B22" s="31"/>
      <c r="C22" s="30"/>
      <c r="D22" s="23" t="s">
        <v>26</v>
      </c>
      <c r="E22" s="30"/>
      <c r="F22" s="30"/>
      <c r="G22" s="30"/>
      <c r="H22" s="30"/>
      <c r="I22" s="23" t="s">
        <v>22</v>
      </c>
      <c r="J22" s="21" t="s">
        <v>1</v>
      </c>
      <c r="K22" s="30"/>
      <c r="L22" s="4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8" customHeight="1" x14ac:dyDescent="0.2">
      <c r="A23" s="30"/>
      <c r="B23" s="31"/>
      <c r="C23" s="30"/>
      <c r="D23" s="30"/>
      <c r="E23" s="21" t="s">
        <v>185</v>
      </c>
      <c r="F23" s="30"/>
      <c r="G23" s="30"/>
      <c r="H23" s="30"/>
      <c r="I23" s="23" t="s">
        <v>23</v>
      </c>
      <c r="J23" s="21" t="s">
        <v>1</v>
      </c>
      <c r="K23" s="30"/>
      <c r="L23" s="4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7.05" customHeight="1" x14ac:dyDescent="0.2">
      <c r="A24" s="30"/>
      <c r="B24" s="31"/>
      <c r="C24" s="30"/>
      <c r="D24" s="30"/>
      <c r="E24" s="30"/>
      <c r="F24" s="30"/>
      <c r="G24" s="30"/>
      <c r="H24" s="30"/>
      <c r="I24" s="30"/>
      <c r="J24" s="30"/>
      <c r="K24" s="30"/>
      <c r="L24" s="43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2" customHeight="1" x14ac:dyDescent="0.2">
      <c r="A25" s="30"/>
      <c r="B25" s="31"/>
      <c r="C25" s="30"/>
      <c r="D25" s="23" t="s">
        <v>28</v>
      </c>
      <c r="E25" s="30"/>
      <c r="F25" s="30"/>
      <c r="G25" s="30"/>
      <c r="H25" s="30"/>
      <c r="I25" s="23" t="s">
        <v>22</v>
      </c>
      <c r="J25" s="21" t="s">
        <v>1</v>
      </c>
      <c r="K25" s="30"/>
      <c r="L25" s="43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8" customHeight="1" x14ac:dyDescent="0.2">
      <c r="A26" s="30"/>
      <c r="B26" s="31"/>
      <c r="C26" s="30"/>
      <c r="D26" s="30"/>
      <c r="E26" s="21" t="s">
        <v>186</v>
      </c>
      <c r="F26" s="30"/>
      <c r="G26" s="30"/>
      <c r="H26" s="30"/>
      <c r="I26" s="23" t="s">
        <v>23</v>
      </c>
      <c r="J26" s="21" t="s">
        <v>1</v>
      </c>
      <c r="K26" s="30"/>
      <c r="L26" s="4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7.05" customHeight="1" x14ac:dyDescent="0.2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43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12" customHeight="1" x14ac:dyDescent="0.2">
      <c r="A28" s="30"/>
      <c r="B28" s="31"/>
      <c r="C28" s="30"/>
      <c r="D28" s="23" t="s">
        <v>29</v>
      </c>
      <c r="E28" s="30"/>
      <c r="F28" s="30"/>
      <c r="G28" s="30"/>
      <c r="H28" s="30"/>
      <c r="I28" s="30"/>
      <c r="J28" s="30"/>
      <c r="K28" s="30"/>
      <c r="L28" s="4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7" customFormat="1" ht="16.5" customHeight="1" x14ac:dyDescent="0.2">
      <c r="A29" s="98"/>
      <c r="B29" s="99"/>
      <c r="C29" s="98"/>
      <c r="D29" s="98"/>
      <c r="E29" s="382" t="s">
        <v>1</v>
      </c>
      <c r="F29" s="382"/>
      <c r="G29" s="382"/>
      <c r="H29" s="382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7.05" customHeight="1" x14ac:dyDescent="0.2">
      <c r="A30" s="30"/>
      <c r="B30" s="31"/>
      <c r="C30" s="30"/>
      <c r="D30" s="30"/>
      <c r="E30" s="30"/>
      <c r="F30" s="30"/>
      <c r="G30" s="30"/>
      <c r="H30" s="30"/>
      <c r="I30" s="30"/>
      <c r="J30" s="30"/>
      <c r="K30" s="30"/>
      <c r="L30" s="43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7.05" customHeight="1" x14ac:dyDescent="0.2">
      <c r="A31" s="30"/>
      <c r="B31" s="31"/>
      <c r="C31" s="30"/>
      <c r="D31" s="67"/>
      <c r="E31" s="67"/>
      <c r="F31" s="67"/>
      <c r="G31" s="67"/>
      <c r="H31" s="67"/>
      <c r="I31" s="67"/>
      <c r="J31" s="67"/>
      <c r="K31" s="67"/>
      <c r="L31" s="43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55" customHeight="1" x14ac:dyDescent="0.2">
      <c r="A32" s="30"/>
      <c r="B32" s="31"/>
      <c r="C32" s="30"/>
      <c r="D32" s="21" t="s">
        <v>187</v>
      </c>
      <c r="E32" s="30"/>
      <c r="F32" s="30"/>
      <c r="G32" s="30"/>
      <c r="H32" s="30"/>
      <c r="I32" s="30"/>
      <c r="J32" s="29">
        <f>J98</f>
        <v>0</v>
      </c>
      <c r="K32" s="30"/>
      <c r="L32" s="43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55" customHeight="1" x14ac:dyDescent="0.2">
      <c r="A33" s="30"/>
      <c r="B33" s="31"/>
      <c r="C33" s="30"/>
      <c r="D33" s="28" t="s">
        <v>174</v>
      </c>
      <c r="E33" s="30"/>
      <c r="F33" s="30"/>
      <c r="G33" s="30"/>
      <c r="H33" s="30"/>
      <c r="I33" s="30"/>
      <c r="J33" s="29">
        <f>J110</f>
        <v>0</v>
      </c>
      <c r="K33" s="30"/>
      <c r="L33" s="4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25.2" customHeight="1" x14ac:dyDescent="0.2">
      <c r="A34" s="30"/>
      <c r="B34" s="31"/>
      <c r="C34" s="30"/>
      <c r="D34" s="101" t="s">
        <v>32</v>
      </c>
      <c r="E34" s="30"/>
      <c r="F34" s="30"/>
      <c r="G34" s="30"/>
      <c r="H34" s="30"/>
      <c r="I34" s="30"/>
      <c r="J34" s="72">
        <f>ROUND(J32 + J33, 2)</f>
        <v>0</v>
      </c>
      <c r="K34" s="30"/>
      <c r="L34" s="43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7.05" customHeight="1" x14ac:dyDescent="0.2">
      <c r="A35" s="30"/>
      <c r="B35" s="31"/>
      <c r="C35" s="30"/>
      <c r="D35" s="67"/>
      <c r="E35" s="67"/>
      <c r="F35" s="67"/>
      <c r="G35" s="67"/>
      <c r="H35" s="67"/>
      <c r="I35" s="67"/>
      <c r="J35" s="67"/>
      <c r="K35" s="67"/>
      <c r="L35" s="4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55" customHeight="1" x14ac:dyDescent="0.2">
      <c r="A36" s="30"/>
      <c r="B36" s="31"/>
      <c r="C36" s="30"/>
      <c r="D36" s="30"/>
      <c r="E36" s="30"/>
      <c r="F36" s="34" t="s">
        <v>34</v>
      </c>
      <c r="G36" s="30"/>
      <c r="H36" s="30"/>
      <c r="I36" s="34" t="s">
        <v>33</v>
      </c>
      <c r="J36" s="34" t="s">
        <v>35</v>
      </c>
      <c r="K36" s="30"/>
      <c r="L36" s="4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55" customHeight="1" x14ac:dyDescent="0.2">
      <c r="A37" s="30"/>
      <c r="B37" s="31"/>
      <c r="C37" s="30"/>
      <c r="D37" s="102" t="s">
        <v>36</v>
      </c>
      <c r="E37" s="36" t="s">
        <v>37</v>
      </c>
      <c r="F37" s="103">
        <f>ROUND((SUM(BE110:BE117) + SUM(BE139:BE216)),  2)</f>
        <v>0</v>
      </c>
      <c r="G37" s="104"/>
      <c r="H37" s="104"/>
      <c r="I37" s="105">
        <v>0.2</v>
      </c>
      <c r="J37" s="103">
        <f>ROUND(((SUM(BE110:BE117) + SUM(BE139:BE216))*I37),  2)</f>
        <v>0</v>
      </c>
      <c r="K37" s="30"/>
      <c r="L37" s="43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55" customHeight="1" x14ac:dyDescent="0.2">
      <c r="A38" s="30"/>
      <c r="B38" s="31"/>
      <c r="C38" s="30"/>
      <c r="D38" s="30"/>
      <c r="E38" s="36" t="s">
        <v>38</v>
      </c>
      <c r="F38" s="103">
        <f>ROUND((SUM(BF110:BF117) + SUM(BF139:BF216)),  2)</f>
        <v>0</v>
      </c>
      <c r="G38" s="104"/>
      <c r="H38" s="104"/>
      <c r="I38" s="105">
        <v>0.2</v>
      </c>
      <c r="J38" s="103">
        <f>ROUND(((SUM(BF110:BF117) + SUM(BF139:BF216))*I38),  2)</f>
        <v>0</v>
      </c>
      <c r="K38" s="30"/>
      <c r="L38" s="43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55" hidden="1" customHeight="1" x14ac:dyDescent="0.2">
      <c r="A39" s="30"/>
      <c r="B39" s="31"/>
      <c r="C39" s="30"/>
      <c r="D39" s="30"/>
      <c r="E39" s="23" t="s">
        <v>39</v>
      </c>
      <c r="F39" s="106">
        <f>ROUND((SUM(BG110:BG117) + SUM(BG139:BG216)),  2)</f>
        <v>0</v>
      </c>
      <c r="G39" s="30"/>
      <c r="H39" s="30"/>
      <c r="I39" s="107">
        <v>0.2</v>
      </c>
      <c r="J39" s="106">
        <f>0</f>
        <v>0</v>
      </c>
      <c r="K39" s="30"/>
      <c r="L39" s="43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55" hidden="1" customHeight="1" x14ac:dyDescent="0.2">
      <c r="A40" s="30"/>
      <c r="B40" s="31"/>
      <c r="C40" s="30"/>
      <c r="D40" s="30"/>
      <c r="E40" s="23" t="s">
        <v>40</v>
      </c>
      <c r="F40" s="106">
        <f>ROUND((SUM(BH110:BH117) + SUM(BH139:BH216)),  2)</f>
        <v>0</v>
      </c>
      <c r="G40" s="30"/>
      <c r="H40" s="30"/>
      <c r="I40" s="107">
        <v>0.2</v>
      </c>
      <c r="J40" s="106">
        <f>0</f>
        <v>0</v>
      </c>
      <c r="K40" s="30"/>
      <c r="L40" s="43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14.55" hidden="1" customHeight="1" x14ac:dyDescent="0.2">
      <c r="A41" s="30"/>
      <c r="B41" s="31"/>
      <c r="C41" s="30"/>
      <c r="D41" s="30"/>
      <c r="E41" s="36" t="s">
        <v>41</v>
      </c>
      <c r="F41" s="103">
        <f>ROUND((SUM(BI110:BI117) + SUM(BI139:BI216)),  2)</f>
        <v>0</v>
      </c>
      <c r="G41" s="104"/>
      <c r="H41" s="104"/>
      <c r="I41" s="105">
        <v>0</v>
      </c>
      <c r="J41" s="103">
        <f>0</f>
        <v>0</v>
      </c>
      <c r="K41" s="30"/>
      <c r="L41" s="43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7.05" customHeight="1" x14ac:dyDescent="0.2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43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" customFormat="1" ht="25.2" customHeight="1" x14ac:dyDescent="0.2">
      <c r="A43" s="30"/>
      <c r="B43" s="31"/>
      <c r="C43" s="95"/>
      <c r="D43" s="108" t="s">
        <v>42</v>
      </c>
      <c r="E43" s="61"/>
      <c r="F43" s="61"/>
      <c r="G43" s="109" t="s">
        <v>43</v>
      </c>
      <c r="H43" s="110" t="s">
        <v>44</v>
      </c>
      <c r="I43" s="61"/>
      <c r="J43" s="111">
        <f>SUM(J34:J41)</f>
        <v>0</v>
      </c>
      <c r="K43" s="112"/>
      <c r="L43" s="43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2" customFormat="1" ht="14.55" customHeight="1" x14ac:dyDescent="0.2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43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s="1" customFormat="1" ht="14.55" customHeight="1" x14ac:dyDescent="0.2">
      <c r="B45" s="16"/>
      <c r="L45" s="16"/>
    </row>
    <row r="46" spans="1:31" s="1" customFormat="1" ht="14.55" customHeight="1" x14ac:dyDescent="0.2">
      <c r="B46" s="16"/>
      <c r="L46" s="16"/>
    </row>
    <row r="47" spans="1:31" s="1" customFormat="1" ht="14.55" customHeight="1" x14ac:dyDescent="0.2">
      <c r="B47" s="16"/>
      <c r="L47" s="16"/>
    </row>
    <row r="48" spans="1:31" s="1" customFormat="1" ht="14.55" customHeight="1" x14ac:dyDescent="0.2">
      <c r="B48" s="16"/>
      <c r="L48" s="16"/>
    </row>
    <row r="49" spans="1:31" s="1" customFormat="1" ht="14.55" customHeight="1" x14ac:dyDescent="0.2">
      <c r="B49" s="16"/>
      <c r="L49" s="16"/>
    </row>
    <row r="50" spans="1:31" s="2" customFormat="1" ht="14.55" customHeight="1" x14ac:dyDescent="0.2">
      <c r="B50" s="43"/>
      <c r="D50" s="44" t="s">
        <v>45</v>
      </c>
      <c r="E50" s="45"/>
      <c r="F50" s="45"/>
      <c r="G50" s="44" t="s">
        <v>46</v>
      </c>
      <c r="H50" s="45"/>
      <c r="I50" s="45"/>
      <c r="J50" s="45"/>
      <c r="K50" s="45"/>
      <c r="L50" s="43"/>
    </row>
    <row r="51" spans="1:31" x14ac:dyDescent="0.2">
      <c r="B51" s="16"/>
      <c r="L51" s="16"/>
    </row>
    <row r="52" spans="1:31" x14ac:dyDescent="0.2">
      <c r="B52" s="16"/>
      <c r="L52" s="16"/>
    </row>
    <row r="53" spans="1:31" x14ac:dyDescent="0.2">
      <c r="B53" s="16"/>
      <c r="L53" s="16"/>
    </row>
    <row r="54" spans="1:31" x14ac:dyDescent="0.2">
      <c r="B54" s="16"/>
      <c r="L54" s="16"/>
    </row>
    <row r="55" spans="1:31" x14ac:dyDescent="0.2">
      <c r="B55" s="16"/>
      <c r="L55" s="16"/>
    </row>
    <row r="56" spans="1:31" x14ac:dyDescent="0.2">
      <c r="B56" s="16"/>
      <c r="L56" s="16"/>
    </row>
    <row r="57" spans="1:31" x14ac:dyDescent="0.2">
      <c r="B57" s="16"/>
      <c r="L57" s="16"/>
    </row>
    <row r="58" spans="1:31" x14ac:dyDescent="0.2">
      <c r="B58" s="16"/>
      <c r="L58" s="16"/>
    </row>
    <row r="59" spans="1:31" x14ac:dyDescent="0.2">
      <c r="B59" s="16"/>
      <c r="L59" s="16"/>
    </row>
    <row r="60" spans="1:31" x14ac:dyDescent="0.2">
      <c r="B60" s="16"/>
      <c r="L60" s="16"/>
    </row>
    <row r="61" spans="1:31" s="2" customFormat="1" ht="13.2" x14ac:dyDescent="0.2">
      <c r="A61" s="30"/>
      <c r="B61" s="31"/>
      <c r="C61" s="30"/>
      <c r="D61" s="46" t="s">
        <v>47</v>
      </c>
      <c r="E61" s="33"/>
      <c r="F61" s="113" t="s">
        <v>48</v>
      </c>
      <c r="G61" s="46" t="s">
        <v>47</v>
      </c>
      <c r="H61" s="33"/>
      <c r="I61" s="33"/>
      <c r="J61" s="114" t="s">
        <v>48</v>
      </c>
      <c r="K61" s="33"/>
      <c r="L61" s="4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x14ac:dyDescent="0.2">
      <c r="B62" s="16"/>
      <c r="L62" s="16"/>
    </row>
    <row r="63" spans="1:31" x14ac:dyDescent="0.2">
      <c r="B63" s="16"/>
      <c r="L63" s="16"/>
    </row>
    <row r="64" spans="1:31" x14ac:dyDescent="0.2">
      <c r="B64" s="16"/>
      <c r="L64" s="16"/>
    </row>
    <row r="65" spans="1:31" s="2" customFormat="1" ht="13.2" x14ac:dyDescent="0.2">
      <c r="A65" s="30"/>
      <c r="B65" s="31"/>
      <c r="C65" s="30"/>
      <c r="D65" s="44" t="s">
        <v>49</v>
      </c>
      <c r="E65" s="47"/>
      <c r="F65" s="47"/>
      <c r="G65" s="44" t="s">
        <v>50</v>
      </c>
      <c r="H65" s="47"/>
      <c r="I65" s="47"/>
      <c r="J65" s="47"/>
      <c r="K65" s="47"/>
      <c r="L65" s="4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x14ac:dyDescent="0.2">
      <c r="B66" s="16"/>
      <c r="L66" s="16"/>
    </row>
    <row r="67" spans="1:31" x14ac:dyDescent="0.2">
      <c r="B67" s="16"/>
      <c r="L67" s="16"/>
    </row>
    <row r="68" spans="1:31" x14ac:dyDescent="0.2">
      <c r="B68" s="16"/>
      <c r="L68" s="16"/>
    </row>
    <row r="69" spans="1:31" x14ac:dyDescent="0.2">
      <c r="B69" s="16"/>
      <c r="L69" s="16"/>
    </row>
    <row r="70" spans="1:31" x14ac:dyDescent="0.2">
      <c r="B70" s="16"/>
      <c r="L70" s="16"/>
    </row>
    <row r="71" spans="1:31" x14ac:dyDescent="0.2">
      <c r="B71" s="16"/>
      <c r="L71" s="16"/>
    </row>
    <row r="72" spans="1:31" x14ac:dyDescent="0.2">
      <c r="B72" s="16"/>
      <c r="L72" s="16"/>
    </row>
    <row r="73" spans="1:31" x14ac:dyDescent="0.2">
      <c r="B73" s="16"/>
      <c r="L73" s="16"/>
    </row>
    <row r="74" spans="1:31" x14ac:dyDescent="0.2">
      <c r="B74" s="16"/>
      <c r="L74" s="16"/>
    </row>
    <row r="75" spans="1:31" x14ac:dyDescent="0.2">
      <c r="B75" s="16"/>
      <c r="L75" s="16"/>
    </row>
    <row r="76" spans="1:31" s="2" customFormat="1" ht="13.2" x14ac:dyDescent="0.2">
      <c r="A76" s="30"/>
      <c r="B76" s="31"/>
      <c r="C76" s="30"/>
      <c r="D76" s="46" t="s">
        <v>47</v>
      </c>
      <c r="E76" s="33"/>
      <c r="F76" s="113" t="s">
        <v>48</v>
      </c>
      <c r="G76" s="46" t="s">
        <v>47</v>
      </c>
      <c r="H76" s="33"/>
      <c r="I76" s="33"/>
      <c r="J76" s="114" t="s">
        <v>48</v>
      </c>
      <c r="K76" s="33"/>
      <c r="L76" s="4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55" customHeight="1" x14ac:dyDescent="0.2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7.05" customHeight="1" x14ac:dyDescent="0.2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5.05" customHeight="1" x14ac:dyDescent="0.2">
      <c r="A82" s="30"/>
      <c r="B82" s="31"/>
      <c r="C82" s="17" t="s">
        <v>188</v>
      </c>
      <c r="D82" s="30"/>
      <c r="E82" s="30"/>
      <c r="F82" s="30"/>
      <c r="G82" s="30"/>
      <c r="H82" s="30"/>
      <c r="I82" s="30"/>
      <c r="J82" s="30"/>
      <c r="K82" s="30"/>
      <c r="L82" s="4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7.05" customHeight="1" x14ac:dyDescent="0.2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 x14ac:dyDescent="0.2">
      <c r="A84" s="30"/>
      <c r="B84" s="31"/>
      <c r="C84" s="23" t="s">
        <v>15</v>
      </c>
      <c r="D84" s="30"/>
      <c r="E84" s="30"/>
      <c r="F84" s="30"/>
      <c r="G84" s="30"/>
      <c r="H84" s="30"/>
      <c r="I84" s="30"/>
      <c r="J84" s="30"/>
      <c r="K84" s="30"/>
      <c r="L84" s="4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 x14ac:dyDescent="0.2">
      <c r="A85" s="30"/>
      <c r="B85" s="31"/>
      <c r="C85" s="30"/>
      <c r="D85" s="30"/>
      <c r="E85" s="428" t="str">
        <f>E7</f>
        <v>Vinárstvo S</v>
      </c>
      <c r="F85" s="429"/>
      <c r="G85" s="429"/>
      <c r="H85" s="429"/>
      <c r="I85" s="30"/>
      <c r="J85" s="30"/>
      <c r="K85" s="30"/>
      <c r="L85" s="4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1" customFormat="1" ht="12" customHeight="1" x14ac:dyDescent="0.2">
      <c r="B86" s="16"/>
      <c r="C86" s="23" t="s">
        <v>181</v>
      </c>
      <c r="L86" s="16"/>
    </row>
    <row r="87" spans="1:31" s="2" customFormat="1" ht="16.5" customHeight="1" x14ac:dyDescent="0.2">
      <c r="A87" s="30"/>
      <c r="B87" s="31"/>
      <c r="C87" s="30"/>
      <c r="D87" s="30"/>
      <c r="E87" s="428" t="s">
        <v>151</v>
      </c>
      <c r="F87" s="425"/>
      <c r="G87" s="425"/>
      <c r="H87" s="425"/>
      <c r="I87" s="30"/>
      <c r="J87" s="30"/>
      <c r="K87" s="30"/>
      <c r="L87" s="43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12" customHeight="1" x14ac:dyDescent="0.2">
      <c r="A88" s="30"/>
      <c r="B88" s="31"/>
      <c r="C88" s="23" t="s">
        <v>182</v>
      </c>
      <c r="D88" s="30"/>
      <c r="E88" s="30"/>
      <c r="F88" s="30"/>
      <c r="G88" s="30"/>
      <c r="H88" s="30"/>
      <c r="I88" s="30"/>
      <c r="J88" s="30"/>
      <c r="K88" s="30"/>
      <c r="L88" s="43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6.5" customHeight="1" x14ac:dyDescent="0.2">
      <c r="A89" s="30"/>
      <c r="B89" s="31"/>
      <c r="C89" s="30"/>
      <c r="D89" s="30"/>
      <c r="E89" s="404">
        <f>E11</f>
        <v>0</v>
      </c>
      <c r="F89" s="425"/>
      <c r="G89" s="425"/>
      <c r="H89" s="425"/>
      <c r="I89" s="30"/>
      <c r="J89" s="30"/>
      <c r="K89" s="30"/>
      <c r="L89" s="4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7.05" customHeight="1" x14ac:dyDescent="0.2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3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2" customHeight="1" x14ac:dyDescent="0.2">
      <c r="A91" s="30"/>
      <c r="B91" s="31"/>
      <c r="C91" s="23" t="s">
        <v>18</v>
      </c>
      <c r="D91" s="30"/>
      <c r="E91" s="30"/>
      <c r="F91" s="21" t="str">
        <f>F14</f>
        <v>k.ú.Strekov,okres Nové Zámky</v>
      </c>
      <c r="G91" s="30"/>
      <c r="H91" s="30"/>
      <c r="I91" s="23" t="s">
        <v>20</v>
      </c>
      <c r="J91" s="56">
        <f>IF(J14="","",J14)</f>
        <v>44665</v>
      </c>
      <c r="K91" s="30"/>
      <c r="L91" s="43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7.05" customHeight="1" x14ac:dyDescent="0.2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3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25.8" customHeight="1" x14ac:dyDescent="0.2">
      <c r="A93" s="30"/>
      <c r="B93" s="31"/>
      <c r="C93" s="23" t="s">
        <v>21</v>
      </c>
      <c r="D93" s="30"/>
      <c r="E93" s="30"/>
      <c r="F93" s="21" t="str">
        <f>E17</f>
        <v xml:space="preserve"> STON a.s. , Uhrova 18, 831 01 Bratislava</v>
      </c>
      <c r="G93" s="30"/>
      <c r="H93" s="30"/>
      <c r="I93" s="23" t="s">
        <v>26</v>
      </c>
      <c r="J93" s="26" t="str">
        <f>E23</f>
        <v xml:space="preserve"> Ing. arch. Tomáš Krištek</v>
      </c>
      <c r="K93" s="30"/>
      <c r="L93" s="43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15.3" customHeight="1" x14ac:dyDescent="0.2">
      <c r="A94" s="30"/>
      <c r="B94" s="31"/>
      <c r="C94" s="23" t="s">
        <v>24</v>
      </c>
      <c r="D94" s="30"/>
      <c r="E94" s="30"/>
      <c r="F94" s="21" t="str">
        <f>IF(E20="","",E20)</f>
        <v>Vyplň údaj</v>
      </c>
      <c r="G94" s="30"/>
      <c r="H94" s="30"/>
      <c r="I94" s="23" t="s">
        <v>28</v>
      </c>
      <c r="J94" s="26" t="str">
        <f>E26</f>
        <v>Rosoft,s.r.o.</v>
      </c>
      <c r="K94" s="30"/>
      <c r="L94" s="43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199999999999999" customHeight="1" x14ac:dyDescent="0.2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3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2" customFormat="1" ht="29.25" customHeight="1" x14ac:dyDescent="0.2">
      <c r="A96" s="30"/>
      <c r="B96" s="31"/>
      <c r="C96" s="115" t="s">
        <v>189</v>
      </c>
      <c r="D96" s="95"/>
      <c r="E96" s="95"/>
      <c r="F96" s="95"/>
      <c r="G96" s="95"/>
      <c r="H96" s="95"/>
      <c r="I96" s="95"/>
      <c r="J96" s="116" t="s">
        <v>190</v>
      </c>
      <c r="K96" s="95"/>
      <c r="L96" s="43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65" s="2" customFormat="1" ht="10.199999999999999" customHeight="1" x14ac:dyDescent="0.2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3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65" s="2" customFormat="1" ht="22.8" customHeight="1" x14ac:dyDescent="0.2">
      <c r="A98" s="30"/>
      <c r="B98" s="31"/>
      <c r="C98" s="117" t="s">
        <v>191</v>
      </c>
      <c r="D98" s="30"/>
      <c r="E98" s="30"/>
      <c r="F98" s="30"/>
      <c r="G98" s="30"/>
      <c r="H98" s="30"/>
      <c r="I98" s="30"/>
      <c r="J98" s="72">
        <f>J139</f>
        <v>0</v>
      </c>
      <c r="K98" s="30"/>
      <c r="L98" s="43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U98" s="13" t="s">
        <v>192</v>
      </c>
    </row>
    <row r="99" spans="1:65" s="8" customFormat="1" ht="25.05" customHeight="1" x14ac:dyDescent="0.2">
      <c r="B99" s="118"/>
      <c r="D99" s="119" t="s">
        <v>193</v>
      </c>
      <c r="E99" s="120"/>
      <c r="F99" s="120"/>
      <c r="G99" s="120"/>
      <c r="H99" s="120"/>
      <c r="I99" s="120"/>
      <c r="J99" s="121">
        <f>J140</f>
        <v>0</v>
      </c>
      <c r="L99" s="118"/>
    </row>
    <row r="100" spans="1:65" s="9" customFormat="1" ht="19.95" customHeight="1" x14ac:dyDescent="0.2">
      <c r="B100" s="122"/>
      <c r="D100" s="123" t="s">
        <v>194</v>
      </c>
      <c r="E100" s="124"/>
      <c r="F100" s="124"/>
      <c r="G100" s="124"/>
      <c r="H100" s="124"/>
      <c r="I100" s="124"/>
      <c r="J100" s="125">
        <f>J141</f>
        <v>0</v>
      </c>
      <c r="L100" s="122"/>
    </row>
    <row r="101" spans="1:65" s="9" customFormat="1" ht="19.95" customHeight="1" x14ac:dyDescent="0.2">
      <c r="B101" s="122"/>
      <c r="D101" s="123" t="s">
        <v>282</v>
      </c>
      <c r="E101" s="124"/>
      <c r="F101" s="124"/>
      <c r="G101" s="124"/>
      <c r="H101" s="124"/>
      <c r="I101" s="124"/>
      <c r="J101" s="125">
        <f>J167</f>
        <v>0</v>
      </c>
      <c r="L101" s="122"/>
    </row>
    <row r="102" spans="1:65" s="9" customFormat="1" ht="19.95" customHeight="1" x14ac:dyDescent="0.2">
      <c r="B102" s="122"/>
      <c r="D102" s="123" t="s">
        <v>2266</v>
      </c>
      <c r="E102" s="124"/>
      <c r="F102" s="124"/>
      <c r="G102" s="124"/>
      <c r="H102" s="124"/>
      <c r="I102" s="124"/>
      <c r="J102" s="125">
        <f>J171</f>
        <v>0</v>
      </c>
      <c r="L102" s="122"/>
    </row>
    <row r="103" spans="1:65" s="9" customFormat="1" ht="19.95" customHeight="1" x14ac:dyDescent="0.2">
      <c r="B103" s="122"/>
      <c r="D103" s="123" t="s">
        <v>195</v>
      </c>
      <c r="E103" s="124"/>
      <c r="F103" s="124"/>
      <c r="G103" s="124"/>
      <c r="H103" s="124"/>
      <c r="I103" s="124"/>
      <c r="J103" s="125">
        <f>J195</f>
        <v>0</v>
      </c>
      <c r="L103" s="122"/>
    </row>
    <row r="104" spans="1:65" s="8" customFormat="1" ht="25.05" customHeight="1" x14ac:dyDescent="0.2">
      <c r="B104" s="118"/>
      <c r="D104" s="119" t="s">
        <v>284</v>
      </c>
      <c r="E104" s="120"/>
      <c r="F104" s="120"/>
      <c r="G104" s="120"/>
      <c r="H104" s="120"/>
      <c r="I104" s="120"/>
      <c r="J104" s="121">
        <f>J199</f>
        <v>0</v>
      </c>
      <c r="L104" s="118"/>
    </row>
    <row r="105" spans="1:65" s="9" customFormat="1" ht="19.95" customHeight="1" x14ac:dyDescent="0.2">
      <c r="B105" s="122"/>
      <c r="D105" s="123" t="s">
        <v>2267</v>
      </c>
      <c r="E105" s="124"/>
      <c r="F105" s="124"/>
      <c r="G105" s="124"/>
      <c r="H105" s="124"/>
      <c r="I105" s="124"/>
      <c r="J105" s="125">
        <f>J200</f>
        <v>0</v>
      </c>
      <c r="L105" s="122"/>
    </row>
    <row r="106" spans="1:65" s="8" customFormat="1" ht="25.05" customHeight="1" x14ac:dyDescent="0.2">
      <c r="B106" s="118"/>
      <c r="D106" s="119" t="s">
        <v>2268</v>
      </c>
      <c r="E106" s="120"/>
      <c r="F106" s="120"/>
      <c r="G106" s="120"/>
      <c r="H106" s="120"/>
      <c r="I106" s="120"/>
      <c r="J106" s="121">
        <f>J212</f>
        <v>0</v>
      </c>
      <c r="L106" s="118"/>
    </row>
    <row r="107" spans="1:65" s="9" customFormat="1" ht="19.95" customHeight="1" x14ac:dyDescent="0.2">
      <c r="B107" s="122"/>
      <c r="D107" s="123" t="s">
        <v>2269</v>
      </c>
      <c r="E107" s="124"/>
      <c r="F107" s="124"/>
      <c r="G107" s="124"/>
      <c r="H107" s="124"/>
      <c r="I107" s="124"/>
      <c r="J107" s="125">
        <f>J213</f>
        <v>0</v>
      </c>
      <c r="L107" s="122"/>
    </row>
    <row r="108" spans="1:65" s="2" customFormat="1" ht="21.75" customHeight="1" x14ac:dyDescent="0.2">
      <c r="A108" s="30"/>
      <c r="B108" s="31"/>
      <c r="C108" s="30"/>
      <c r="D108" s="30"/>
      <c r="E108" s="30"/>
      <c r="F108" s="30"/>
      <c r="G108" s="30"/>
      <c r="H108" s="30"/>
      <c r="I108" s="30"/>
      <c r="J108" s="30"/>
      <c r="K108" s="30"/>
      <c r="L108" s="43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65" s="2" customFormat="1" ht="7.05" customHeight="1" x14ac:dyDescent="0.2">
      <c r="A109" s="30"/>
      <c r="B109" s="31"/>
      <c r="C109" s="30"/>
      <c r="D109" s="30"/>
      <c r="E109" s="30"/>
      <c r="F109" s="30"/>
      <c r="G109" s="30"/>
      <c r="H109" s="30"/>
      <c r="I109" s="30"/>
      <c r="J109" s="30"/>
      <c r="K109" s="30"/>
      <c r="L109" s="43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65" s="2" customFormat="1" ht="29.25" customHeight="1" x14ac:dyDescent="0.2">
      <c r="A110" s="30"/>
      <c r="B110" s="31"/>
      <c r="C110" s="117" t="s">
        <v>196</v>
      </c>
      <c r="D110" s="30"/>
      <c r="E110" s="30"/>
      <c r="F110" s="30"/>
      <c r="G110" s="30"/>
      <c r="H110" s="30"/>
      <c r="I110" s="30"/>
      <c r="J110" s="126">
        <f>ROUND(J111 + J112 + J113 + J114 + J115 + J116,2)</f>
        <v>0</v>
      </c>
      <c r="K110" s="30"/>
      <c r="L110" s="43"/>
      <c r="N110" s="127" t="s">
        <v>36</v>
      </c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65" s="2" customFormat="1" ht="18" customHeight="1" x14ac:dyDescent="0.2">
      <c r="A111" s="30"/>
      <c r="B111" s="128"/>
      <c r="C111" s="129"/>
      <c r="D111" s="424" t="s">
        <v>197</v>
      </c>
      <c r="E111" s="430"/>
      <c r="F111" s="430"/>
      <c r="G111" s="129"/>
      <c r="H111" s="129"/>
      <c r="I111" s="129"/>
      <c r="J111" s="88">
        <v>0</v>
      </c>
      <c r="K111" s="129"/>
      <c r="L111" s="131"/>
      <c r="M111" s="132"/>
      <c r="N111" s="133" t="s">
        <v>38</v>
      </c>
      <c r="O111" s="132"/>
      <c r="P111" s="132"/>
      <c r="Q111" s="132"/>
      <c r="R111" s="132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4" t="s">
        <v>198</v>
      </c>
      <c r="AZ111" s="132"/>
      <c r="BA111" s="132"/>
      <c r="BB111" s="132"/>
      <c r="BC111" s="132"/>
      <c r="BD111" s="132"/>
      <c r="BE111" s="135">
        <f t="shared" ref="BE111:BE116" si="0">IF(N111="základná",J111,0)</f>
        <v>0</v>
      </c>
      <c r="BF111" s="135">
        <f t="shared" ref="BF111:BF116" si="1">IF(N111="znížená",J111,0)</f>
        <v>0</v>
      </c>
      <c r="BG111" s="135">
        <f t="shared" ref="BG111:BG116" si="2">IF(N111="zákl. prenesená",J111,0)</f>
        <v>0</v>
      </c>
      <c r="BH111" s="135">
        <f t="shared" ref="BH111:BH116" si="3">IF(N111="zníž. prenesená",J111,0)</f>
        <v>0</v>
      </c>
      <c r="BI111" s="135">
        <f t="shared" ref="BI111:BI116" si="4">IF(N111="nulová",J111,0)</f>
        <v>0</v>
      </c>
      <c r="BJ111" s="134" t="s">
        <v>84</v>
      </c>
      <c r="BK111" s="132"/>
      <c r="BL111" s="132"/>
      <c r="BM111" s="132"/>
    </row>
    <row r="112" spans="1:65" s="2" customFormat="1" ht="18" customHeight="1" x14ac:dyDescent="0.2">
      <c r="A112" s="30"/>
      <c r="B112" s="128"/>
      <c r="C112" s="129"/>
      <c r="D112" s="424" t="s">
        <v>199</v>
      </c>
      <c r="E112" s="430"/>
      <c r="F112" s="430"/>
      <c r="G112" s="129"/>
      <c r="H112" s="129"/>
      <c r="I112" s="129"/>
      <c r="J112" s="88">
        <v>0</v>
      </c>
      <c r="K112" s="129"/>
      <c r="L112" s="131"/>
      <c r="M112" s="132"/>
      <c r="N112" s="133" t="s">
        <v>38</v>
      </c>
      <c r="O112" s="132"/>
      <c r="P112" s="132"/>
      <c r="Q112" s="132"/>
      <c r="R112" s="132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4" t="s">
        <v>198</v>
      </c>
      <c r="AZ112" s="132"/>
      <c r="BA112" s="132"/>
      <c r="BB112" s="132"/>
      <c r="BC112" s="132"/>
      <c r="BD112" s="132"/>
      <c r="BE112" s="135">
        <f t="shared" si="0"/>
        <v>0</v>
      </c>
      <c r="BF112" s="135">
        <f t="shared" si="1"/>
        <v>0</v>
      </c>
      <c r="BG112" s="135">
        <f t="shared" si="2"/>
        <v>0</v>
      </c>
      <c r="BH112" s="135">
        <f t="shared" si="3"/>
        <v>0</v>
      </c>
      <c r="BI112" s="135">
        <f t="shared" si="4"/>
        <v>0</v>
      </c>
      <c r="BJ112" s="134" t="s">
        <v>84</v>
      </c>
      <c r="BK112" s="132"/>
      <c r="BL112" s="132"/>
      <c r="BM112" s="132"/>
    </row>
    <row r="113" spans="1:65" s="2" customFormat="1" ht="18" customHeight="1" x14ac:dyDescent="0.2">
      <c r="A113" s="30"/>
      <c r="B113" s="128"/>
      <c r="C113" s="129"/>
      <c r="D113" s="424" t="s">
        <v>200</v>
      </c>
      <c r="E113" s="430"/>
      <c r="F113" s="430"/>
      <c r="G113" s="129"/>
      <c r="H113" s="129"/>
      <c r="I113" s="129"/>
      <c r="J113" s="88">
        <v>0</v>
      </c>
      <c r="K113" s="129"/>
      <c r="L113" s="131"/>
      <c r="M113" s="132"/>
      <c r="N113" s="133" t="s">
        <v>38</v>
      </c>
      <c r="O113" s="132"/>
      <c r="P113" s="132"/>
      <c r="Q113" s="132"/>
      <c r="R113" s="132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4" t="s">
        <v>198</v>
      </c>
      <c r="AZ113" s="132"/>
      <c r="BA113" s="132"/>
      <c r="BB113" s="132"/>
      <c r="BC113" s="132"/>
      <c r="BD113" s="132"/>
      <c r="BE113" s="135">
        <f t="shared" si="0"/>
        <v>0</v>
      </c>
      <c r="BF113" s="135">
        <f t="shared" si="1"/>
        <v>0</v>
      </c>
      <c r="BG113" s="135">
        <f t="shared" si="2"/>
        <v>0</v>
      </c>
      <c r="BH113" s="135">
        <f t="shared" si="3"/>
        <v>0</v>
      </c>
      <c r="BI113" s="135">
        <f t="shared" si="4"/>
        <v>0</v>
      </c>
      <c r="BJ113" s="134" t="s">
        <v>84</v>
      </c>
      <c r="BK113" s="132"/>
      <c r="BL113" s="132"/>
      <c r="BM113" s="132"/>
    </row>
    <row r="114" spans="1:65" s="2" customFormat="1" ht="18" customHeight="1" x14ac:dyDescent="0.2">
      <c r="A114" s="30"/>
      <c r="B114" s="128"/>
      <c r="C114" s="129"/>
      <c r="D114" s="424" t="s">
        <v>201</v>
      </c>
      <c r="E114" s="430"/>
      <c r="F114" s="430"/>
      <c r="G114" s="129"/>
      <c r="H114" s="129"/>
      <c r="I114" s="129"/>
      <c r="J114" s="88">
        <v>0</v>
      </c>
      <c r="K114" s="129"/>
      <c r="L114" s="131"/>
      <c r="M114" s="132"/>
      <c r="N114" s="133" t="s">
        <v>38</v>
      </c>
      <c r="O114" s="132"/>
      <c r="P114" s="132"/>
      <c r="Q114" s="132"/>
      <c r="R114" s="132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4" t="s">
        <v>198</v>
      </c>
      <c r="AZ114" s="132"/>
      <c r="BA114" s="132"/>
      <c r="BB114" s="132"/>
      <c r="BC114" s="132"/>
      <c r="BD114" s="132"/>
      <c r="BE114" s="135">
        <f t="shared" si="0"/>
        <v>0</v>
      </c>
      <c r="BF114" s="135">
        <f t="shared" si="1"/>
        <v>0</v>
      </c>
      <c r="BG114" s="135">
        <f t="shared" si="2"/>
        <v>0</v>
      </c>
      <c r="BH114" s="135">
        <f t="shared" si="3"/>
        <v>0</v>
      </c>
      <c r="BI114" s="135">
        <f t="shared" si="4"/>
        <v>0</v>
      </c>
      <c r="BJ114" s="134" t="s">
        <v>84</v>
      </c>
      <c r="BK114" s="132"/>
      <c r="BL114" s="132"/>
      <c r="BM114" s="132"/>
    </row>
    <row r="115" spans="1:65" s="2" customFormat="1" ht="18" customHeight="1" x14ac:dyDescent="0.2">
      <c r="A115" s="30"/>
      <c r="B115" s="128"/>
      <c r="C115" s="129"/>
      <c r="D115" s="424" t="s">
        <v>202</v>
      </c>
      <c r="E115" s="430"/>
      <c r="F115" s="430"/>
      <c r="G115" s="129"/>
      <c r="H115" s="129"/>
      <c r="I115" s="129"/>
      <c r="J115" s="88">
        <v>0</v>
      </c>
      <c r="K115" s="129"/>
      <c r="L115" s="131"/>
      <c r="M115" s="132"/>
      <c r="N115" s="133" t="s">
        <v>38</v>
      </c>
      <c r="O115" s="132"/>
      <c r="P115" s="132"/>
      <c r="Q115" s="132"/>
      <c r="R115" s="132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4" t="s">
        <v>198</v>
      </c>
      <c r="AZ115" s="132"/>
      <c r="BA115" s="132"/>
      <c r="BB115" s="132"/>
      <c r="BC115" s="132"/>
      <c r="BD115" s="132"/>
      <c r="BE115" s="135">
        <f t="shared" si="0"/>
        <v>0</v>
      </c>
      <c r="BF115" s="135">
        <f t="shared" si="1"/>
        <v>0</v>
      </c>
      <c r="BG115" s="135">
        <f t="shared" si="2"/>
        <v>0</v>
      </c>
      <c r="BH115" s="135">
        <f t="shared" si="3"/>
        <v>0</v>
      </c>
      <c r="BI115" s="135">
        <f t="shared" si="4"/>
        <v>0</v>
      </c>
      <c r="BJ115" s="134" t="s">
        <v>84</v>
      </c>
      <c r="BK115" s="132"/>
      <c r="BL115" s="132"/>
      <c r="BM115" s="132"/>
    </row>
    <row r="116" spans="1:65" s="2" customFormat="1" ht="18" customHeight="1" x14ac:dyDescent="0.2">
      <c r="A116" s="30"/>
      <c r="B116" s="128"/>
      <c r="C116" s="129"/>
      <c r="D116" s="130" t="s">
        <v>203</v>
      </c>
      <c r="E116" s="129"/>
      <c r="F116" s="129"/>
      <c r="G116" s="129"/>
      <c r="H116" s="129"/>
      <c r="I116" s="129"/>
      <c r="J116" s="88">
        <f>ROUND(J32*T116,2)</f>
        <v>0</v>
      </c>
      <c r="K116" s="129"/>
      <c r="L116" s="131"/>
      <c r="M116" s="132"/>
      <c r="N116" s="133" t="s">
        <v>38</v>
      </c>
      <c r="O116" s="132"/>
      <c r="P116" s="132"/>
      <c r="Q116" s="132"/>
      <c r="R116" s="132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4" t="s">
        <v>204</v>
      </c>
      <c r="AZ116" s="132"/>
      <c r="BA116" s="132"/>
      <c r="BB116" s="132"/>
      <c r="BC116" s="132"/>
      <c r="BD116" s="132"/>
      <c r="BE116" s="135">
        <f t="shared" si="0"/>
        <v>0</v>
      </c>
      <c r="BF116" s="135">
        <f t="shared" si="1"/>
        <v>0</v>
      </c>
      <c r="BG116" s="135">
        <f t="shared" si="2"/>
        <v>0</v>
      </c>
      <c r="BH116" s="135">
        <f t="shared" si="3"/>
        <v>0</v>
      </c>
      <c r="BI116" s="135">
        <f t="shared" si="4"/>
        <v>0</v>
      </c>
      <c r="BJ116" s="134" t="s">
        <v>84</v>
      </c>
      <c r="BK116" s="132"/>
      <c r="BL116" s="132"/>
      <c r="BM116" s="132"/>
    </row>
    <row r="117" spans="1:65" s="2" customFormat="1" x14ac:dyDescent="0.2">
      <c r="A117" s="30"/>
      <c r="B117" s="31"/>
      <c r="C117" s="30"/>
      <c r="D117" s="30"/>
      <c r="E117" s="30"/>
      <c r="F117" s="30"/>
      <c r="G117" s="30"/>
      <c r="H117" s="30"/>
      <c r="I117" s="30"/>
      <c r="J117" s="30"/>
      <c r="K117" s="30"/>
      <c r="L117" s="43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2" customFormat="1" ht="29.25" customHeight="1" x14ac:dyDescent="0.2">
      <c r="A118" s="30"/>
      <c r="B118" s="31"/>
      <c r="C118" s="94" t="s">
        <v>179</v>
      </c>
      <c r="D118" s="95"/>
      <c r="E118" s="95"/>
      <c r="F118" s="95"/>
      <c r="G118" s="95"/>
      <c r="H118" s="95"/>
      <c r="I118" s="95"/>
      <c r="J118" s="96">
        <f>ROUND(J98+J110,2)</f>
        <v>0</v>
      </c>
      <c r="K118" s="95"/>
      <c r="L118" s="43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2" customFormat="1" ht="7.05" customHeight="1" x14ac:dyDescent="0.2">
      <c r="A119" s="30"/>
      <c r="B119" s="48"/>
      <c r="C119" s="49"/>
      <c r="D119" s="49"/>
      <c r="E119" s="49"/>
      <c r="F119" s="49"/>
      <c r="G119" s="49"/>
      <c r="H119" s="49"/>
      <c r="I119" s="49"/>
      <c r="J119" s="49"/>
      <c r="K119" s="49"/>
      <c r="L119" s="43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3" spans="1:65" s="2" customFormat="1" ht="7.05" customHeight="1" x14ac:dyDescent="0.2">
      <c r="A123" s="30"/>
      <c r="B123" s="50"/>
      <c r="C123" s="51"/>
      <c r="D123" s="51"/>
      <c r="E123" s="51"/>
      <c r="F123" s="51"/>
      <c r="G123" s="51"/>
      <c r="H123" s="51"/>
      <c r="I123" s="51"/>
      <c r="J123" s="51"/>
      <c r="K123" s="51"/>
      <c r="L123" s="43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65" s="2" customFormat="1" ht="25.05" customHeight="1" x14ac:dyDescent="0.2">
      <c r="A124" s="30"/>
      <c r="B124" s="31"/>
      <c r="C124" s="17" t="s">
        <v>205</v>
      </c>
      <c r="D124" s="30"/>
      <c r="E124" s="30"/>
      <c r="F124" s="30"/>
      <c r="G124" s="30"/>
      <c r="H124" s="30"/>
      <c r="I124" s="30"/>
      <c r="J124" s="30"/>
      <c r="K124" s="30"/>
      <c r="L124" s="43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65" s="2" customFormat="1" ht="7.05" customHeight="1" x14ac:dyDescent="0.2">
      <c r="A125" s="30"/>
      <c r="B125" s="31"/>
      <c r="C125" s="30"/>
      <c r="D125" s="30"/>
      <c r="E125" s="30"/>
      <c r="F125" s="30"/>
      <c r="G125" s="30"/>
      <c r="H125" s="30"/>
      <c r="I125" s="30"/>
      <c r="J125" s="30"/>
      <c r="K125" s="30"/>
      <c r="L125" s="43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65" s="2" customFormat="1" ht="12" customHeight="1" x14ac:dyDescent="0.2">
      <c r="A126" s="30"/>
      <c r="B126" s="31"/>
      <c r="C126" s="23" t="s">
        <v>15</v>
      </c>
      <c r="D126" s="30"/>
      <c r="E126" s="30"/>
      <c r="F126" s="30"/>
      <c r="G126" s="30"/>
      <c r="H126" s="30"/>
      <c r="I126" s="30"/>
      <c r="J126" s="30"/>
      <c r="K126" s="30"/>
      <c r="L126" s="43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65" s="2" customFormat="1" ht="16.5" customHeight="1" x14ac:dyDescent="0.2">
      <c r="A127" s="30"/>
      <c r="B127" s="31"/>
      <c r="C127" s="30"/>
      <c r="D127" s="30"/>
      <c r="E127" s="428" t="str">
        <f>E7</f>
        <v>Vinárstvo S</v>
      </c>
      <c r="F127" s="429"/>
      <c r="G127" s="429"/>
      <c r="H127" s="429"/>
      <c r="I127" s="30"/>
      <c r="J127" s="30"/>
      <c r="K127" s="30"/>
      <c r="L127" s="43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65" s="1" customFormat="1" ht="12" customHeight="1" x14ac:dyDescent="0.2">
      <c r="B128" s="16"/>
      <c r="C128" s="23" t="s">
        <v>181</v>
      </c>
      <c r="L128" s="16"/>
    </row>
    <row r="129" spans="1:65" s="2" customFormat="1" ht="16.5" customHeight="1" x14ac:dyDescent="0.2">
      <c r="A129" s="30"/>
      <c r="B129" s="31"/>
      <c r="C129" s="30"/>
      <c r="D129" s="30"/>
      <c r="E129" s="428" t="s">
        <v>151</v>
      </c>
      <c r="F129" s="425"/>
      <c r="G129" s="425"/>
      <c r="H129" s="425"/>
      <c r="I129" s="30"/>
      <c r="J129" s="30"/>
      <c r="K129" s="30"/>
      <c r="L129" s="43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65" s="2" customFormat="1" ht="12" customHeight="1" x14ac:dyDescent="0.2">
      <c r="A130" s="30"/>
      <c r="B130" s="31"/>
      <c r="C130" s="23" t="s">
        <v>182</v>
      </c>
      <c r="D130" s="30"/>
      <c r="E130" s="30"/>
      <c r="F130" s="30"/>
      <c r="G130" s="30"/>
      <c r="H130" s="30"/>
      <c r="I130" s="30"/>
      <c r="J130" s="30"/>
      <c r="K130" s="30"/>
      <c r="L130" s="43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65" s="2" customFormat="1" ht="16.5" customHeight="1" x14ac:dyDescent="0.2">
      <c r="A131" s="30"/>
      <c r="B131" s="31"/>
      <c r="C131" s="30"/>
      <c r="D131" s="30"/>
      <c r="E131" s="404">
        <f>E11</f>
        <v>0</v>
      </c>
      <c r="F131" s="425"/>
      <c r="G131" s="425"/>
      <c r="H131" s="425"/>
      <c r="I131" s="30"/>
      <c r="J131" s="30"/>
      <c r="K131" s="30"/>
      <c r="L131" s="43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65" s="2" customFormat="1" ht="7.05" customHeight="1" x14ac:dyDescent="0.2">
      <c r="A132" s="30"/>
      <c r="B132" s="31"/>
      <c r="C132" s="30"/>
      <c r="D132" s="30"/>
      <c r="E132" s="30"/>
      <c r="F132" s="30"/>
      <c r="G132" s="30"/>
      <c r="H132" s="30"/>
      <c r="I132" s="30"/>
      <c r="J132" s="30"/>
      <c r="K132" s="30"/>
      <c r="L132" s="43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65" s="2" customFormat="1" ht="12" customHeight="1" x14ac:dyDescent="0.2">
      <c r="A133" s="30"/>
      <c r="B133" s="31"/>
      <c r="C133" s="23" t="s">
        <v>18</v>
      </c>
      <c r="D133" s="30"/>
      <c r="E133" s="30"/>
      <c r="F133" s="21" t="str">
        <f>F14</f>
        <v>k.ú.Strekov,okres Nové Zámky</v>
      </c>
      <c r="G133" s="30"/>
      <c r="H133" s="30"/>
      <c r="I133" s="23" t="s">
        <v>20</v>
      </c>
      <c r="J133" s="56">
        <f>IF(J14="","",J14)</f>
        <v>44665</v>
      </c>
      <c r="K133" s="30"/>
      <c r="L133" s="43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1:65" s="2" customFormat="1" ht="7.05" customHeight="1" x14ac:dyDescent="0.2">
      <c r="A134" s="30"/>
      <c r="B134" s="31"/>
      <c r="C134" s="30"/>
      <c r="D134" s="30"/>
      <c r="E134" s="30"/>
      <c r="F134" s="30"/>
      <c r="G134" s="30"/>
      <c r="H134" s="30"/>
      <c r="I134" s="30"/>
      <c r="J134" s="30"/>
      <c r="K134" s="30"/>
      <c r="L134" s="43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</row>
    <row r="135" spans="1:65" s="2" customFormat="1" ht="25.8" customHeight="1" x14ac:dyDescent="0.2">
      <c r="A135" s="30"/>
      <c r="B135" s="31"/>
      <c r="C135" s="23" t="s">
        <v>21</v>
      </c>
      <c r="D135" s="30"/>
      <c r="E135" s="30"/>
      <c r="F135" s="21" t="str">
        <f>E17</f>
        <v xml:space="preserve"> STON a.s. , Uhrova 18, 831 01 Bratislava</v>
      </c>
      <c r="G135" s="30"/>
      <c r="H135" s="30"/>
      <c r="I135" s="23" t="s">
        <v>26</v>
      </c>
      <c r="J135" s="26" t="str">
        <f>E23</f>
        <v xml:space="preserve"> Ing. arch. Tomáš Krištek</v>
      </c>
      <c r="K135" s="30"/>
      <c r="L135" s="43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  <row r="136" spans="1:65" s="2" customFormat="1" ht="15.3" customHeight="1" x14ac:dyDescent="0.2">
      <c r="A136" s="30"/>
      <c r="B136" s="31"/>
      <c r="C136" s="23" t="s">
        <v>24</v>
      </c>
      <c r="D136" s="30"/>
      <c r="E136" s="30"/>
      <c r="F136" s="21" t="str">
        <f>IF(E20="","",E20)</f>
        <v>Vyplň údaj</v>
      </c>
      <c r="G136" s="30"/>
      <c r="H136" s="30"/>
      <c r="I136" s="23" t="s">
        <v>28</v>
      </c>
      <c r="J136" s="26" t="str">
        <f>E26</f>
        <v>Rosoft,s.r.o.</v>
      </c>
      <c r="K136" s="30"/>
      <c r="L136" s="43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</row>
    <row r="137" spans="1:65" s="2" customFormat="1" ht="10.199999999999999" customHeight="1" x14ac:dyDescent="0.2">
      <c r="A137" s="30"/>
      <c r="B137" s="31"/>
      <c r="C137" s="30"/>
      <c r="D137" s="30"/>
      <c r="E137" s="30"/>
      <c r="F137" s="30"/>
      <c r="G137" s="30"/>
      <c r="H137" s="30"/>
      <c r="I137" s="30"/>
      <c r="J137" s="30"/>
      <c r="K137" s="30"/>
      <c r="L137" s="43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</row>
    <row r="138" spans="1:65" s="10" customFormat="1" ht="29.25" customHeight="1" x14ac:dyDescent="0.2">
      <c r="A138" s="136"/>
      <c r="B138" s="137"/>
      <c r="C138" s="138" t="s">
        <v>206</v>
      </c>
      <c r="D138" s="139" t="s">
        <v>57</v>
      </c>
      <c r="E138" s="139" t="s">
        <v>53</v>
      </c>
      <c r="F138" s="139" t="s">
        <v>54</v>
      </c>
      <c r="G138" s="139" t="s">
        <v>207</v>
      </c>
      <c r="H138" s="139" t="s">
        <v>208</v>
      </c>
      <c r="I138" s="139" t="s">
        <v>209</v>
      </c>
      <c r="J138" s="140" t="s">
        <v>190</v>
      </c>
      <c r="K138" s="141" t="s">
        <v>210</v>
      </c>
      <c r="L138" s="142"/>
      <c r="M138" s="63" t="s">
        <v>1</v>
      </c>
      <c r="N138" s="64" t="s">
        <v>36</v>
      </c>
      <c r="O138" s="64" t="s">
        <v>211</v>
      </c>
      <c r="P138" s="64" t="s">
        <v>212</v>
      </c>
      <c r="Q138" s="64" t="s">
        <v>213</v>
      </c>
      <c r="R138" s="64" t="s">
        <v>214</v>
      </c>
      <c r="S138" s="64" t="s">
        <v>215</v>
      </c>
      <c r="T138" s="65" t="s">
        <v>216</v>
      </c>
      <c r="U138" s="136"/>
      <c r="V138" s="136"/>
      <c r="W138" s="136"/>
      <c r="X138" s="136"/>
      <c r="Y138" s="136"/>
      <c r="Z138" s="136"/>
      <c r="AA138" s="136"/>
      <c r="AB138" s="136"/>
      <c r="AC138" s="136"/>
      <c r="AD138" s="136"/>
      <c r="AE138" s="136"/>
    </row>
    <row r="139" spans="1:65" s="2" customFormat="1" ht="22.8" customHeight="1" x14ac:dyDescent="0.3">
      <c r="A139" s="30"/>
      <c r="B139" s="31"/>
      <c r="C139" s="70" t="s">
        <v>187</v>
      </c>
      <c r="D139" s="30"/>
      <c r="E139" s="30"/>
      <c r="F139" s="30"/>
      <c r="G139" s="30"/>
      <c r="H139" s="30"/>
      <c r="I139" s="30"/>
      <c r="J139" s="143">
        <f>BK139</f>
        <v>0</v>
      </c>
      <c r="K139" s="30"/>
      <c r="L139" s="31"/>
      <c r="M139" s="66"/>
      <c r="N139" s="57"/>
      <c r="O139" s="67"/>
      <c r="P139" s="144">
        <f>P140+P199+P212</f>
        <v>0</v>
      </c>
      <c r="Q139" s="67"/>
      <c r="R139" s="144">
        <f>R140+R199+R212</f>
        <v>114.3992119</v>
      </c>
      <c r="S139" s="67"/>
      <c r="T139" s="145">
        <f>T140+T199+T212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T139" s="13" t="s">
        <v>71</v>
      </c>
      <c r="AU139" s="13" t="s">
        <v>192</v>
      </c>
      <c r="BK139" s="146">
        <f>BK140+BK199+BK212</f>
        <v>0</v>
      </c>
    </row>
    <row r="140" spans="1:65" s="11" customFormat="1" ht="25.95" customHeight="1" x14ac:dyDescent="0.25">
      <c r="B140" s="147"/>
      <c r="D140" s="148" t="s">
        <v>71</v>
      </c>
      <c r="E140" s="149" t="s">
        <v>217</v>
      </c>
      <c r="F140" s="149" t="s">
        <v>218</v>
      </c>
      <c r="I140" s="150"/>
      <c r="J140" s="151">
        <f>BK140</f>
        <v>0</v>
      </c>
      <c r="L140" s="147"/>
      <c r="M140" s="152"/>
      <c r="N140" s="153"/>
      <c r="O140" s="153"/>
      <c r="P140" s="154">
        <f>P141+P167+P171+P195</f>
        <v>0</v>
      </c>
      <c r="Q140" s="153"/>
      <c r="R140" s="154">
        <f>R141+R167+R171+R195</f>
        <v>114.36900689999999</v>
      </c>
      <c r="S140" s="153"/>
      <c r="T140" s="155">
        <f>T141+T167+T171+T195</f>
        <v>0</v>
      </c>
      <c r="AR140" s="148" t="s">
        <v>78</v>
      </c>
      <c r="AT140" s="156" t="s">
        <v>71</v>
      </c>
      <c r="AU140" s="156" t="s">
        <v>72</v>
      </c>
      <c r="AY140" s="148" t="s">
        <v>219</v>
      </c>
      <c r="BK140" s="157">
        <f>BK141+BK167+BK171+BK195</f>
        <v>0</v>
      </c>
    </row>
    <row r="141" spans="1:65" s="11" customFormat="1" ht="22.8" customHeight="1" x14ac:dyDescent="0.25">
      <c r="B141" s="147"/>
      <c r="D141" s="148" t="s">
        <v>71</v>
      </c>
      <c r="E141" s="158" t="s">
        <v>78</v>
      </c>
      <c r="F141" s="158" t="s">
        <v>220</v>
      </c>
      <c r="I141" s="150"/>
      <c r="J141" s="159">
        <f>BK141</f>
        <v>0</v>
      </c>
      <c r="L141" s="147"/>
      <c r="M141" s="152"/>
      <c r="N141" s="153"/>
      <c r="O141" s="153"/>
      <c r="P141" s="154">
        <f>SUM(P142:P166)</f>
        <v>0</v>
      </c>
      <c r="Q141" s="153"/>
      <c r="R141" s="154">
        <f>SUM(R142:R166)</f>
        <v>32.044010949999993</v>
      </c>
      <c r="S141" s="153"/>
      <c r="T141" s="155">
        <f>SUM(T142:T166)</f>
        <v>0</v>
      </c>
      <c r="AR141" s="148" t="s">
        <v>78</v>
      </c>
      <c r="AT141" s="156" t="s">
        <v>71</v>
      </c>
      <c r="AU141" s="156" t="s">
        <v>78</v>
      </c>
      <c r="AY141" s="148" t="s">
        <v>219</v>
      </c>
      <c r="BK141" s="157">
        <f>SUM(BK142:BK166)</f>
        <v>0</v>
      </c>
    </row>
    <row r="142" spans="1:65" s="2" customFormat="1" ht="16.5" customHeight="1" x14ac:dyDescent="0.2">
      <c r="A142" s="30"/>
      <c r="B142" s="128"/>
      <c r="C142" s="160" t="s">
        <v>78</v>
      </c>
      <c r="D142" s="160" t="s">
        <v>221</v>
      </c>
      <c r="E142" s="161" t="s">
        <v>2270</v>
      </c>
      <c r="F142" s="162" t="s">
        <v>2271</v>
      </c>
      <c r="G142" s="163" t="s">
        <v>2272</v>
      </c>
      <c r="H142" s="164">
        <v>6.2E-2</v>
      </c>
      <c r="I142" s="165"/>
      <c r="J142" s="166">
        <f t="shared" ref="J142:J166" si="5">ROUND(I142*H142,2)</f>
        <v>0</v>
      </c>
      <c r="K142" s="167"/>
      <c r="L142" s="31"/>
      <c r="M142" s="168" t="s">
        <v>1</v>
      </c>
      <c r="N142" s="169" t="s">
        <v>38</v>
      </c>
      <c r="O142" s="59"/>
      <c r="P142" s="170">
        <f t="shared" ref="P142:P166" si="6">O142*H142</f>
        <v>0</v>
      </c>
      <c r="Q142" s="170">
        <v>0.40872999999999998</v>
      </c>
      <c r="R142" s="170">
        <f t="shared" ref="R142:R166" si="7">Q142*H142</f>
        <v>2.5341259999999997E-2</v>
      </c>
      <c r="S142" s="170">
        <v>0</v>
      </c>
      <c r="T142" s="171">
        <f t="shared" ref="T142:T166" si="8"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72" t="s">
        <v>225</v>
      </c>
      <c r="AT142" s="172" t="s">
        <v>221</v>
      </c>
      <c r="AU142" s="172" t="s">
        <v>84</v>
      </c>
      <c r="AY142" s="13" t="s">
        <v>219</v>
      </c>
      <c r="BE142" s="91">
        <f t="shared" ref="BE142:BE166" si="9">IF(N142="základná",J142,0)</f>
        <v>0</v>
      </c>
      <c r="BF142" s="91">
        <f t="shared" ref="BF142:BF166" si="10">IF(N142="znížená",J142,0)</f>
        <v>0</v>
      </c>
      <c r="BG142" s="91">
        <f t="shared" ref="BG142:BG166" si="11">IF(N142="zákl. prenesená",J142,0)</f>
        <v>0</v>
      </c>
      <c r="BH142" s="91">
        <f t="shared" ref="BH142:BH166" si="12">IF(N142="zníž. prenesená",J142,0)</f>
        <v>0</v>
      </c>
      <c r="BI142" s="91">
        <f t="shared" ref="BI142:BI166" si="13">IF(N142="nulová",J142,0)</f>
        <v>0</v>
      </c>
      <c r="BJ142" s="13" t="s">
        <v>84</v>
      </c>
      <c r="BK142" s="91">
        <f t="shared" ref="BK142:BK166" si="14">ROUND(I142*H142,2)</f>
        <v>0</v>
      </c>
      <c r="BL142" s="13" t="s">
        <v>225</v>
      </c>
      <c r="BM142" s="172" t="s">
        <v>84</v>
      </c>
    </row>
    <row r="143" spans="1:65" s="2" customFormat="1" ht="24.3" customHeight="1" x14ac:dyDescent="0.2">
      <c r="A143" s="30"/>
      <c r="B143" s="128"/>
      <c r="C143" s="160" t="s">
        <v>84</v>
      </c>
      <c r="D143" s="160" t="s">
        <v>221</v>
      </c>
      <c r="E143" s="161" t="s">
        <v>2273</v>
      </c>
      <c r="F143" s="162" t="s">
        <v>2274</v>
      </c>
      <c r="G143" s="163" t="s">
        <v>380</v>
      </c>
      <c r="H143" s="164">
        <v>9</v>
      </c>
      <c r="I143" s="165"/>
      <c r="J143" s="166">
        <f t="shared" si="5"/>
        <v>0</v>
      </c>
      <c r="K143" s="167"/>
      <c r="L143" s="31"/>
      <c r="M143" s="168" t="s">
        <v>1</v>
      </c>
      <c r="N143" s="169" t="s">
        <v>38</v>
      </c>
      <c r="O143" s="59"/>
      <c r="P143" s="170">
        <f t="shared" si="6"/>
        <v>0</v>
      </c>
      <c r="Q143" s="170">
        <v>3.31E-3</v>
      </c>
      <c r="R143" s="170">
        <f t="shared" si="7"/>
        <v>2.9790000000000001E-2</v>
      </c>
      <c r="S143" s="170">
        <v>0</v>
      </c>
      <c r="T143" s="171">
        <f t="shared" si="8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72" t="s">
        <v>225</v>
      </c>
      <c r="AT143" s="172" t="s">
        <v>221</v>
      </c>
      <c r="AU143" s="172" t="s">
        <v>84</v>
      </c>
      <c r="AY143" s="13" t="s">
        <v>219</v>
      </c>
      <c r="BE143" s="91">
        <f t="shared" si="9"/>
        <v>0</v>
      </c>
      <c r="BF143" s="91">
        <f t="shared" si="10"/>
        <v>0</v>
      </c>
      <c r="BG143" s="91">
        <f t="shared" si="11"/>
        <v>0</v>
      </c>
      <c r="BH143" s="91">
        <f t="shared" si="12"/>
        <v>0</v>
      </c>
      <c r="BI143" s="91">
        <f t="shared" si="13"/>
        <v>0</v>
      </c>
      <c r="BJ143" s="13" t="s">
        <v>84</v>
      </c>
      <c r="BK143" s="91">
        <f t="shared" si="14"/>
        <v>0</v>
      </c>
      <c r="BL143" s="13" t="s">
        <v>225</v>
      </c>
      <c r="BM143" s="172" t="s">
        <v>225</v>
      </c>
    </row>
    <row r="144" spans="1:65" s="2" customFormat="1" ht="16.5" customHeight="1" x14ac:dyDescent="0.2">
      <c r="A144" s="30"/>
      <c r="B144" s="128"/>
      <c r="C144" s="160" t="s">
        <v>91</v>
      </c>
      <c r="D144" s="160" t="s">
        <v>221</v>
      </c>
      <c r="E144" s="161" t="s">
        <v>2275</v>
      </c>
      <c r="F144" s="162" t="s">
        <v>2276</v>
      </c>
      <c r="G144" s="163" t="s">
        <v>380</v>
      </c>
      <c r="H144" s="164">
        <v>2</v>
      </c>
      <c r="I144" s="165"/>
      <c r="J144" s="166">
        <f t="shared" si="5"/>
        <v>0</v>
      </c>
      <c r="K144" s="167"/>
      <c r="L144" s="31"/>
      <c r="M144" s="168" t="s">
        <v>1</v>
      </c>
      <c r="N144" s="169" t="s">
        <v>38</v>
      </c>
      <c r="O144" s="59"/>
      <c r="P144" s="170">
        <f t="shared" si="6"/>
        <v>0</v>
      </c>
      <c r="Q144" s="170">
        <v>3.3180000000000001E-2</v>
      </c>
      <c r="R144" s="170">
        <f t="shared" si="7"/>
        <v>6.6360000000000002E-2</v>
      </c>
      <c r="S144" s="170">
        <v>0</v>
      </c>
      <c r="T144" s="171">
        <f t="shared" si="8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72" t="s">
        <v>225</v>
      </c>
      <c r="AT144" s="172" t="s">
        <v>221</v>
      </c>
      <c r="AU144" s="172" t="s">
        <v>84</v>
      </c>
      <c r="AY144" s="13" t="s">
        <v>219</v>
      </c>
      <c r="BE144" s="91">
        <f t="shared" si="9"/>
        <v>0</v>
      </c>
      <c r="BF144" s="91">
        <f t="shared" si="10"/>
        <v>0</v>
      </c>
      <c r="BG144" s="91">
        <f t="shared" si="11"/>
        <v>0</v>
      </c>
      <c r="BH144" s="91">
        <f t="shared" si="12"/>
        <v>0</v>
      </c>
      <c r="BI144" s="91">
        <f t="shared" si="13"/>
        <v>0</v>
      </c>
      <c r="BJ144" s="13" t="s">
        <v>84</v>
      </c>
      <c r="BK144" s="91">
        <f t="shared" si="14"/>
        <v>0</v>
      </c>
      <c r="BL144" s="13" t="s">
        <v>225</v>
      </c>
      <c r="BM144" s="172" t="s">
        <v>230</v>
      </c>
    </row>
    <row r="145" spans="1:65" s="2" customFormat="1" ht="24.3" customHeight="1" x14ac:dyDescent="0.2">
      <c r="A145" s="30"/>
      <c r="B145" s="128"/>
      <c r="C145" s="160" t="s">
        <v>225</v>
      </c>
      <c r="D145" s="160" t="s">
        <v>221</v>
      </c>
      <c r="E145" s="161" t="s">
        <v>2277</v>
      </c>
      <c r="F145" s="162" t="s">
        <v>2278</v>
      </c>
      <c r="G145" s="163" t="s">
        <v>224</v>
      </c>
      <c r="H145" s="164">
        <v>15.84</v>
      </c>
      <c r="I145" s="165"/>
      <c r="J145" s="166">
        <f t="shared" si="5"/>
        <v>0</v>
      </c>
      <c r="K145" s="167"/>
      <c r="L145" s="31"/>
      <c r="M145" s="168" t="s">
        <v>1</v>
      </c>
      <c r="N145" s="169" t="s">
        <v>38</v>
      </c>
      <c r="O145" s="59"/>
      <c r="P145" s="170">
        <f t="shared" si="6"/>
        <v>0</v>
      </c>
      <c r="Q145" s="170">
        <v>0</v>
      </c>
      <c r="R145" s="170">
        <f t="shared" si="7"/>
        <v>0</v>
      </c>
      <c r="S145" s="170">
        <v>0</v>
      </c>
      <c r="T145" s="171">
        <f t="shared" si="8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72" t="s">
        <v>225</v>
      </c>
      <c r="AT145" s="172" t="s">
        <v>221</v>
      </c>
      <c r="AU145" s="172" t="s">
        <v>84</v>
      </c>
      <c r="AY145" s="13" t="s">
        <v>219</v>
      </c>
      <c r="BE145" s="91">
        <f t="shared" si="9"/>
        <v>0</v>
      </c>
      <c r="BF145" s="91">
        <f t="shared" si="10"/>
        <v>0</v>
      </c>
      <c r="BG145" s="91">
        <f t="shared" si="11"/>
        <v>0</v>
      </c>
      <c r="BH145" s="91">
        <f t="shared" si="12"/>
        <v>0</v>
      </c>
      <c r="BI145" s="91">
        <f t="shared" si="13"/>
        <v>0</v>
      </c>
      <c r="BJ145" s="13" t="s">
        <v>84</v>
      </c>
      <c r="BK145" s="91">
        <f t="shared" si="14"/>
        <v>0</v>
      </c>
      <c r="BL145" s="13" t="s">
        <v>225</v>
      </c>
      <c r="BM145" s="172" t="s">
        <v>233</v>
      </c>
    </row>
    <row r="146" spans="1:65" s="2" customFormat="1" ht="16.5" customHeight="1" x14ac:dyDescent="0.2">
      <c r="A146" s="30"/>
      <c r="B146" s="128"/>
      <c r="C146" s="160" t="s">
        <v>234</v>
      </c>
      <c r="D146" s="160" t="s">
        <v>221</v>
      </c>
      <c r="E146" s="161" t="s">
        <v>226</v>
      </c>
      <c r="F146" s="162" t="s">
        <v>227</v>
      </c>
      <c r="G146" s="163" t="s">
        <v>224</v>
      </c>
      <c r="H146" s="164">
        <v>34.884</v>
      </c>
      <c r="I146" s="165"/>
      <c r="J146" s="166">
        <f t="shared" si="5"/>
        <v>0</v>
      </c>
      <c r="K146" s="167"/>
      <c r="L146" s="31"/>
      <c r="M146" s="168" t="s">
        <v>1</v>
      </c>
      <c r="N146" s="169" t="s">
        <v>38</v>
      </c>
      <c r="O146" s="59"/>
      <c r="P146" s="170">
        <f t="shared" si="6"/>
        <v>0</v>
      </c>
      <c r="Q146" s="170">
        <v>0</v>
      </c>
      <c r="R146" s="170">
        <f t="shared" si="7"/>
        <v>0</v>
      </c>
      <c r="S146" s="170">
        <v>0</v>
      </c>
      <c r="T146" s="171">
        <f t="shared" si="8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72" t="s">
        <v>225</v>
      </c>
      <c r="AT146" s="172" t="s">
        <v>221</v>
      </c>
      <c r="AU146" s="172" t="s">
        <v>84</v>
      </c>
      <c r="AY146" s="13" t="s">
        <v>219</v>
      </c>
      <c r="BE146" s="91">
        <f t="shared" si="9"/>
        <v>0</v>
      </c>
      <c r="BF146" s="91">
        <f t="shared" si="10"/>
        <v>0</v>
      </c>
      <c r="BG146" s="91">
        <f t="shared" si="11"/>
        <v>0</v>
      </c>
      <c r="BH146" s="91">
        <f t="shared" si="12"/>
        <v>0</v>
      </c>
      <c r="BI146" s="91">
        <f t="shared" si="13"/>
        <v>0</v>
      </c>
      <c r="BJ146" s="13" t="s">
        <v>84</v>
      </c>
      <c r="BK146" s="91">
        <f t="shared" si="14"/>
        <v>0</v>
      </c>
      <c r="BL146" s="13" t="s">
        <v>225</v>
      </c>
      <c r="BM146" s="172" t="s">
        <v>237</v>
      </c>
    </row>
    <row r="147" spans="1:65" s="2" customFormat="1" ht="16.5" customHeight="1" x14ac:dyDescent="0.2">
      <c r="A147" s="30"/>
      <c r="B147" s="128"/>
      <c r="C147" s="160" t="s">
        <v>230</v>
      </c>
      <c r="D147" s="160" t="s">
        <v>221</v>
      </c>
      <c r="E147" s="161" t="s">
        <v>228</v>
      </c>
      <c r="F147" s="162" t="s">
        <v>2279</v>
      </c>
      <c r="G147" s="163" t="s">
        <v>224</v>
      </c>
      <c r="H147" s="164">
        <v>10.465</v>
      </c>
      <c r="I147" s="165"/>
      <c r="J147" s="166">
        <f t="shared" si="5"/>
        <v>0</v>
      </c>
      <c r="K147" s="167"/>
      <c r="L147" s="31"/>
      <c r="M147" s="168" t="s">
        <v>1</v>
      </c>
      <c r="N147" s="169" t="s">
        <v>38</v>
      </c>
      <c r="O147" s="59"/>
      <c r="P147" s="170">
        <f t="shared" si="6"/>
        <v>0</v>
      </c>
      <c r="Q147" s="170">
        <v>0</v>
      </c>
      <c r="R147" s="170">
        <f t="shared" si="7"/>
        <v>0</v>
      </c>
      <c r="S147" s="170">
        <v>0</v>
      </c>
      <c r="T147" s="171">
        <f t="shared" si="8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72" t="s">
        <v>225</v>
      </c>
      <c r="AT147" s="172" t="s">
        <v>221</v>
      </c>
      <c r="AU147" s="172" t="s">
        <v>84</v>
      </c>
      <c r="AY147" s="13" t="s">
        <v>219</v>
      </c>
      <c r="BE147" s="91">
        <f t="shared" si="9"/>
        <v>0</v>
      </c>
      <c r="BF147" s="91">
        <f t="shared" si="10"/>
        <v>0</v>
      </c>
      <c r="BG147" s="91">
        <f t="shared" si="11"/>
        <v>0</v>
      </c>
      <c r="BH147" s="91">
        <f t="shared" si="12"/>
        <v>0</v>
      </c>
      <c r="BI147" s="91">
        <f t="shared" si="13"/>
        <v>0</v>
      </c>
      <c r="BJ147" s="13" t="s">
        <v>84</v>
      </c>
      <c r="BK147" s="91">
        <f t="shared" si="14"/>
        <v>0</v>
      </c>
      <c r="BL147" s="13" t="s">
        <v>225</v>
      </c>
      <c r="BM147" s="172" t="s">
        <v>261</v>
      </c>
    </row>
    <row r="148" spans="1:65" s="2" customFormat="1" ht="21.75" customHeight="1" x14ac:dyDescent="0.2">
      <c r="A148" s="30"/>
      <c r="B148" s="128"/>
      <c r="C148" s="160" t="s">
        <v>243</v>
      </c>
      <c r="D148" s="160" t="s">
        <v>221</v>
      </c>
      <c r="E148" s="161" t="s">
        <v>304</v>
      </c>
      <c r="F148" s="162" t="s">
        <v>305</v>
      </c>
      <c r="G148" s="163" t="s">
        <v>224</v>
      </c>
      <c r="H148" s="164">
        <v>91.807000000000002</v>
      </c>
      <c r="I148" s="165"/>
      <c r="J148" s="166">
        <f t="shared" si="5"/>
        <v>0</v>
      </c>
      <c r="K148" s="167"/>
      <c r="L148" s="31"/>
      <c r="M148" s="168" t="s">
        <v>1</v>
      </c>
      <c r="N148" s="169" t="s">
        <v>38</v>
      </c>
      <c r="O148" s="59"/>
      <c r="P148" s="170">
        <f t="shared" si="6"/>
        <v>0</v>
      </c>
      <c r="Q148" s="170">
        <v>0</v>
      </c>
      <c r="R148" s="170">
        <f t="shared" si="7"/>
        <v>0</v>
      </c>
      <c r="S148" s="170">
        <v>0</v>
      </c>
      <c r="T148" s="171">
        <f t="shared" si="8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72" t="s">
        <v>225</v>
      </c>
      <c r="AT148" s="172" t="s">
        <v>221</v>
      </c>
      <c r="AU148" s="172" t="s">
        <v>84</v>
      </c>
      <c r="AY148" s="13" t="s">
        <v>219</v>
      </c>
      <c r="BE148" s="91">
        <f t="shared" si="9"/>
        <v>0</v>
      </c>
      <c r="BF148" s="91">
        <f t="shared" si="10"/>
        <v>0</v>
      </c>
      <c r="BG148" s="91">
        <f t="shared" si="11"/>
        <v>0</v>
      </c>
      <c r="BH148" s="91">
        <f t="shared" si="12"/>
        <v>0</v>
      </c>
      <c r="BI148" s="91">
        <f t="shared" si="13"/>
        <v>0</v>
      </c>
      <c r="BJ148" s="13" t="s">
        <v>84</v>
      </c>
      <c r="BK148" s="91">
        <f t="shared" si="14"/>
        <v>0</v>
      </c>
      <c r="BL148" s="13" t="s">
        <v>225</v>
      </c>
      <c r="BM148" s="172" t="s">
        <v>242</v>
      </c>
    </row>
    <row r="149" spans="1:65" s="2" customFormat="1" ht="24.3" customHeight="1" x14ac:dyDescent="0.2">
      <c r="A149" s="30"/>
      <c r="B149" s="128"/>
      <c r="C149" s="160" t="s">
        <v>233</v>
      </c>
      <c r="D149" s="160" t="s">
        <v>221</v>
      </c>
      <c r="E149" s="161" t="s">
        <v>306</v>
      </c>
      <c r="F149" s="162" t="s">
        <v>2280</v>
      </c>
      <c r="G149" s="163" t="s">
        <v>224</v>
      </c>
      <c r="H149" s="164">
        <v>27.542000000000002</v>
      </c>
      <c r="I149" s="165"/>
      <c r="J149" s="166">
        <f t="shared" si="5"/>
        <v>0</v>
      </c>
      <c r="K149" s="167"/>
      <c r="L149" s="31"/>
      <c r="M149" s="168" t="s">
        <v>1</v>
      </c>
      <c r="N149" s="169" t="s">
        <v>38</v>
      </c>
      <c r="O149" s="59"/>
      <c r="P149" s="170">
        <f t="shared" si="6"/>
        <v>0</v>
      </c>
      <c r="Q149" s="170">
        <v>0</v>
      </c>
      <c r="R149" s="170">
        <f t="shared" si="7"/>
        <v>0</v>
      </c>
      <c r="S149" s="170">
        <v>0</v>
      </c>
      <c r="T149" s="171">
        <f t="shared" si="8"/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72" t="s">
        <v>225</v>
      </c>
      <c r="AT149" s="172" t="s">
        <v>221</v>
      </c>
      <c r="AU149" s="172" t="s">
        <v>84</v>
      </c>
      <c r="AY149" s="13" t="s">
        <v>219</v>
      </c>
      <c r="BE149" s="91">
        <f t="shared" si="9"/>
        <v>0</v>
      </c>
      <c r="BF149" s="91">
        <f t="shared" si="10"/>
        <v>0</v>
      </c>
      <c r="BG149" s="91">
        <f t="shared" si="11"/>
        <v>0</v>
      </c>
      <c r="BH149" s="91">
        <f t="shared" si="12"/>
        <v>0</v>
      </c>
      <c r="BI149" s="91">
        <f t="shared" si="13"/>
        <v>0</v>
      </c>
      <c r="BJ149" s="13" t="s">
        <v>84</v>
      </c>
      <c r="BK149" s="91">
        <f t="shared" si="14"/>
        <v>0</v>
      </c>
      <c r="BL149" s="13" t="s">
        <v>225</v>
      </c>
      <c r="BM149" s="172" t="s">
        <v>247</v>
      </c>
    </row>
    <row r="150" spans="1:65" s="2" customFormat="1" ht="24.3" customHeight="1" x14ac:dyDescent="0.2">
      <c r="A150" s="30"/>
      <c r="B150" s="128"/>
      <c r="C150" s="160" t="s">
        <v>238</v>
      </c>
      <c r="D150" s="160" t="s">
        <v>221</v>
      </c>
      <c r="E150" s="161" t="s">
        <v>1156</v>
      </c>
      <c r="F150" s="162" t="s">
        <v>2281</v>
      </c>
      <c r="G150" s="163" t="s">
        <v>321</v>
      </c>
      <c r="H150" s="164">
        <v>204.01400000000001</v>
      </c>
      <c r="I150" s="165"/>
      <c r="J150" s="166">
        <f t="shared" si="5"/>
        <v>0</v>
      </c>
      <c r="K150" s="167"/>
      <c r="L150" s="31"/>
      <c r="M150" s="168" t="s">
        <v>1</v>
      </c>
      <c r="N150" s="169" t="s">
        <v>38</v>
      </c>
      <c r="O150" s="59"/>
      <c r="P150" s="170">
        <f t="shared" si="6"/>
        <v>0</v>
      </c>
      <c r="Q150" s="170">
        <v>2.1000000000000001E-4</v>
      </c>
      <c r="R150" s="170">
        <f t="shared" si="7"/>
        <v>4.2842940000000003E-2</v>
      </c>
      <c r="S150" s="170">
        <v>0</v>
      </c>
      <c r="T150" s="171">
        <f t="shared" si="8"/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72" t="s">
        <v>225</v>
      </c>
      <c r="AT150" s="172" t="s">
        <v>221</v>
      </c>
      <c r="AU150" s="172" t="s">
        <v>84</v>
      </c>
      <c r="AY150" s="13" t="s">
        <v>219</v>
      </c>
      <c r="BE150" s="91">
        <f t="shared" si="9"/>
        <v>0</v>
      </c>
      <c r="BF150" s="91">
        <f t="shared" si="10"/>
        <v>0</v>
      </c>
      <c r="BG150" s="91">
        <f t="shared" si="11"/>
        <v>0</v>
      </c>
      <c r="BH150" s="91">
        <f t="shared" si="12"/>
        <v>0</v>
      </c>
      <c r="BI150" s="91">
        <f t="shared" si="13"/>
        <v>0</v>
      </c>
      <c r="BJ150" s="13" t="s">
        <v>84</v>
      </c>
      <c r="BK150" s="91">
        <f t="shared" si="14"/>
        <v>0</v>
      </c>
      <c r="BL150" s="13" t="s">
        <v>225</v>
      </c>
      <c r="BM150" s="172" t="s">
        <v>251</v>
      </c>
    </row>
    <row r="151" spans="1:65" s="2" customFormat="1" ht="24.3" customHeight="1" x14ac:dyDescent="0.2">
      <c r="A151" s="30"/>
      <c r="B151" s="128"/>
      <c r="C151" s="160" t="s">
        <v>237</v>
      </c>
      <c r="D151" s="160" t="s">
        <v>221</v>
      </c>
      <c r="E151" s="161" t="s">
        <v>1158</v>
      </c>
      <c r="F151" s="162" t="s">
        <v>2282</v>
      </c>
      <c r="G151" s="163" t="s">
        <v>321</v>
      </c>
      <c r="H151" s="164">
        <v>204.01400000000001</v>
      </c>
      <c r="I151" s="165"/>
      <c r="J151" s="166">
        <f t="shared" si="5"/>
        <v>0</v>
      </c>
      <c r="K151" s="167"/>
      <c r="L151" s="31"/>
      <c r="M151" s="168" t="s">
        <v>1</v>
      </c>
      <c r="N151" s="169" t="s">
        <v>38</v>
      </c>
      <c r="O151" s="59"/>
      <c r="P151" s="170">
        <f t="shared" si="6"/>
        <v>0</v>
      </c>
      <c r="Q151" s="170">
        <v>0</v>
      </c>
      <c r="R151" s="170">
        <f t="shared" si="7"/>
        <v>0</v>
      </c>
      <c r="S151" s="170">
        <v>0</v>
      </c>
      <c r="T151" s="171">
        <f t="shared" si="8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72" t="s">
        <v>225</v>
      </c>
      <c r="AT151" s="172" t="s">
        <v>221</v>
      </c>
      <c r="AU151" s="172" t="s">
        <v>84</v>
      </c>
      <c r="AY151" s="13" t="s">
        <v>219</v>
      </c>
      <c r="BE151" s="91">
        <f t="shared" si="9"/>
        <v>0</v>
      </c>
      <c r="BF151" s="91">
        <f t="shared" si="10"/>
        <v>0</v>
      </c>
      <c r="BG151" s="91">
        <f t="shared" si="11"/>
        <v>0</v>
      </c>
      <c r="BH151" s="91">
        <f t="shared" si="12"/>
        <v>0</v>
      </c>
      <c r="BI151" s="91">
        <f t="shared" si="13"/>
        <v>0</v>
      </c>
      <c r="BJ151" s="13" t="s">
        <v>84</v>
      </c>
      <c r="BK151" s="91">
        <f t="shared" si="14"/>
        <v>0</v>
      </c>
      <c r="BL151" s="13" t="s">
        <v>225</v>
      </c>
      <c r="BM151" s="172" t="s">
        <v>7</v>
      </c>
    </row>
    <row r="152" spans="1:65" s="2" customFormat="1" ht="24.3" customHeight="1" x14ac:dyDescent="0.2">
      <c r="A152" s="30"/>
      <c r="B152" s="128"/>
      <c r="C152" s="160" t="s">
        <v>257</v>
      </c>
      <c r="D152" s="160" t="s">
        <v>221</v>
      </c>
      <c r="E152" s="161" t="s">
        <v>2283</v>
      </c>
      <c r="F152" s="162" t="s">
        <v>2284</v>
      </c>
      <c r="G152" s="163" t="s">
        <v>224</v>
      </c>
      <c r="H152" s="164">
        <v>91.807000000000002</v>
      </c>
      <c r="I152" s="165"/>
      <c r="J152" s="166">
        <f t="shared" si="5"/>
        <v>0</v>
      </c>
      <c r="K152" s="167"/>
      <c r="L152" s="31"/>
      <c r="M152" s="168" t="s">
        <v>1</v>
      </c>
      <c r="N152" s="169" t="s">
        <v>38</v>
      </c>
      <c r="O152" s="59"/>
      <c r="P152" s="170">
        <f t="shared" si="6"/>
        <v>0</v>
      </c>
      <c r="Q152" s="170">
        <v>4.4999999999999999E-4</v>
      </c>
      <c r="R152" s="170">
        <f t="shared" si="7"/>
        <v>4.131315E-2</v>
      </c>
      <c r="S152" s="170">
        <v>0</v>
      </c>
      <c r="T152" s="171">
        <f t="shared" si="8"/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72" t="s">
        <v>225</v>
      </c>
      <c r="AT152" s="172" t="s">
        <v>221</v>
      </c>
      <c r="AU152" s="172" t="s">
        <v>84</v>
      </c>
      <c r="AY152" s="13" t="s">
        <v>219</v>
      </c>
      <c r="BE152" s="91">
        <f t="shared" si="9"/>
        <v>0</v>
      </c>
      <c r="BF152" s="91">
        <f t="shared" si="10"/>
        <v>0</v>
      </c>
      <c r="BG152" s="91">
        <f t="shared" si="11"/>
        <v>0</v>
      </c>
      <c r="BH152" s="91">
        <f t="shared" si="12"/>
        <v>0</v>
      </c>
      <c r="BI152" s="91">
        <f t="shared" si="13"/>
        <v>0</v>
      </c>
      <c r="BJ152" s="13" t="s">
        <v>84</v>
      </c>
      <c r="BK152" s="91">
        <f t="shared" si="14"/>
        <v>0</v>
      </c>
      <c r="BL152" s="13" t="s">
        <v>225</v>
      </c>
      <c r="BM152" s="172" t="s">
        <v>256</v>
      </c>
    </row>
    <row r="153" spans="1:65" s="2" customFormat="1" ht="24.3" customHeight="1" x14ac:dyDescent="0.2">
      <c r="A153" s="30"/>
      <c r="B153" s="128"/>
      <c r="C153" s="160" t="s">
        <v>261</v>
      </c>
      <c r="D153" s="160" t="s">
        <v>221</v>
      </c>
      <c r="E153" s="161" t="s">
        <v>2285</v>
      </c>
      <c r="F153" s="162" t="s">
        <v>2286</v>
      </c>
      <c r="G153" s="163" t="s">
        <v>224</v>
      </c>
      <c r="H153" s="164">
        <v>91.807000000000002</v>
      </c>
      <c r="I153" s="165"/>
      <c r="J153" s="166">
        <f t="shared" si="5"/>
        <v>0</v>
      </c>
      <c r="K153" s="167"/>
      <c r="L153" s="31"/>
      <c r="M153" s="168" t="s">
        <v>1</v>
      </c>
      <c r="N153" s="169" t="s">
        <v>38</v>
      </c>
      <c r="O153" s="59"/>
      <c r="P153" s="170">
        <f t="shared" si="6"/>
        <v>0</v>
      </c>
      <c r="Q153" s="170">
        <v>0</v>
      </c>
      <c r="R153" s="170">
        <f t="shared" si="7"/>
        <v>0</v>
      </c>
      <c r="S153" s="170">
        <v>0</v>
      </c>
      <c r="T153" s="171">
        <f t="shared" si="8"/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72" t="s">
        <v>225</v>
      </c>
      <c r="AT153" s="172" t="s">
        <v>221</v>
      </c>
      <c r="AU153" s="172" t="s">
        <v>84</v>
      </c>
      <c r="AY153" s="13" t="s">
        <v>219</v>
      </c>
      <c r="BE153" s="91">
        <f t="shared" si="9"/>
        <v>0</v>
      </c>
      <c r="BF153" s="91">
        <f t="shared" si="10"/>
        <v>0</v>
      </c>
      <c r="BG153" s="91">
        <f t="shared" si="11"/>
        <v>0</v>
      </c>
      <c r="BH153" s="91">
        <f t="shared" si="12"/>
        <v>0</v>
      </c>
      <c r="BI153" s="91">
        <f t="shared" si="13"/>
        <v>0</v>
      </c>
      <c r="BJ153" s="13" t="s">
        <v>84</v>
      </c>
      <c r="BK153" s="91">
        <f t="shared" si="14"/>
        <v>0</v>
      </c>
      <c r="BL153" s="13" t="s">
        <v>225</v>
      </c>
      <c r="BM153" s="172" t="s">
        <v>260</v>
      </c>
    </row>
    <row r="154" spans="1:65" s="2" customFormat="1" ht="21.75" customHeight="1" x14ac:dyDescent="0.2">
      <c r="A154" s="30"/>
      <c r="B154" s="128"/>
      <c r="C154" s="160" t="s">
        <v>265</v>
      </c>
      <c r="D154" s="160" t="s">
        <v>221</v>
      </c>
      <c r="E154" s="161" t="s">
        <v>2287</v>
      </c>
      <c r="F154" s="162" t="s">
        <v>2288</v>
      </c>
      <c r="G154" s="163" t="s">
        <v>321</v>
      </c>
      <c r="H154" s="164">
        <v>38.880000000000003</v>
      </c>
      <c r="I154" s="165"/>
      <c r="J154" s="166">
        <f t="shared" si="5"/>
        <v>0</v>
      </c>
      <c r="K154" s="167"/>
      <c r="L154" s="31"/>
      <c r="M154" s="168" t="s">
        <v>1</v>
      </c>
      <c r="N154" s="169" t="s">
        <v>38</v>
      </c>
      <c r="O154" s="59"/>
      <c r="P154" s="170">
        <f t="shared" si="6"/>
        <v>0</v>
      </c>
      <c r="Q154" s="170">
        <v>6.8999999999999997E-4</v>
      </c>
      <c r="R154" s="170">
        <f t="shared" si="7"/>
        <v>2.6827199999999999E-2</v>
      </c>
      <c r="S154" s="170">
        <v>0</v>
      </c>
      <c r="T154" s="171">
        <f t="shared" si="8"/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72" t="s">
        <v>225</v>
      </c>
      <c r="AT154" s="172" t="s">
        <v>221</v>
      </c>
      <c r="AU154" s="172" t="s">
        <v>84</v>
      </c>
      <c r="AY154" s="13" t="s">
        <v>219</v>
      </c>
      <c r="BE154" s="91">
        <f t="shared" si="9"/>
        <v>0</v>
      </c>
      <c r="BF154" s="91">
        <f t="shared" si="10"/>
        <v>0</v>
      </c>
      <c r="BG154" s="91">
        <f t="shared" si="11"/>
        <v>0</v>
      </c>
      <c r="BH154" s="91">
        <f t="shared" si="12"/>
        <v>0</v>
      </c>
      <c r="BI154" s="91">
        <f t="shared" si="13"/>
        <v>0</v>
      </c>
      <c r="BJ154" s="13" t="s">
        <v>84</v>
      </c>
      <c r="BK154" s="91">
        <f t="shared" si="14"/>
        <v>0</v>
      </c>
      <c r="BL154" s="13" t="s">
        <v>225</v>
      </c>
      <c r="BM154" s="172" t="s">
        <v>264</v>
      </c>
    </row>
    <row r="155" spans="1:65" s="2" customFormat="1" ht="21.75" customHeight="1" x14ac:dyDescent="0.2">
      <c r="A155" s="30"/>
      <c r="B155" s="128"/>
      <c r="C155" s="160" t="s">
        <v>242</v>
      </c>
      <c r="D155" s="160" t="s">
        <v>221</v>
      </c>
      <c r="E155" s="161" t="s">
        <v>2289</v>
      </c>
      <c r="F155" s="162" t="s">
        <v>2290</v>
      </c>
      <c r="G155" s="163" t="s">
        <v>321</v>
      </c>
      <c r="H155" s="164">
        <v>38.880000000000003</v>
      </c>
      <c r="I155" s="165"/>
      <c r="J155" s="166">
        <f t="shared" si="5"/>
        <v>0</v>
      </c>
      <c r="K155" s="167"/>
      <c r="L155" s="31"/>
      <c r="M155" s="168" t="s">
        <v>1</v>
      </c>
      <c r="N155" s="169" t="s">
        <v>38</v>
      </c>
      <c r="O155" s="59"/>
      <c r="P155" s="170">
        <f t="shared" si="6"/>
        <v>0</v>
      </c>
      <c r="Q155" s="170">
        <v>0</v>
      </c>
      <c r="R155" s="170">
        <f t="shared" si="7"/>
        <v>0</v>
      </c>
      <c r="S155" s="170">
        <v>0</v>
      </c>
      <c r="T155" s="171">
        <f t="shared" si="8"/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72" t="s">
        <v>225</v>
      </c>
      <c r="AT155" s="172" t="s">
        <v>221</v>
      </c>
      <c r="AU155" s="172" t="s">
        <v>84</v>
      </c>
      <c r="AY155" s="13" t="s">
        <v>219</v>
      </c>
      <c r="BE155" s="91">
        <f t="shared" si="9"/>
        <v>0</v>
      </c>
      <c r="BF155" s="91">
        <f t="shared" si="10"/>
        <v>0</v>
      </c>
      <c r="BG155" s="91">
        <f t="shared" si="11"/>
        <v>0</v>
      </c>
      <c r="BH155" s="91">
        <f t="shared" si="12"/>
        <v>0</v>
      </c>
      <c r="BI155" s="91">
        <f t="shared" si="13"/>
        <v>0</v>
      </c>
      <c r="BJ155" s="13" t="s">
        <v>84</v>
      </c>
      <c r="BK155" s="91">
        <f t="shared" si="14"/>
        <v>0</v>
      </c>
      <c r="BL155" s="13" t="s">
        <v>225</v>
      </c>
      <c r="BM155" s="172" t="s">
        <v>268</v>
      </c>
    </row>
    <row r="156" spans="1:65" s="2" customFormat="1" ht="24.3" customHeight="1" x14ac:dyDescent="0.2">
      <c r="A156" s="30"/>
      <c r="B156" s="128"/>
      <c r="C156" s="160" t="s">
        <v>272</v>
      </c>
      <c r="D156" s="160" t="s">
        <v>221</v>
      </c>
      <c r="E156" s="161" t="s">
        <v>2291</v>
      </c>
      <c r="F156" s="162" t="s">
        <v>2292</v>
      </c>
      <c r="G156" s="163" t="s">
        <v>321</v>
      </c>
      <c r="H156" s="164">
        <v>38.880000000000003</v>
      </c>
      <c r="I156" s="165"/>
      <c r="J156" s="166">
        <f t="shared" si="5"/>
        <v>0</v>
      </c>
      <c r="K156" s="167"/>
      <c r="L156" s="31"/>
      <c r="M156" s="168" t="s">
        <v>1</v>
      </c>
      <c r="N156" s="169" t="s">
        <v>38</v>
      </c>
      <c r="O156" s="59"/>
      <c r="P156" s="170">
        <f t="shared" si="6"/>
        <v>0</v>
      </c>
      <c r="Q156" s="170">
        <v>4.0299999999999997E-3</v>
      </c>
      <c r="R156" s="170">
        <f t="shared" si="7"/>
        <v>0.1566864</v>
      </c>
      <c r="S156" s="170">
        <v>0</v>
      </c>
      <c r="T156" s="171">
        <f t="shared" si="8"/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72" t="s">
        <v>225</v>
      </c>
      <c r="AT156" s="172" t="s">
        <v>221</v>
      </c>
      <c r="AU156" s="172" t="s">
        <v>84</v>
      </c>
      <c r="AY156" s="13" t="s">
        <v>219</v>
      </c>
      <c r="BE156" s="91">
        <f t="shared" si="9"/>
        <v>0</v>
      </c>
      <c r="BF156" s="91">
        <f t="shared" si="10"/>
        <v>0</v>
      </c>
      <c r="BG156" s="91">
        <f t="shared" si="11"/>
        <v>0</v>
      </c>
      <c r="BH156" s="91">
        <f t="shared" si="12"/>
        <v>0</v>
      </c>
      <c r="BI156" s="91">
        <f t="shared" si="13"/>
        <v>0</v>
      </c>
      <c r="BJ156" s="13" t="s">
        <v>84</v>
      </c>
      <c r="BK156" s="91">
        <f t="shared" si="14"/>
        <v>0</v>
      </c>
      <c r="BL156" s="13" t="s">
        <v>225</v>
      </c>
      <c r="BM156" s="172" t="s">
        <v>271</v>
      </c>
    </row>
    <row r="157" spans="1:65" s="2" customFormat="1" ht="24.3" customHeight="1" x14ac:dyDescent="0.2">
      <c r="A157" s="30"/>
      <c r="B157" s="128"/>
      <c r="C157" s="160" t="s">
        <v>247</v>
      </c>
      <c r="D157" s="160" t="s">
        <v>221</v>
      </c>
      <c r="E157" s="161" t="s">
        <v>2293</v>
      </c>
      <c r="F157" s="162" t="s">
        <v>2294</v>
      </c>
      <c r="G157" s="163" t="s">
        <v>321</v>
      </c>
      <c r="H157" s="164">
        <v>38.880000000000003</v>
      </c>
      <c r="I157" s="165"/>
      <c r="J157" s="166">
        <f t="shared" si="5"/>
        <v>0</v>
      </c>
      <c r="K157" s="167"/>
      <c r="L157" s="31"/>
      <c r="M157" s="168" t="s">
        <v>1</v>
      </c>
      <c r="N157" s="169" t="s">
        <v>38</v>
      </c>
      <c r="O157" s="59"/>
      <c r="P157" s="170">
        <f t="shared" si="6"/>
        <v>0</v>
      </c>
      <c r="Q157" s="170">
        <v>0</v>
      </c>
      <c r="R157" s="170">
        <f t="shared" si="7"/>
        <v>0</v>
      </c>
      <c r="S157" s="170">
        <v>0</v>
      </c>
      <c r="T157" s="171">
        <f t="shared" si="8"/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72" t="s">
        <v>225</v>
      </c>
      <c r="AT157" s="172" t="s">
        <v>221</v>
      </c>
      <c r="AU157" s="172" t="s">
        <v>84</v>
      </c>
      <c r="AY157" s="13" t="s">
        <v>219</v>
      </c>
      <c r="BE157" s="91">
        <f t="shared" si="9"/>
        <v>0</v>
      </c>
      <c r="BF157" s="91">
        <f t="shared" si="10"/>
        <v>0</v>
      </c>
      <c r="BG157" s="91">
        <f t="shared" si="11"/>
        <v>0</v>
      </c>
      <c r="BH157" s="91">
        <f t="shared" si="12"/>
        <v>0</v>
      </c>
      <c r="BI157" s="91">
        <f t="shared" si="13"/>
        <v>0</v>
      </c>
      <c r="BJ157" s="13" t="s">
        <v>84</v>
      </c>
      <c r="BK157" s="91">
        <f t="shared" si="14"/>
        <v>0</v>
      </c>
      <c r="BL157" s="13" t="s">
        <v>225</v>
      </c>
      <c r="BM157" s="172" t="s">
        <v>275</v>
      </c>
    </row>
    <row r="158" spans="1:65" s="2" customFormat="1" ht="24.3" customHeight="1" x14ac:dyDescent="0.2">
      <c r="A158" s="30"/>
      <c r="B158" s="128"/>
      <c r="C158" s="160" t="s">
        <v>334</v>
      </c>
      <c r="D158" s="160" t="s">
        <v>221</v>
      </c>
      <c r="E158" s="161" t="s">
        <v>310</v>
      </c>
      <c r="F158" s="162" t="s">
        <v>2295</v>
      </c>
      <c r="G158" s="163" t="s">
        <v>224</v>
      </c>
      <c r="H158" s="164">
        <v>34.442999999999998</v>
      </c>
      <c r="I158" s="165"/>
      <c r="J158" s="166">
        <f t="shared" si="5"/>
        <v>0</v>
      </c>
      <c r="K158" s="167"/>
      <c r="L158" s="31"/>
      <c r="M158" s="168" t="s">
        <v>1</v>
      </c>
      <c r="N158" s="169" t="s">
        <v>38</v>
      </c>
      <c r="O158" s="59"/>
      <c r="P158" s="170">
        <f t="shared" si="6"/>
        <v>0</v>
      </c>
      <c r="Q158" s="170">
        <v>0</v>
      </c>
      <c r="R158" s="170">
        <f t="shared" si="7"/>
        <v>0</v>
      </c>
      <c r="S158" s="170">
        <v>0</v>
      </c>
      <c r="T158" s="171">
        <f t="shared" si="8"/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72" t="s">
        <v>225</v>
      </c>
      <c r="AT158" s="172" t="s">
        <v>221</v>
      </c>
      <c r="AU158" s="172" t="s">
        <v>84</v>
      </c>
      <c r="AY158" s="13" t="s">
        <v>219</v>
      </c>
      <c r="BE158" s="91">
        <f t="shared" si="9"/>
        <v>0</v>
      </c>
      <c r="BF158" s="91">
        <f t="shared" si="10"/>
        <v>0</v>
      </c>
      <c r="BG158" s="91">
        <f t="shared" si="11"/>
        <v>0</v>
      </c>
      <c r="BH158" s="91">
        <f t="shared" si="12"/>
        <v>0</v>
      </c>
      <c r="BI158" s="91">
        <f t="shared" si="13"/>
        <v>0</v>
      </c>
      <c r="BJ158" s="13" t="s">
        <v>84</v>
      </c>
      <c r="BK158" s="91">
        <f t="shared" si="14"/>
        <v>0</v>
      </c>
      <c r="BL158" s="13" t="s">
        <v>225</v>
      </c>
      <c r="BM158" s="172" t="s">
        <v>340</v>
      </c>
    </row>
    <row r="159" spans="1:65" s="2" customFormat="1" ht="16.5" customHeight="1" x14ac:dyDescent="0.2">
      <c r="A159" s="30"/>
      <c r="B159" s="128"/>
      <c r="C159" s="160" t="s">
        <v>251</v>
      </c>
      <c r="D159" s="160" t="s">
        <v>221</v>
      </c>
      <c r="E159" s="161" t="s">
        <v>2296</v>
      </c>
      <c r="F159" s="162" t="s">
        <v>2297</v>
      </c>
      <c r="G159" s="163" t="s">
        <v>224</v>
      </c>
      <c r="H159" s="164">
        <v>34.442999999999998</v>
      </c>
      <c r="I159" s="165"/>
      <c r="J159" s="166">
        <f t="shared" si="5"/>
        <v>0</v>
      </c>
      <c r="K159" s="167"/>
      <c r="L159" s="31"/>
      <c r="M159" s="168" t="s">
        <v>1</v>
      </c>
      <c r="N159" s="169" t="s">
        <v>38</v>
      </c>
      <c r="O159" s="59"/>
      <c r="P159" s="170">
        <f t="shared" si="6"/>
        <v>0</v>
      </c>
      <c r="Q159" s="170">
        <v>0</v>
      </c>
      <c r="R159" s="170">
        <f t="shared" si="7"/>
        <v>0</v>
      </c>
      <c r="S159" s="170">
        <v>0</v>
      </c>
      <c r="T159" s="171">
        <f t="shared" si="8"/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72" t="s">
        <v>225</v>
      </c>
      <c r="AT159" s="172" t="s">
        <v>221</v>
      </c>
      <c r="AU159" s="172" t="s">
        <v>84</v>
      </c>
      <c r="AY159" s="13" t="s">
        <v>219</v>
      </c>
      <c r="BE159" s="91">
        <f t="shared" si="9"/>
        <v>0</v>
      </c>
      <c r="BF159" s="91">
        <f t="shared" si="10"/>
        <v>0</v>
      </c>
      <c r="BG159" s="91">
        <f t="shared" si="11"/>
        <v>0</v>
      </c>
      <c r="BH159" s="91">
        <f t="shared" si="12"/>
        <v>0</v>
      </c>
      <c r="BI159" s="91">
        <f t="shared" si="13"/>
        <v>0</v>
      </c>
      <c r="BJ159" s="13" t="s">
        <v>84</v>
      </c>
      <c r="BK159" s="91">
        <f t="shared" si="14"/>
        <v>0</v>
      </c>
      <c r="BL159" s="13" t="s">
        <v>225</v>
      </c>
      <c r="BM159" s="172" t="s">
        <v>344</v>
      </c>
    </row>
    <row r="160" spans="1:65" s="2" customFormat="1" ht="21.75" customHeight="1" x14ac:dyDescent="0.2">
      <c r="A160" s="30"/>
      <c r="B160" s="128"/>
      <c r="C160" s="160" t="s">
        <v>341</v>
      </c>
      <c r="D160" s="160" t="s">
        <v>221</v>
      </c>
      <c r="E160" s="161" t="s">
        <v>2298</v>
      </c>
      <c r="F160" s="162" t="s">
        <v>2299</v>
      </c>
      <c r="G160" s="163" t="s">
        <v>224</v>
      </c>
      <c r="H160" s="164">
        <v>34.442999999999998</v>
      </c>
      <c r="I160" s="165"/>
      <c r="J160" s="166">
        <f t="shared" si="5"/>
        <v>0</v>
      </c>
      <c r="K160" s="167"/>
      <c r="L160" s="31"/>
      <c r="M160" s="168" t="s">
        <v>1</v>
      </c>
      <c r="N160" s="169" t="s">
        <v>38</v>
      </c>
      <c r="O160" s="59"/>
      <c r="P160" s="170">
        <f t="shared" si="6"/>
        <v>0</v>
      </c>
      <c r="Q160" s="170">
        <v>0</v>
      </c>
      <c r="R160" s="170">
        <f t="shared" si="7"/>
        <v>0</v>
      </c>
      <c r="S160" s="170">
        <v>0</v>
      </c>
      <c r="T160" s="171">
        <f t="shared" si="8"/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72" t="s">
        <v>225</v>
      </c>
      <c r="AT160" s="172" t="s">
        <v>221</v>
      </c>
      <c r="AU160" s="172" t="s">
        <v>84</v>
      </c>
      <c r="AY160" s="13" t="s">
        <v>219</v>
      </c>
      <c r="BE160" s="91">
        <f t="shared" si="9"/>
        <v>0</v>
      </c>
      <c r="BF160" s="91">
        <f t="shared" si="10"/>
        <v>0</v>
      </c>
      <c r="BG160" s="91">
        <f t="shared" si="11"/>
        <v>0</v>
      </c>
      <c r="BH160" s="91">
        <f t="shared" si="12"/>
        <v>0</v>
      </c>
      <c r="BI160" s="91">
        <f t="shared" si="13"/>
        <v>0</v>
      </c>
      <c r="BJ160" s="13" t="s">
        <v>84</v>
      </c>
      <c r="BK160" s="91">
        <f t="shared" si="14"/>
        <v>0</v>
      </c>
      <c r="BL160" s="13" t="s">
        <v>225</v>
      </c>
      <c r="BM160" s="172" t="s">
        <v>347</v>
      </c>
    </row>
    <row r="161" spans="1:65" s="2" customFormat="1" ht="16.5" customHeight="1" x14ac:dyDescent="0.2">
      <c r="A161" s="30"/>
      <c r="B161" s="128"/>
      <c r="C161" s="160" t="s">
        <v>7</v>
      </c>
      <c r="D161" s="160" t="s">
        <v>221</v>
      </c>
      <c r="E161" s="161" t="s">
        <v>2300</v>
      </c>
      <c r="F161" s="162" t="s">
        <v>2301</v>
      </c>
      <c r="G161" s="163" t="s">
        <v>224</v>
      </c>
      <c r="H161" s="164">
        <v>34.442999999999998</v>
      </c>
      <c r="I161" s="165"/>
      <c r="J161" s="166">
        <f t="shared" si="5"/>
        <v>0</v>
      </c>
      <c r="K161" s="167"/>
      <c r="L161" s="31"/>
      <c r="M161" s="168" t="s">
        <v>1</v>
      </c>
      <c r="N161" s="169" t="s">
        <v>38</v>
      </c>
      <c r="O161" s="59"/>
      <c r="P161" s="170">
        <f t="shared" si="6"/>
        <v>0</v>
      </c>
      <c r="Q161" s="170">
        <v>0</v>
      </c>
      <c r="R161" s="170">
        <f t="shared" si="7"/>
        <v>0</v>
      </c>
      <c r="S161" s="170">
        <v>0</v>
      </c>
      <c r="T161" s="171">
        <f t="shared" si="8"/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72" t="s">
        <v>225</v>
      </c>
      <c r="AT161" s="172" t="s">
        <v>221</v>
      </c>
      <c r="AU161" s="172" t="s">
        <v>84</v>
      </c>
      <c r="AY161" s="13" t="s">
        <v>219</v>
      </c>
      <c r="BE161" s="91">
        <f t="shared" si="9"/>
        <v>0</v>
      </c>
      <c r="BF161" s="91">
        <f t="shared" si="10"/>
        <v>0</v>
      </c>
      <c r="BG161" s="91">
        <f t="shared" si="11"/>
        <v>0</v>
      </c>
      <c r="BH161" s="91">
        <f t="shared" si="12"/>
        <v>0</v>
      </c>
      <c r="BI161" s="91">
        <f t="shared" si="13"/>
        <v>0</v>
      </c>
      <c r="BJ161" s="13" t="s">
        <v>84</v>
      </c>
      <c r="BK161" s="91">
        <f t="shared" si="14"/>
        <v>0</v>
      </c>
      <c r="BL161" s="13" t="s">
        <v>225</v>
      </c>
      <c r="BM161" s="172" t="s">
        <v>351</v>
      </c>
    </row>
    <row r="162" spans="1:65" s="2" customFormat="1" ht="16.5" customHeight="1" x14ac:dyDescent="0.2">
      <c r="A162" s="30"/>
      <c r="B162" s="128"/>
      <c r="C162" s="160" t="s">
        <v>348</v>
      </c>
      <c r="D162" s="160" t="s">
        <v>221</v>
      </c>
      <c r="E162" s="161" t="s">
        <v>314</v>
      </c>
      <c r="F162" s="162" t="s">
        <v>2302</v>
      </c>
      <c r="G162" s="163" t="s">
        <v>224</v>
      </c>
      <c r="H162" s="164">
        <v>34.442999999999998</v>
      </c>
      <c r="I162" s="165"/>
      <c r="J162" s="166">
        <f t="shared" si="5"/>
        <v>0</v>
      </c>
      <c r="K162" s="167"/>
      <c r="L162" s="31"/>
      <c r="M162" s="168" t="s">
        <v>1</v>
      </c>
      <c r="N162" s="169" t="s">
        <v>38</v>
      </c>
      <c r="O162" s="59"/>
      <c r="P162" s="170">
        <f t="shared" si="6"/>
        <v>0</v>
      </c>
      <c r="Q162" s="170">
        <v>0</v>
      </c>
      <c r="R162" s="170">
        <f t="shared" si="7"/>
        <v>0</v>
      </c>
      <c r="S162" s="170">
        <v>0</v>
      </c>
      <c r="T162" s="171">
        <f t="shared" si="8"/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72" t="s">
        <v>225</v>
      </c>
      <c r="AT162" s="172" t="s">
        <v>221</v>
      </c>
      <c r="AU162" s="172" t="s">
        <v>84</v>
      </c>
      <c r="AY162" s="13" t="s">
        <v>219</v>
      </c>
      <c r="BE162" s="91">
        <f t="shared" si="9"/>
        <v>0</v>
      </c>
      <c r="BF162" s="91">
        <f t="shared" si="10"/>
        <v>0</v>
      </c>
      <c r="BG162" s="91">
        <f t="shared" si="11"/>
        <v>0</v>
      </c>
      <c r="BH162" s="91">
        <f t="shared" si="12"/>
        <v>0</v>
      </c>
      <c r="BI162" s="91">
        <f t="shared" si="13"/>
        <v>0</v>
      </c>
      <c r="BJ162" s="13" t="s">
        <v>84</v>
      </c>
      <c r="BK162" s="91">
        <f t="shared" si="14"/>
        <v>0</v>
      </c>
      <c r="BL162" s="13" t="s">
        <v>225</v>
      </c>
      <c r="BM162" s="172" t="s">
        <v>354</v>
      </c>
    </row>
    <row r="163" spans="1:65" s="2" customFormat="1" ht="21.75" customHeight="1" x14ac:dyDescent="0.2">
      <c r="A163" s="30"/>
      <c r="B163" s="128"/>
      <c r="C163" s="160" t="s">
        <v>256</v>
      </c>
      <c r="D163" s="160" t="s">
        <v>221</v>
      </c>
      <c r="E163" s="161" t="s">
        <v>316</v>
      </c>
      <c r="F163" s="162" t="s">
        <v>317</v>
      </c>
      <c r="G163" s="163" t="s">
        <v>224</v>
      </c>
      <c r="H163" s="164">
        <v>92.248000000000005</v>
      </c>
      <c r="I163" s="165"/>
      <c r="J163" s="166">
        <f t="shared" si="5"/>
        <v>0</v>
      </c>
      <c r="K163" s="167"/>
      <c r="L163" s="31"/>
      <c r="M163" s="168" t="s">
        <v>1</v>
      </c>
      <c r="N163" s="169" t="s">
        <v>38</v>
      </c>
      <c r="O163" s="59"/>
      <c r="P163" s="170">
        <f t="shared" si="6"/>
        <v>0</v>
      </c>
      <c r="Q163" s="170">
        <v>0</v>
      </c>
      <c r="R163" s="170">
        <f t="shared" si="7"/>
        <v>0</v>
      </c>
      <c r="S163" s="170">
        <v>0</v>
      </c>
      <c r="T163" s="171">
        <f t="shared" si="8"/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72" t="s">
        <v>225</v>
      </c>
      <c r="AT163" s="172" t="s">
        <v>221</v>
      </c>
      <c r="AU163" s="172" t="s">
        <v>84</v>
      </c>
      <c r="AY163" s="13" t="s">
        <v>219</v>
      </c>
      <c r="BE163" s="91">
        <f t="shared" si="9"/>
        <v>0</v>
      </c>
      <c r="BF163" s="91">
        <f t="shared" si="10"/>
        <v>0</v>
      </c>
      <c r="BG163" s="91">
        <f t="shared" si="11"/>
        <v>0</v>
      </c>
      <c r="BH163" s="91">
        <f t="shared" si="12"/>
        <v>0</v>
      </c>
      <c r="BI163" s="91">
        <f t="shared" si="13"/>
        <v>0</v>
      </c>
      <c r="BJ163" s="13" t="s">
        <v>84</v>
      </c>
      <c r="BK163" s="91">
        <f t="shared" si="14"/>
        <v>0</v>
      </c>
      <c r="BL163" s="13" t="s">
        <v>225</v>
      </c>
      <c r="BM163" s="172" t="s">
        <v>359</v>
      </c>
    </row>
    <row r="164" spans="1:65" s="2" customFormat="1" ht="16.5" customHeight="1" x14ac:dyDescent="0.2">
      <c r="A164" s="30"/>
      <c r="B164" s="128"/>
      <c r="C164" s="160" t="s">
        <v>356</v>
      </c>
      <c r="D164" s="160" t="s">
        <v>221</v>
      </c>
      <c r="E164" s="161" t="s">
        <v>2303</v>
      </c>
      <c r="F164" s="162" t="s">
        <v>2304</v>
      </c>
      <c r="G164" s="163" t="s">
        <v>224</v>
      </c>
      <c r="H164" s="164">
        <v>18.954999999999998</v>
      </c>
      <c r="I164" s="165"/>
      <c r="J164" s="166">
        <f t="shared" si="5"/>
        <v>0</v>
      </c>
      <c r="K164" s="167"/>
      <c r="L164" s="31"/>
      <c r="M164" s="168" t="s">
        <v>1</v>
      </c>
      <c r="N164" s="169" t="s">
        <v>38</v>
      </c>
      <c r="O164" s="59"/>
      <c r="P164" s="170">
        <f t="shared" si="6"/>
        <v>0</v>
      </c>
      <c r="Q164" s="170">
        <v>0</v>
      </c>
      <c r="R164" s="170">
        <f t="shared" si="7"/>
        <v>0</v>
      </c>
      <c r="S164" s="170">
        <v>0</v>
      </c>
      <c r="T164" s="171">
        <f t="shared" si="8"/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72" t="s">
        <v>225</v>
      </c>
      <c r="AT164" s="172" t="s">
        <v>221</v>
      </c>
      <c r="AU164" s="172" t="s">
        <v>84</v>
      </c>
      <c r="AY164" s="13" t="s">
        <v>219</v>
      </c>
      <c r="BE164" s="91">
        <f t="shared" si="9"/>
        <v>0</v>
      </c>
      <c r="BF164" s="91">
        <f t="shared" si="10"/>
        <v>0</v>
      </c>
      <c r="BG164" s="91">
        <f t="shared" si="11"/>
        <v>0</v>
      </c>
      <c r="BH164" s="91">
        <f t="shared" si="12"/>
        <v>0</v>
      </c>
      <c r="BI164" s="91">
        <f t="shared" si="13"/>
        <v>0</v>
      </c>
      <c r="BJ164" s="13" t="s">
        <v>84</v>
      </c>
      <c r="BK164" s="91">
        <f t="shared" si="14"/>
        <v>0</v>
      </c>
      <c r="BL164" s="13" t="s">
        <v>225</v>
      </c>
      <c r="BM164" s="172" t="s">
        <v>362</v>
      </c>
    </row>
    <row r="165" spans="1:65" s="2" customFormat="1" ht="16.5" customHeight="1" x14ac:dyDescent="0.2">
      <c r="A165" s="30"/>
      <c r="B165" s="128"/>
      <c r="C165" s="178" t="s">
        <v>260</v>
      </c>
      <c r="D165" s="178" t="s">
        <v>680</v>
      </c>
      <c r="E165" s="179" t="s">
        <v>2305</v>
      </c>
      <c r="F165" s="180" t="s">
        <v>2306</v>
      </c>
      <c r="G165" s="181" t="s">
        <v>224</v>
      </c>
      <c r="H165" s="182">
        <v>18.954999999999998</v>
      </c>
      <c r="I165" s="183"/>
      <c r="J165" s="184">
        <f t="shared" si="5"/>
        <v>0</v>
      </c>
      <c r="K165" s="185"/>
      <c r="L165" s="186"/>
      <c r="M165" s="187" t="s">
        <v>1</v>
      </c>
      <c r="N165" s="188" t="s">
        <v>38</v>
      </c>
      <c r="O165" s="59"/>
      <c r="P165" s="170">
        <f t="shared" si="6"/>
        <v>0</v>
      </c>
      <c r="Q165" s="170">
        <v>1.67</v>
      </c>
      <c r="R165" s="170">
        <f t="shared" si="7"/>
        <v>31.654849999999996</v>
      </c>
      <c r="S165" s="170">
        <v>0</v>
      </c>
      <c r="T165" s="171">
        <f t="shared" si="8"/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72" t="s">
        <v>233</v>
      </c>
      <c r="AT165" s="172" t="s">
        <v>680</v>
      </c>
      <c r="AU165" s="172" t="s">
        <v>84</v>
      </c>
      <c r="AY165" s="13" t="s">
        <v>219</v>
      </c>
      <c r="BE165" s="91">
        <f t="shared" si="9"/>
        <v>0</v>
      </c>
      <c r="BF165" s="91">
        <f t="shared" si="10"/>
        <v>0</v>
      </c>
      <c r="BG165" s="91">
        <f t="shared" si="11"/>
        <v>0</v>
      </c>
      <c r="BH165" s="91">
        <f t="shared" si="12"/>
        <v>0</v>
      </c>
      <c r="BI165" s="91">
        <f t="shared" si="13"/>
        <v>0</v>
      </c>
      <c r="BJ165" s="13" t="s">
        <v>84</v>
      </c>
      <c r="BK165" s="91">
        <f t="shared" si="14"/>
        <v>0</v>
      </c>
      <c r="BL165" s="13" t="s">
        <v>225</v>
      </c>
      <c r="BM165" s="172" t="s">
        <v>366</v>
      </c>
    </row>
    <row r="166" spans="1:65" s="2" customFormat="1" ht="16.5" customHeight="1" x14ac:dyDescent="0.2">
      <c r="A166" s="30"/>
      <c r="B166" s="128"/>
      <c r="C166" s="160" t="s">
        <v>363</v>
      </c>
      <c r="D166" s="160" t="s">
        <v>221</v>
      </c>
      <c r="E166" s="161" t="s">
        <v>2307</v>
      </c>
      <c r="F166" s="162" t="s">
        <v>2308</v>
      </c>
      <c r="G166" s="163" t="s">
        <v>224</v>
      </c>
      <c r="H166" s="164">
        <v>18.954999999999998</v>
      </c>
      <c r="I166" s="165"/>
      <c r="J166" s="166">
        <f t="shared" si="5"/>
        <v>0</v>
      </c>
      <c r="K166" s="167"/>
      <c r="L166" s="31"/>
      <c r="M166" s="168" t="s">
        <v>1</v>
      </c>
      <c r="N166" s="169" t="s">
        <v>38</v>
      </c>
      <c r="O166" s="59"/>
      <c r="P166" s="170">
        <f t="shared" si="6"/>
        <v>0</v>
      </c>
      <c r="Q166" s="170">
        <v>0</v>
      </c>
      <c r="R166" s="170">
        <f t="shared" si="7"/>
        <v>0</v>
      </c>
      <c r="S166" s="170">
        <v>0</v>
      </c>
      <c r="T166" s="171">
        <f t="shared" si="8"/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72" t="s">
        <v>225</v>
      </c>
      <c r="AT166" s="172" t="s">
        <v>221</v>
      </c>
      <c r="AU166" s="172" t="s">
        <v>84</v>
      </c>
      <c r="AY166" s="13" t="s">
        <v>219</v>
      </c>
      <c r="BE166" s="91">
        <f t="shared" si="9"/>
        <v>0</v>
      </c>
      <c r="BF166" s="91">
        <f t="shared" si="10"/>
        <v>0</v>
      </c>
      <c r="BG166" s="91">
        <f t="shared" si="11"/>
        <v>0</v>
      </c>
      <c r="BH166" s="91">
        <f t="shared" si="12"/>
        <v>0</v>
      </c>
      <c r="BI166" s="91">
        <f t="shared" si="13"/>
        <v>0</v>
      </c>
      <c r="BJ166" s="13" t="s">
        <v>84</v>
      </c>
      <c r="BK166" s="91">
        <f t="shared" si="14"/>
        <v>0</v>
      </c>
      <c r="BL166" s="13" t="s">
        <v>225</v>
      </c>
      <c r="BM166" s="172" t="s">
        <v>369</v>
      </c>
    </row>
    <row r="167" spans="1:65" s="11" customFormat="1" ht="22.8" customHeight="1" x14ac:dyDescent="0.25">
      <c r="B167" s="147"/>
      <c r="D167" s="148" t="s">
        <v>71</v>
      </c>
      <c r="E167" s="158" t="s">
        <v>225</v>
      </c>
      <c r="F167" s="158" t="s">
        <v>443</v>
      </c>
      <c r="I167" s="150"/>
      <c r="J167" s="159">
        <f>BK167</f>
        <v>0</v>
      </c>
      <c r="L167" s="147"/>
      <c r="M167" s="152"/>
      <c r="N167" s="153"/>
      <c r="O167" s="153"/>
      <c r="P167" s="154">
        <f>SUM(P168:P170)</f>
        <v>0</v>
      </c>
      <c r="Q167" s="153"/>
      <c r="R167" s="154">
        <f>SUM(R168:R170)</f>
        <v>17.66412339</v>
      </c>
      <c r="S167" s="153"/>
      <c r="T167" s="155">
        <f>SUM(T168:T170)</f>
        <v>0</v>
      </c>
      <c r="AR167" s="148" t="s">
        <v>78</v>
      </c>
      <c r="AT167" s="156" t="s">
        <v>71</v>
      </c>
      <c r="AU167" s="156" t="s">
        <v>78</v>
      </c>
      <c r="AY167" s="148" t="s">
        <v>219</v>
      </c>
      <c r="BK167" s="157">
        <f>SUM(BK168:BK170)</f>
        <v>0</v>
      </c>
    </row>
    <row r="168" spans="1:65" s="2" customFormat="1" ht="24.3" customHeight="1" x14ac:dyDescent="0.2">
      <c r="A168" s="30"/>
      <c r="B168" s="128"/>
      <c r="C168" s="160" t="s">
        <v>264</v>
      </c>
      <c r="D168" s="160" t="s">
        <v>221</v>
      </c>
      <c r="E168" s="161" t="s">
        <v>2309</v>
      </c>
      <c r="F168" s="162" t="s">
        <v>2310</v>
      </c>
      <c r="G168" s="163" t="s">
        <v>224</v>
      </c>
      <c r="H168" s="164">
        <v>8.4109999999999996</v>
      </c>
      <c r="I168" s="165"/>
      <c r="J168" s="166">
        <f>ROUND(I168*H168,2)</f>
        <v>0</v>
      </c>
      <c r="K168" s="167"/>
      <c r="L168" s="31"/>
      <c r="M168" s="168" t="s">
        <v>1</v>
      </c>
      <c r="N168" s="169" t="s">
        <v>38</v>
      </c>
      <c r="O168" s="59"/>
      <c r="P168" s="170">
        <f>O168*H168</f>
        <v>0</v>
      </c>
      <c r="Q168" s="170">
        <v>1.8907700000000001</v>
      </c>
      <c r="R168" s="170">
        <f>Q168*H168</f>
        <v>15.90326647</v>
      </c>
      <c r="S168" s="170">
        <v>0</v>
      </c>
      <c r="T168" s="171">
        <f>S168*H168</f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72" t="s">
        <v>225</v>
      </c>
      <c r="AT168" s="172" t="s">
        <v>221</v>
      </c>
      <c r="AU168" s="172" t="s">
        <v>84</v>
      </c>
      <c r="AY168" s="13" t="s">
        <v>219</v>
      </c>
      <c r="BE168" s="91">
        <f>IF(N168="základná",J168,0)</f>
        <v>0</v>
      </c>
      <c r="BF168" s="91">
        <f>IF(N168="znížená",J168,0)</f>
        <v>0</v>
      </c>
      <c r="BG168" s="91">
        <f>IF(N168="zákl. prenesená",J168,0)</f>
        <v>0</v>
      </c>
      <c r="BH168" s="91">
        <f>IF(N168="zníž. prenesená",J168,0)</f>
        <v>0</v>
      </c>
      <c r="BI168" s="91">
        <f>IF(N168="nulová",J168,0)</f>
        <v>0</v>
      </c>
      <c r="BJ168" s="13" t="s">
        <v>84</v>
      </c>
      <c r="BK168" s="91">
        <f>ROUND(I168*H168,2)</f>
        <v>0</v>
      </c>
      <c r="BL168" s="13" t="s">
        <v>225</v>
      </c>
      <c r="BM168" s="172" t="s">
        <v>373</v>
      </c>
    </row>
    <row r="169" spans="1:65" s="2" customFormat="1" ht="16.5" customHeight="1" x14ac:dyDescent="0.2">
      <c r="A169" s="30"/>
      <c r="B169" s="128"/>
      <c r="C169" s="160" t="s">
        <v>370</v>
      </c>
      <c r="D169" s="160" t="s">
        <v>221</v>
      </c>
      <c r="E169" s="161" t="s">
        <v>2311</v>
      </c>
      <c r="F169" s="162" t="s">
        <v>2312</v>
      </c>
      <c r="G169" s="163" t="s">
        <v>224</v>
      </c>
      <c r="H169" s="164">
        <v>0.124</v>
      </c>
      <c r="I169" s="165"/>
      <c r="J169" s="166">
        <f>ROUND(I169*H169,2)</f>
        <v>0</v>
      </c>
      <c r="K169" s="167"/>
      <c r="L169" s="31"/>
      <c r="M169" s="168" t="s">
        <v>1</v>
      </c>
      <c r="N169" s="169" t="s">
        <v>38</v>
      </c>
      <c r="O169" s="59"/>
      <c r="P169" s="170">
        <f>O169*H169</f>
        <v>0</v>
      </c>
      <c r="Q169" s="170">
        <v>2.8446799999999999</v>
      </c>
      <c r="R169" s="170">
        <f>Q169*H169</f>
        <v>0.35274032</v>
      </c>
      <c r="S169" s="170">
        <v>0</v>
      </c>
      <c r="T169" s="171">
        <f>S169*H169</f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72" t="s">
        <v>225</v>
      </c>
      <c r="AT169" s="172" t="s">
        <v>221</v>
      </c>
      <c r="AU169" s="172" t="s">
        <v>84</v>
      </c>
      <c r="AY169" s="13" t="s">
        <v>219</v>
      </c>
      <c r="BE169" s="91">
        <f>IF(N169="základná",J169,0)</f>
        <v>0</v>
      </c>
      <c r="BF169" s="91">
        <f>IF(N169="znížená",J169,0)</f>
        <v>0</v>
      </c>
      <c r="BG169" s="91">
        <f>IF(N169="zákl. prenesená",J169,0)</f>
        <v>0</v>
      </c>
      <c r="BH169" s="91">
        <f>IF(N169="zníž. prenesená",J169,0)</f>
        <v>0</v>
      </c>
      <c r="BI169" s="91">
        <f>IF(N169="nulová",J169,0)</f>
        <v>0</v>
      </c>
      <c r="BJ169" s="13" t="s">
        <v>84</v>
      </c>
      <c r="BK169" s="91">
        <f>ROUND(I169*H169,2)</f>
        <v>0</v>
      </c>
      <c r="BL169" s="13" t="s">
        <v>225</v>
      </c>
      <c r="BM169" s="172" t="s">
        <v>376</v>
      </c>
    </row>
    <row r="170" spans="1:65" s="2" customFormat="1" ht="16.5" customHeight="1" x14ac:dyDescent="0.2">
      <c r="A170" s="30"/>
      <c r="B170" s="128"/>
      <c r="C170" s="160" t="s">
        <v>268</v>
      </c>
      <c r="D170" s="160" t="s">
        <v>221</v>
      </c>
      <c r="E170" s="161" t="s">
        <v>2313</v>
      </c>
      <c r="F170" s="162" t="s">
        <v>2314</v>
      </c>
      <c r="G170" s="163" t="s">
        <v>224</v>
      </c>
      <c r="H170" s="164">
        <v>0.495</v>
      </c>
      <c r="I170" s="165"/>
      <c r="J170" s="166">
        <f>ROUND(I170*H170,2)</f>
        <v>0</v>
      </c>
      <c r="K170" s="167"/>
      <c r="L170" s="31"/>
      <c r="M170" s="168" t="s">
        <v>1</v>
      </c>
      <c r="N170" s="169" t="s">
        <v>38</v>
      </c>
      <c r="O170" s="59"/>
      <c r="P170" s="170">
        <f>O170*H170</f>
        <v>0</v>
      </c>
      <c r="Q170" s="170">
        <v>2.8446799999999999</v>
      </c>
      <c r="R170" s="170">
        <f>Q170*H170</f>
        <v>1.4081165999999998</v>
      </c>
      <c r="S170" s="170">
        <v>0</v>
      </c>
      <c r="T170" s="171">
        <f>S170*H170</f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72" t="s">
        <v>225</v>
      </c>
      <c r="AT170" s="172" t="s">
        <v>221</v>
      </c>
      <c r="AU170" s="172" t="s">
        <v>84</v>
      </c>
      <c r="AY170" s="13" t="s">
        <v>219</v>
      </c>
      <c r="BE170" s="91">
        <f>IF(N170="základná",J170,0)</f>
        <v>0</v>
      </c>
      <c r="BF170" s="91">
        <f>IF(N170="znížená",J170,0)</f>
        <v>0</v>
      </c>
      <c r="BG170" s="91">
        <f>IF(N170="zákl. prenesená",J170,0)</f>
        <v>0</v>
      </c>
      <c r="BH170" s="91">
        <f>IF(N170="zníž. prenesená",J170,0)</f>
        <v>0</v>
      </c>
      <c r="BI170" s="91">
        <f>IF(N170="nulová",J170,0)</f>
        <v>0</v>
      </c>
      <c r="BJ170" s="13" t="s">
        <v>84</v>
      </c>
      <c r="BK170" s="91">
        <f>ROUND(I170*H170,2)</f>
        <v>0</v>
      </c>
      <c r="BL170" s="13" t="s">
        <v>225</v>
      </c>
      <c r="BM170" s="172" t="s">
        <v>381</v>
      </c>
    </row>
    <row r="171" spans="1:65" s="11" customFormat="1" ht="22.8" customHeight="1" x14ac:dyDescent="0.25">
      <c r="B171" s="147"/>
      <c r="D171" s="148" t="s">
        <v>71</v>
      </c>
      <c r="E171" s="158" t="s">
        <v>233</v>
      </c>
      <c r="F171" s="158" t="s">
        <v>2315</v>
      </c>
      <c r="I171" s="150"/>
      <c r="J171" s="159">
        <f>BK171</f>
        <v>0</v>
      </c>
      <c r="L171" s="147"/>
      <c r="M171" s="152"/>
      <c r="N171" s="153"/>
      <c r="O171" s="153"/>
      <c r="P171" s="154">
        <f>SUM(P172:P194)</f>
        <v>0</v>
      </c>
      <c r="Q171" s="153"/>
      <c r="R171" s="154">
        <f>SUM(R172:R194)</f>
        <v>4.6432430600000005</v>
      </c>
      <c r="S171" s="153"/>
      <c r="T171" s="155">
        <f>SUM(T172:T194)</f>
        <v>0</v>
      </c>
      <c r="AR171" s="148" t="s">
        <v>78</v>
      </c>
      <c r="AT171" s="156" t="s">
        <v>71</v>
      </c>
      <c r="AU171" s="156" t="s">
        <v>78</v>
      </c>
      <c r="AY171" s="148" t="s">
        <v>219</v>
      </c>
      <c r="BK171" s="157">
        <f>SUM(BK172:BK194)</f>
        <v>0</v>
      </c>
    </row>
    <row r="172" spans="1:65" s="2" customFormat="1" ht="21.75" customHeight="1" x14ac:dyDescent="0.2">
      <c r="A172" s="30"/>
      <c r="B172" s="128"/>
      <c r="C172" s="160" t="s">
        <v>377</v>
      </c>
      <c r="D172" s="160" t="s">
        <v>221</v>
      </c>
      <c r="E172" s="161" t="s">
        <v>2316</v>
      </c>
      <c r="F172" s="162" t="s">
        <v>2317</v>
      </c>
      <c r="G172" s="163" t="s">
        <v>380</v>
      </c>
      <c r="H172" s="164">
        <v>10</v>
      </c>
      <c r="I172" s="165"/>
      <c r="J172" s="166">
        <f t="shared" ref="J172:J194" si="15">ROUND(I172*H172,2)</f>
        <v>0</v>
      </c>
      <c r="K172" s="167"/>
      <c r="L172" s="31"/>
      <c r="M172" s="168" t="s">
        <v>1</v>
      </c>
      <c r="N172" s="169" t="s">
        <v>38</v>
      </c>
      <c r="O172" s="59"/>
      <c r="P172" s="170">
        <f t="shared" ref="P172:P194" si="16">O172*H172</f>
        <v>0</v>
      </c>
      <c r="Q172" s="170">
        <v>0</v>
      </c>
      <c r="R172" s="170">
        <f t="shared" ref="R172:R194" si="17">Q172*H172</f>
        <v>0</v>
      </c>
      <c r="S172" s="170">
        <v>0</v>
      </c>
      <c r="T172" s="171">
        <f t="shared" ref="T172:T194" si="18">S172*H172</f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72" t="s">
        <v>225</v>
      </c>
      <c r="AT172" s="172" t="s">
        <v>221</v>
      </c>
      <c r="AU172" s="172" t="s">
        <v>84</v>
      </c>
      <c r="AY172" s="13" t="s">
        <v>219</v>
      </c>
      <c r="BE172" s="91">
        <f t="shared" ref="BE172:BE194" si="19">IF(N172="základná",J172,0)</f>
        <v>0</v>
      </c>
      <c r="BF172" s="91">
        <f t="shared" ref="BF172:BF194" si="20">IF(N172="znížená",J172,0)</f>
        <v>0</v>
      </c>
      <c r="BG172" s="91">
        <f t="shared" ref="BG172:BG194" si="21">IF(N172="zákl. prenesená",J172,0)</f>
        <v>0</v>
      </c>
      <c r="BH172" s="91">
        <f t="shared" ref="BH172:BH194" si="22">IF(N172="zníž. prenesená",J172,0)</f>
        <v>0</v>
      </c>
      <c r="BI172" s="91">
        <f t="shared" ref="BI172:BI194" si="23">IF(N172="nulová",J172,0)</f>
        <v>0</v>
      </c>
      <c r="BJ172" s="13" t="s">
        <v>84</v>
      </c>
      <c r="BK172" s="91">
        <f t="shared" ref="BK172:BK194" si="24">ROUND(I172*H172,2)</f>
        <v>0</v>
      </c>
      <c r="BL172" s="13" t="s">
        <v>225</v>
      </c>
      <c r="BM172" s="172" t="s">
        <v>385</v>
      </c>
    </row>
    <row r="173" spans="1:65" s="2" customFormat="1" ht="21.75" customHeight="1" x14ac:dyDescent="0.2">
      <c r="A173" s="30"/>
      <c r="B173" s="128"/>
      <c r="C173" s="178" t="s">
        <v>271</v>
      </c>
      <c r="D173" s="178" t="s">
        <v>680</v>
      </c>
      <c r="E173" s="179" t="s">
        <v>2318</v>
      </c>
      <c r="F173" s="180" t="s">
        <v>2319</v>
      </c>
      <c r="G173" s="181" t="s">
        <v>380</v>
      </c>
      <c r="H173" s="182">
        <v>10.15</v>
      </c>
      <c r="I173" s="183"/>
      <c r="J173" s="184">
        <f t="shared" si="15"/>
        <v>0</v>
      </c>
      <c r="K173" s="185"/>
      <c r="L173" s="186"/>
      <c r="M173" s="187" t="s">
        <v>1</v>
      </c>
      <c r="N173" s="188" t="s">
        <v>38</v>
      </c>
      <c r="O173" s="59"/>
      <c r="P173" s="170">
        <f t="shared" si="16"/>
        <v>0</v>
      </c>
      <c r="Q173" s="170">
        <v>0</v>
      </c>
      <c r="R173" s="170">
        <f t="shared" si="17"/>
        <v>0</v>
      </c>
      <c r="S173" s="170">
        <v>0</v>
      </c>
      <c r="T173" s="171">
        <f t="shared" si="18"/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72" t="s">
        <v>233</v>
      </c>
      <c r="AT173" s="172" t="s">
        <v>680</v>
      </c>
      <c r="AU173" s="172" t="s">
        <v>84</v>
      </c>
      <c r="AY173" s="13" t="s">
        <v>219</v>
      </c>
      <c r="BE173" s="91">
        <f t="shared" si="19"/>
        <v>0</v>
      </c>
      <c r="BF173" s="91">
        <f t="shared" si="20"/>
        <v>0</v>
      </c>
      <c r="BG173" s="91">
        <f t="shared" si="21"/>
        <v>0</v>
      </c>
      <c r="BH173" s="91">
        <f t="shared" si="22"/>
        <v>0</v>
      </c>
      <c r="BI173" s="91">
        <f t="shared" si="23"/>
        <v>0</v>
      </c>
      <c r="BJ173" s="13" t="s">
        <v>84</v>
      </c>
      <c r="BK173" s="91">
        <f t="shared" si="24"/>
        <v>0</v>
      </c>
      <c r="BL173" s="13" t="s">
        <v>225</v>
      </c>
      <c r="BM173" s="172" t="s">
        <v>389</v>
      </c>
    </row>
    <row r="174" spans="1:65" s="2" customFormat="1" ht="21.75" customHeight="1" x14ac:dyDescent="0.2">
      <c r="A174" s="30"/>
      <c r="B174" s="128"/>
      <c r="C174" s="160" t="s">
        <v>386</v>
      </c>
      <c r="D174" s="160" t="s">
        <v>221</v>
      </c>
      <c r="E174" s="161" t="s">
        <v>2320</v>
      </c>
      <c r="F174" s="162" t="s">
        <v>2321</v>
      </c>
      <c r="G174" s="163" t="s">
        <v>380</v>
      </c>
      <c r="H174" s="164">
        <v>5</v>
      </c>
      <c r="I174" s="165"/>
      <c r="J174" s="166">
        <f t="shared" si="15"/>
        <v>0</v>
      </c>
      <c r="K174" s="167"/>
      <c r="L174" s="31"/>
      <c r="M174" s="168" t="s">
        <v>1</v>
      </c>
      <c r="N174" s="169" t="s">
        <v>38</v>
      </c>
      <c r="O174" s="59"/>
      <c r="P174" s="170">
        <f t="shared" si="16"/>
        <v>0</v>
      </c>
      <c r="Q174" s="170">
        <v>0</v>
      </c>
      <c r="R174" s="170">
        <f t="shared" si="17"/>
        <v>0</v>
      </c>
      <c r="S174" s="170">
        <v>0</v>
      </c>
      <c r="T174" s="171">
        <f t="shared" si="18"/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72" t="s">
        <v>225</v>
      </c>
      <c r="AT174" s="172" t="s">
        <v>221</v>
      </c>
      <c r="AU174" s="172" t="s">
        <v>84</v>
      </c>
      <c r="AY174" s="13" t="s">
        <v>219</v>
      </c>
      <c r="BE174" s="91">
        <f t="shared" si="19"/>
        <v>0</v>
      </c>
      <c r="BF174" s="91">
        <f t="shared" si="20"/>
        <v>0</v>
      </c>
      <c r="BG174" s="91">
        <f t="shared" si="21"/>
        <v>0</v>
      </c>
      <c r="BH174" s="91">
        <f t="shared" si="22"/>
        <v>0</v>
      </c>
      <c r="BI174" s="91">
        <f t="shared" si="23"/>
        <v>0</v>
      </c>
      <c r="BJ174" s="13" t="s">
        <v>84</v>
      </c>
      <c r="BK174" s="91">
        <f t="shared" si="24"/>
        <v>0</v>
      </c>
      <c r="BL174" s="13" t="s">
        <v>225</v>
      </c>
      <c r="BM174" s="172" t="s">
        <v>392</v>
      </c>
    </row>
    <row r="175" spans="1:65" s="2" customFormat="1" ht="21.75" customHeight="1" x14ac:dyDescent="0.2">
      <c r="A175" s="30"/>
      <c r="B175" s="128"/>
      <c r="C175" s="178" t="s">
        <v>275</v>
      </c>
      <c r="D175" s="178" t="s">
        <v>680</v>
      </c>
      <c r="E175" s="179" t="s">
        <v>2322</v>
      </c>
      <c r="F175" s="180" t="s">
        <v>2323</v>
      </c>
      <c r="G175" s="181" t="s">
        <v>380</v>
      </c>
      <c r="H175" s="182">
        <v>5.0750000000000002</v>
      </c>
      <c r="I175" s="183"/>
      <c r="J175" s="184">
        <f t="shared" si="15"/>
        <v>0</v>
      </c>
      <c r="K175" s="185"/>
      <c r="L175" s="186"/>
      <c r="M175" s="187" t="s">
        <v>1</v>
      </c>
      <c r="N175" s="188" t="s">
        <v>38</v>
      </c>
      <c r="O175" s="59"/>
      <c r="P175" s="170">
        <f t="shared" si="16"/>
        <v>0</v>
      </c>
      <c r="Q175" s="170">
        <v>0</v>
      </c>
      <c r="R175" s="170">
        <f t="shared" si="17"/>
        <v>0</v>
      </c>
      <c r="S175" s="170">
        <v>0</v>
      </c>
      <c r="T175" s="171">
        <f t="shared" si="18"/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72" t="s">
        <v>233</v>
      </c>
      <c r="AT175" s="172" t="s">
        <v>680</v>
      </c>
      <c r="AU175" s="172" t="s">
        <v>84</v>
      </c>
      <c r="AY175" s="13" t="s">
        <v>219</v>
      </c>
      <c r="BE175" s="91">
        <f t="shared" si="19"/>
        <v>0</v>
      </c>
      <c r="BF175" s="91">
        <f t="shared" si="20"/>
        <v>0</v>
      </c>
      <c r="BG175" s="91">
        <f t="shared" si="21"/>
        <v>0</v>
      </c>
      <c r="BH175" s="91">
        <f t="shared" si="22"/>
        <v>0</v>
      </c>
      <c r="BI175" s="91">
        <f t="shared" si="23"/>
        <v>0</v>
      </c>
      <c r="BJ175" s="13" t="s">
        <v>84</v>
      </c>
      <c r="BK175" s="91">
        <f t="shared" si="24"/>
        <v>0</v>
      </c>
      <c r="BL175" s="13" t="s">
        <v>225</v>
      </c>
      <c r="BM175" s="172" t="s">
        <v>396</v>
      </c>
    </row>
    <row r="176" spans="1:65" s="2" customFormat="1" ht="21.75" customHeight="1" x14ac:dyDescent="0.2">
      <c r="A176" s="30"/>
      <c r="B176" s="128"/>
      <c r="C176" s="160" t="s">
        <v>393</v>
      </c>
      <c r="D176" s="160" t="s">
        <v>221</v>
      </c>
      <c r="E176" s="161" t="s">
        <v>2324</v>
      </c>
      <c r="F176" s="162" t="s">
        <v>2325</v>
      </c>
      <c r="G176" s="163" t="s">
        <v>380</v>
      </c>
      <c r="H176" s="164">
        <v>45.8</v>
      </c>
      <c r="I176" s="165"/>
      <c r="J176" s="166">
        <f t="shared" si="15"/>
        <v>0</v>
      </c>
      <c r="K176" s="167"/>
      <c r="L176" s="31"/>
      <c r="M176" s="168" t="s">
        <v>1</v>
      </c>
      <c r="N176" s="169" t="s">
        <v>38</v>
      </c>
      <c r="O176" s="59"/>
      <c r="P176" s="170">
        <f t="shared" si="16"/>
        <v>0</v>
      </c>
      <c r="Q176" s="170">
        <v>0</v>
      </c>
      <c r="R176" s="170">
        <f t="shared" si="17"/>
        <v>0</v>
      </c>
      <c r="S176" s="170">
        <v>0</v>
      </c>
      <c r="T176" s="171">
        <f t="shared" si="18"/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72" t="s">
        <v>225</v>
      </c>
      <c r="AT176" s="172" t="s">
        <v>221</v>
      </c>
      <c r="AU176" s="172" t="s">
        <v>84</v>
      </c>
      <c r="AY176" s="13" t="s">
        <v>219</v>
      </c>
      <c r="BE176" s="91">
        <f t="shared" si="19"/>
        <v>0</v>
      </c>
      <c r="BF176" s="91">
        <f t="shared" si="20"/>
        <v>0</v>
      </c>
      <c r="BG176" s="91">
        <f t="shared" si="21"/>
        <v>0</v>
      </c>
      <c r="BH176" s="91">
        <f t="shared" si="22"/>
        <v>0</v>
      </c>
      <c r="BI176" s="91">
        <f t="shared" si="23"/>
        <v>0</v>
      </c>
      <c r="BJ176" s="13" t="s">
        <v>84</v>
      </c>
      <c r="BK176" s="91">
        <f t="shared" si="24"/>
        <v>0</v>
      </c>
      <c r="BL176" s="13" t="s">
        <v>225</v>
      </c>
      <c r="BM176" s="172" t="s">
        <v>399</v>
      </c>
    </row>
    <row r="177" spans="1:65" s="2" customFormat="1" ht="21.75" customHeight="1" x14ac:dyDescent="0.2">
      <c r="A177" s="30"/>
      <c r="B177" s="128"/>
      <c r="C177" s="178" t="s">
        <v>279</v>
      </c>
      <c r="D177" s="178" t="s">
        <v>680</v>
      </c>
      <c r="E177" s="179" t="s">
        <v>2326</v>
      </c>
      <c r="F177" s="180" t="s">
        <v>2327</v>
      </c>
      <c r="G177" s="181" t="s">
        <v>380</v>
      </c>
      <c r="H177" s="182">
        <v>46.487000000000002</v>
      </c>
      <c r="I177" s="183"/>
      <c r="J177" s="184">
        <f t="shared" si="15"/>
        <v>0</v>
      </c>
      <c r="K177" s="185"/>
      <c r="L177" s="186"/>
      <c r="M177" s="187" t="s">
        <v>1</v>
      </c>
      <c r="N177" s="188" t="s">
        <v>38</v>
      </c>
      <c r="O177" s="59"/>
      <c r="P177" s="170">
        <f t="shared" si="16"/>
        <v>0</v>
      </c>
      <c r="Q177" s="170">
        <v>0</v>
      </c>
      <c r="R177" s="170">
        <f t="shared" si="17"/>
        <v>0</v>
      </c>
      <c r="S177" s="170">
        <v>0</v>
      </c>
      <c r="T177" s="171">
        <f t="shared" si="18"/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72" t="s">
        <v>233</v>
      </c>
      <c r="AT177" s="172" t="s">
        <v>680</v>
      </c>
      <c r="AU177" s="172" t="s">
        <v>84</v>
      </c>
      <c r="AY177" s="13" t="s">
        <v>219</v>
      </c>
      <c r="BE177" s="91">
        <f t="shared" si="19"/>
        <v>0</v>
      </c>
      <c r="BF177" s="91">
        <f t="shared" si="20"/>
        <v>0</v>
      </c>
      <c r="BG177" s="91">
        <f t="shared" si="21"/>
        <v>0</v>
      </c>
      <c r="BH177" s="91">
        <f t="shared" si="22"/>
        <v>0</v>
      </c>
      <c r="BI177" s="91">
        <f t="shared" si="23"/>
        <v>0</v>
      </c>
      <c r="BJ177" s="13" t="s">
        <v>84</v>
      </c>
      <c r="BK177" s="91">
        <f t="shared" si="24"/>
        <v>0</v>
      </c>
      <c r="BL177" s="13" t="s">
        <v>225</v>
      </c>
      <c r="BM177" s="172" t="s">
        <v>403</v>
      </c>
    </row>
    <row r="178" spans="1:65" s="2" customFormat="1" ht="21.75" customHeight="1" x14ac:dyDescent="0.2">
      <c r="A178" s="30"/>
      <c r="B178" s="128"/>
      <c r="C178" s="160" t="s">
        <v>400</v>
      </c>
      <c r="D178" s="160" t="s">
        <v>221</v>
      </c>
      <c r="E178" s="161" t="s">
        <v>2328</v>
      </c>
      <c r="F178" s="162" t="s">
        <v>2329</v>
      </c>
      <c r="G178" s="163" t="s">
        <v>380</v>
      </c>
      <c r="H178" s="164">
        <v>1.5</v>
      </c>
      <c r="I178" s="165"/>
      <c r="J178" s="166">
        <f t="shared" si="15"/>
        <v>0</v>
      </c>
      <c r="K178" s="167"/>
      <c r="L178" s="31"/>
      <c r="M178" s="168" t="s">
        <v>1</v>
      </c>
      <c r="N178" s="169" t="s">
        <v>38</v>
      </c>
      <c r="O178" s="59"/>
      <c r="P178" s="170">
        <f t="shared" si="16"/>
        <v>0</v>
      </c>
      <c r="Q178" s="170">
        <v>0</v>
      </c>
      <c r="R178" s="170">
        <f t="shared" si="17"/>
        <v>0</v>
      </c>
      <c r="S178" s="170">
        <v>0</v>
      </c>
      <c r="T178" s="171">
        <f t="shared" si="18"/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72" t="s">
        <v>225</v>
      </c>
      <c r="AT178" s="172" t="s">
        <v>221</v>
      </c>
      <c r="AU178" s="172" t="s">
        <v>84</v>
      </c>
      <c r="AY178" s="13" t="s">
        <v>219</v>
      </c>
      <c r="BE178" s="91">
        <f t="shared" si="19"/>
        <v>0</v>
      </c>
      <c r="BF178" s="91">
        <f t="shared" si="20"/>
        <v>0</v>
      </c>
      <c r="BG178" s="91">
        <f t="shared" si="21"/>
        <v>0</v>
      </c>
      <c r="BH178" s="91">
        <f t="shared" si="22"/>
        <v>0</v>
      </c>
      <c r="BI178" s="91">
        <f t="shared" si="23"/>
        <v>0</v>
      </c>
      <c r="BJ178" s="13" t="s">
        <v>84</v>
      </c>
      <c r="BK178" s="91">
        <f t="shared" si="24"/>
        <v>0</v>
      </c>
      <c r="BL178" s="13" t="s">
        <v>225</v>
      </c>
      <c r="BM178" s="172" t="s">
        <v>406</v>
      </c>
    </row>
    <row r="179" spans="1:65" s="2" customFormat="1" ht="21.75" customHeight="1" x14ac:dyDescent="0.2">
      <c r="A179" s="30"/>
      <c r="B179" s="128"/>
      <c r="C179" s="178" t="s">
        <v>337</v>
      </c>
      <c r="D179" s="178" t="s">
        <v>680</v>
      </c>
      <c r="E179" s="179" t="s">
        <v>2330</v>
      </c>
      <c r="F179" s="180" t="s">
        <v>2331</v>
      </c>
      <c r="G179" s="181" t="s">
        <v>380</v>
      </c>
      <c r="H179" s="182">
        <v>1.5229999999999999</v>
      </c>
      <c r="I179" s="183"/>
      <c r="J179" s="184">
        <f t="shared" si="15"/>
        <v>0</v>
      </c>
      <c r="K179" s="185"/>
      <c r="L179" s="186"/>
      <c r="M179" s="187" t="s">
        <v>1</v>
      </c>
      <c r="N179" s="188" t="s">
        <v>38</v>
      </c>
      <c r="O179" s="59"/>
      <c r="P179" s="170">
        <f t="shared" si="16"/>
        <v>0</v>
      </c>
      <c r="Q179" s="170">
        <v>0</v>
      </c>
      <c r="R179" s="170">
        <f t="shared" si="17"/>
        <v>0</v>
      </c>
      <c r="S179" s="170">
        <v>0</v>
      </c>
      <c r="T179" s="171">
        <f t="shared" si="18"/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72" t="s">
        <v>233</v>
      </c>
      <c r="AT179" s="172" t="s">
        <v>680</v>
      </c>
      <c r="AU179" s="172" t="s">
        <v>84</v>
      </c>
      <c r="AY179" s="13" t="s">
        <v>219</v>
      </c>
      <c r="BE179" s="91">
        <f t="shared" si="19"/>
        <v>0</v>
      </c>
      <c r="BF179" s="91">
        <f t="shared" si="20"/>
        <v>0</v>
      </c>
      <c r="BG179" s="91">
        <f t="shared" si="21"/>
        <v>0</v>
      </c>
      <c r="BH179" s="91">
        <f t="shared" si="22"/>
        <v>0</v>
      </c>
      <c r="BI179" s="91">
        <f t="shared" si="23"/>
        <v>0</v>
      </c>
      <c r="BJ179" s="13" t="s">
        <v>84</v>
      </c>
      <c r="BK179" s="91">
        <f t="shared" si="24"/>
        <v>0</v>
      </c>
      <c r="BL179" s="13" t="s">
        <v>225</v>
      </c>
      <c r="BM179" s="172" t="s">
        <v>410</v>
      </c>
    </row>
    <row r="180" spans="1:65" s="2" customFormat="1" ht="24.3" customHeight="1" x14ac:dyDescent="0.2">
      <c r="A180" s="30"/>
      <c r="B180" s="128"/>
      <c r="C180" s="160" t="s">
        <v>407</v>
      </c>
      <c r="D180" s="160" t="s">
        <v>221</v>
      </c>
      <c r="E180" s="161" t="s">
        <v>2332</v>
      </c>
      <c r="F180" s="162" t="s">
        <v>2333</v>
      </c>
      <c r="G180" s="163" t="s">
        <v>246</v>
      </c>
      <c r="H180" s="164">
        <v>3</v>
      </c>
      <c r="I180" s="165"/>
      <c r="J180" s="166">
        <f t="shared" si="15"/>
        <v>0</v>
      </c>
      <c r="K180" s="167"/>
      <c r="L180" s="31"/>
      <c r="M180" s="168" t="s">
        <v>1</v>
      </c>
      <c r="N180" s="169" t="s">
        <v>38</v>
      </c>
      <c r="O180" s="59"/>
      <c r="P180" s="170">
        <f t="shared" si="16"/>
        <v>0</v>
      </c>
      <c r="Q180" s="170">
        <v>0</v>
      </c>
      <c r="R180" s="170">
        <f t="shared" si="17"/>
        <v>0</v>
      </c>
      <c r="S180" s="170">
        <v>0</v>
      </c>
      <c r="T180" s="171">
        <f t="shared" si="18"/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72" t="s">
        <v>225</v>
      </c>
      <c r="AT180" s="172" t="s">
        <v>221</v>
      </c>
      <c r="AU180" s="172" t="s">
        <v>84</v>
      </c>
      <c r="AY180" s="13" t="s">
        <v>219</v>
      </c>
      <c r="BE180" s="91">
        <f t="shared" si="19"/>
        <v>0</v>
      </c>
      <c r="BF180" s="91">
        <f t="shared" si="20"/>
        <v>0</v>
      </c>
      <c r="BG180" s="91">
        <f t="shared" si="21"/>
        <v>0</v>
      </c>
      <c r="BH180" s="91">
        <f t="shared" si="22"/>
        <v>0</v>
      </c>
      <c r="BI180" s="91">
        <f t="shared" si="23"/>
        <v>0</v>
      </c>
      <c r="BJ180" s="13" t="s">
        <v>84</v>
      </c>
      <c r="BK180" s="91">
        <f t="shared" si="24"/>
        <v>0</v>
      </c>
      <c r="BL180" s="13" t="s">
        <v>225</v>
      </c>
      <c r="BM180" s="172" t="s">
        <v>413</v>
      </c>
    </row>
    <row r="181" spans="1:65" s="2" customFormat="1" ht="16.5" customHeight="1" x14ac:dyDescent="0.2">
      <c r="A181" s="30"/>
      <c r="B181" s="128"/>
      <c r="C181" s="178" t="s">
        <v>340</v>
      </c>
      <c r="D181" s="178" t="s">
        <v>680</v>
      </c>
      <c r="E181" s="179" t="s">
        <v>2334</v>
      </c>
      <c r="F181" s="180" t="s">
        <v>2335</v>
      </c>
      <c r="G181" s="181" t="s">
        <v>246</v>
      </c>
      <c r="H181" s="182">
        <v>3</v>
      </c>
      <c r="I181" s="183"/>
      <c r="J181" s="184">
        <f t="shared" si="15"/>
        <v>0</v>
      </c>
      <c r="K181" s="185"/>
      <c r="L181" s="186"/>
      <c r="M181" s="187" t="s">
        <v>1</v>
      </c>
      <c r="N181" s="188" t="s">
        <v>38</v>
      </c>
      <c r="O181" s="59"/>
      <c r="P181" s="170">
        <f t="shared" si="16"/>
        <v>0</v>
      </c>
      <c r="Q181" s="170">
        <v>2.7200000000000002E-3</v>
      </c>
      <c r="R181" s="170">
        <f t="shared" si="17"/>
        <v>8.1600000000000006E-3</v>
      </c>
      <c r="S181" s="170">
        <v>0</v>
      </c>
      <c r="T181" s="171">
        <f t="shared" si="18"/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72" t="s">
        <v>233</v>
      </c>
      <c r="AT181" s="172" t="s">
        <v>680</v>
      </c>
      <c r="AU181" s="172" t="s">
        <v>84</v>
      </c>
      <c r="AY181" s="13" t="s">
        <v>219</v>
      </c>
      <c r="BE181" s="91">
        <f t="shared" si="19"/>
        <v>0</v>
      </c>
      <c r="BF181" s="91">
        <f t="shared" si="20"/>
        <v>0</v>
      </c>
      <c r="BG181" s="91">
        <f t="shared" si="21"/>
        <v>0</v>
      </c>
      <c r="BH181" s="91">
        <f t="shared" si="22"/>
        <v>0</v>
      </c>
      <c r="BI181" s="91">
        <f t="shared" si="23"/>
        <v>0</v>
      </c>
      <c r="BJ181" s="13" t="s">
        <v>84</v>
      </c>
      <c r="BK181" s="91">
        <f t="shared" si="24"/>
        <v>0</v>
      </c>
      <c r="BL181" s="13" t="s">
        <v>225</v>
      </c>
      <c r="BM181" s="172" t="s">
        <v>417</v>
      </c>
    </row>
    <row r="182" spans="1:65" s="2" customFormat="1" ht="33" customHeight="1" x14ac:dyDescent="0.2">
      <c r="A182" s="30"/>
      <c r="B182" s="128"/>
      <c r="C182" s="160" t="s">
        <v>414</v>
      </c>
      <c r="D182" s="160" t="s">
        <v>221</v>
      </c>
      <c r="E182" s="161" t="s">
        <v>2336</v>
      </c>
      <c r="F182" s="162" t="s">
        <v>2337</v>
      </c>
      <c r="G182" s="163" t="s">
        <v>246</v>
      </c>
      <c r="H182" s="164">
        <v>1</v>
      </c>
      <c r="I182" s="165"/>
      <c r="J182" s="166">
        <f t="shared" si="15"/>
        <v>0</v>
      </c>
      <c r="K182" s="167"/>
      <c r="L182" s="31"/>
      <c r="M182" s="168" t="s">
        <v>1</v>
      </c>
      <c r="N182" s="169" t="s">
        <v>38</v>
      </c>
      <c r="O182" s="59"/>
      <c r="P182" s="170">
        <f t="shared" si="16"/>
        <v>0</v>
      </c>
      <c r="Q182" s="170">
        <v>6.9999999999999999E-4</v>
      </c>
      <c r="R182" s="170">
        <f t="shared" si="17"/>
        <v>6.9999999999999999E-4</v>
      </c>
      <c r="S182" s="170">
        <v>0</v>
      </c>
      <c r="T182" s="171">
        <f t="shared" si="18"/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72" t="s">
        <v>225</v>
      </c>
      <c r="AT182" s="172" t="s">
        <v>221</v>
      </c>
      <c r="AU182" s="172" t="s">
        <v>84</v>
      </c>
      <c r="AY182" s="13" t="s">
        <v>219</v>
      </c>
      <c r="BE182" s="91">
        <f t="shared" si="19"/>
        <v>0</v>
      </c>
      <c r="BF182" s="91">
        <f t="shared" si="20"/>
        <v>0</v>
      </c>
      <c r="BG182" s="91">
        <f t="shared" si="21"/>
        <v>0</v>
      </c>
      <c r="BH182" s="91">
        <f t="shared" si="22"/>
        <v>0</v>
      </c>
      <c r="BI182" s="91">
        <f t="shared" si="23"/>
        <v>0</v>
      </c>
      <c r="BJ182" s="13" t="s">
        <v>84</v>
      </c>
      <c r="BK182" s="91">
        <f t="shared" si="24"/>
        <v>0</v>
      </c>
      <c r="BL182" s="13" t="s">
        <v>225</v>
      </c>
      <c r="BM182" s="172" t="s">
        <v>564</v>
      </c>
    </row>
    <row r="183" spans="1:65" s="2" customFormat="1" ht="16.5" customHeight="1" x14ac:dyDescent="0.2">
      <c r="A183" s="30"/>
      <c r="B183" s="128"/>
      <c r="C183" s="178" t="s">
        <v>344</v>
      </c>
      <c r="D183" s="178" t="s">
        <v>680</v>
      </c>
      <c r="E183" s="179" t="s">
        <v>2338</v>
      </c>
      <c r="F183" s="180" t="s">
        <v>2339</v>
      </c>
      <c r="G183" s="181" t="s">
        <v>246</v>
      </c>
      <c r="H183" s="182">
        <v>1</v>
      </c>
      <c r="I183" s="183"/>
      <c r="J183" s="184">
        <f t="shared" si="15"/>
        <v>0</v>
      </c>
      <c r="K183" s="185"/>
      <c r="L183" s="186"/>
      <c r="M183" s="187" t="s">
        <v>1</v>
      </c>
      <c r="N183" s="188" t="s">
        <v>38</v>
      </c>
      <c r="O183" s="59"/>
      <c r="P183" s="170">
        <f t="shared" si="16"/>
        <v>0</v>
      </c>
      <c r="Q183" s="170">
        <v>6.4999999999999997E-3</v>
      </c>
      <c r="R183" s="170">
        <f t="shared" si="17"/>
        <v>6.4999999999999997E-3</v>
      </c>
      <c r="S183" s="170">
        <v>0</v>
      </c>
      <c r="T183" s="171">
        <f t="shared" si="18"/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72" t="s">
        <v>233</v>
      </c>
      <c r="AT183" s="172" t="s">
        <v>680</v>
      </c>
      <c r="AU183" s="172" t="s">
        <v>84</v>
      </c>
      <c r="AY183" s="13" t="s">
        <v>219</v>
      </c>
      <c r="BE183" s="91">
        <f t="shared" si="19"/>
        <v>0</v>
      </c>
      <c r="BF183" s="91">
        <f t="shared" si="20"/>
        <v>0</v>
      </c>
      <c r="BG183" s="91">
        <f t="shared" si="21"/>
        <v>0</v>
      </c>
      <c r="BH183" s="91">
        <f t="shared" si="22"/>
        <v>0</v>
      </c>
      <c r="BI183" s="91">
        <f t="shared" si="23"/>
        <v>0</v>
      </c>
      <c r="BJ183" s="13" t="s">
        <v>84</v>
      </c>
      <c r="BK183" s="91">
        <f t="shared" si="24"/>
        <v>0</v>
      </c>
      <c r="BL183" s="13" t="s">
        <v>225</v>
      </c>
      <c r="BM183" s="172" t="s">
        <v>421</v>
      </c>
    </row>
    <row r="184" spans="1:65" s="2" customFormat="1" ht="24.3" customHeight="1" x14ac:dyDescent="0.2">
      <c r="A184" s="30"/>
      <c r="B184" s="128"/>
      <c r="C184" s="178" t="s">
        <v>418</v>
      </c>
      <c r="D184" s="178" t="s">
        <v>680</v>
      </c>
      <c r="E184" s="179" t="s">
        <v>2340</v>
      </c>
      <c r="F184" s="180" t="s">
        <v>2341</v>
      </c>
      <c r="G184" s="181" t="s">
        <v>246</v>
      </c>
      <c r="H184" s="182">
        <v>1</v>
      </c>
      <c r="I184" s="183"/>
      <c r="J184" s="184">
        <f t="shared" si="15"/>
        <v>0</v>
      </c>
      <c r="K184" s="185"/>
      <c r="L184" s="186"/>
      <c r="M184" s="187" t="s">
        <v>1</v>
      </c>
      <c r="N184" s="188" t="s">
        <v>38</v>
      </c>
      <c r="O184" s="59"/>
      <c r="P184" s="170">
        <f t="shared" si="16"/>
        <v>0</v>
      </c>
      <c r="Q184" s="170">
        <v>0</v>
      </c>
      <c r="R184" s="170">
        <f t="shared" si="17"/>
        <v>0</v>
      </c>
      <c r="S184" s="170">
        <v>0</v>
      </c>
      <c r="T184" s="171">
        <f t="shared" si="18"/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72" t="s">
        <v>233</v>
      </c>
      <c r="AT184" s="172" t="s">
        <v>680</v>
      </c>
      <c r="AU184" s="172" t="s">
        <v>84</v>
      </c>
      <c r="AY184" s="13" t="s">
        <v>219</v>
      </c>
      <c r="BE184" s="91">
        <f t="shared" si="19"/>
        <v>0</v>
      </c>
      <c r="BF184" s="91">
        <f t="shared" si="20"/>
        <v>0</v>
      </c>
      <c r="BG184" s="91">
        <f t="shared" si="21"/>
        <v>0</v>
      </c>
      <c r="BH184" s="91">
        <f t="shared" si="22"/>
        <v>0</v>
      </c>
      <c r="BI184" s="91">
        <f t="shared" si="23"/>
        <v>0</v>
      </c>
      <c r="BJ184" s="13" t="s">
        <v>84</v>
      </c>
      <c r="BK184" s="91">
        <f t="shared" si="24"/>
        <v>0</v>
      </c>
      <c r="BL184" s="13" t="s">
        <v>225</v>
      </c>
      <c r="BM184" s="172" t="s">
        <v>424</v>
      </c>
    </row>
    <row r="185" spans="1:65" s="2" customFormat="1" ht="37.799999999999997" customHeight="1" x14ac:dyDescent="0.2">
      <c r="A185" s="30"/>
      <c r="B185" s="128"/>
      <c r="C185" s="160" t="s">
        <v>347</v>
      </c>
      <c r="D185" s="160" t="s">
        <v>221</v>
      </c>
      <c r="E185" s="161" t="s">
        <v>2342</v>
      </c>
      <c r="F185" s="162" t="s">
        <v>2343</v>
      </c>
      <c r="G185" s="163" t="s">
        <v>246</v>
      </c>
      <c r="H185" s="164">
        <v>1</v>
      </c>
      <c r="I185" s="165"/>
      <c r="J185" s="166">
        <f t="shared" si="15"/>
        <v>0</v>
      </c>
      <c r="K185" s="167"/>
      <c r="L185" s="31"/>
      <c r="M185" s="168" t="s">
        <v>1</v>
      </c>
      <c r="N185" s="169" t="s">
        <v>38</v>
      </c>
      <c r="O185" s="59"/>
      <c r="P185" s="170">
        <f t="shared" si="16"/>
        <v>0</v>
      </c>
      <c r="Q185" s="170">
        <v>0</v>
      </c>
      <c r="R185" s="170">
        <f t="shared" si="17"/>
        <v>0</v>
      </c>
      <c r="S185" s="170">
        <v>0</v>
      </c>
      <c r="T185" s="171">
        <f t="shared" si="18"/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72" t="s">
        <v>225</v>
      </c>
      <c r="AT185" s="172" t="s">
        <v>221</v>
      </c>
      <c r="AU185" s="172" t="s">
        <v>84</v>
      </c>
      <c r="AY185" s="13" t="s">
        <v>219</v>
      </c>
      <c r="BE185" s="91">
        <f t="shared" si="19"/>
        <v>0</v>
      </c>
      <c r="BF185" s="91">
        <f t="shared" si="20"/>
        <v>0</v>
      </c>
      <c r="BG185" s="91">
        <f t="shared" si="21"/>
        <v>0</v>
      </c>
      <c r="BH185" s="91">
        <f t="shared" si="22"/>
        <v>0</v>
      </c>
      <c r="BI185" s="91">
        <f t="shared" si="23"/>
        <v>0</v>
      </c>
      <c r="BJ185" s="13" t="s">
        <v>84</v>
      </c>
      <c r="BK185" s="91">
        <f t="shared" si="24"/>
        <v>0</v>
      </c>
      <c r="BL185" s="13" t="s">
        <v>225</v>
      </c>
      <c r="BM185" s="172" t="s">
        <v>428</v>
      </c>
    </row>
    <row r="186" spans="1:65" s="2" customFormat="1" ht="16.5" customHeight="1" x14ac:dyDescent="0.2">
      <c r="A186" s="30"/>
      <c r="B186" s="128"/>
      <c r="C186" s="178" t="s">
        <v>425</v>
      </c>
      <c r="D186" s="178" t="s">
        <v>680</v>
      </c>
      <c r="E186" s="179" t="s">
        <v>2344</v>
      </c>
      <c r="F186" s="180" t="s">
        <v>2345</v>
      </c>
      <c r="G186" s="181" t="s">
        <v>246</v>
      </c>
      <c r="H186" s="182">
        <v>1</v>
      </c>
      <c r="I186" s="183"/>
      <c r="J186" s="184">
        <f t="shared" si="15"/>
        <v>0</v>
      </c>
      <c r="K186" s="185"/>
      <c r="L186" s="186"/>
      <c r="M186" s="187" t="s">
        <v>1</v>
      </c>
      <c r="N186" s="188" t="s">
        <v>38</v>
      </c>
      <c r="O186" s="59"/>
      <c r="P186" s="170">
        <f t="shared" si="16"/>
        <v>0</v>
      </c>
      <c r="Q186" s="170">
        <v>2.5000000000000001E-3</v>
      </c>
      <c r="R186" s="170">
        <f t="shared" si="17"/>
        <v>2.5000000000000001E-3</v>
      </c>
      <c r="S186" s="170">
        <v>0</v>
      </c>
      <c r="T186" s="171">
        <f t="shared" si="18"/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72" t="s">
        <v>233</v>
      </c>
      <c r="AT186" s="172" t="s">
        <v>680</v>
      </c>
      <c r="AU186" s="172" t="s">
        <v>84</v>
      </c>
      <c r="AY186" s="13" t="s">
        <v>219</v>
      </c>
      <c r="BE186" s="91">
        <f t="shared" si="19"/>
        <v>0</v>
      </c>
      <c r="BF186" s="91">
        <f t="shared" si="20"/>
        <v>0</v>
      </c>
      <c r="BG186" s="91">
        <f t="shared" si="21"/>
        <v>0</v>
      </c>
      <c r="BH186" s="91">
        <f t="shared" si="22"/>
        <v>0</v>
      </c>
      <c r="BI186" s="91">
        <f t="shared" si="23"/>
        <v>0</v>
      </c>
      <c r="BJ186" s="13" t="s">
        <v>84</v>
      </c>
      <c r="BK186" s="91">
        <f t="shared" si="24"/>
        <v>0</v>
      </c>
      <c r="BL186" s="13" t="s">
        <v>225</v>
      </c>
      <c r="BM186" s="172" t="s">
        <v>431</v>
      </c>
    </row>
    <row r="187" spans="1:65" s="2" customFormat="1" ht="24.3" customHeight="1" x14ac:dyDescent="0.2">
      <c r="A187" s="30"/>
      <c r="B187" s="128"/>
      <c r="C187" s="160" t="s">
        <v>351</v>
      </c>
      <c r="D187" s="160" t="s">
        <v>221</v>
      </c>
      <c r="E187" s="161" t="s">
        <v>2346</v>
      </c>
      <c r="F187" s="162" t="s">
        <v>2347</v>
      </c>
      <c r="G187" s="163" t="s">
        <v>380</v>
      </c>
      <c r="H187" s="164">
        <v>62.3</v>
      </c>
      <c r="I187" s="165"/>
      <c r="J187" s="166">
        <f t="shared" si="15"/>
        <v>0</v>
      </c>
      <c r="K187" s="167"/>
      <c r="L187" s="31"/>
      <c r="M187" s="168" t="s">
        <v>1</v>
      </c>
      <c r="N187" s="169" t="s">
        <v>38</v>
      </c>
      <c r="O187" s="59"/>
      <c r="P187" s="170">
        <f t="shared" si="16"/>
        <v>0</v>
      </c>
      <c r="Q187" s="170">
        <v>0</v>
      </c>
      <c r="R187" s="170">
        <f t="shared" si="17"/>
        <v>0</v>
      </c>
      <c r="S187" s="170">
        <v>0</v>
      </c>
      <c r="T187" s="171">
        <f t="shared" si="18"/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72" t="s">
        <v>225</v>
      </c>
      <c r="AT187" s="172" t="s">
        <v>221</v>
      </c>
      <c r="AU187" s="172" t="s">
        <v>84</v>
      </c>
      <c r="AY187" s="13" t="s">
        <v>219</v>
      </c>
      <c r="BE187" s="91">
        <f t="shared" si="19"/>
        <v>0</v>
      </c>
      <c r="BF187" s="91">
        <f t="shared" si="20"/>
        <v>0</v>
      </c>
      <c r="BG187" s="91">
        <f t="shared" si="21"/>
        <v>0</v>
      </c>
      <c r="BH187" s="91">
        <f t="shared" si="22"/>
        <v>0</v>
      </c>
      <c r="BI187" s="91">
        <f t="shared" si="23"/>
        <v>0</v>
      </c>
      <c r="BJ187" s="13" t="s">
        <v>84</v>
      </c>
      <c r="BK187" s="91">
        <f t="shared" si="24"/>
        <v>0</v>
      </c>
      <c r="BL187" s="13" t="s">
        <v>225</v>
      </c>
      <c r="BM187" s="172" t="s">
        <v>435</v>
      </c>
    </row>
    <row r="188" spans="1:65" s="2" customFormat="1" ht="16.5" customHeight="1" x14ac:dyDescent="0.2">
      <c r="A188" s="30"/>
      <c r="B188" s="128"/>
      <c r="C188" s="160" t="s">
        <v>432</v>
      </c>
      <c r="D188" s="160" t="s">
        <v>221</v>
      </c>
      <c r="E188" s="161" t="s">
        <v>2348</v>
      </c>
      <c r="F188" s="162" t="s">
        <v>2349</v>
      </c>
      <c r="G188" s="163" t="s">
        <v>380</v>
      </c>
      <c r="H188" s="164">
        <v>62.3</v>
      </c>
      <c r="I188" s="165"/>
      <c r="J188" s="166">
        <f t="shared" si="15"/>
        <v>0</v>
      </c>
      <c r="K188" s="167"/>
      <c r="L188" s="31"/>
      <c r="M188" s="168" t="s">
        <v>1</v>
      </c>
      <c r="N188" s="169" t="s">
        <v>38</v>
      </c>
      <c r="O188" s="59"/>
      <c r="P188" s="170">
        <f t="shared" si="16"/>
        <v>0</v>
      </c>
      <c r="Q188" s="170">
        <v>0</v>
      </c>
      <c r="R188" s="170">
        <f t="shared" si="17"/>
        <v>0</v>
      </c>
      <c r="S188" s="170">
        <v>0</v>
      </c>
      <c r="T188" s="171">
        <f t="shared" si="18"/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72" t="s">
        <v>225</v>
      </c>
      <c r="AT188" s="172" t="s">
        <v>221</v>
      </c>
      <c r="AU188" s="172" t="s">
        <v>84</v>
      </c>
      <c r="AY188" s="13" t="s">
        <v>219</v>
      </c>
      <c r="BE188" s="91">
        <f t="shared" si="19"/>
        <v>0</v>
      </c>
      <c r="BF188" s="91">
        <f t="shared" si="20"/>
        <v>0</v>
      </c>
      <c r="BG188" s="91">
        <f t="shared" si="21"/>
        <v>0</v>
      </c>
      <c r="BH188" s="91">
        <f t="shared" si="22"/>
        <v>0</v>
      </c>
      <c r="BI188" s="91">
        <f t="shared" si="23"/>
        <v>0</v>
      </c>
      <c r="BJ188" s="13" t="s">
        <v>84</v>
      </c>
      <c r="BK188" s="91">
        <f t="shared" si="24"/>
        <v>0</v>
      </c>
      <c r="BL188" s="13" t="s">
        <v>225</v>
      </c>
      <c r="BM188" s="172" t="s">
        <v>438</v>
      </c>
    </row>
    <row r="189" spans="1:65" s="2" customFormat="1" ht="24.3" customHeight="1" x14ac:dyDescent="0.2">
      <c r="A189" s="30"/>
      <c r="B189" s="128"/>
      <c r="C189" s="160" t="s">
        <v>354</v>
      </c>
      <c r="D189" s="160" t="s">
        <v>221</v>
      </c>
      <c r="E189" s="161" t="s">
        <v>2350</v>
      </c>
      <c r="F189" s="162" t="s">
        <v>2351</v>
      </c>
      <c r="G189" s="163" t="s">
        <v>224</v>
      </c>
      <c r="H189" s="164">
        <v>0.61799999999999999</v>
      </c>
      <c r="I189" s="165"/>
      <c r="J189" s="166">
        <f t="shared" si="15"/>
        <v>0</v>
      </c>
      <c r="K189" s="167"/>
      <c r="L189" s="31"/>
      <c r="M189" s="168" t="s">
        <v>1</v>
      </c>
      <c r="N189" s="169" t="s">
        <v>38</v>
      </c>
      <c r="O189" s="59"/>
      <c r="P189" s="170">
        <f t="shared" si="16"/>
        <v>0</v>
      </c>
      <c r="Q189" s="170">
        <v>2.4411700000000001</v>
      </c>
      <c r="R189" s="170">
        <f t="shared" si="17"/>
        <v>1.50864306</v>
      </c>
      <c r="S189" s="170">
        <v>0</v>
      </c>
      <c r="T189" s="171">
        <f t="shared" si="18"/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72" t="s">
        <v>225</v>
      </c>
      <c r="AT189" s="172" t="s">
        <v>221</v>
      </c>
      <c r="AU189" s="172" t="s">
        <v>84</v>
      </c>
      <c r="AY189" s="13" t="s">
        <v>219</v>
      </c>
      <c r="BE189" s="91">
        <f t="shared" si="19"/>
        <v>0</v>
      </c>
      <c r="BF189" s="91">
        <f t="shared" si="20"/>
        <v>0</v>
      </c>
      <c r="BG189" s="91">
        <f t="shared" si="21"/>
        <v>0</v>
      </c>
      <c r="BH189" s="91">
        <f t="shared" si="22"/>
        <v>0</v>
      </c>
      <c r="BI189" s="91">
        <f t="shared" si="23"/>
        <v>0</v>
      </c>
      <c r="BJ189" s="13" t="s">
        <v>84</v>
      </c>
      <c r="BK189" s="91">
        <f t="shared" si="24"/>
        <v>0</v>
      </c>
      <c r="BL189" s="13" t="s">
        <v>225</v>
      </c>
      <c r="BM189" s="172" t="s">
        <v>442</v>
      </c>
    </row>
    <row r="190" spans="1:65" s="2" customFormat="1" ht="16.5" customHeight="1" x14ac:dyDescent="0.2">
      <c r="A190" s="30"/>
      <c r="B190" s="128"/>
      <c r="C190" s="160" t="s">
        <v>439</v>
      </c>
      <c r="D190" s="160" t="s">
        <v>221</v>
      </c>
      <c r="E190" s="161" t="s">
        <v>2352</v>
      </c>
      <c r="F190" s="162" t="s">
        <v>2353</v>
      </c>
      <c r="G190" s="163" t="s">
        <v>224</v>
      </c>
      <c r="H190" s="164">
        <v>0.61799999999999999</v>
      </c>
      <c r="I190" s="165"/>
      <c r="J190" s="166">
        <f t="shared" si="15"/>
        <v>0</v>
      </c>
      <c r="K190" s="167"/>
      <c r="L190" s="31"/>
      <c r="M190" s="168" t="s">
        <v>1</v>
      </c>
      <c r="N190" s="169" t="s">
        <v>38</v>
      </c>
      <c r="O190" s="59"/>
      <c r="P190" s="170">
        <f t="shared" si="16"/>
        <v>0</v>
      </c>
      <c r="Q190" s="170">
        <v>0</v>
      </c>
      <c r="R190" s="170">
        <f t="shared" si="17"/>
        <v>0</v>
      </c>
      <c r="S190" s="170">
        <v>0</v>
      </c>
      <c r="T190" s="171">
        <f t="shared" si="18"/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72" t="s">
        <v>225</v>
      </c>
      <c r="AT190" s="172" t="s">
        <v>221</v>
      </c>
      <c r="AU190" s="172" t="s">
        <v>84</v>
      </c>
      <c r="AY190" s="13" t="s">
        <v>219</v>
      </c>
      <c r="BE190" s="91">
        <f t="shared" si="19"/>
        <v>0</v>
      </c>
      <c r="BF190" s="91">
        <f t="shared" si="20"/>
        <v>0</v>
      </c>
      <c r="BG190" s="91">
        <f t="shared" si="21"/>
        <v>0</v>
      </c>
      <c r="BH190" s="91">
        <f t="shared" si="22"/>
        <v>0</v>
      </c>
      <c r="BI190" s="91">
        <f t="shared" si="23"/>
        <v>0</v>
      </c>
      <c r="BJ190" s="13" t="s">
        <v>84</v>
      </c>
      <c r="BK190" s="91">
        <f t="shared" si="24"/>
        <v>0</v>
      </c>
      <c r="BL190" s="13" t="s">
        <v>225</v>
      </c>
      <c r="BM190" s="172" t="s">
        <v>446</v>
      </c>
    </row>
    <row r="191" spans="1:65" s="2" customFormat="1" ht="16.5" customHeight="1" x14ac:dyDescent="0.2">
      <c r="A191" s="30"/>
      <c r="B191" s="128"/>
      <c r="C191" s="160" t="s">
        <v>359</v>
      </c>
      <c r="D191" s="160" t="s">
        <v>221</v>
      </c>
      <c r="E191" s="161" t="s">
        <v>2354</v>
      </c>
      <c r="F191" s="162" t="s">
        <v>2355</v>
      </c>
      <c r="G191" s="163" t="s">
        <v>246</v>
      </c>
      <c r="H191" s="164">
        <v>1</v>
      </c>
      <c r="I191" s="165"/>
      <c r="J191" s="166">
        <f t="shared" si="15"/>
        <v>0</v>
      </c>
      <c r="K191" s="167"/>
      <c r="L191" s="31"/>
      <c r="M191" s="168" t="s">
        <v>1</v>
      </c>
      <c r="N191" s="169" t="s">
        <v>38</v>
      </c>
      <c r="O191" s="59"/>
      <c r="P191" s="170">
        <f t="shared" si="16"/>
        <v>0</v>
      </c>
      <c r="Q191" s="170">
        <v>3.3E-3</v>
      </c>
      <c r="R191" s="170">
        <f t="shared" si="17"/>
        <v>3.3E-3</v>
      </c>
      <c r="S191" s="170">
        <v>0</v>
      </c>
      <c r="T191" s="171">
        <f t="shared" si="18"/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72" t="s">
        <v>225</v>
      </c>
      <c r="AT191" s="172" t="s">
        <v>221</v>
      </c>
      <c r="AU191" s="172" t="s">
        <v>84</v>
      </c>
      <c r="AY191" s="13" t="s">
        <v>219</v>
      </c>
      <c r="BE191" s="91">
        <f t="shared" si="19"/>
        <v>0</v>
      </c>
      <c r="BF191" s="91">
        <f t="shared" si="20"/>
        <v>0</v>
      </c>
      <c r="BG191" s="91">
        <f t="shared" si="21"/>
        <v>0</v>
      </c>
      <c r="BH191" s="91">
        <f t="shared" si="22"/>
        <v>0</v>
      </c>
      <c r="BI191" s="91">
        <f t="shared" si="23"/>
        <v>0</v>
      </c>
      <c r="BJ191" s="13" t="s">
        <v>84</v>
      </c>
      <c r="BK191" s="91">
        <f t="shared" si="24"/>
        <v>0</v>
      </c>
      <c r="BL191" s="13" t="s">
        <v>225</v>
      </c>
      <c r="BM191" s="172" t="s">
        <v>450</v>
      </c>
    </row>
    <row r="192" spans="1:65" s="2" customFormat="1" ht="24.3" customHeight="1" x14ac:dyDescent="0.2">
      <c r="A192" s="30"/>
      <c r="B192" s="128"/>
      <c r="C192" s="178" t="s">
        <v>447</v>
      </c>
      <c r="D192" s="178" t="s">
        <v>680</v>
      </c>
      <c r="E192" s="179" t="s">
        <v>2356</v>
      </c>
      <c r="F192" s="180" t="s">
        <v>2357</v>
      </c>
      <c r="G192" s="181" t="s">
        <v>926</v>
      </c>
      <c r="H192" s="182">
        <v>1</v>
      </c>
      <c r="I192" s="183"/>
      <c r="J192" s="184">
        <f t="shared" si="15"/>
        <v>0</v>
      </c>
      <c r="K192" s="185"/>
      <c r="L192" s="186"/>
      <c r="M192" s="187" t="s">
        <v>1</v>
      </c>
      <c r="N192" s="188" t="s">
        <v>38</v>
      </c>
      <c r="O192" s="59"/>
      <c r="P192" s="170">
        <f t="shared" si="16"/>
        <v>0</v>
      </c>
      <c r="Q192" s="170">
        <v>3</v>
      </c>
      <c r="R192" s="170">
        <f t="shared" si="17"/>
        <v>3</v>
      </c>
      <c r="S192" s="170">
        <v>0</v>
      </c>
      <c r="T192" s="171">
        <f t="shared" si="18"/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72" t="s">
        <v>233</v>
      </c>
      <c r="AT192" s="172" t="s">
        <v>680</v>
      </c>
      <c r="AU192" s="172" t="s">
        <v>84</v>
      </c>
      <c r="AY192" s="13" t="s">
        <v>219</v>
      </c>
      <c r="BE192" s="91">
        <f t="shared" si="19"/>
        <v>0</v>
      </c>
      <c r="BF192" s="91">
        <f t="shared" si="20"/>
        <v>0</v>
      </c>
      <c r="BG192" s="91">
        <f t="shared" si="21"/>
        <v>0</v>
      </c>
      <c r="BH192" s="91">
        <f t="shared" si="22"/>
        <v>0</v>
      </c>
      <c r="BI192" s="91">
        <f t="shared" si="23"/>
        <v>0</v>
      </c>
      <c r="BJ192" s="13" t="s">
        <v>84</v>
      </c>
      <c r="BK192" s="91">
        <f t="shared" si="24"/>
        <v>0</v>
      </c>
      <c r="BL192" s="13" t="s">
        <v>225</v>
      </c>
      <c r="BM192" s="172" t="s">
        <v>453</v>
      </c>
    </row>
    <row r="193" spans="1:65" s="2" customFormat="1" ht="16.5" customHeight="1" x14ac:dyDescent="0.2">
      <c r="A193" s="30"/>
      <c r="B193" s="128"/>
      <c r="C193" s="160" t="s">
        <v>362</v>
      </c>
      <c r="D193" s="160" t="s">
        <v>221</v>
      </c>
      <c r="E193" s="161" t="s">
        <v>2358</v>
      </c>
      <c r="F193" s="162" t="s">
        <v>2359</v>
      </c>
      <c r="G193" s="163" t="s">
        <v>246</v>
      </c>
      <c r="H193" s="164">
        <v>1</v>
      </c>
      <c r="I193" s="165"/>
      <c r="J193" s="166">
        <f t="shared" si="15"/>
        <v>0</v>
      </c>
      <c r="K193" s="167"/>
      <c r="L193" s="31"/>
      <c r="M193" s="168" t="s">
        <v>1</v>
      </c>
      <c r="N193" s="169" t="s">
        <v>38</v>
      </c>
      <c r="O193" s="59"/>
      <c r="P193" s="170">
        <f t="shared" si="16"/>
        <v>0</v>
      </c>
      <c r="Q193" s="170">
        <v>0.10213999999999999</v>
      </c>
      <c r="R193" s="170">
        <f t="shared" si="17"/>
        <v>0.10213999999999999</v>
      </c>
      <c r="S193" s="170">
        <v>0</v>
      </c>
      <c r="T193" s="171">
        <f t="shared" si="18"/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72" t="s">
        <v>225</v>
      </c>
      <c r="AT193" s="172" t="s">
        <v>221</v>
      </c>
      <c r="AU193" s="172" t="s">
        <v>84</v>
      </c>
      <c r="AY193" s="13" t="s">
        <v>219</v>
      </c>
      <c r="BE193" s="91">
        <f t="shared" si="19"/>
        <v>0</v>
      </c>
      <c r="BF193" s="91">
        <f t="shared" si="20"/>
        <v>0</v>
      </c>
      <c r="BG193" s="91">
        <f t="shared" si="21"/>
        <v>0</v>
      </c>
      <c r="BH193" s="91">
        <f t="shared" si="22"/>
        <v>0</v>
      </c>
      <c r="BI193" s="91">
        <f t="shared" si="23"/>
        <v>0</v>
      </c>
      <c r="BJ193" s="13" t="s">
        <v>84</v>
      </c>
      <c r="BK193" s="91">
        <f t="shared" si="24"/>
        <v>0</v>
      </c>
      <c r="BL193" s="13" t="s">
        <v>225</v>
      </c>
      <c r="BM193" s="172" t="s">
        <v>642</v>
      </c>
    </row>
    <row r="194" spans="1:65" s="2" customFormat="1" ht="16.5" customHeight="1" x14ac:dyDescent="0.2">
      <c r="A194" s="30"/>
      <c r="B194" s="128"/>
      <c r="C194" s="178" t="s">
        <v>454</v>
      </c>
      <c r="D194" s="178" t="s">
        <v>680</v>
      </c>
      <c r="E194" s="179" t="s">
        <v>2360</v>
      </c>
      <c r="F194" s="180" t="s">
        <v>2361</v>
      </c>
      <c r="G194" s="181" t="s">
        <v>246</v>
      </c>
      <c r="H194" s="182">
        <v>1</v>
      </c>
      <c r="I194" s="183"/>
      <c r="J194" s="184">
        <f t="shared" si="15"/>
        <v>0</v>
      </c>
      <c r="K194" s="185"/>
      <c r="L194" s="186"/>
      <c r="M194" s="187" t="s">
        <v>1</v>
      </c>
      <c r="N194" s="188" t="s">
        <v>38</v>
      </c>
      <c r="O194" s="59"/>
      <c r="P194" s="170">
        <f t="shared" si="16"/>
        <v>0</v>
      </c>
      <c r="Q194" s="170">
        <v>1.1299999999999999E-2</v>
      </c>
      <c r="R194" s="170">
        <f t="shared" si="17"/>
        <v>1.1299999999999999E-2</v>
      </c>
      <c r="S194" s="170">
        <v>0</v>
      </c>
      <c r="T194" s="171">
        <f t="shared" si="18"/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72" t="s">
        <v>233</v>
      </c>
      <c r="AT194" s="172" t="s">
        <v>680</v>
      </c>
      <c r="AU194" s="172" t="s">
        <v>84</v>
      </c>
      <c r="AY194" s="13" t="s">
        <v>219</v>
      </c>
      <c r="BE194" s="91">
        <f t="shared" si="19"/>
        <v>0</v>
      </c>
      <c r="BF194" s="91">
        <f t="shared" si="20"/>
        <v>0</v>
      </c>
      <c r="BG194" s="91">
        <f t="shared" si="21"/>
        <v>0</v>
      </c>
      <c r="BH194" s="91">
        <f t="shared" si="22"/>
        <v>0</v>
      </c>
      <c r="BI194" s="91">
        <f t="shared" si="23"/>
        <v>0</v>
      </c>
      <c r="BJ194" s="13" t="s">
        <v>84</v>
      </c>
      <c r="BK194" s="91">
        <f t="shared" si="24"/>
        <v>0</v>
      </c>
      <c r="BL194" s="13" t="s">
        <v>225</v>
      </c>
      <c r="BM194" s="172" t="s">
        <v>650</v>
      </c>
    </row>
    <row r="195" spans="1:65" s="11" customFormat="1" ht="22.8" customHeight="1" x14ac:dyDescent="0.25">
      <c r="B195" s="147"/>
      <c r="D195" s="148" t="s">
        <v>71</v>
      </c>
      <c r="E195" s="158" t="s">
        <v>238</v>
      </c>
      <c r="F195" s="158" t="s">
        <v>239</v>
      </c>
      <c r="I195" s="150"/>
      <c r="J195" s="159">
        <f>BK195</f>
        <v>0</v>
      </c>
      <c r="L195" s="147"/>
      <c r="M195" s="152"/>
      <c r="N195" s="153"/>
      <c r="O195" s="153"/>
      <c r="P195" s="154">
        <f>SUM(P196:P198)</f>
        <v>0</v>
      </c>
      <c r="Q195" s="153"/>
      <c r="R195" s="154">
        <f>SUM(R196:R198)</f>
        <v>60.017629499999991</v>
      </c>
      <c r="S195" s="153"/>
      <c r="T195" s="155">
        <f>SUM(T196:T198)</f>
        <v>0</v>
      </c>
      <c r="AR195" s="148" t="s">
        <v>78</v>
      </c>
      <c r="AT195" s="156" t="s">
        <v>71</v>
      </c>
      <c r="AU195" s="156" t="s">
        <v>78</v>
      </c>
      <c r="AY195" s="148" t="s">
        <v>219</v>
      </c>
      <c r="BK195" s="157">
        <f>SUM(BK196:BK198)</f>
        <v>0</v>
      </c>
    </row>
    <row r="196" spans="1:65" s="2" customFormat="1" ht="37.799999999999997" customHeight="1" x14ac:dyDescent="0.2">
      <c r="A196" s="30"/>
      <c r="B196" s="128"/>
      <c r="C196" s="160" t="s">
        <v>366</v>
      </c>
      <c r="D196" s="160" t="s">
        <v>221</v>
      </c>
      <c r="E196" s="161" t="s">
        <v>2362</v>
      </c>
      <c r="F196" s="162" t="s">
        <v>2363</v>
      </c>
      <c r="G196" s="163" t="s">
        <v>380</v>
      </c>
      <c r="H196" s="164">
        <v>1.8</v>
      </c>
      <c r="I196" s="165"/>
      <c r="J196" s="166">
        <f>ROUND(I196*H196,2)</f>
        <v>0</v>
      </c>
      <c r="K196" s="167"/>
      <c r="L196" s="31"/>
      <c r="M196" s="168" t="s">
        <v>1</v>
      </c>
      <c r="N196" s="169" t="s">
        <v>38</v>
      </c>
      <c r="O196" s="59"/>
      <c r="P196" s="170">
        <f>O196*H196</f>
        <v>0</v>
      </c>
      <c r="Q196" s="170">
        <v>3.8999999999999999E-4</v>
      </c>
      <c r="R196" s="170">
        <f>Q196*H196</f>
        <v>7.0200000000000004E-4</v>
      </c>
      <c r="S196" s="170">
        <v>0</v>
      </c>
      <c r="T196" s="171">
        <f>S196*H196</f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72" t="s">
        <v>225</v>
      </c>
      <c r="AT196" s="172" t="s">
        <v>221</v>
      </c>
      <c r="AU196" s="172" t="s">
        <v>84</v>
      </c>
      <c r="AY196" s="13" t="s">
        <v>219</v>
      </c>
      <c r="BE196" s="91">
        <f>IF(N196="základná",J196,0)</f>
        <v>0</v>
      </c>
      <c r="BF196" s="91">
        <f>IF(N196="znížená",J196,0)</f>
        <v>0</v>
      </c>
      <c r="BG196" s="91">
        <f>IF(N196="zákl. prenesená",J196,0)</f>
        <v>0</v>
      </c>
      <c r="BH196" s="91">
        <f>IF(N196="zníž. prenesená",J196,0)</f>
        <v>0</v>
      </c>
      <c r="BI196" s="91">
        <f>IF(N196="nulová",J196,0)</f>
        <v>0</v>
      </c>
      <c r="BJ196" s="13" t="s">
        <v>84</v>
      </c>
      <c r="BK196" s="91">
        <f>ROUND(I196*H196,2)</f>
        <v>0</v>
      </c>
      <c r="BL196" s="13" t="s">
        <v>225</v>
      </c>
      <c r="BM196" s="172" t="s">
        <v>464</v>
      </c>
    </row>
    <row r="197" spans="1:65" s="2" customFormat="1" ht="16.5" customHeight="1" x14ac:dyDescent="0.2">
      <c r="A197" s="30"/>
      <c r="B197" s="128"/>
      <c r="C197" s="160" t="s">
        <v>461</v>
      </c>
      <c r="D197" s="160" t="s">
        <v>221</v>
      </c>
      <c r="E197" s="161" t="s">
        <v>2364</v>
      </c>
      <c r="F197" s="162" t="s">
        <v>2365</v>
      </c>
      <c r="G197" s="163" t="s">
        <v>224</v>
      </c>
      <c r="H197" s="164">
        <v>34.442999999999998</v>
      </c>
      <c r="I197" s="165"/>
      <c r="J197" s="166">
        <f>ROUND(I197*H197,2)</f>
        <v>0</v>
      </c>
      <c r="K197" s="167"/>
      <c r="L197" s="31"/>
      <c r="M197" s="168" t="s">
        <v>1</v>
      </c>
      <c r="N197" s="169" t="s">
        <v>38</v>
      </c>
      <c r="O197" s="59"/>
      <c r="P197" s="170">
        <f>O197*H197</f>
        <v>0</v>
      </c>
      <c r="Q197" s="170">
        <v>1.7424999999999999</v>
      </c>
      <c r="R197" s="170">
        <f>Q197*H197</f>
        <v>60.016927499999994</v>
      </c>
      <c r="S197" s="170">
        <v>0</v>
      </c>
      <c r="T197" s="171">
        <f>S197*H197</f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72" t="s">
        <v>225</v>
      </c>
      <c r="AT197" s="172" t="s">
        <v>221</v>
      </c>
      <c r="AU197" s="172" t="s">
        <v>84</v>
      </c>
      <c r="AY197" s="13" t="s">
        <v>219</v>
      </c>
      <c r="BE197" s="91">
        <f>IF(N197="základná",J197,0)</f>
        <v>0</v>
      </c>
      <c r="BF197" s="91">
        <f>IF(N197="znížená",J197,0)</f>
        <v>0</v>
      </c>
      <c r="BG197" s="91">
        <f>IF(N197="zákl. prenesená",J197,0)</f>
        <v>0</v>
      </c>
      <c r="BH197" s="91">
        <f>IF(N197="zníž. prenesená",J197,0)</f>
        <v>0</v>
      </c>
      <c r="BI197" s="91">
        <f>IF(N197="nulová",J197,0)</f>
        <v>0</v>
      </c>
      <c r="BJ197" s="13" t="s">
        <v>84</v>
      </c>
      <c r="BK197" s="91">
        <f>ROUND(I197*H197,2)</f>
        <v>0</v>
      </c>
      <c r="BL197" s="13" t="s">
        <v>225</v>
      </c>
      <c r="BM197" s="172" t="s">
        <v>467</v>
      </c>
    </row>
    <row r="198" spans="1:65" s="2" customFormat="1" ht="24.3" customHeight="1" x14ac:dyDescent="0.2">
      <c r="A198" s="30"/>
      <c r="B198" s="128"/>
      <c r="C198" s="160" t="s">
        <v>369</v>
      </c>
      <c r="D198" s="160" t="s">
        <v>221</v>
      </c>
      <c r="E198" s="161" t="s">
        <v>2366</v>
      </c>
      <c r="F198" s="162" t="s">
        <v>2367</v>
      </c>
      <c r="G198" s="163" t="s">
        <v>250</v>
      </c>
      <c r="H198" s="164">
        <v>22.33</v>
      </c>
      <c r="I198" s="165"/>
      <c r="J198" s="166">
        <f>ROUND(I198*H198,2)</f>
        <v>0</v>
      </c>
      <c r="K198" s="167"/>
      <c r="L198" s="31"/>
      <c r="M198" s="168" t="s">
        <v>1</v>
      </c>
      <c r="N198" s="169" t="s">
        <v>38</v>
      </c>
      <c r="O198" s="59"/>
      <c r="P198" s="170">
        <f>O198*H198</f>
        <v>0</v>
      </c>
      <c r="Q198" s="170">
        <v>0</v>
      </c>
      <c r="R198" s="170">
        <f>Q198*H198</f>
        <v>0</v>
      </c>
      <c r="S198" s="170">
        <v>0</v>
      </c>
      <c r="T198" s="171">
        <f>S198*H198</f>
        <v>0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172" t="s">
        <v>225</v>
      </c>
      <c r="AT198" s="172" t="s">
        <v>221</v>
      </c>
      <c r="AU198" s="172" t="s">
        <v>84</v>
      </c>
      <c r="AY198" s="13" t="s">
        <v>219</v>
      </c>
      <c r="BE198" s="91">
        <f>IF(N198="základná",J198,0)</f>
        <v>0</v>
      </c>
      <c r="BF198" s="91">
        <f>IF(N198="znížená",J198,0)</f>
        <v>0</v>
      </c>
      <c r="BG198" s="91">
        <f>IF(N198="zákl. prenesená",J198,0)</f>
        <v>0</v>
      </c>
      <c r="BH198" s="91">
        <f>IF(N198="zníž. prenesená",J198,0)</f>
        <v>0</v>
      </c>
      <c r="BI198" s="91">
        <f>IF(N198="nulová",J198,0)</f>
        <v>0</v>
      </c>
      <c r="BJ198" s="13" t="s">
        <v>84</v>
      </c>
      <c r="BK198" s="91">
        <f>ROUND(I198*H198,2)</f>
        <v>0</v>
      </c>
      <c r="BL198" s="13" t="s">
        <v>225</v>
      </c>
      <c r="BM198" s="172" t="s">
        <v>471</v>
      </c>
    </row>
    <row r="199" spans="1:65" s="11" customFormat="1" ht="25.95" customHeight="1" x14ac:dyDescent="0.25">
      <c r="B199" s="147"/>
      <c r="D199" s="148" t="s">
        <v>71</v>
      </c>
      <c r="E199" s="149" t="s">
        <v>668</v>
      </c>
      <c r="F199" s="149" t="s">
        <v>669</v>
      </c>
      <c r="I199" s="150"/>
      <c r="J199" s="151">
        <f>BK199</f>
        <v>0</v>
      </c>
      <c r="L199" s="147"/>
      <c r="M199" s="152"/>
      <c r="N199" s="153"/>
      <c r="O199" s="153"/>
      <c r="P199" s="154">
        <f>P200</f>
        <v>0</v>
      </c>
      <c r="Q199" s="153"/>
      <c r="R199" s="154">
        <f>R200</f>
        <v>2.6705E-2</v>
      </c>
      <c r="S199" s="153"/>
      <c r="T199" s="155">
        <f>T200</f>
        <v>0</v>
      </c>
      <c r="AR199" s="148" t="s">
        <v>78</v>
      </c>
      <c r="AT199" s="156" t="s">
        <v>71</v>
      </c>
      <c r="AU199" s="156" t="s">
        <v>72</v>
      </c>
      <c r="AY199" s="148" t="s">
        <v>219</v>
      </c>
      <c r="BK199" s="157">
        <f>BK200</f>
        <v>0</v>
      </c>
    </row>
    <row r="200" spans="1:65" s="11" customFormat="1" ht="22.8" customHeight="1" x14ac:dyDescent="0.25">
      <c r="B200" s="147"/>
      <c r="D200" s="148" t="s">
        <v>71</v>
      </c>
      <c r="E200" s="158" t="s">
        <v>1263</v>
      </c>
      <c r="F200" s="158" t="s">
        <v>2368</v>
      </c>
      <c r="I200" s="150"/>
      <c r="J200" s="159">
        <f>BK200</f>
        <v>0</v>
      </c>
      <c r="L200" s="147"/>
      <c r="M200" s="152"/>
      <c r="N200" s="153"/>
      <c r="O200" s="153"/>
      <c r="P200" s="154">
        <f>SUM(P201:P211)</f>
        <v>0</v>
      </c>
      <c r="Q200" s="153"/>
      <c r="R200" s="154">
        <f>SUM(R201:R211)</f>
        <v>2.6705E-2</v>
      </c>
      <c r="S200" s="153"/>
      <c r="T200" s="155">
        <f>SUM(T201:T211)</f>
        <v>0</v>
      </c>
      <c r="AR200" s="148" t="s">
        <v>84</v>
      </c>
      <c r="AT200" s="156" t="s">
        <v>71</v>
      </c>
      <c r="AU200" s="156" t="s">
        <v>78</v>
      </c>
      <c r="AY200" s="148" t="s">
        <v>219</v>
      </c>
      <c r="BK200" s="157">
        <f>SUM(BK201:BK211)</f>
        <v>0</v>
      </c>
    </row>
    <row r="201" spans="1:65" s="2" customFormat="1" ht="24.3" customHeight="1" x14ac:dyDescent="0.2">
      <c r="A201" s="30"/>
      <c r="B201" s="128"/>
      <c r="C201" s="160" t="s">
        <v>468</v>
      </c>
      <c r="D201" s="160" t="s">
        <v>221</v>
      </c>
      <c r="E201" s="161" t="s">
        <v>2369</v>
      </c>
      <c r="F201" s="162" t="s">
        <v>2370</v>
      </c>
      <c r="G201" s="163" t="s">
        <v>380</v>
      </c>
      <c r="H201" s="164">
        <v>0.5</v>
      </c>
      <c r="I201" s="165"/>
      <c r="J201" s="166">
        <f t="shared" ref="J201:J211" si="25">ROUND(I201*H201,2)</f>
        <v>0</v>
      </c>
      <c r="K201" s="167"/>
      <c r="L201" s="31"/>
      <c r="M201" s="168" t="s">
        <v>1</v>
      </c>
      <c r="N201" s="169" t="s">
        <v>38</v>
      </c>
      <c r="O201" s="59"/>
      <c r="P201" s="170">
        <f t="shared" ref="P201:P211" si="26">O201*H201</f>
        <v>0</v>
      </c>
      <c r="Q201" s="170">
        <v>4.7400000000000003E-3</v>
      </c>
      <c r="R201" s="170">
        <f t="shared" ref="R201:R211" si="27">Q201*H201</f>
        <v>2.3700000000000001E-3</v>
      </c>
      <c r="S201" s="170">
        <v>0</v>
      </c>
      <c r="T201" s="171">
        <f t="shared" ref="T201:T211" si="28">S201*H201</f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72" t="s">
        <v>247</v>
      </c>
      <c r="AT201" s="172" t="s">
        <v>221</v>
      </c>
      <c r="AU201" s="172" t="s">
        <v>84</v>
      </c>
      <c r="AY201" s="13" t="s">
        <v>219</v>
      </c>
      <c r="BE201" s="91">
        <f t="shared" ref="BE201:BE211" si="29">IF(N201="základná",J201,0)</f>
        <v>0</v>
      </c>
      <c r="BF201" s="91">
        <f t="shared" ref="BF201:BF211" si="30">IF(N201="znížená",J201,0)</f>
        <v>0</v>
      </c>
      <c r="BG201" s="91">
        <f t="shared" ref="BG201:BG211" si="31">IF(N201="zákl. prenesená",J201,0)</f>
        <v>0</v>
      </c>
      <c r="BH201" s="91">
        <f t="shared" ref="BH201:BH211" si="32">IF(N201="zníž. prenesená",J201,0)</f>
        <v>0</v>
      </c>
      <c r="BI201" s="91">
        <f t="shared" ref="BI201:BI211" si="33">IF(N201="nulová",J201,0)</f>
        <v>0</v>
      </c>
      <c r="BJ201" s="13" t="s">
        <v>84</v>
      </c>
      <c r="BK201" s="91">
        <f t="shared" ref="BK201:BK211" si="34">ROUND(I201*H201,2)</f>
        <v>0</v>
      </c>
      <c r="BL201" s="13" t="s">
        <v>247</v>
      </c>
      <c r="BM201" s="172" t="s">
        <v>474</v>
      </c>
    </row>
    <row r="202" spans="1:65" s="2" customFormat="1" ht="16.5" customHeight="1" x14ac:dyDescent="0.2">
      <c r="A202" s="30"/>
      <c r="B202" s="128"/>
      <c r="C202" s="178" t="s">
        <v>373</v>
      </c>
      <c r="D202" s="178" t="s">
        <v>680</v>
      </c>
      <c r="E202" s="179" t="s">
        <v>2371</v>
      </c>
      <c r="F202" s="180" t="s">
        <v>2372</v>
      </c>
      <c r="G202" s="181" t="s">
        <v>246</v>
      </c>
      <c r="H202" s="182">
        <v>2</v>
      </c>
      <c r="I202" s="183"/>
      <c r="J202" s="184">
        <f t="shared" si="25"/>
        <v>0</v>
      </c>
      <c r="K202" s="185"/>
      <c r="L202" s="186"/>
      <c r="M202" s="187" t="s">
        <v>1</v>
      </c>
      <c r="N202" s="188" t="s">
        <v>38</v>
      </c>
      <c r="O202" s="59"/>
      <c r="P202" s="170">
        <f t="shared" si="26"/>
        <v>0</v>
      </c>
      <c r="Q202" s="170">
        <v>2.5000000000000001E-4</v>
      </c>
      <c r="R202" s="170">
        <f t="shared" si="27"/>
        <v>5.0000000000000001E-4</v>
      </c>
      <c r="S202" s="170">
        <v>0</v>
      </c>
      <c r="T202" s="171">
        <f t="shared" si="28"/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72" t="s">
        <v>275</v>
      </c>
      <c r="AT202" s="172" t="s">
        <v>680</v>
      </c>
      <c r="AU202" s="172" t="s">
        <v>84</v>
      </c>
      <c r="AY202" s="13" t="s">
        <v>219</v>
      </c>
      <c r="BE202" s="91">
        <f t="shared" si="29"/>
        <v>0</v>
      </c>
      <c r="BF202" s="91">
        <f t="shared" si="30"/>
        <v>0</v>
      </c>
      <c r="BG202" s="91">
        <f t="shared" si="31"/>
        <v>0</v>
      </c>
      <c r="BH202" s="91">
        <f t="shared" si="32"/>
        <v>0</v>
      </c>
      <c r="BI202" s="91">
        <f t="shared" si="33"/>
        <v>0</v>
      </c>
      <c r="BJ202" s="13" t="s">
        <v>84</v>
      </c>
      <c r="BK202" s="91">
        <f t="shared" si="34"/>
        <v>0</v>
      </c>
      <c r="BL202" s="13" t="s">
        <v>247</v>
      </c>
      <c r="BM202" s="172" t="s">
        <v>478</v>
      </c>
    </row>
    <row r="203" spans="1:65" s="2" customFormat="1" ht="21.75" customHeight="1" x14ac:dyDescent="0.2">
      <c r="A203" s="30"/>
      <c r="B203" s="128"/>
      <c r="C203" s="160" t="s">
        <v>475</v>
      </c>
      <c r="D203" s="160" t="s">
        <v>221</v>
      </c>
      <c r="E203" s="161" t="s">
        <v>2373</v>
      </c>
      <c r="F203" s="162" t="s">
        <v>2374</v>
      </c>
      <c r="G203" s="163" t="s">
        <v>380</v>
      </c>
      <c r="H203" s="164">
        <v>0.5</v>
      </c>
      <c r="I203" s="165"/>
      <c r="J203" s="166">
        <f t="shared" si="25"/>
        <v>0</v>
      </c>
      <c r="K203" s="167"/>
      <c r="L203" s="31"/>
      <c r="M203" s="168" t="s">
        <v>1</v>
      </c>
      <c r="N203" s="169" t="s">
        <v>38</v>
      </c>
      <c r="O203" s="59"/>
      <c r="P203" s="170">
        <f t="shared" si="26"/>
        <v>0</v>
      </c>
      <c r="Q203" s="170">
        <v>1.559E-2</v>
      </c>
      <c r="R203" s="170">
        <f t="shared" si="27"/>
        <v>7.7949999999999998E-3</v>
      </c>
      <c r="S203" s="170">
        <v>0</v>
      </c>
      <c r="T203" s="171">
        <f t="shared" si="28"/>
        <v>0</v>
      </c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R203" s="172" t="s">
        <v>247</v>
      </c>
      <c r="AT203" s="172" t="s">
        <v>221</v>
      </c>
      <c r="AU203" s="172" t="s">
        <v>84</v>
      </c>
      <c r="AY203" s="13" t="s">
        <v>219</v>
      </c>
      <c r="BE203" s="91">
        <f t="shared" si="29"/>
        <v>0</v>
      </c>
      <c r="BF203" s="91">
        <f t="shared" si="30"/>
        <v>0</v>
      </c>
      <c r="BG203" s="91">
        <f t="shared" si="31"/>
        <v>0</v>
      </c>
      <c r="BH203" s="91">
        <f t="shared" si="32"/>
        <v>0</v>
      </c>
      <c r="BI203" s="91">
        <f t="shared" si="33"/>
        <v>0</v>
      </c>
      <c r="BJ203" s="13" t="s">
        <v>84</v>
      </c>
      <c r="BK203" s="91">
        <f t="shared" si="34"/>
        <v>0</v>
      </c>
      <c r="BL203" s="13" t="s">
        <v>247</v>
      </c>
      <c r="BM203" s="172" t="s">
        <v>481</v>
      </c>
    </row>
    <row r="204" spans="1:65" s="2" customFormat="1" ht="16.5" customHeight="1" x14ac:dyDescent="0.2">
      <c r="A204" s="30"/>
      <c r="B204" s="128"/>
      <c r="C204" s="160" t="s">
        <v>376</v>
      </c>
      <c r="D204" s="160" t="s">
        <v>221</v>
      </c>
      <c r="E204" s="161" t="s">
        <v>2375</v>
      </c>
      <c r="F204" s="162" t="s">
        <v>2376</v>
      </c>
      <c r="G204" s="163" t="s">
        <v>246</v>
      </c>
      <c r="H204" s="164">
        <v>5</v>
      </c>
      <c r="I204" s="165"/>
      <c r="J204" s="166">
        <f t="shared" si="25"/>
        <v>0</v>
      </c>
      <c r="K204" s="167"/>
      <c r="L204" s="31"/>
      <c r="M204" s="168" t="s">
        <v>1</v>
      </c>
      <c r="N204" s="169" t="s">
        <v>38</v>
      </c>
      <c r="O204" s="59"/>
      <c r="P204" s="170">
        <f t="shared" si="26"/>
        <v>0</v>
      </c>
      <c r="Q204" s="170">
        <v>0</v>
      </c>
      <c r="R204" s="170">
        <f t="shared" si="27"/>
        <v>0</v>
      </c>
      <c r="S204" s="170">
        <v>0</v>
      </c>
      <c r="T204" s="171">
        <f t="shared" si="28"/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72" t="s">
        <v>247</v>
      </c>
      <c r="AT204" s="172" t="s">
        <v>221</v>
      </c>
      <c r="AU204" s="172" t="s">
        <v>84</v>
      </c>
      <c r="AY204" s="13" t="s">
        <v>219</v>
      </c>
      <c r="BE204" s="91">
        <f t="shared" si="29"/>
        <v>0</v>
      </c>
      <c r="BF204" s="91">
        <f t="shared" si="30"/>
        <v>0</v>
      </c>
      <c r="BG204" s="91">
        <f t="shared" si="31"/>
        <v>0</v>
      </c>
      <c r="BH204" s="91">
        <f t="shared" si="32"/>
        <v>0</v>
      </c>
      <c r="BI204" s="91">
        <f t="shared" si="33"/>
        <v>0</v>
      </c>
      <c r="BJ204" s="13" t="s">
        <v>84</v>
      </c>
      <c r="BK204" s="91">
        <f t="shared" si="34"/>
        <v>0</v>
      </c>
      <c r="BL204" s="13" t="s">
        <v>247</v>
      </c>
      <c r="BM204" s="172" t="s">
        <v>485</v>
      </c>
    </row>
    <row r="205" spans="1:65" s="2" customFormat="1" ht="16.5" customHeight="1" x14ac:dyDescent="0.2">
      <c r="A205" s="30"/>
      <c r="B205" s="128"/>
      <c r="C205" s="178" t="s">
        <v>482</v>
      </c>
      <c r="D205" s="178" t="s">
        <v>680</v>
      </c>
      <c r="E205" s="179" t="s">
        <v>2377</v>
      </c>
      <c r="F205" s="180" t="s">
        <v>2378</v>
      </c>
      <c r="G205" s="181" t="s">
        <v>246</v>
      </c>
      <c r="H205" s="182">
        <v>1</v>
      </c>
      <c r="I205" s="183"/>
      <c r="J205" s="184">
        <f t="shared" si="25"/>
        <v>0</v>
      </c>
      <c r="K205" s="185"/>
      <c r="L205" s="186"/>
      <c r="M205" s="187" t="s">
        <v>1</v>
      </c>
      <c r="N205" s="188" t="s">
        <v>38</v>
      </c>
      <c r="O205" s="59"/>
      <c r="P205" s="170">
        <f t="shared" si="26"/>
        <v>0</v>
      </c>
      <c r="Q205" s="170">
        <v>0</v>
      </c>
      <c r="R205" s="170">
        <f t="shared" si="27"/>
        <v>0</v>
      </c>
      <c r="S205" s="170">
        <v>0</v>
      </c>
      <c r="T205" s="171">
        <f t="shared" si="28"/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72" t="s">
        <v>275</v>
      </c>
      <c r="AT205" s="172" t="s">
        <v>680</v>
      </c>
      <c r="AU205" s="172" t="s">
        <v>84</v>
      </c>
      <c r="AY205" s="13" t="s">
        <v>219</v>
      </c>
      <c r="BE205" s="91">
        <f t="shared" si="29"/>
        <v>0</v>
      </c>
      <c r="BF205" s="91">
        <f t="shared" si="30"/>
        <v>0</v>
      </c>
      <c r="BG205" s="91">
        <f t="shared" si="31"/>
        <v>0</v>
      </c>
      <c r="BH205" s="91">
        <f t="shared" si="32"/>
        <v>0</v>
      </c>
      <c r="BI205" s="91">
        <f t="shared" si="33"/>
        <v>0</v>
      </c>
      <c r="BJ205" s="13" t="s">
        <v>84</v>
      </c>
      <c r="BK205" s="91">
        <f t="shared" si="34"/>
        <v>0</v>
      </c>
      <c r="BL205" s="13" t="s">
        <v>247</v>
      </c>
      <c r="BM205" s="172" t="s">
        <v>488</v>
      </c>
    </row>
    <row r="206" spans="1:65" s="2" customFormat="1" ht="16.5" customHeight="1" x14ac:dyDescent="0.2">
      <c r="A206" s="30"/>
      <c r="B206" s="128"/>
      <c r="C206" s="178" t="s">
        <v>381</v>
      </c>
      <c r="D206" s="178" t="s">
        <v>680</v>
      </c>
      <c r="E206" s="179" t="s">
        <v>2379</v>
      </c>
      <c r="F206" s="180" t="s">
        <v>2380</v>
      </c>
      <c r="G206" s="181" t="s">
        <v>246</v>
      </c>
      <c r="H206" s="182">
        <v>1</v>
      </c>
      <c r="I206" s="183"/>
      <c r="J206" s="184">
        <f t="shared" si="25"/>
        <v>0</v>
      </c>
      <c r="K206" s="185"/>
      <c r="L206" s="186"/>
      <c r="M206" s="187" t="s">
        <v>1</v>
      </c>
      <c r="N206" s="188" t="s">
        <v>38</v>
      </c>
      <c r="O206" s="59"/>
      <c r="P206" s="170">
        <f t="shared" si="26"/>
        <v>0</v>
      </c>
      <c r="Q206" s="170">
        <v>0</v>
      </c>
      <c r="R206" s="170">
        <f t="shared" si="27"/>
        <v>0</v>
      </c>
      <c r="S206" s="170">
        <v>0</v>
      </c>
      <c r="T206" s="171">
        <f t="shared" si="28"/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72" t="s">
        <v>275</v>
      </c>
      <c r="AT206" s="172" t="s">
        <v>680</v>
      </c>
      <c r="AU206" s="172" t="s">
        <v>84</v>
      </c>
      <c r="AY206" s="13" t="s">
        <v>219</v>
      </c>
      <c r="BE206" s="91">
        <f t="shared" si="29"/>
        <v>0</v>
      </c>
      <c r="BF206" s="91">
        <f t="shared" si="30"/>
        <v>0</v>
      </c>
      <c r="BG206" s="91">
        <f t="shared" si="31"/>
        <v>0</v>
      </c>
      <c r="BH206" s="91">
        <f t="shared" si="32"/>
        <v>0</v>
      </c>
      <c r="BI206" s="91">
        <f t="shared" si="33"/>
        <v>0</v>
      </c>
      <c r="BJ206" s="13" t="s">
        <v>84</v>
      </c>
      <c r="BK206" s="91">
        <f t="shared" si="34"/>
        <v>0</v>
      </c>
      <c r="BL206" s="13" t="s">
        <v>247</v>
      </c>
      <c r="BM206" s="172" t="s">
        <v>492</v>
      </c>
    </row>
    <row r="207" spans="1:65" s="2" customFormat="1" ht="16.5" customHeight="1" x14ac:dyDescent="0.2">
      <c r="A207" s="30"/>
      <c r="B207" s="128"/>
      <c r="C207" s="178" t="s">
        <v>489</v>
      </c>
      <c r="D207" s="178" t="s">
        <v>680</v>
      </c>
      <c r="E207" s="179" t="s">
        <v>2381</v>
      </c>
      <c r="F207" s="180" t="s">
        <v>2382</v>
      </c>
      <c r="G207" s="181" t="s">
        <v>246</v>
      </c>
      <c r="H207" s="182">
        <v>1</v>
      </c>
      <c r="I207" s="183"/>
      <c r="J207" s="184">
        <f t="shared" si="25"/>
        <v>0</v>
      </c>
      <c r="K207" s="185"/>
      <c r="L207" s="186"/>
      <c r="M207" s="187" t="s">
        <v>1</v>
      </c>
      <c r="N207" s="188" t="s">
        <v>38</v>
      </c>
      <c r="O207" s="59"/>
      <c r="P207" s="170">
        <f t="shared" si="26"/>
        <v>0</v>
      </c>
      <c r="Q207" s="170">
        <v>2E-3</v>
      </c>
      <c r="R207" s="170">
        <f t="shared" si="27"/>
        <v>2E-3</v>
      </c>
      <c r="S207" s="170">
        <v>0</v>
      </c>
      <c r="T207" s="171">
        <f t="shared" si="28"/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172" t="s">
        <v>275</v>
      </c>
      <c r="AT207" s="172" t="s">
        <v>680</v>
      </c>
      <c r="AU207" s="172" t="s">
        <v>84</v>
      </c>
      <c r="AY207" s="13" t="s">
        <v>219</v>
      </c>
      <c r="BE207" s="91">
        <f t="shared" si="29"/>
        <v>0</v>
      </c>
      <c r="BF207" s="91">
        <f t="shared" si="30"/>
        <v>0</v>
      </c>
      <c r="BG207" s="91">
        <f t="shared" si="31"/>
        <v>0</v>
      </c>
      <c r="BH207" s="91">
        <f t="shared" si="32"/>
        <v>0</v>
      </c>
      <c r="BI207" s="91">
        <f t="shared" si="33"/>
        <v>0</v>
      </c>
      <c r="BJ207" s="13" t="s">
        <v>84</v>
      </c>
      <c r="BK207" s="91">
        <f t="shared" si="34"/>
        <v>0</v>
      </c>
      <c r="BL207" s="13" t="s">
        <v>247</v>
      </c>
      <c r="BM207" s="172" t="s">
        <v>495</v>
      </c>
    </row>
    <row r="208" spans="1:65" s="2" customFormat="1" ht="16.5" customHeight="1" x14ac:dyDescent="0.2">
      <c r="A208" s="30"/>
      <c r="B208" s="128"/>
      <c r="C208" s="178" t="s">
        <v>385</v>
      </c>
      <c r="D208" s="178" t="s">
        <v>680</v>
      </c>
      <c r="E208" s="179" t="s">
        <v>2383</v>
      </c>
      <c r="F208" s="180" t="s">
        <v>2384</v>
      </c>
      <c r="G208" s="181" t="s">
        <v>246</v>
      </c>
      <c r="H208" s="182">
        <v>1</v>
      </c>
      <c r="I208" s="183"/>
      <c r="J208" s="184">
        <f t="shared" si="25"/>
        <v>0</v>
      </c>
      <c r="K208" s="185"/>
      <c r="L208" s="186"/>
      <c r="M208" s="187" t="s">
        <v>1</v>
      </c>
      <c r="N208" s="188" t="s">
        <v>38</v>
      </c>
      <c r="O208" s="59"/>
      <c r="P208" s="170">
        <f t="shared" si="26"/>
        <v>0</v>
      </c>
      <c r="Q208" s="170">
        <v>2E-3</v>
      </c>
      <c r="R208" s="170">
        <f t="shared" si="27"/>
        <v>2E-3</v>
      </c>
      <c r="S208" s="170">
        <v>0</v>
      </c>
      <c r="T208" s="171">
        <f t="shared" si="28"/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72" t="s">
        <v>275</v>
      </c>
      <c r="AT208" s="172" t="s">
        <v>680</v>
      </c>
      <c r="AU208" s="172" t="s">
        <v>84</v>
      </c>
      <c r="AY208" s="13" t="s">
        <v>219</v>
      </c>
      <c r="BE208" s="91">
        <f t="shared" si="29"/>
        <v>0</v>
      </c>
      <c r="BF208" s="91">
        <f t="shared" si="30"/>
        <v>0</v>
      </c>
      <c r="BG208" s="91">
        <f t="shared" si="31"/>
        <v>0</v>
      </c>
      <c r="BH208" s="91">
        <f t="shared" si="32"/>
        <v>0</v>
      </c>
      <c r="BI208" s="91">
        <f t="shared" si="33"/>
        <v>0</v>
      </c>
      <c r="BJ208" s="13" t="s">
        <v>84</v>
      </c>
      <c r="BK208" s="91">
        <f t="shared" si="34"/>
        <v>0</v>
      </c>
      <c r="BL208" s="13" t="s">
        <v>247</v>
      </c>
      <c r="BM208" s="172" t="s">
        <v>499</v>
      </c>
    </row>
    <row r="209" spans="1:65" s="2" customFormat="1" ht="24.3" customHeight="1" x14ac:dyDescent="0.2">
      <c r="A209" s="30"/>
      <c r="B209" s="128"/>
      <c r="C209" s="160" t="s">
        <v>496</v>
      </c>
      <c r="D209" s="160" t="s">
        <v>221</v>
      </c>
      <c r="E209" s="161" t="s">
        <v>2385</v>
      </c>
      <c r="F209" s="162" t="s">
        <v>2386</v>
      </c>
      <c r="G209" s="163" t="s">
        <v>246</v>
      </c>
      <c r="H209" s="164">
        <v>1</v>
      </c>
      <c r="I209" s="165"/>
      <c r="J209" s="166">
        <f t="shared" si="25"/>
        <v>0</v>
      </c>
      <c r="K209" s="167"/>
      <c r="L209" s="31"/>
      <c r="M209" s="168" t="s">
        <v>1</v>
      </c>
      <c r="N209" s="169" t="s">
        <v>38</v>
      </c>
      <c r="O209" s="59"/>
      <c r="P209" s="170">
        <f t="shared" si="26"/>
        <v>0</v>
      </c>
      <c r="Q209" s="170">
        <v>6.1399999999999996E-3</v>
      </c>
      <c r="R209" s="170">
        <f t="shared" si="27"/>
        <v>6.1399999999999996E-3</v>
      </c>
      <c r="S209" s="170">
        <v>0</v>
      </c>
      <c r="T209" s="171">
        <f t="shared" si="28"/>
        <v>0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R209" s="172" t="s">
        <v>247</v>
      </c>
      <c r="AT209" s="172" t="s">
        <v>221</v>
      </c>
      <c r="AU209" s="172" t="s">
        <v>84</v>
      </c>
      <c r="AY209" s="13" t="s">
        <v>219</v>
      </c>
      <c r="BE209" s="91">
        <f t="shared" si="29"/>
        <v>0</v>
      </c>
      <c r="BF209" s="91">
        <f t="shared" si="30"/>
        <v>0</v>
      </c>
      <c r="BG209" s="91">
        <f t="shared" si="31"/>
        <v>0</v>
      </c>
      <c r="BH209" s="91">
        <f t="shared" si="32"/>
        <v>0</v>
      </c>
      <c r="BI209" s="91">
        <f t="shared" si="33"/>
        <v>0</v>
      </c>
      <c r="BJ209" s="13" t="s">
        <v>84</v>
      </c>
      <c r="BK209" s="91">
        <f t="shared" si="34"/>
        <v>0</v>
      </c>
      <c r="BL209" s="13" t="s">
        <v>247</v>
      </c>
      <c r="BM209" s="172" t="s">
        <v>502</v>
      </c>
    </row>
    <row r="210" spans="1:65" s="2" customFormat="1" ht="16.5" customHeight="1" x14ac:dyDescent="0.2">
      <c r="A210" s="30"/>
      <c r="B210" s="128"/>
      <c r="C210" s="178" t="s">
        <v>389</v>
      </c>
      <c r="D210" s="178" t="s">
        <v>680</v>
      </c>
      <c r="E210" s="179" t="s">
        <v>2387</v>
      </c>
      <c r="F210" s="180" t="s">
        <v>2388</v>
      </c>
      <c r="G210" s="181" t="s">
        <v>246</v>
      </c>
      <c r="H210" s="182">
        <v>1</v>
      </c>
      <c r="I210" s="183"/>
      <c r="J210" s="184">
        <f t="shared" si="25"/>
        <v>0</v>
      </c>
      <c r="K210" s="185"/>
      <c r="L210" s="186"/>
      <c r="M210" s="187" t="s">
        <v>1</v>
      </c>
      <c r="N210" s="188" t="s">
        <v>38</v>
      </c>
      <c r="O210" s="59"/>
      <c r="P210" s="170">
        <f t="shared" si="26"/>
        <v>0</v>
      </c>
      <c r="Q210" s="170">
        <v>5.8999999999999999E-3</v>
      </c>
      <c r="R210" s="170">
        <f t="shared" si="27"/>
        <v>5.8999999999999999E-3</v>
      </c>
      <c r="S210" s="170">
        <v>0</v>
      </c>
      <c r="T210" s="171">
        <f t="shared" si="28"/>
        <v>0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172" t="s">
        <v>275</v>
      </c>
      <c r="AT210" s="172" t="s">
        <v>680</v>
      </c>
      <c r="AU210" s="172" t="s">
        <v>84</v>
      </c>
      <c r="AY210" s="13" t="s">
        <v>219</v>
      </c>
      <c r="BE210" s="91">
        <f t="shared" si="29"/>
        <v>0</v>
      </c>
      <c r="BF210" s="91">
        <f t="shared" si="30"/>
        <v>0</v>
      </c>
      <c r="BG210" s="91">
        <f t="shared" si="31"/>
        <v>0</v>
      </c>
      <c r="BH210" s="91">
        <f t="shared" si="32"/>
        <v>0</v>
      </c>
      <c r="BI210" s="91">
        <f t="shared" si="33"/>
        <v>0</v>
      </c>
      <c r="BJ210" s="13" t="s">
        <v>84</v>
      </c>
      <c r="BK210" s="91">
        <f t="shared" si="34"/>
        <v>0</v>
      </c>
      <c r="BL210" s="13" t="s">
        <v>247</v>
      </c>
      <c r="BM210" s="172" t="s">
        <v>506</v>
      </c>
    </row>
    <row r="211" spans="1:65" s="2" customFormat="1" ht="24.3" customHeight="1" x14ac:dyDescent="0.2">
      <c r="A211" s="30"/>
      <c r="B211" s="128"/>
      <c r="C211" s="160" t="s">
        <v>503</v>
      </c>
      <c r="D211" s="160" t="s">
        <v>221</v>
      </c>
      <c r="E211" s="161" t="s">
        <v>2389</v>
      </c>
      <c r="F211" s="162" t="s">
        <v>2390</v>
      </c>
      <c r="G211" s="163" t="s">
        <v>250</v>
      </c>
      <c r="H211" s="164">
        <v>2.7E-2</v>
      </c>
      <c r="I211" s="165"/>
      <c r="J211" s="166">
        <f t="shared" si="25"/>
        <v>0</v>
      </c>
      <c r="K211" s="167"/>
      <c r="L211" s="31"/>
      <c r="M211" s="168" t="s">
        <v>1</v>
      </c>
      <c r="N211" s="169" t="s">
        <v>38</v>
      </c>
      <c r="O211" s="59"/>
      <c r="P211" s="170">
        <f t="shared" si="26"/>
        <v>0</v>
      </c>
      <c r="Q211" s="170">
        <v>0</v>
      </c>
      <c r="R211" s="170">
        <f t="shared" si="27"/>
        <v>0</v>
      </c>
      <c r="S211" s="170">
        <v>0</v>
      </c>
      <c r="T211" s="171">
        <f t="shared" si="28"/>
        <v>0</v>
      </c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R211" s="172" t="s">
        <v>247</v>
      </c>
      <c r="AT211" s="172" t="s">
        <v>221</v>
      </c>
      <c r="AU211" s="172" t="s">
        <v>84</v>
      </c>
      <c r="AY211" s="13" t="s">
        <v>219</v>
      </c>
      <c r="BE211" s="91">
        <f t="shared" si="29"/>
        <v>0</v>
      </c>
      <c r="BF211" s="91">
        <f t="shared" si="30"/>
        <v>0</v>
      </c>
      <c r="BG211" s="91">
        <f t="shared" si="31"/>
        <v>0</v>
      </c>
      <c r="BH211" s="91">
        <f t="shared" si="32"/>
        <v>0</v>
      </c>
      <c r="BI211" s="91">
        <f t="shared" si="33"/>
        <v>0</v>
      </c>
      <c r="BJ211" s="13" t="s">
        <v>84</v>
      </c>
      <c r="BK211" s="91">
        <f t="shared" si="34"/>
        <v>0</v>
      </c>
      <c r="BL211" s="13" t="s">
        <v>247</v>
      </c>
      <c r="BM211" s="172" t="s">
        <v>509</v>
      </c>
    </row>
    <row r="212" spans="1:65" s="11" customFormat="1" ht="25.95" customHeight="1" x14ac:dyDescent="0.25">
      <c r="B212" s="147"/>
      <c r="D212" s="148" t="s">
        <v>71</v>
      </c>
      <c r="E212" s="149" t="s">
        <v>1077</v>
      </c>
      <c r="F212" s="149" t="s">
        <v>2391</v>
      </c>
      <c r="I212" s="150"/>
      <c r="J212" s="151">
        <f>BK212</f>
        <v>0</v>
      </c>
      <c r="L212" s="147"/>
      <c r="M212" s="152"/>
      <c r="N212" s="153"/>
      <c r="O212" s="153"/>
      <c r="P212" s="154">
        <f>P213</f>
        <v>0</v>
      </c>
      <c r="Q212" s="153"/>
      <c r="R212" s="154">
        <f>R213</f>
        <v>3.5000000000000001E-3</v>
      </c>
      <c r="S212" s="153"/>
      <c r="T212" s="155">
        <f>T213</f>
        <v>0</v>
      </c>
      <c r="AR212" s="148" t="s">
        <v>78</v>
      </c>
      <c r="AT212" s="156" t="s">
        <v>71</v>
      </c>
      <c r="AU212" s="156" t="s">
        <v>72</v>
      </c>
      <c r="AY212" s="148" t="s">
        <v>219</v>
      </c>
      <c r="BK212" s="157">
        <f>BK213</f>
        <v>0</v>
      </c>
    </row>
    <row r="213" spans="1:65" s="11" customFormat="1" ht="22.8" customHeight="1" x14ac:dyDescent="0.25">
      <c r="B213" s="147"/>
      <c r="D213" s="148" t="s">
        <v>71</v>
      </c>
      <c r="E213" s="158" t="s">
        <v>799</v>
      </c>
      <c r="F213" s="158" t="s">
        <v>2392</v>
      </c>
      <c r="I213" s="150"/>
      <c r="J213" s="159">
        <f>BK213</f>
        <v>0</v>
      </c>
      <c r="L213" s="147"/>
      <c r="M213" s="152"/>
      <c r="N213" s="153"/>
      <c r="O213" s="153"/>
      <c r="P213" s="154">
        <f>SUM(P214:P216)</f>
        <v>0</v>
      </c>
      <c r="Q213" s="153"/>
      <c r="R213" s="154">
        <f>SUM(R214:R216)</f>
        <v>3.5000000000000001E-3</v>
      </c>
      <c r="S213" s="153"/>
      <c r="T213" s="155">
        <f>SUM(T214:T216)</f>
        <v>0</v>
      </c>
      <c r="AR213" s="148" t="s">
        <v>78</v>
      </c>
      <c r="AT213" s="156" t="s">
        <v>71</v>
      </c>
      <c r="AU213" s="156" t="s">
        <v>78</v>
      </c>
      <c r="AY213" s="148" t="s">
        <v>219</v>
      </c>
      <c r="BK213" s="157">
        <f>SUM(BK214:BK216)</f>
        <v>0</v>
      </c>
    </row>
    <row r="214" spans="1:65" s="2" customFormat="1" ht="16.5" customHeight="1" x14ac:dyDescent="0.2">
      <c r="A214" s="30"/>
      <c r="B214" s="128"/>
      <c r="C214" s="160" t="s">
        <v>392</v>
      </c>
      <c r="D214" s="160" t="s">
        <v>221</v>
      </c>
      <c r="E214" s="161" t="s">
        <v>2393</v>
      </c>
      <c r="F214" s="162" t="s">
        <v>2394</v>
      </c>
      <c r="G214" s="163" t="s">
        <v>380</v>
      </c>
      <c r="H214" s="164">
        <v>70</v>
      </c>
      <c r="I214" s="165"/>
      <c r="J214" s="166">
        <f>ROUND(I214*H214,2)</f>
        <v>0</v>
      </c>
      <c r="K214" s="167"/>
      <c r="L214" s="31"/>
      <c r="M214" s="168" t="s">
        <v>1</v>
      </c>
      <c r="N214" s="169" t="s">
        <v>38</v>
      </c>
      <c r="O214" s="59"/>
      <c r="P214" s="170">
        <f>O214*H214</f>
        <v>0</v>
      </c>
      <c r="Q214" s="170">
        <v>5.0000000000000002E-5</v>
      </c>
      <c r="R214" s="170">
        <f>Q214*H214</f>
        <v>3.5000000000000001E-3</v>
      </c>
      <c r="S214" s="170">
        <v>0</v>
      </c>
      <c r="T214" s="171">
        <f>S214*H214</f>
        <v>0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172" t="s">
        <v>225</v>
      </c>
      <c r="AT214" s="172" t="s">
        <v>221</v>
      </c>
      <c r="AU214" s="172" t="s">
        <v>84</v>
      </c>
      <c r="AY214" s="13" t="s">
        <v>219</v>
      </c>
      <c r="BE214" s="91">
        <f>IF(N214="základná",J214,0)</f>
        <v>0</v>
      </c>
      <c r="BF214" s="91">
        <f>IF(N214="znížená",J214,0)</f>
        <v>0</v>
      </c>
      <c r="BG214" s="91">
        <f>IF(N214="zákl. prenesená",J214,0)</f>
        <v>0</v>
      </c>
      <c r="BH214" s="91">
        <f>IF(N214="zníž. prenesená",J214,0)</f>
        <v>0</v>
      </c>
      <c r="BI214" s="91">
        <f>IF(N214="nulová",J214,0)</f>
        <v>0</v>
      </c>
      <c r="BJ214" s="13" t="s">
        <v>84</v>
      </c>
      <c r="BK214" s="91">
        <f>ROUND(I214*H214,2)</f>
        <v>0</v>
      </c>
      <c r="BL214" s="13" t="s">
        <v>225</v>
      </c>
      <c r="BM214" s="172" t="s">
        <v>513</v>
      </c>
    </row>
    <row r="215" spans="1:65" s="2" customFormat="1" ht="16.5" customHeight="1" x14ac:dyDescent="0.2">
      <c r="A215" s="30"/>
      <c r="B215" s="128"/>
      <c r="C215" s="160" t="s">
        <v>510</v>
      </c>
      <c r="D215" s="160" t="s">
        <v>221</v>
      </c>
      <c r="E215" s="161" t="s">
        <v>2395</v>
      </c>
      <c r="F215" s="162" t="s">
        <v>2396</v>
      </c>
      <c r="G215" s="163" t="s">
        <v>246</v>
      </c>
      <c r="H215" s="164">
        <v>5</v>
      </c>
      <c r="I215" s="165"/>
      <c r="J215" s="166">
        <f>ROUND(I215*H215,2)</f>
        <v>0</v>
      </c>
      <c r="K215" s="167"/>
      <c r="L215" s="31"/>
      <c r="M215" s="168" t="s">
        <v>1</v>
      </c>
      <c r="N215" s="169" t="s">
        <v>38</v>
      </c>
      <c r="O215" s="59"/>
      <c r="P215" s="170">
        <f>O215*H215</f>
        <v>0</v>
      </c>
      <c r="Q215" s="170">
        <v>0</v>
      </c>
      <c r="R215" s="170">
        <f>Q215*H215</f>
        <v>0</v>
      </c>
      <c r="S215" s="170">
        <v>0</v>
      </c>
      <c r="T215" s="171">
        <f>S215*H215</f>
        <v>0</v>
      </c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R215" s="172" t="s">
        <v>225</v>
      </c>
      <c r="AT215" s="172" t="s">
        <v>221</v>
      </c>
      <c r="AU215" s="172" t="s">
        <v>84</v>
      </c>
      <c r="AY215" s="13" t="s">
        <v>219</v>
      </c>
      <c r="BE215" s="91">
        <f>IF(N215="základná",J215,0)</f>
        <v>0</v>
      </c>
      <c r="BF215" s="91">
        <f>IF(N215="znížená",J215,0)</f>
        <v>0</v>
      </c>
      <c r="BG215" s="91">
        <f>IF(N215="zákl. prenesená",J215,0)</f>
        <v>0</v>
      </c>
      <c r="BH215" s="91">
        <f>IF(N215="zníž. prenesená",J215,0)</f>
        <v>0</v>
      </c>
      <c r="BI215" s="91">
        <f>IF(N215="nulová",J215,0)</f>
        <v>0</v>
      </c>
      <c r="BJ215" s="13" t="s">
        <v>84</v>
      </c>
      <c r="BK215" s="91">
        <f>ROUND(I215*H215,2)</f>
        <v>0</v>
      </c>
      <c r="BL215" s="13" t="s">
        <v>225</v>
      </c>
      <c r="BM215" s="172" t="s">
        <v>517</v>
      </c>
    </row>
    <row r="216" spans="1:65" s="2" customFormat="1" ht="21.75" customHeight="1" x14ac:dyDescent="0.2">
      <c r="A216" s="30"/>
      <c r="B216" s="128"/>
      <c r="C216" s="160" t="s">
        <v>396</v>
      </c>
      <c r="D216" s="160" t="s">
        <v>221</v>
      </c>
      <c r="E216" s="161" t="s">
        <v>2397</v>
      </c>
      <c r="F216" s="162" t="s">
        <v>2398</v>
      </c>
      <c r="G216" s="163" t="s">
        <v>380</v>
      </c>
      <c r="H216" s="164">
        <v>62.3</v>
      </c>
      <c r="I216" s="165"/>
      <c r="J216" s="166">
        <f>ROUND(I216*H216,2)</f>
        <v>0</v>
      </c>
      <c r="K216" s="167"/>
      <c r="L216" s="31"/>
      <c r="M216" s="173" t="s">
        <v>1</v>
      </c>
      <c r="N216" s="174" t="s">
        <v>38</v>
      </c>
      <c r="O216" s="175"/>
      <c r="P216" s="176">
        <f>O216*H216</f>
        <v>0</v>
      </c>
      <c r="Q216" s="176">
        <v>0</v>
      </c>
      <c r="R216" s="176">
        <f>Q216*H216</f>
        <v>0</v>
      </c>
      <c r="S216" s="176">
        <v>0</v>
      </c>
      <c r="T216" s="177">
        <f>S216*H216</f>
        <v>0</v>
      </c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R216" s="172" t="s">
        <v>225</v>
      </c>
      <c r="AT216" s="172" t="s">
        <v>221</v>
      </c>
      <c r="AU216" s="172" t="s">
        <v>84</v>
      </c>
      <c r="AY216" s="13" t="s">
        <v>219</v>
      </c>
      <c r="BE216" s="91">
        <f>IF(N216="základná",J216,0)</f>
        <v>0</v>
      </c>
      <c r="BF216" s="91">
        <f>IF(N216="znížená",J216,0)</f>
        <v>0</v>
      </c>
      <c r="BG216" s="91">
        <f>IF(N216="zákl. prenesená",J216,0)</f>
        <v>0</v>
      </c>
      <c r="BH216" s="91">
        <f>IF(N216="zníž. prenesená",J216,0)</f>
        <v>0</v>
      </c>
      <c r="BI216" s="91">
        <f>IF(N216="nulová",J216,0)</f>
        <v>0</v>
      </c>
      <c r="BJ216" s="13" t="s">
        <v>84</v>
      </c>
      <c r="BK216" s="91">
        <f>ROUND(I216*H216,2)</f>
        <v>0</v>
      </c>
      <c r="BL216" s="13" t="s">
        <v>225</v>
      </c>
      <c r="BM216" s="172" t="s">
        <v>782</v>
      </c>
    </row>
    <row r="217" spans="1:65" s="2" customFormat="1" ht="24.3" customHeight="1" x14ac:dyDescent="0.2">
      <c r="A217" s="30"/>
      <c r="B217" s="128"/>
      <c r="C217" s="427" t="s">
        <v>2852</v>
      </c>
      <c r="D217" s="427"/>
      <c r="E217" s="7"/>
      <c r="F217" s="7"/>
      <c r="G217" s="7"/>
      <c r="H217" s="7"/>
      <c r="I217" s="7"/>
      <c r="J217" s="192"/>
      <c r="K217" s="193"/>
      <c r="L217" s="31"/>
      <c r="M217" s="194"/>
      <c r="N217" s="169"/>
      <c r="O217" s="59"/>
      <c r="P217" s="170"/>
      <c r="Q217" s="170"/>
      <c r="R217" s="170"/>
      <c r="S217" s="170"/>
      <c r="T217" s="17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R217" s="172"/>
      <c r="AT217" s="172"/>
      <c r="AU217" s="172"/>
      <c r="AY217" s="13"/>
      <c r="BE217" s="91"/>
      <c r="BF217" s="91"/>
      <c r="BG217" s="91"/>
      <c r="BH217" s="91"/>
      <c r="BI217" s="91"/>
      <c r="BJ217" s="13"/>
      <c r="BK217" s="91"/>
      <c r="BL217" s="13"/>
      <c r="BM217" s="172"/>
    </row>
    <row r="218" spans="1:65" s="2" customFormat="1" ht="28.8" customHeight="1" x14ac:dyDescent="0.2">
      <c r="A218" s="30"/>
      <c r="B218" s="128"/>
      <c r="C218" s="427" t="s">
        <v>2853</v>
      </c>
      <c r="D218" s="427"/>
      <c r="E218" s="427"/>
      <c r="F218" s="427"/>
      <c r="G218" s="427"/>
      <c r="H218" s="427"/>
      <c r="I218" s="427"/>
      <c r="J218" s="192"/>
      <c r="K218" s="193"/>
      <c r="L218" s="31"/>
      <c r="M218" s="194"/>
      <c r="N218" s="169"/>
      <c r="O218" s="59"/>
      <c r="P218" s="170"/>
      <c r="Q218" s="170"/>
      <c r="R218" s="170"/>
      <c r="S218" s="170"/>
      <c r="T218" s="17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R218" s="172"/>
      <c r="AT218" s="172"/>
      <c r="AU218" s="172"/>
      <c r="AY218" s="13"/>
      <c r="BE218" s="91"/>
      <c r="BF218" s="91"/>
      <c r="BG218" s="91"/>
      <c r="BH218" s="91"/>
      <c r="BI218" s="91"/>
      <c r="BJ218" s="13"/>
      <c r="BK218" s="91"/>
      <c r="BL218" s="13"/>
      <c r="BM218" s="172"/>
    </row>
    <row r="219" spans="1:65" s="2" customFormat="1" ht="33.450000000000003" customHeight="1" x14ac:dyDescent="0.2">
      <c r="A219" s="30"/>
      <c r="B219" s="128"/>
      <c r="C219" s="427" t="s">
        <v>2854</v>
      </c>
      <c r="D219" s="427"/>
      <c r="E219" s="427"/>
      <c r="F219" s="427"/>
      <c r="G219" s="427"/>
      <c r="H219" s="427"/>
      <c r="I219" s="427"/>
      <c r="J219" s="192"/>
      <c r="K219" s="193"/>
      <c r="L219" s="31"/>
      <c r="M219" s="194"/>
      <c r="N219" s="169"/>
      <c r="O219" s="59"/>
      <c r="P219" s="170"/>
      <c r="Q219" s="170"/>
      <c r="R219" s="170"/>
      <c r="S219" s="170"/>
      <c r="T219" s="17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R219" s="172"/>
      <c r="AT219" s="172"/>
      <c r="AU219" s="172"/>
      <c r="AY219" s="13"/>
      <c r="BE219" s="91"/>
      <c r="BF219" s="91"/>
      <c r="BG219" s="91"/>
      <c r="BH219" s="91"/>
      <c r="BI219" s="91"/>
      <c r="BJ219" s="13"/>
      <c r="BK219" s="91"/>
      <c r="BL219" s="13"/>
      <c r="BM219" s="172"/>
    </row>
    <row r="220" spans="1:65" s="2" customFormat="1" ht="33.450000000000003" customHeight="1" x14ac:dyDescent="0.2">
      <c r="A220" s="30"/>
      <c r="B220" s="128"/>
      <c r="C220" s="427" t="s">
        <v>2855</v>
      </c>
      <c r="D220" s="427"/>
      <c r="E220" s="427"/>
      <c r="F220" s="427"/>
      <c r="G220" s="427"/>
      <c r="H220" s="427"/>
      <c r="I220" s="427"/>
      <c r="J220" s="192"/>
      <c r="K220" s="193"/>
      <c r="L220" s="31"/>
      <c r="M220" s="194"/>
      <c r="N220" s="169"/>
      <c r="O220" s="59"/>
      <c r="P220" s="170"/>
      <c r="Q220" s="170"/>
      <c r="R220" s="170"/>
      <c r="S220" s="170"/>
      <c r="T220" s="17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R220" s="172"/>
      <c r="AT220" s="172"/>
      <c r="AU220" s="172"/>
      <c r="AY220" s="13"/>
      <c r="BE220" s="91"/>
      <c r="BF220" s="91"/>
      <c r="BG220" s="91"/>
      <c r="BH220" s="91"/>
      <c r="BI220" s="91"/>
      <c r="BJ220" s="13"/>
      <c r="BK220" s="91"/>
      <c r="BL220" s="13"/>
      <c r="BM220" s="172"/>
    </row>
    <row r="221" spans="1:65" s="2" customFormat="1" ht="39" customHeight="1" x14ac:dyDescent="0.2">
      <c r="A221" s="30"/>
      <c r="B221" s="128"/>
      <c r="C221" s="427" t="s">
        <v>2856</v>
      </c>
      <c r="D221" s="427"/>
      <c r="E221" s="427"/>
      <c r="F221" s="427"/>
      <c r="G221" s="427"/>
      <c r="H221" s="427"/>
      <c r="I221" s="427"/>
      <c r="J221" s="192"/>
      <c r="K221" s="193"/>
      <c r="L221" s="31"/>
      <c r="M221" s="194"/>
      <c r="N221" s="169"/>
      <c r="O221" s="59"/>
      <c r="P221" s="170"/>
      <c r="Q221" s="170"/>
      <c r="R221" s="170"/>
      <c r="S221" s="170"/>
      <c r="T221" s="17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R221" s="172"/>
      <c r="AT221" s="172"/>
      <c r="AU221" s="172"/>
      <c r="AY221" s="13"/>
      <c r="BE221" s="91"/>
      <c r="BF221" s="91"/>
      <c r="BG221" s="91"/>
      <c r="BH221" s="91"/>
      <c r="BI221" s="91"/>
      <c r="BJ221" s="13"/>
      <c r="BK221" s="91"/>
      <c r="BL221" s="13"/>
      <c r="BM221" s="172"/>
    </row>
    <row r="222" spans="1:65" s="2" customFormat="1" ht="40.799999999999997" customHeight="1" x14ac:dyDescent="0.2">
      <c r="A222" s="30"/>
      <c r="B222" s="128"/>
      <c r="C222" s="427" t="s">
        <v>2857</v>
      </c>
      <c r="D222" s="427"/>
      <c r="E222" s="427"/>
      <c r="F222" s="427"/>
      <c r="G222" s="427"/>
      <c r="H222" s="427"/>
      <c r="I222" s="427"/>
      <c r="J222" s="192"/>
      <c r="K222" s="193"/>
      <c r="L222" s="31"/>
      <c r="M222" s="194"/>
      <c r="N222" s="169"/>
      <c r="O222" s="59"/>
      <c r="P222" s="170"/>
      <c r="Q222" s="170"/>
      <c r="R222" s="170"/>
      <c r="S222" s="170"/>
      <c r="T222" s="17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R222" s="172"/>
      <c r="AT222" s="172"/>
      <c r="AU222" s="172"/>
      <c r="AY222" s="13"/>
      <c r="BE222" s="91"/>
      <c r="BF222" s="91"/>
      <c r="BG222" s="91"/>
      <c r="BH222" s="91"/>
      <c r="BI222" s="91"/>
      <c r="BJ222" s="13"/>
      <c r="BK222" s="91"/>
      <c r="BL222" s="13"/>
      <c r="BM222" s="172"/>
    </row>
    <row r="223" spans="1:65" s="2" customFormat="1" ht="46.2" customHeight="1" x14ac:dyDescent="0.2">
      <c r="A223" s="30"/>
      <c r="B223" s="128"/>
      <c r="C223" s="427" t="s">
        <v>2858</v>
      </c>
      <c r="D223" s="427"/>
      <c r="E223" s="427"/>
      <c r="F223" s="427"/>
      <c r="G223" s="427"/>
      <c r="H223" s="427"/>
      <c r="I223" s="427"/>
      <c r="J223" s="192"/>
      <c r="K223" s="193"/>
      <c r="L223" s="31"/>
      <c r="M223" s="194"/>
      <c r="N223" s="169"/>
      <c r="O223" s="59"/>
      <c r="P223" s="170"/>
      <c r="Q223" s="170"/>
      <c r="R223" s="170"/>
      <c r="S223" s="170"/>
      <c r="T223" s="17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R223" s="172"/>
      <c r="AT223" s="172"/>
      <c r="AU223" s="172"/>
      <c r="AY223" s="13"/>
      <c r="BE223" s="91"/>
      <c r="BF223" s="91"/>
      <c r="BG223" s="91"/>
      <c r="BH223" s="91"/>
      <c r="BI223" s="91"/>
      <c r="BJ223" s="13"/>
      <c r="BK223" s="91"/>
      <c r="BL223" s="13"/>
      <c r="BM223" s="172"/>
    </row>
    <row r="224" spans="1:65" s="2" customFormat="1" ht="7.05" customHeight="1" x14ac:dyDescent="0.2">
      <c r="A224" s="30"/>
      <c r="B224" s="48"/>
      <c r="C224" s="49"/>
      <c r="D224" s="49"/>
      <c r="E224" s="49"/>
      <c r="F224" s="49"/>
      <c r="G224" s="49"/>
      <c r="H224" s="49"/>
      <c r="I224" s="49"/>
      <c r="J224" s="49"/>
      <c r="K224" s="49"/>
      <c r="L224" s="31"/>
      <c r="M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</row>
  </sheetData>
  <autoFilter ref="C138:K216"/>
  <mergeCells count="24">
    <mergeCell ref="E129:H129"/>
    <mergeCell ref="C220:I220"/>
    <mergeCell ref="C221:I221"/>
    <mergeCell ref="C222:I222"/>
    <mergeCell ref="C223:I223"/>
    <mergeCell ref="E131:H131"/>
    <mergeCell ref="C218:I218"/>
    <mergeCell ref="C219:I219"/>
    <mergeCell ref="E11:H11"/>
    <mergeCell ref="E20:H20"/>
    <mergeCell ref="E29:H29"/>
    <mergeCell ref="L2:V2"/>
    <mergeCell ref="C217:D217"/>
    <mergeCell ref="E85:H85"/>
    <mergeCell ref="E87:H87"/>
    <mergeCell ref="E89:H89"/>
    <mergeCell ref="D111:F111"/>
    <mergeCell ref="D112:F112"/>
    <mergeCell ref="E7:H7"/>
    <mergeCell ref="E9:H9"/>
    <mergeCell ref="D113:F113"/>
    <mergeCell ref="D114:F114"/>
    <mergeCell ref="D115:F115"/>
    <mergeCell ref="E127:H127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2"/>
  <sheetViews>
    <sheetView showGridLines="0" topLeftCell="A210" workbookViewId="0">
      <selection activeCell="J43" sqref="J43"/>
    </sheetView>
  </sheetViews>
  <sheetFormatPr defaultColWidth="8.7109375" defaultRowHeight="10.199999999999999" x14ac:dyDescent="0.2"/>
  <cols>
    <col min="1" max="1" width="8.28515625" style="1" customWidth="1"/>
    <col min="2" max="2" width="1.28515625" style="1" customWidth="1"/>
    <col min="3" max="4" width="4.28515625" style="1" customWidth="1"/>
    <col min="5" max="5" width="17.28515625" style="1" customWidth="1"/>
    <col min="6" max="6" width="50.7109375" style="1" customWidth="1"/>
    <col min="7" max="7" width="7.42578125" style="1" customWidth="1"/>
    <col min="8" max="8" width="14" style="1" customWidth="1"/>
    <col min="9" max="9" width="15.71093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7109375" style="1" hidden="1" customWidth="1"/>
    <col min="14" max="14" width="9.28515625" style="1" hidden="1"/>
    <col min="15" max="20" width="14.28515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7.049999999999997" customHeight="1" x14ac:dyDescent="0.2">
      <c r="L2" s="373" t="s">
        <v>5</v>
      </c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13" t="s">
        <v>155</v>
      </c>
    </row>
    <row r="3" spans="1:46" s="1" customFormat="1" ht="7.0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1:46" s="1" customFormat="1" ht="25.05" customHeight="1" x14ac:dyDescent="0.2">
      <c r="B4" s="16"/>
      <c r="D4" s="17" t="s">
        <v>180</v>
      </c>
      <c r="L4" s="16"/>
      <c r="M4" s="97" t="s">
        <v>9</v>
      </c>
      <c r="AT4" s="13" t="s">
        <v>3</v>
      </c>
    </row>
    <row r="5" spans="1:46" s="1" customFormat="1" ht="7.05" customHeight="1" x14ac:dyDescent="0.2">
      <c r="B5" s="16"/>
      <c r="L5" s="16"/>
    </row>
    <row r="6" spans="1:46" s="1" customFormat="1" ht="12" customHeight="1" x14ac:dyDescent="0.2">
      <c r="B6" s="16"/>
      <c r="D6" s="23" t="s">
        <v>15</v>
      </c>
      <c r="L6" s="16"/>
    </row>
    <row r="7" spans="1:46" s="1" customFormat="1" ht="16.5" customHeight="1" x14ac:dyDescent="0.2">
      <c r="B7" s="16"/>
      <c r="E7" s="428" t="str">
        <f>'Rekapitulácia stavby'!K6</f>
        <v>Vinárstvo S</v>
      </c>
      <c r="F7" s="429"/>
      <c r="G7" s="429"/>
      <c r="H7" s="429"/>
      <c r="L7" s="16"/>
    </row>
    <row r="8" spans="1:46" s="1" customFormat="1" ht="12" customHeight="1" x14ac:dyDescent="0.2">
      <c r="B8" s="16"/>
      <c r="D8" s="23" t="s">
        <v>181</v>
      </c>
      <c r="L8" s="16"/>
    </row>
    <row r="9" spans="1:46" s="2" customFormat="1" ht="16.5" customHeight="1" x14ac:dyDescent="0.2">
      <c r="A9" s="30"/>
      <c r="B9" s="31"/>
      <c r="C9" s="30"/>
      <c r="D9" s="30"/>
      <c r="E9" s="428" t="s">
        <v>154</v>
      </c>
      <c r="F9" s="425"/>
      <c r="G9" s="425"/>
      <c r="H9" s="425"/>
      <c r="I9" s="30"/>
      <c r="J9" s="30"/>
      <c r="K9" s="30"/>
      <c r="L9" s="43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2" customHeight="1" x14ac:dyDescent="0.2">
      <c r="A10" s="30"/>
      <c r="B10" s="31"/>
      <c r="C10" s="30"/>
      <c r="D10" s="23" t="s">
        <v>182</v>
      </c>
      <c r="E10" s="30"/>
      <c r="F10" s="30"/>
      <c r="G10" s="30"/>
      <c r="H10" s="30"/>
      <c r="I10" s="30"/>
      <c r="J10" s="30"/>
      <c r="K10" s="30"/>
      <c r="L10" s="43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6.5" customHeight="1" x14ac:dyDescent="0.2">
      <c r="A11" s="30"/>
      <c r="B11" s="31"/>
      <c r="C11" s="30"/>
      <c r="D11" s="30"/>
      <c r="E11" s="404"/>
      <c r="F11" s="425"/>
      <c r="G11" s="425"/>
      <c r="H11" s="425"/>
      <c r="I11" s="30"/>
      <c r="J11" s="30"/>
      <c r="K11" s="30"/>
      <c r="L11" s="4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x14ac:dyDescent="0.2">
      <c r="A12" s="30"/>
      <c r="B12" s="31"/>
      <c r="C12" s="30"/>
      <c r="D12" s="30"/>
      <c r="E12" s="30"/>
      <c r="F12" s="30"/>
      <c r="G12" s="30"/>
      <c r="H12" s="30"/>
      <c r="I12" s="30"/>
      <c r="J12" s="30"/>
      <c r="K12" s="30"/>
      <c r="L12" s="4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2" customHeight="1" x14ac:dyDescent="0.2">
      <c r="A13" s="30"/>
      <c r="B13" s="31"/>
      <c r="C13" s="30"/>
      <c r="D13" s="23" t="s">
        <v>16</v>
      </c>
      <c r="E13" s="30"/>
      <c r="F13" s="21" t="s">
        <v>1</v>
      </c>
      <c r="G13" s="30"/>
      <c r="H13" s="30"/>
      <c r="I13" s="23" t="s">
        <v>17</v>
      </c>
      <c r="J13" s="21" t="s">
        <v>1</v>
      </c>
      <c r="K13" s="30"/>
      <c r="L13" s="4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 x14ac:dyDescent="0.2">
      <c r="A14" s="30"/>
      <c r="B14" s="31"/>
      <c r="C14" s="30"/>
      <c r="D14" s="23" t="s">
        <v>18</v>
      </c>
      <c r="E14" s="30"/>
      <c r="F14" s="21" t="s">
        <v>183</v>
      </c>
      <c r="G14" s="30"/>
      <c r="H14" s="30"/>
      <c r="I14" s="23" t="s">
        <v>20</v>
      </c>
      <c r="J14" s="56">
        <f>'Rekapitulácia stavby'!AN8</f>
        <v>44665</v>
      </c>
      <c r="K14" s="30"/>
      <c r="L14" s="4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0.8" customHeight="1" x14ac:dyDescent="0.2">
      <c r="A15" s="30"/>
      <c r="B15" s="31"/>
      <c r="C15" s="30"/>
      <c r="D15" s="30"/>
      <c r="E15" s="30"/>
      <c r="F15" s="30"/>
      <c r="G15" s="30"/>
      <c r="H15" s="30"/>
      <c r="I15" s="30"/>
      <c r="J15" s="30"/>
      <c r="K15" s="30"/>
      <c r="L15" s="4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12" customHeight="1" x14ac:dyDescent="0.2">
      <c r="A16" s="30"/>
      <c r="B16" s="31"/>
      <c r="C16" s="30"/>
      <c r="D16" s="23" t="s">
        <v>21</v>
      </c>
      <c r="E16" s="30"/>
      <c r="F16" s="30"/>
      <c r="G16" s="30"/>
      <c r="H16" s="30"/>
      <c r="I16" s="23" t="s">
        <v>22</v>
      </c>
      <c r="J16" s="21" t="s">
        <v>1</v>
      </c>
      <c r="K16" s="30"/>
      <c r="L16" s="43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8" customHeight="1" x14ac:dyDescent="0.2">
      <c r="A17" s="30"/>
      <c r="B17" s="31"/>
      <c r="C17" s="30"/>
      <c r="D17" s="30"/>
      <c r="E17" s="21" t="s">
        <v>184</v>
      </c>
      <c r="F17" s="30"/>
      <c r="G17" s="30"/>
      <c r="H17" s="30"/>
      <c r="I17" s="23" t="s">
        <v>23</v>
      </c>
      <c r="J17" s="21" t="s">
        <v>1</v>
      </c>
      <c r="K17" s="30"/>
      <c r="L17" s="43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7.05" customHeight="1" x14ac:dyDescent="0.2">
      <c r="A18" s="30"/>
      <c r="B18" s="31"/>
      <c r="C18" s="30"/>
      <c r="D18" s="30"/>
      <c r="E18" s="30"/>
      <c r="F18" s="30"/>
      <c r="G18" s="30"/>
      <c r="H18" s="30"/>
      <c r="I18" s="30"/>
      <c r="J18" s="30"/>
      <c r="K18" s="30"/>
      <c r="L18" s="4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2" customHeight="1" x14ac:dyDescent="0.2">
      <c r="A19" s="30"/>
      <c r="B19" s="31"/>
      <c r="C19" s="30"/>
      <c r="D19" s="23" t="s">
        <v>24</v>
      </c>
      <c r="E19" s="30"/>
      <c r="F19" s="30"/>
      <c r="G19" s="30"/>
      <c r="H19" s="30"/>
      <c r="I19" s="23" t="s">
        <v>22</v>
      </c>
      <c r="J19" s="24" t="str">
        <f>'Rekapitulácia stavby'!AN13</f>
        <v>Vyplň údaj</v>
      </c>
      <c r="K19" s="30"/>
      <c r="L19" s="43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8" customHeight="1" x14ac:dyDescent="0.2">
      <c r="A20" s="30"/>
      <c r="B20" s="31"/>
      <c r="C20" s="30"/>
      <c r="D20" s="30"/>
      <c r="E20" s="426" t="str">
        <f>'Rekapitulácia stavby'!E14</f>
        <v>Vyplň údaj</v>
      </c>
      <c r="F20" s="378"/>
      <c r="G20" s="378"/>
      <c r="H20" s="378"/>
      <c r="I20" s="23" t="s">
        <v>23</v>
      </c>
      <c r="J20" s="24" t="str">
        <f>'Rekapitulácia stavby'!AN14</f>
        <v>Vyplň údaj</v>
      </c>
      <c r="K20" s="30"/>
      <c r="L20" s="43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7.05" customHeight="1" x14ac:dyDescent="0.2">
      <c r="A21" s="30"/>
      <c r="B21" s="31"/>
      <c r="C21" s="30"/>
      <c r="D21" s="30"/>
      <c r="E21" s="30"/>
      <c r="F21" s="30"/>
      <c r="G21" s="30"/>
      <c r="H21" s="30"/>
      <c r="I21" s="30"/>
      <c r="J21" s="30"/>
      <c r="K21" s="30"/>
      <c r="L21" s="43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2" customHeight="1" x14ac:dyDescent="0.2">
      <c r="A22" s="30"/>
      <c r="B22" s="31"/>
      <c r="C22" s="30"/>
      <c r="D22" s="23" t="s">
        <v>26</v>
      </c>
      <c r="E22" s="30"/>
      <c r="F22" s="30"/>
      <c r="G22" s="30"/>
      <c r="H22" s="30"/>
      <c r="I22" s="23" t="s">
        <v>22</v>
      </c>
      <c r="J22" s="21" t="s">
        <v>1</v>
      </c>
      <c r="K22" s="30"/>
      <c r="L22" s="4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8" customHeight="1" x14ac:dyDescent="0.2">
      <c r="A23" s="30"/>
      <c r="B23" s="31"/>
      <c r="C23" s="30"/>
      <c r="D23" s="30"/>
      <c r="E23" s="21" t="s">
        <v>185</v>
      </c>
      <c r="F23" s="30"/>
      <c r="G23" s="30"/>
      <c r="H23" s="30"/>
      <c r="I23" s="23" t="s">
        <v>23</v>
      </c>
      <c r="J23" s="21" t="s">
        <v>1</v>
      </c>
      <c r="K23" s="30"/>
      <c r="L23" s="4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7.05" customHeight="1" x14ac:dyDescent="0.2">
      <c r="A24" s="30"/>
      <c r="B24" s="31"/>
      <c r="C24" s="30"/>
      <c r="D24" s="30"/>
      <c r="E24" s="30"/>
      <c r="F24" s="30"/>
      <c r="G24" s="30"/>
      <c r="H24" s="30"/>
      <c r="I24" s="30"/>
      <c r="J24" s="30"/>
      <c r="K24" s="30"/>
      <c r="L24" s="43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2" customHeight="1" x14ac:dyDescent="0.2">
      <c r="A25" s="30"/>
      <c r="B25" s="31"/>
      <c r="C25" s="30"/>
      <c r="D25" s="23" t="s">
        <v>28</v>
      </c>
      <c r="E25" s="30"/>
      <c r="F25" s="30"/>
      <c r="G25" s="30"/>
      <c r="H25" s="30"/>
      <c r="I25" s="23" t="s">
        <v>22</v>
      </c>
      <c r="J25" s="21" t="s">
        <v>1</v>
      </c>
      <c r="K25" s="30"/>
      <c r="L25" s="43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8" customHeight="1" x14ac:dyDescent="0.2">
      <c r="A26" s="30"/>
      <c r="B26" s="31"/>
      <c r="C26" s="30"/>
      <c r="D26" s="30"/>
      <c r="E26" s="21" t="s">
        <v>186</v>
      </c>
      <c r="F26" s="30"/>
      <c r="G26" s="30"/>
      <c r="H26" s="30"/>
      <c r="I26" s="23" t="s">
        <v>23</v>
      </c>
      <c r="J26" s="21" t="s">
        <v>1</v>
      </c>
      <c r="K26" s="30"/>
      <c r="L26" s="4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7.05" customHeight="1" x14ac:dyDescent="0.2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43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12" customHeight="1" x14ac:dyDescent="0.2">
      <c r="A28" s="30"/>
      <c r="B28" s="31"/>
      <c r="C28" s="30"/>
      <c r="D28" s="23" t="s">
        <v>29</v>
      </c>
      <c r="E28" s="30"/>
      <c r="F28" s="30"/>
      <c r="G28" s="30"/>
      <c r="H28" s="30"/>
      <c r="I28" s="30"/>
      <c r="J28" s="30"/>
      <c r="K28" s="30"/>
      <c r="L28" s="4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7" customFormat="1" ht="16.5" customHeight="1" x14ac:dyDescent="0.2">
      <c r="A29" s="98"/>
      <c r="B29" s="99"/>
      <c r="C29" s="98"/>
      <c r="D29" s="98"/>
      <c r="E29" s="382" t="s">
        <v>1</v>
      </c>
      <c r="F29" s="382"/>
      <c r="G29" s="382"/>
      <c r="H29" s="382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7.05" customHeight="1" x14ac:dyDescent="0.2">
      <c r="A30" s="30"/>
      <c r="B30" s="31"/>
      <c r="C30" s="30"/>
      <c r="D30" s="30"/>
      <c r="E30" s="30"/>
      <c r="F30" s="30"/>
      <c r="G30" s="30"/>
      <c r="H30" s="30"/>
      <c r="I30" s="30"/>
      <c r="J30" s="30"/>
      <c r="K30" s="30"/>
      <c r="L30" s="43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7.05" customHeight="1" x14ac:dyDescent="0.2">
      <c r="A31" s="30"/>
      <c r="B31" s="31"/>
      <c r="C31" s="30"/>
      <c r="D31" s="67"/>
      <c r="E31" s="67"/>
      <c r="F31" s="67"/>
      <c r="G31" s="67"/>
      <c r="H31" s="67"/>
      <c r="I31" s="67"/>
      <c r="J31" s="67"/>
      <c r="K31" s="67"/>
      <c r="L31" s="43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55" customHeight="1" x14ac:dyDescent="0.2">
      <c r="A32" s="30"/>
      <c r="B32" s="31"/>
      <c r="C32" s="30"/>
      <c r="D32" s="21" t="s">
        <v>187</v>
      </c>
      <c r="E32" s="30"/>
      <c r="F32" s="30"/>
      <c r="G32" s="30"/>
      <c r="H32" s="30"/>
      <c r="I32" s="30"/>
      <c r="J32" s="29">
        <f>J98</f>
        <v>0</v>
      </c>
      <c r="K32" s="30"/>
      <c r="L32" s="43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55" customHeight="1" x14ac:dyDescent="0.2">
      <c r="A33" s="30"/>
      <c r="B33" s="31"/>
      <c r="C33" s="30"/>
      <c r="D33" s="28" t="s">
        <v>174</v>
      </c>
      <c r="E33" s="30"/>
      <c r="F33" s="30"/>
      <c r="G33" s="30"/>
      <c r="H33" s="30"/>
      <c r="I33" s="30"/>
      <c r="J33" s="29">
        <f>J106</f>
        <v>0</v>
      </c>
      <c r="K33" s="30"/>
      <c r="L33" s="4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25.2" customHeight="1" x14ac:dyDescent="0.2">
      <c r="A34" s="30"/>
      <c r="B34" s="31"/>
      <c r="C34" s="30"/>
      <c r="D34" s="101" t="s">
        <v>32</v>
      </c>
      <c r="E34" s="30"/>
      <c r="F34" s="30"/>
      <c r="G34" s="30"/>
      <c r="H34" s="30"/>
      <c r="I34" s="30"/>
      <c r="J34" s="72">
        <f>ROUND(J32 + J33, 2)</f>
        <v>0</v>
      </c>
      <c r="K34" s="30"/>
      <c r="L34" s="43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7.05" customHeight="1" x14ac:dyDescent="0.2">
      <c r="A35" s="30"/>
      <c r="B35" s="31"/>
      <c r="C35" s="30"/>
      <c r="D35" s="67"/>
      <c r="E35" s="67"/>
      <c r="F35" s="67"/>
      <c r="G35" s="67"/>
      <c r="H35" s="67"/>
      <c r="I35" s="67"/>
      <c r="J35" s="67"/>
      <c r="K35" s="67"/>
      <c r="L35" s="4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55" customHeight="1" x14ac:dyDescent="0.2">
      <c r="A36" s="30"/>
      <c r="B36" s="31"/>
      <c r="C36" s="30"/>
      <c r="D36" s="30"/>
      <c r="E36" s="30"/>
      <c r="F36" s="34" t="s">
        <v>34</v>
      </c>
      <c r="G36" s="30"/>
      <c r="H36" s="30"/>
      <c r="I36" s="34" t="s">
        <v>33</v>
      </c>
      <c r="J36" s="34" t="s">
        <v>35</v>
      </c>
      <c r="K36" s="30"/>
      <c r="L36" s="4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55" customHeight="1" x14ac:dyDescent="0.2">
      <c r="A37" s="30"/>
      <c r="B37" s="31"/>
      <c r="C37" s="30"/>
      <c r="D37" s="102" t="s">
        <v>36</v>
      </c>
      <c r="E37" s="36" t="s">
        <v>37</v>
      </c>
      <c r="F37" s="103">
        <f>ROUND((SUM(BE106:BE113) + SUM(BE135:BE214)),  2)</f>
        <v>0</v>
      </c>
      <c r="G37" s="104"/>
      <c r="H37" s="104"/>
      <c r="I37" s="105">
        <v>0.2</v>
      </c>
      <c r="J37" s="103">
        <f>ROUND(((SUM(BE106:BE113) + SUM(BE135:BE214))*I37),  2)</f>
        <v>0</v>
      </c>
      <c r="K37" s="30"/>
      <c r="L37" s="43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55" customHeight="1" x14ac:dyDescent="0.2">
      <c r="A38" s="30"/>
      <c r="B38" s="31"/>
      <c r="C38" s="30"/>
      <c r="D38" s="30"/>
      <c r="E38" s="36" t="s">
        <v>38</v>
      </c>
      <c r="F38" s="103">
        <f>ROUND((SUM(BF106:BF113) + SUM(BF135:BF214)),  2)</f>
        <v>0</v>
      </c>
      <c r="G38" s="104"/>
      <c r="H38" s="104"/>
      <c r="I38" s="105">
        <v>0.2</v>
      </c>
      <c r="J38" s="103">
        <f>ROUND(((SUM(BF106:BF113) + SUM(BF135:BF214))*I38),  2)</f>
        <v>0</v>
      </c>
      <c r="K38" s="30"/>
      <c r="L38" s="43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55" hidden="1" customHeight="1" x14ac:dyDescent="0.2">
      <c r="A39" s="30"/>
      <c r="B39" s="31"/>
      <c r="C39" s="30"/>
      <c r="D39" s="30"/>
      <c r="E39" s="23" t="s">
        <v>39</v>
      </c>
      <c r="F39" s="106">
        <f>ROUND((SUM(BG106:BG113) + SUM(BG135:BG214)),  2)</f>
        <v>0</v>
      </c>
      <c r="G39" s="30"/>
      <c r="H39" s="30"/>
      <c r="I39" s="107">
        <v>0.2</v>
      </c>
      <c r="J39" s="106">
        <f>0</f>
        <v>0</v>
      </c>
      <c r="K39" s="30"/>
      <c r="L39" s="43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55" hidden="1" customHeight="1" x14ac:dyDescent="0.2">
      <c r="A40" s="30"/>
      <c r="B40" s="31"/>
      <c r="C40" s="30"/>
      <c r="D40" s="30"/>
      <c r="E40" s="23" t="s">
        <v>40</v>
      </c>
      <c r="F40" s="106">
        <f>ROUND((SUM(BH106:BH113) + SUM(BH135:BH214)),  2)</f>
        <v>0</v>
      </c>
      <c r="G40" s="30"/>
      <c r="H40" s="30"/>
      <c r="I40" s="107">
        <v>0.2</v>
      </c>
      <c r="J40" s="106">
        <f>0</f>
        <v>0</v>
      </c>
      <c r="K40" s="30"/>
      <c r="L40" s="43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14.55" hidden="1" customHeight="1" x14ac:dyDescent="0.2">
      <c r="A41" s="30"/>
      <c r="B41" s="31"/>
      <c r="C41" s="30"/>
      <c r="D41" s="30"/>
      <c r="E41" s="36" t="s">
        <v>41</v>
      </c>
      <c r="F41" s="103">
        <f>ROUND((SUM(BI106:BI113) + SUM(BI135:BI214)),  2)</f>
        <v>0</v>
      </c>
      <c r="G41" s="104"/>
      <c r="H41" s="104"/>
      <c r="I41" s="105">
        <v>0</v>
      </c>
      <c r="J41" s="103">
        <f>0</f>
        <v>0</v>
      </c>
      <c r="K41" s="30"/>
      <c r="L41" s="43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7.05" customHeight="1" x14ac:dyDescent="0.2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43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" customFormat="1" ht="25.2" customHeight="1" x14ac:dyDescent="0.2">
      <c r="A43" s="30"/>
      <c r="B43" s="31"/>
      <c r="C43" s="95"/>
      <c r="D43" s="108" t="s">
        <v>42</v>
      </c>
      <c r="E43" s="61"/>
      <c r="F43" s="61"/>
      <c r="G43" s="109" t="s">
        <v>43</v>
      </c>
      <c r="H43" s="110" t="s">
        <v>44</v>
      </c>
      <c r="I43" s="61"/>
      <c r="J43" s="111">
        <f>SUM(J34:J41)</f>
        <v>0</v>
      </c>
      <c r="K43" s="112"/>
      <c r="L43" s="43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2" customFormat="1" ht="14.55" customHeight="1" x14ac:dyDescent="0.2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43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s="1" customFormat="1" ht="14.55" customHeight="1" x14ac:dyDescent="0.2">
      <c r="B45" s="16"/>
      <c r="L45" s="16"/>
    </row>
    <row r="46" spans="1:31" s="1" customFormat="1" ht="14.55" customHeight="1" x14ac:dyDescent="0.2">
      <c r="B46" s="16"/>
      <c r="L46" s="16"/>
    </row>
    <row r="47" spans="1:31" s="1" customFormat="1" ht="14.55" customHeight="1" x14ac:dyDescent="0.2">
      <c r="B47" s="16"/>
      <c r="L47" s="16"/>
    </row>
    <row r="48" spans="1:31" s="1" customFormat="1" ht="14.55" customHeight="1" x14ac:dyDescent="0.2">
      <c r="B48" s="16"/>
      <c r="L48" s="16"/>
    </row>
    <row r="49" spans="1:31" s="1" customFormat="1" ht="14.55" customHeight="1" x14ac:dyDescent="0.2">
      <c r="B49" s="16"/>
      <c r="L49" s="16"/>
    </row>
    <row r="50" spans="1:31" s="2" customFormat="1" ht="14.55" customHeight="1" x14ac:dyDescent="0.2">
      <c r="B50" s="43"/>
      <c r="D50" s="44" t="s">
        <v>45</v>
      </c>
      <c r="E50" s="45"/>
      <c r="F50" s="45"/>
      <c r="G50" s="44" t="s">
        <v>46</v>
      </c>
      <c r="H50" s="45"/>
      <c r="I50" s="45"/>
      <c r="J50" s="45"/>
      <c r="K50" s="45"/>
      <c r="L50" s="43"/>
    </row>
    <row r="51" spans="1:31" x14ac:dyDescent="0.2">
      <c r="B51" s="16"/>
      <c r="L51" s="16"/>
    </row>
    <row r="52" spans="1:31" x14ac:dyDescent="0.2">
      <c r="B52" s="16"/>
      <c r="L52" s="16"/>
    </row>
    <row r="53" spans="1:31" x14ac:dyDescent="0.2">
      <c r="B53" s="16"/>
      <c r="L53" s="16"/>
    </row>
    <row r="54" spans="1:31" x14ac:dyDescent="0.2">
      <c r="B54" s="16"/>
      <c r="L54" s="16"/>
    </row>
    <row r="55" spans="1:31" x14ac:dyDescent="0.2">
      <c r="B55" s="16"/>
      <c r="L55" s="16"/>
    </row>
    <row r="56" spans="1:31" x14ac:dyDescent="0.2">
      <c r="B56" s="16"/>
      <c r="L56" s="16"/>
    </row>
    <row r="57" spans="1:31" x14ac:dyDescent="0.2">
      <c r="B57" s="16"/>
      <c r="L57" s="16"/>
    </row>
    <row r="58" spans="1:31" x14ac:dyDescent="0.2">
      <c r="B58" s="16"/>
      <c r="L58" s="16"/>
    </row>
    <row r="59" spans="1:31" x14ac:dyDescent="0.2">
      <c r="B59" s="16"/>
      <c r="L59" s="16"/>
    </row>
    <row r="60" spans="1:31" x14ac:dyDescent="0.2">
      <c r="B60" s="16"/>
      <c r="L60" s="16"/>
    </row>
    <row r="61" spans="1:31" s="2" customFormat="1" ht="13.2" x14ac:dyDescent="0.2">
      <c r="A61" s="30"/>
      <c r="B61" s="31"/>
      <c r="C61" s="30"/>
      <c r="D61" s="46" t="s">
        <v>47</v>
      </c>
      <c r="E61" s="33"/>
      <c r="F61" s="113" t="s">
        <v>48</v>
      </c>
      <c r="G61" s="46" t="s">
        <v>47</v>
      </c>
      <c r="H61" s="33"/>
      <c r="I61" s="33"/>
      <c r="J61" s="114" t="s">
        <v>48</v>
      </c>
      <c r="K61" s="33"/>
      <c r="L61" s="4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x14ac:dyDescent="0.2">
      <c r="B62" s="16"/>
      <c r="L62" s="16"/>
    </row>
    <row r="63" spans="1:31" x14ac:dyDescent="0.2">
      <c r="B63" s="16"/>
      <c r="L63" s="16"/>
    </row>
    <row r="64" spans="1:31" x14ac:dyDescent="0.2">
      <c r="B64" s="16"/>
      <c r="L64" s="16"/>
    </row>
    <row r="65" spans="1:31" s="2" customFormat="1" ht="13.2" x14ac:dyDescent="0.2">
      <c r="A65" s="30"/>
      <c r="B65" s="31"/>
      <c r="C65" s="30"/>
      <c r="D65" s="44" t="s">
        <v>49</v>
      </c>
      <c r="E65" s="47"/>
      <c r="F65" s="47"/>
      <c r="G65" s="44" t="s">
        <v>50</v>
      </c>
      <c r="H65" s="47"/>
      <c r="I65" s="47"/>
      <c r="J65" s="47"/>
      <c r="K65" s="47"/>
      <c r="L65" s="4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x14ac:dyDescent="0.2">
      <c r="B66" s="16"/>
      <c r="L66" s="16"/>
    </row>
    <row r="67" spans="1:31" x14ac:dyDescent="0.2">
      <c r="B67" s="16"/>
      <c r="L67" s="16"/>
    </row>
    <row r="68" spans="1:31" x14ac:dyDescent="0.2">
      <c r="B68" s="16"/>
      <c r="L68" s="16"/>
    </row>
    <row r="69" spans="1:31" x14ac:dyDescent="0.2">
      <c r="B69" s="16"/>
      <c r="L69" s="16"/>
    </row>
    <row r="70" spans="1:31" x14ac:dyDescent="0.2">
      <c r="B70" s="16"/>
      <c r="L70" s="16"/>
    </row>
    <row r="71" spans="1:31" x14ac:dyDescent="0.2">
      <c r="B71" s="16"/>
      <c r="L71" s="16"/>
    </row>
    <row r="72" spans="1:31" x14ac:dyDescent="0.2">
      <c r="B72" s="16"/>
      <c r="L72" s="16"/>
    </row>
    <row r="73" spans="1:31" x14ac:dyDescent="0.2">
      <c r="B73" s="16"/>
      <c r="L73" s="16"/>
    </row>
    <row r="74" spans="1:31" x14ac:dyDescent="0.2">
      <c r="B74" s="16"/>
      <c r="L74" s="16"/>
    </row>
    <row r="75" spans="1:31" x14ac:dyDescent="0.2">
      <c r="B75" s="16"/>
      <c r="L75" s="16"/>
    </row>
    <row r="76" spans="1:31" s="2" customFormat="1" ht="13.2" x14ac:dyDescent="0.2">
      <c r="A76" s="30"/>
      <c r="B76" s="31"/>
      <c r="C76" s="30"/>
      <c r="D76" s="46" t="s">
        <v>47</v>
      </c>
      <c r="E76" s="33"/>
      <c r="F76" s="113" t="s">
        <v>48</v>
      </c>
      <c r="G76" s="46" t="s">
        <v>47</v>
      </c>
      <c r="H76" s="33"/>
      <c r="I76" s="33"/>
      <c r="J76" s="114" t="s">
        <v>48</v>
      </c>
      <c r="K76" s="33"/>
      <c r="L76" s="4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55" customHeight="1" x14ac:dyDescent="0.2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7.05" customHeight="1" x14ac:dyDescent="0.2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5.05" customHeight="1" x14ac:dyDescent="0.2">
      <c r="A82" s="30"/>
      <c r="B82" s="31"/>
      <c r="C82" s="17" t="s">
        <v>188</v>
      </c>
      <c r="D82" s="30"/>
      <c r="E82" s="30"/>
      <c r="F82" s="30"/>
      <c r="G82" s="30"/>
      <c r="H82" s="30"/>
      <c r="I82" s="30"/>
      <c r="J82" s="30"/>
      <c r="K82" s="30"/>
      <c r="L82" s="4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7.05" customHeight="1" x14ac:dyDescent="0.2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 x14ac:dyDescent="0.2">
      <c r="A84" s="30"/>
      <c r="B84" s="31"/>
      <c r="C84" s="23" t="s">
        <v>15</v>
      </c>
      <c r="D84" s="30"/>
      <c r="E84" s="30"/>
      <c r="F84" s="30"/>
      <c r="G84" s="30"/>
      <c r="H84" s="30"/>
      <c r="I84" s="30"/>
      <c r="J84" s="30"/>
      <c r="K84" s="30"/>
      <c r="L84" s="4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 x14ac:dyDescent="0.2">
      <c r="A85" s="30"/>
      <c r="B85" s="31"/>
      <c r="C85" s="30"/>
      <c r="D85" s="30"/>
      <c r="E85" s="428" t="str">
        <f>E7</f>
        <v>Vinárstvo S</v>
      </c>
      <c r="F85" s="429"/>
      <c r="G85" s="429"/>
      <c r="H85" s="429"/>
      <c r="I85" s="30"/>
      <c r="J85" s="30"/>
      <c r="K85" s="30"/>
      <c r="L85" s="4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1" customFormat="1" ht="12" customHeight="1" x14ac:dyDescent="0.2">
      <c r="B86" s="16"/>
      <c r="C86" s="23" t="s">
        <v>181</v>
      </c>
      <c r="L86" s="16"/>
    </row>
    <row r="87" spans="1:31" s="2" customFormat="1" ht="16.5" customHeight="1" x14ac:dyDescent="0.2">
      <c r="A87" s="30"/>
      <c r="B87" s="31"/>
      <c r="C87" s="30"/>
      <c r="D87" s="30"/>
      <c r="E87" s="428" t="s">
        <v>154</v>
      </c>
      <c r="F87" s="425"/>
      <c r="G87" s="425"/>
      <c r="H87" s="425"/>
      <c r="I87" s="30"/>
      <c r="J87" s="30"/>
      <c r="K87" s="30"/>
      <c r="L87" s="43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12" customHeight="1" x14ac:dyDescent="0.2">
      <c r="A88" s="30"/>
      <c r="B88" s="31"/>
      <c r="C88" s="23" t="s">
        <v>182</v>
      </c>
      <c r="D88" s="30"/>
      <c r="E88" s="30"/>
      <c r="F88" s="30"/>
      <c r="G88" s="30"/>
      <c r="H88" s="30"/>
      <c r="I88" s="30"/>
      <c r="J88" s="30"/>
      <c r="K88" s="30"/>
      <c r="L88" s="43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6.5" customHeight="1" x14ac:dyDescent="0.2">
      <c r="A89" s="30"/>
      <c r="B89" s="31"/>
      <c r="C89" s="30"/>
      <c r="D89" s="30"/>
      <c r="E89" s="404">
        <f>E11</f>
        <v>0</v>
      </c>
      <c r="F89" s="425"/>
      <c r="G89" s="425"/>
      <c r="H89" s="425"/>
      <c r="I89" s="30"/>
      <c r="J89" s="30"/>
      <c r="K89" s="30"/>
      <c r="L89" s="4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7.05" customHeight="1" x14ac:dyDescent="0.2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3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2" customHeight="1" x14ac:dyDescent="0.2">
      <c r="A91" s="30"/>
      <c r="B91" s="31"/>
      <c r="C91" s="23" t="s">
        <v>18</v>
      </c>
      <c r="D91" s="30"/>
      <c r="E91" s="30"/>
      <c r="F91" s="21" t="str">
        <f>F14</f>
        <v>k.ú.Strekov,okres Nové Zámky</v>
      </c>
      <c r="G91" s="30"/>
      <c r="H91" s="30"/>
      <c r="I91" s="23" t="s">
        <v>20</v>
      </c>
      <c r="J91" s="56">
        <f>IF(J14="","",J14)</f>
        <v>44665</v>
      </c>
      <c r="K91" s="30"/>
      <c r="L91" s="43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7.05" customHeight="1" x14ac:dyDescent="0.2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3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25.8" customHeight="1" x14ac:dyDescent="0.2">
      <c r="A93" s="30"/>
      <c r="B93" s="31"/>
      <c r="C93" s="23" t="s">
        <v>21</v>
      </c>
      <c r="D93" s="30"/>
      <c r="E93" s="30"/>
      <c r="F93" s="21" t="str">
        <f>E17</f>
        <v xml:space="preserve"> STON a.s. , Uhrova 18, 831 01 Bratislava</v>
      </c>
      <c r="G93" s="30"/>
      <c r="H93" s="30"/>
      <c r="I93" s="23" t="s">
        <v>26</v>
      </c>
      <c r="J93" s="26" t="str">
        <f>E23</f>
        <v xml:space="preserve"> Ing. arch. Tomáš Krištek</v>
      </c>
      <c r="K93" s="30"/>
      <c r="L93" s="43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15.3" customHeight="1" x14ac:dyDescent="0.2">
      <c r="A94" s="30"/>
      <c r="B94" s="31"/>
      <c r="C94" s="23" t="s">
        <v>24</v>
      </c>
      <c r="D94" s="30"/>
      <c r="E94" s="30"/>
      <c r="F94" s="21" t="str">
        <f>IF(E20="","",E20)</f>
        <v>Vyplň údaj</v>
      </c>
      <c r="G94" s="30"/>
      <c r="H94" s="30"/>
      <c r="I94" s="23" t="s">
        <v>28</v>
      </c>
      <c r="J94" s="26" t="str">
        <f>E26</f>
        <v>Rosoft,s.r.o.</v>
      </c>
      <c r="K94" s="30"/>
      <c r="L94" s="43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199999999999999" customHeight="1" x14ac:dyDescent="0.2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3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2" customFormat="1" ht="29.25" customHeight="1" x14ac:dyDescent="0.2">
      <c r="A96" s="30"/>
      <c r="B96" s="31"/>
      <c r="C96" s="115" t="s">
        <v>189</v>
      </c>
      <c r="D96" s="95"/>
      <c r="E96" s="95"/>
      <c r="F96" s="95"/>
      <c r="G96" s="95"/>
      <c r="H96" s="95"/>
      <c r="I96" s="95"/>
      <c r="J96" s="116" t="s">
        <v>190</v>
      </c>
      <c r="K96" s="95"/>
      <c r="L96" s="43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65" s="2" customFormat="1" ht="10.199999999999999" customHeight="1" x14ac:dyDescent="0.2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3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65" s="2" customFormat="1" ht="22.8" customHeight="1" x14ac:dyDescent="0.2">
      <c r="A98" s="30"/>
      <c r="B98" s="31"/>
      <c r="C98" s="117" t="s">
        <v>191</v>
      </c>
      <c r="D98" s="30"/>
      <c r="E98" s="30"/>
      <c r="F98" s="30"/>
      <c r="G98" s="30"/>
      <c r="H98" s="30"/>
      <c r="I98" s="30"/>
      <c r="J98" s="72">
        <f>J135</f>
        <v>0</v>
      </c>
      <c r="K98" s="30"/>
      <c r="L98" s="43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U98" s="13" t="s">
        <v>192</v>
      </c>
    </row>
    <row r="99" spans="1:65" s="8" customFormat="1" ht="25.05" customHeight="1" x14ac:dyDescent="0.2">
      <c r="B99" s="118"/>
      <c r="D99" s="119" t="s">
        <v>193</v>
      </c>
      <c r="E99" s="120"/>
      <c r="F99" s="120"/>
      <c r="G99" s="120"/>
      <c r="H99" s="120"/>
      <c r="I99" s="120"/>
      <c r="J99" s="121">
        <f>J136</f>
        <v>0</v>
      </c>
      <c r="L99" s="118"/>
    </row>
    <row r="100" spans="1:65" s="9" customFormat="1" ht="19.95" customHeight="1" x14ac:dyDescent="0.2">
      <c r="B100" s="122"/>
      <c r="D100" s="123" t="s">
        <v>194</v>
      </c>
      <c r="E100" s="124"/>
      <c r="F100" s="124"/>
      <c r="G100" s="124"/>
      <c r="H100" s="124"/>
      <c r="I100" s="124"/>
      <c r="J100" s="125">
        <f>J137</f>
        <v>0</v>
      </c>
      <c r="L100" s="122"/>
    </row>
    <row r="101" spans="1:65" s="9" customFormat="1" ht="19.95" customHeight="1" x14ac:dyDescent="0.2">
      <c r="B101" s="122"/>
      <c r="D101" s="123" t="s">
        <v>282</v>
      </c>
      <c r="E101" s="124"/>
      <c r="F101" s="124"/>
      <c r="G101" s="124"/>
      <c r="H101" s="124"/>
      <c r="I101" s="124"/>
      <c r="J101" s="125">
        <f>J169</f>
        <v>0</v>
      </c>
      <c r="L101" s="122"/>
    </row>
    <row r="102" spans="1:65" s="9" customFormat="1" ht="19.95" customHeight="1" x14ac:dyDescent="0.2">
      <c r="B102" s="122"/>
      <c r="D102" s="123" t="s">
        <v>2266</v>
      </c>
      <c r="E102" s="124"/>
      <c r="F102" s="124"/>
      <c r="G102" s="124"/>
      <c r="H102" s="124"/>
      <c r="I102" s="124"/>
      <c r="J102" s="125">
        <f>J178</f>
        <v>0</v>
      </c>
      <c r="L102" s="122"/>
    </row>
    <row r="103" spans="1:65" s="9" customFormat="1" ht="19.95" customHeight="1" x14ac:dyDescent="0.2">
      <c r="B103" s="122"/>
      <c r="D103" s="123" t="s">
        <v>195</v>
      </c>
      <c r="E103" s="124"/>
      <c r="F103" s="124"/>
      <c r="G103" s="124"/>
      <c r="H103" s="124"/>
      <c r="I103" s="124"/>
      <c r="J103" s="125">
        <f>J212</f>
        <v>0</v>
      </c>
      <c r="L103" s="122"/>
    </row>
    <row r="104" spans="1:65" s="2" customFormat="1" ht="21.75" customHeight="1" x14ac:dyDescent="0.2">
      <c r="A104" s="30"/>
      <c r="B104" s="31"/>
      <c r="C104" s="30"/>
      <c r="D104" s="30"/>
      <c r="E104" s="30"/>
      <c r="F104" s="30"/>
      <c r="G104" s="30"/>
      <c r="H104" s="30"/>
      <c r="I104" s="30"/>
      <c r="J104" s="30"/>
      <c r="K104" s="30"/>
      <c r="L104" s="43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65" s="2" customFormat="1" ht="7.05" customHeight="1" x14ac:dyDescent="0.2">
      <c r="A105" s="30"/>
      <c r="B105" s="31"/>
      <c r="C105" s="30"/>
      <c r="D105" s="30"/>
      <c r="E105" s="30"/>
      <c r="F105" s="30"/>
      <c r="G105" s="30"/>
      <c r="H105" s="30"/>
      <c r="I105" s="30"/>
      <c r="J105" s="30"/>
      <c r="K105" s="30"/>
      <c r="L105" s="43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65" s="2" customFormat="1" ht="29.25" customHeight="1" x14ac:dyDescent="0.2">
      <c r="A106" s="30"/>
      <c r="B106" s="31"/>
      <c r="C106" s="117" t="s">
        <v>196</v>
      </c>
      <c r="D106" s="30"/>
      <c r="E106" s="30"/>
      <c r="F106" s="30"/>
      <c r="G106" s="30"/>
      <c r="H106" s="30"/>
      <c r="I106" s="30"/>
      <c r="J106" s="126">
        <f>ROUND(J107 + J108 + J109 + J110 + J111 + J112,2)</f>
        <v>0</v>
      </c>
      <c r="K106" s="30"/>
      <c r="L106" s="43"/>
      <c r="N106" s="127" t="s">
        <v>36</v>
      </c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65" s="2" customFormat="1" ht="18" customHeight="1" x14ac:dyDescent="0.2">
      <c r="A107" s="30"/>
      <c r="B107" s="128"/>
      <c r="C107" s="129"/>
      <c r="D107" s="424" t="s">
        <v>197</v>
      </c>
      <c r="E107" s="430"/>
      <c r="F107" s="430"/>
      <c r="G107" s="129"/>
      <c r="H107" s="129"/>
      <c r="I107" s="129"/>
      <c r="J107" s="88">
        <v>0</v>
      </c>
      <c r="K107" s="129"/>
      <c r="L107" s="131"/>
      <c r="M107" s="132"/>
      <c r="N107" s="133" t="s">
        <v>38</v>
      </c>
      <c r="O107" s="132"/>
      <c r="P107" s="132"/>
      <c r="Q107" s="132"/>
      <c r="R107" s="132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198</v>
      </c>
      <c r="AZ107" s="132"/>
      <c r="BA107" s="132"/>
      <c r="BB107" s="132"/>
      <c r="BC107" s="132"/>
      <c r="BD107" s="132"/>
      <c r="BE107" s="135">
        <f t="shared" ref="BE107:BE112" si="0">IF(N107="základná",J107,0)</f>
        <v>0</v>
      </c>
      <c r="BF107" s="135">
        <f t="shared" ref="BF107:BF112" si="1">IF(N107="znížená",J107,0)</f>
        <v>0</v>
      </c>
      <c r="BG107" s="135">
        <f t="shared" ref="BG107:BG112" si="2">IF(N107="zákl. prenesená",J107,0)</f>
        <v>0</v>
      </c>
      <c r="BH107" s="135">
        <f t="shared" ref="BH107:BH112" si="3">IF(N107="zníž. prenesená",J107,0)</f>
        <v>0</v>
      </c>
      <c r="BI107" s="135">
        <f t="shared" ref="BI107:BI112" si="4">IF(N107="nulová",J107,0)</f>
        <v>0</v>
      </c>
      <c r="BJ107" s="134" t="s">
        <v>84</v>
      </c>
      <c r="BK107" s="132"/>
      <c r="BL107" s="132"/>
      <c r="BM107" s="132"/>
    </row>
    <row r="108" spans="1:65" s="2" customFormat="1" ht="18" customHeight="1" x14ac:dyDescent="0.2">
      <c r="A108" s="30"/>
      <c r="B108" s="128"/>
      <c r="C108" s="129"/>
      <c r="D108" s="424" t="s">
        <v>199</v>
      </c>
      <c r="E108" s="430"/>
      <c r="F108" s="430"/>
      <c r="G108" s="129"/>
      <c r="H108" s="129"/>
      <c r="I108" s="129"/>
      <c r="J108" s="88">
        <v>0</v>
      </c>
      <c r="K108" s="129"/>
      <c r="L108" s="131"/>
      <c r="M108" s="132"/>
      <c r="N108" s="133" t="s">
        <v>38</v>
      </c>
      <c r="O108" s="132"/>
      <c r="P108" s="132"/>
      <c r="Q108" s="132"/>
      <c r="R108" s="132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4" t="s">
        <v>198</v>
      </c>
      <c r="AZ108" s="132"/>
      <c r="BA108" s="132"/>
      <c r="BB108" s="132"/>
      <c r="BC108" s="132"/>
      <c r="BD108" s="132"/>
      <c r="BE108" s="135">
        <f t="shared" si="0"/>
        <v>0</v>
      </c>
      <c r="BF108" s="135">
        <f t="shared" si="1"/>
        <v>0</v>
      </c>
      <c r="BG108" s="135">
        <f t="shared" si="2"/>
        <v>0</v>
      </c>
      <c r="BH108" s="135">
        <f t="shared" si="3"/>
        <v>0</v>
      </c>
      <c r="BI108" s="135">
        <f t="shared" si="4"/>
        <v>0</v>
      </c>
      <c r="BJ108" s="134" t="s">
        <v>84</v>
      </c>
      <c r="BK108" s="132"/>
      <c r="BL108" s="132"/>
      <c r="BM108" s="132"/>
    </row>
    <row r="109" spans="1:65" s="2" customFormat="1" ht="18" customHeight="1" x14ac:dyDescent="0.2">
      <c r="A109" s="30"/>
      <c r="B109" s="128"/>
      <c r="C109" s="129"/>
      <c r="D109" s="424" t="s">
        <v>200</v>
      </c>
      <c r="E109" s="430"/>
      <c r="F109" s="430"/>
      <c r="G109" s="129"/>
      <c r="H109" s="129"/>
      <c r="I109" s="129"/>
      <c r="J109" s="88">
        <v>0</v>
      </c>
      <c r="K109" s="129"/>
      <c r="L109" s="131"/>
      <c r="M109" s="132"/>
      <c r="N109" s="133" t="s">
        <v>38</v>
      </c>
      <c r="O109" s="132"/>
      <c r="P109" s="132"/>
      <c r="Q109" s="132"/>
      <c r="R109" s="132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198</v>
      </c>
      <c r="AZ109" s="132"/>
      <c r="BA109" s="132"/>
      <c r="BB109" s="132"/>
      <c r="BC109" s="132"/>
      <c r="BD109" s="132"/>
      <c r="BE109" s="135">
        <f t="shared" si="0"/>
        <v>0</v>
      </c>
      <c r="BF109" s="135">
        <f t="shared" si="1"/>
        <v>0</v>
      </c>
      <c r="BG109" s="135">
        <f t="shared" si="2"/>
        <v>0</v>
      </c>
      <c r="BH109" s="135">
        <f t="shared" si="3"/>
        <v>0</v>
      </c>
      <c r="BI109" s="135">
        <f t="shared" si="4"/>
        <v>0</v>
      </c>
      <c r="BJ109" s="134" t="s">
        <v>84</v>
      </c>
      <c r="BK109" s="132"/>
      <c r="BL109" s="132"/>
      <c r="BM109" s="132"/>
    </row>
    <row r="110" spans="1:65" s="2" customFormat="1" ht="18" customHeight="1" x14ac:dyDescent="0.2">
      <c r="A110" s="30"/>
      <c r="B110" s="128"/>
      <c r="C110" s="129"/>
      <c r="D110" s="424" t="s">
        <v>201</v>
      </c>
      <c r="E110" s="430"/>
      <c r="F110" s="430"/>
      <c r="G110" s="129"/>
      <c r="H110" s="129"/>
      <c r="I110" s="129"/>
      <c r="J110" s="88">
        <v>0</v>
      </c>
      <c r="K110" s="129"/>
      <c r="L110" s="131"/>
      <c r="M110" s="132"/>
      <c r="N110" s="133" t="s">
        <v>38</v>
      </c>
      <c r="O110" s="132"/>
      <c r="P110" s="132"/>
      <c r="Q110" s="132"/>
      <c r="R110" s="132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198</v>
      </c>
      <c r="AZ110" s="132"/>
      <c r="BA110" s="132"/>
      <c r="BB110" s="132"/>
      <c r="BC110" s="132"/>
      <c r="BD110" s="132"/>
      <c r="BE110" s="135">
        <f t="shared" si="0"/>
        <v>0</v>
      </c>
      <c r="BF110" s="135">
        <f t="shared" si="1"/>
        <v>0</v>
      </c>
      <c r="BG110" s="135">
        <f t="shared" si="2"/>
        <v>0</v>
      </c>
      <c r="BH110" s="135">
        <f t="shared" si="3"/>
        <v>0</v>
      </c>
      <c r="BI110" s="135">
        <f t="shared" si="4"/>
        <v>0</v>
      </c>
      <c r="BJ110" s="134" t="s">
        <v>84</v>
      </c>
      <c r="BK110" s="132"/>
      <c r="BL110" s="132"/>
      <c r="BM110" s="132"/>
    </row>
    <row r="111" spans="1:65" s="2" customFormat="1" ht="18" customHeight="1" x14ac:dyDescent="0.2">
      <c r="A111" s="30"/>
      <c r="B111" s="128"/>
      <c r="C111" s="129"/>
      <c r="D111" s="424" t="s">
        <v>202</v>
      </c>
      <c r="E111" s="430"/>
      <c r="F111" s="430"/>
      <c r="G111" s="129"/>
      <c r="H111" s="129"/>
      <c r="I111" s="129"/>
      <c r="J111" s="88">
        <v>0</v>
      </c>
      <c r="K111" s="129"/>
      <c r="L111" s="131"/>
      <c r="M111" s="132"/>
      <c r="N111" s="133" t="s">
        <v>38</v>
      </c>
      <c r="O111" s="132"/>
      <c r="P111" s="132"/>
      <c r="Q111" s="132"/>
      <c r="R111" s="132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4" t="s">
        <v>198</v>
      </c>
      <c r="AZ111" s="132"/>
      <c r="BA111" s="132"/>
      <c r="BB111" s="132"/>
      <c r="BC111" s="132"/>
      <c r="BD111" s="132"/>
      <c r="BE111" s="135">
        <f t="shared" si="0"/>
        <v>0</v>
      </c>
      <c r="BF111" s="135">
        <f t="shared" si="1"/>
        <v>0</v>
      </c>
      <c r="BG111" s="135">
        <f t="shared" si="2"/>
        <v>0</v>
      </c>
      <c r="BH111" s="135">
        <f t="shared" si="3"/>
        <v>0</v>
      </c>
      <c r="BI111" s="135">
        <f t="shared" si="4"/>
        <v>0</v>
      </c>
      <c r="BJ111" s="134" t="s">
        <v>84</v>
      </c>
      <c r="BK111" s="132"/>
      <c r="BL111" s="132"/>
      <c r="BM111" s="132"/>
    </row>
    <row r="112" spans="1:65" s="2" customFormat="1" ht="18" customHeight="1" x14ac:dyDescent="0.2">
      <c r="A112" s="30"/>
      <c r="B112" s="128"/>
      <c r="C112" s="129"/>
      <c r="D112" s="130" t="s">
        <v>203</v>
      </c>
      <c r="E112" s="129"/>
      <c r="F112" s="129"/>
      <c r="G112" s="129"/>
      <c r="H112" s="129"/>
      <c r="I112" s="129"/>
      <c r="J112" s="88">
        <f>ROUND(J32*T112,2)</f>
        <v>0</v>
      </c>
      <c r="K112" s="129"/>
      <c r="L112" s="131"/>
      <c r="M112" s="132"/>
      <c r="N112" s="133" t="s">
        <v>38</v>
      </c>
      <c r="O112" s="132"/>
      <c r="P112" s="132"/>
      <c r="Q112" s="132"/>
      <c r="R112" s="132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4" t="s">
        <v>204</v>
      </c>
      <c r="AZ112" s="132"/>
      <c r="BA112" s="132"/>
      <c r="BB112" s="132"/>
      <c r="BC112" s="132"/>
      <c r="BD112" s="132"/>
      <c r="BE112" s="135">
        <f t="shared" si="0"/>
        <v>0</v>
      </c>
      <c r="BF112" s="135">
        <f t="shared" si="1"/>
        <v>0</v>
      </c>
      <c r="BG112" s="135">
        <f t="shared" si="2"/>
        <v>0</v>
      </c>
      <c r="BH112" s="135">
        <f t="shared" si="3"/>
        <v>0</v>
      </c>
      <c r="BI112" s="135">
        <f t="shared" si="4"/>
        <v>0</v>
      </c>
      <c r="BJ112" s="134" t="s">
        <v>84</v>
      </c>
      <c r="BK112" s="132"/>
      <c r="BL112" s="132"/>
      <c r="BM112" s="132"/>
    </row>
    <row r="113" spans="1:31" s="2" customFormat="1" x14ac:dyDescent="0.2">
      <c r="A113" s="30"/>
      <c r="B113" s="31"/>
      <c r="C113" s="30"/>
      <c r="D113" s="30"/>
      <c r="E113" s="30"/>
      <c r="F113" s="30"/>
      <c r="G113" s="30"/>
      <c r="H113" s="30"/>
      <c r="I113" s="30"/>
      <c r="J113" s="30"/>
      <c r="K113" s="30"/>
      <c r="L113" s="43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2" customFormat="1" ht="29.25" customHeight="1" x14ac:dyDescent="0.2">
      <c r="A114" s="30"/>
      <c r="B114" s="31"/>
      <c r="C114" s="94" t="s">
        <v>179</v>
      </c>
      <c r="D114" s="95"/>
      <c r="E114" s="95"/>
      <c r="F114" s="95"/>
      <c r="G114" s="95"/>
      <c r="H114" s="95"/>
      <c r="I114" s="95"/>
      <c r="J114" s="96">
        <f>ROUND(J98+J106,2)</f>
        <v>0</v>
      </c>
      <c r="K114" s="95"/>
      <c r="L114" s="43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2" customFormat="1" ht="7.05" customHeight="1" x14ac:dyDescent="0.2">
      <c r="A115" s="30"/>
      <c r="B115" s="48"/>
      <c r="C115" s="49"/>
      <c r="D115" s="49"/>
      <c r="E115" s="49"/>
      <c r="F115" s="49"/>
      <c r="G115" s="49"/>
      <c r="H115" s="49"/>
      <c r="I115" s="49"/>
      <c r="J115" s="49"/>
      <c r="K115" s="49"/>
      <c r="L115" s="43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9" spans="1:31" s="2" customFormat="1" ht="7.05" customHeight="1" x14ac:dyDescent="0.2">
      <c r="A119" s="30"/>
      <c r="B119" s="50"/>
      <c r="C119" s="51"/>
      <c r="D119" s="51"/>
      <c r="E119" s="51"/>
      <c r="F119" s="51"/>
      <c r="G119" s="51"/>
      <c r="H119" s="51"/>
      <c r="I119" s="51"/>
      <c r="J119" s="51"/>
      <c r="K119" s="51"/>
      <c r="L119" s="43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2" customFormat="1" ht="25.05" customHeight="1" x14ac:dyDescent="0.2">
      <c r="A120" s="30"/>
      <c r="B120" s="31"/>
      <c r="C120" s="17" t="s">
        <v>205</v>
      </c>
      <c r="D120" s="30"/>
      <c r="E120" s="30"/>
      <c r="F120" s="30"/>
      <c r="G120" s="30"/>
      <c r="H120" s="30"/>
      <c r="I120" s="30"/>
      <c r="J120" s="30"/>
      <c r="K120" s="30"/>
      <c r="L120" s="43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2" customFormat="1" ht="7.05" customHeight="1" x14ac:dyDescent="0.2">
      <c r="A121" s="30"/>
      <c r="B121" s="31"/>
      <c r="C121" s="30"/>
      <c r="D121" s="30"/>
      <c r="E121" s="30"/>
      <c r="F121" s="30"/>
      <c r="G121" s="30"/>
      <c r="H121" s="30"/>
      <c r="I121" s="30"/>
      <c r="J121" s="30"/>
      <c r="K121" s="30"/>
      <c r="L121" s="43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2" customFormat="1" ht="12" customHeight="1" x14ac:dyDescent="0.2">
      <c r="A122" s="30"/>
      <c r="B122" s="31"/>
      <c r="C122" s="23" t="s">
        <v>15</v>
      </c>
      <c r="D122" s="30"/>
      <c r="E122" s="30"/>
      <c r="F122" s="30"/>
      <c r="G122" s="30"/>
      <c r="H122" s="30"/>
      <c r="I122" s="30"/>
      <c r="J122" s="30"/>
      <c r="K122" s="30"/>
      <c r="L122" s="43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2" customFormat="1" ht="16.5" customHeight="1" x14ac:dyDescent="0.2">
      <c r="A123" s="30"/>
      <c r="B123" s="31"/>
      <c r="C123" s="30"/>
      <c r="D123" s="30"/>
      <c r="E123" s="428" t="str">
        <f>E7</f>
        <v>Vinárstvo S</v>
      </c>
      <c r="F123" s="429"/>
      <c r="G123" s="429"/>
      <c r="H123" s="429"/>
      <c r="I123" s="30"/>
      <c r="J123" s="30"/>
      <c r="K123" s="30"/>
      <c r="L123" s="43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1" customFormat="1" ht="12" customHeight="1" x14ac:dyDescent="0.2">
      <c r="B124" s="16"/>
      <c r="C124" s="23" t="s">
        <v>181</v>
      </c>
      <c r="L124" s="16"/>
    </row>
    <row r="125" spans="1:31" s="2" customFormat="1" ht="16.5" customHeight="1" x14ac:dyDescent="0.2">
      <c r="A125" s="30"/>
      <c r="B125" s="31"/>
      <c r="C125" s="30"/>
      <c r="D125" s="30"/>
      <c r="E125" s="428" t="s">
        <v>154</v>
      </c>
      <c r="F125" s="425"/>
      <c r="G125" s="425"/>
      <c r="H125" s="425"/>
      <c r="I125" s="30"/>
      <c r="J125" s="30"/>
      <c r="K125" s="30"/>
      <c r="L125" s="43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2" customFormat="1" ht="12" customHeight="1" x14ac:dyDescent="0.2">
      <c r="A126" s="30"/>
      <c r="B126" s="31"/>
      <c r="C126" s="23" t="s">
        <v>182</v>
      </c>
      <c r="D126" s="30"/>
      <c r="E126" s="30"/>
      <c r="F126" s="30"/>
      <c r="G126" s="30"/>
      <c r="H126" s="30"/>
      <c r="I126" s="30"/>
      <c r="J126" s="30"/>
      <c r="K126" s="30"/>
      <c r="L126" s="43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2" customFormat="1" ht="16.5" customHeight="1" x14ac:dyDescent="0.2">
      <c r="A127" s="30"/>
      <c r="B127" s="31"/>
      <c r="C127" s="30"/>
      <c r="D127" s="30"/>
      <c r="E127" s="404">
        <f>E11</f>
        <v>0</v>
      </c>
      <c r="F127" s="425"/>
      <c r="G127" s="425"/>
      <c r="H127" s="425"/>
      <c r="I127" s="30"/>
      <c r="J127" s="30"/>
      <c r="K127" s="30"/>
      <c r="L127" s="43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2" customFormat="1" ht="7.05" customHeight="1" x14ac:dyDescent="0.2">
      <c r="A128" s="30"/>
      <c r="B128" s="31"/>
      <c r="C128" s="30"/>
      <c r="D128" s="30"/>
      <c r="E128" s="30"/>
      <c r="F128" s="30"/>
      <c r="G128" s="30"/>
      <c r="H128" s="30"/>
      <c r="I128" s="30"/>
      <c r="J128" s="30"/>
      <c r="K128" s="30"/>
      <c r="L128" s="43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65" s="2" customFormat="1" ht="12" customHeight="1" x14ac:dyDescent="0.2">
      <c r="A129" s="30"/>
      <c r="B129" s="31"/>
      <c r="C129" s="23" t="s">
        <v>18</v>
      </c>
      <c r="D129" s="30"/>
      <c r="E129" s="30"/>
      <c r="F129" s="21" t="str">
        <f>F14</f>
        <v>k.ú.Strekov,okres Nové Zámky</v>
      </c>
      <c r="G129" s="30"/>
      <c r="H129" s="30"/>
      <c r="I129" s="23" t="s">
        <v>20</v>
      </c>
      <c r="J129" s="56">
        <f>IF(J14="","",J14)</f>
        <v>44665</v>
      </c>
      <c r="K129" s="30"/>
      <c r="L129" s="43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65" s="2" customFormat="1" ht="7.05" customHeight="1" x14ac:dyDescent="0.2">
      <c r="A130" s="30"/>
      <c r="B130" s="31"/>
      <c r="C130" s="30"/>
      <c r="D130" s="30"/>
      <c r="E130" s="30"/>
      <c r="F130" s="30"/>
      <c r="G130" s="30"/>
      <c r="H130" s="30"/>
      <c r="I130" s="30"/>
      <c r="J130" s="30"/>
      <c r="K130" s="30"/>
      <c r="L130" s="43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65" s="2" customFormat="1" ht="25.8" customHeight="1" x14ac:dyDescent="0.2">
      <c r="A131" s="30"/>
      <c r="B131" s="31"/>
      <c r="C131" s="23" t="s">
        <v>21</v>
      </c>
      <c r="D131" s="30"/>
      <c r="E131" s="30"/>
      <c r="F131" s="21" t="str">
        <f>E17</f>
        <v xml:space="preserve"> STON a.s. , Uhrova 18, 831 01 Bratislava</v>
      </c>
      <c r="G131" s="30"/>
      <c r="H131" s="30"/>
      <c r="I131" s="23" t="s">
        <v>26</v>
      </c>
      <c r="J131" s="26" t="str">
        <f>E23</f>
        <v xml:space="preserve"> Ing. arch. Tomáš Krištek</v>
      </c>
      <c r="K131" s="30"/>
      <c r="L131" s="43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65" s="2" customFormat="1" ht="15.3" customHeight="1" x14ac:dyDescent="0.2">
      <c r="A132" s="30"/>
      <c r="B132" s="31"/>
      <c r="C132" s="23" t="s">
        <v>24</v>
      </c>
      <c r="D132" s="30"/>
      <c r="E132" s="30"/>
      <c r="F132" s="21" t="str">
        <f>IF(E20="","",E20)</f>
        <v>Vyplň údaj</v>
      </c>
      <c r="G132" s="30"/>
      <c r="H132" s="30"/>
      <c r="I132" s="23" t="s">
        <v>28</v>
      </c>
      <c r="J132" s="26" t="str">
        <f>E26</f>
        <v>Rosoft,s.r.o.</v>
      </c>
      <c r="K132" s="30"/>
      <c r="L132" s="43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65" s="2" customFormat="1" ht="10.199999999999999" customHeight="1" x14ac:dyDescent="0.2">
      <c r="A133" s="30"/>
      <c r="B133" s="31"/>
      <c r="C133" s="30"/>
      <c r="D133" s="30"/>
      <c r="E133" s="30"/>
      <c r="F133" s="30"/>
      <c r="G133" s="30"/>
      <c r="H133" s="30"/>
      <c r="I133" s="30"/>
      <c r="J133" s="30"/>
      <c r="K133" s="30"/>
      <c r="L133" s="43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1:65" s="10" customFormat="1" ht="29.25" customHeight="1" x14ac:dyDescent="0.2">
      <c r="A134" s="136"/>
      <c r="B134" s="137"/>
      <c r="C134" s="138" t="s">
        <v>206</v>
      </c>
      <c r="D134" s="139" t="s">
        <v>57</v>
      </c>
      <c r="E134" s="139" t="s">
        <v>53</v>
      </c>
      <c r="F134" s="139" t="s">
        <v>54</v>
      </c>
      <c r="G134" s="139" t="s">
        <v>207</v>
      </c>
      <c r="H134" s="139" t="s">
        <v>208</v>
      </c>
      <c r="I134" s="139" t="s">
        <v>209</v>
      </c>
      <c r="J134" s="140" t="s">
        <v>190</v>
      </c>
      <c r="K134" s="141" t="s">
        <v>210</v>
      </c>
      <c r="L134" s="142"/>
      <c r="M134" s="63" t="s">
        <v>1</v>
      </c>
      <c r="N134" s="64" t="s">
        <v>36</v>
      </c>
      <c r="O134" s="64" t="s">
        <v>211</v>
      </c>
      <c r="P134" s="64" t="s">
        <v>212</v>
      </c>
      <c r="Q134" s="64" t="s">
        <v>213</v>
      </c>
      <c r="R134" s="64" t="s">
        <v>214</v>
      </c>
      <c r="S134" s="64" t="s">
        <v>215</v>
      </c>
      <c r="T134" s="65" t="s">
        <v>216</v>
      </c>
      <c r="U134" s="136"/>
      <c r="V134" s="136"/>
      <c r="W134" s="136"/>
      <c r="X134" s="136"/>
      <c r="Y134" s="136"/>
      <c r="Z134" s="136"/>
      <c r="AA134" s="136"/>
      <c r="AB134" s="136"/>
      <c r="AC134" s="136"/>
      <c r="AD134" s="136"/>
      <c r="AE134" s="136"/>
    </row>
    <row r="135" spans="1:65" s="2" customFormat="1" ht="22.8" customHeight="1" x14ac:dyDescent="0.3">
      <c r="A135" s="30"/>
      <c r="B135" s="31"/>
      <c r="C135" s="70" t="s">
        <v>187</v>
      </c>
      <c r="D135" s="30"/>
      <c r="E135" s="30"/>
      <c r="F135" s="30"/>
      <c r="G135" s="30"/>
      <c r="H135" s="30"/>
      <c r="I135" s="30"/>
      <c r="J135" s="143">
        <f>BK135</f>
        <v>0</v>
      </c>
      <c r="K135" s="30"/>
      <c r="L135" s="31"/>
      <c r="M135" s="66"/>
      <c r="N135" s="57"/>
      <c r="O135" s="67"/>
      <c r="P135" s="144">
        <f>P136</f>
        <v>0</v>
      </c>
      <c r="Q135" s="67"/>
      <c r="R135" s="144">
        <f>R136</f>
        <v>337.70850560999997</v>
      </c>
      <c r="S135" s="67"/>
      <c r="T135" s="145">
        <f>T136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T135" s="13" t="s">
        <v>71</v>
      </c>
      <c r="AU135" s="13" t="s">
        <v>192</v>
      </c>
      <c r="BK135" s="146">
        <f>BK136</f>
        <v>0</v>
      </c>
    </row>
    <row r="136" spans="1:65" s="11" customFormat="1" ht="25.95" customHeight="1" x14ac:dyDescent="0.25">
      <c r="B136" s="147"/>
      <c r="D136" s="148" t="s">
        <v>71</v>
      </c>
      <c r="E136" s="149" t="s">
        <v>217</v>
      </c>
      <c r="F136" s="149" t="s">
        <v>218</v>
      </c>
      <c r="I136" s="150"/>
      <c r="J136" s="151">
        <f>BK136</f>
        <v>0</v>
      </c>
      <c r="L136" s="147"/>
      <c r="M136" s="152"/>
      <c r="N136" s="153"/>
      <c r="O136" s="153"/>
      <c r="P136" s="154">
        <f>P137+P169+P178+P212</f>
        <v>0</v>
      </c>
      <c r="Q136" s="153"/>
      <c r="R136" s="154">
        <f>R137+R169+R178+R212</f>
        <v>337.70850560999997</v>
      </c>
      <c r="S136" s="153"/>
      <c r="T136" s="155">
        <f>T137+T169+T178+T212</f>
        <v>0</v>
      </c>
      <c r="AR136" s="148" t="s">
        <v>78</v>
      </c>
      <c r="AT136" s="156" t="s">
        <v>71</v>
      </c>
      <c r="AU136" s="156" t="s">
        <v>72</v>
      </c>
      <c r="AY136" s="148" t="s">
        <v>219</v>
      </c>
      <c r="BK136" s="157">
        <f>BK137+BK169+BK178+BK212</f>
        <v>0</v>
      </c>
    </row>
    <row r="137" spans="1:65" s="11" customFormat="1" ht="22.8" customHeight="1" x14ac:dyDescent="0.25">
      <c r="B137" s="147"/>
      <c r="D137" s="148" t="s">
        <v>71</v>
      </c>
      <c r="E137" s="158" t="s">
        <v>78</v>
      </c>
      <c r="F137" s="158" t="s">
        <v>220</v>
      </c>
      <c r="I137" s="150"/>
      <c r="J137" s="159">
        <f>BK137</f>
        <v>0</v>
      </c>
      <c r="L137" s="147"/>
      <c r="M137" s="152"/>
      <c r="N137" s="153"/>
      <c r="O137" s="153"/>
      <c r="P137" s="154">
        <f>SUM(P138:P168)</f>
        <v>0</v>
      </c>
      <c r="Q137" s="153"/>
      <c r="R137" s="154">
        <f>SUM(R138:R168)</f>
        <v>73.563506200000006</v>
      </c>
      <c r="S137" s="153"/>
      <c r="T137" s="155">
        <f>SUM(T138:T168)</f>
        <v>0</v>
      </c>
      <c r="AR137" s="148" t="s">
        <v>78</v>
      </c>
      <c r="AT137" s="156" t="s">
        <v>71</v>
      </c>
      <c r="AU137" s="156" t="s">
        <v>78</v>
      </c>
      <c r="AY137" s="148" t="s">
        <v>219</v>
      </c>
      <c r="BK137" s="157">
        <f>SUM(BK138:BK168)</f>
        <v>0</v>
      </c>
    </row>
    <row r="138" spans="1:65" s="2" customFormat="1" ht="16.5" customHeight="1" x14ac:dyDescent="0.2">
      <c r="A138" s="30"/>
      <c r="B138" s="128"/>
      <c r="C138" s="160" t="s">
        <v>78</v>
      </c>
      <c r="D138" s="160" t="s">
        <v>221</v>
      </c>
      <c r="E138" s="161" t="s">
        <v>2270</v>
      </c>
      <c r="F138" s="162" t="s">
        <v>2271</v>
      </c>
      <c r="G138" s="163" t="s">
        <v>2272</v>
      </c>
      <c r="H138" s="164">
        <v>9.6000000000000002E-2</v>
      </c>
      <c r="I138" s="165"/>
      <c r="J138" s="166">
        <f t="shared" ref="J138:J168" si="5">ROUND(I138*H138,2)</f>
        <v>0</v>
      </c>
      <c r="K138" s="167"/>
      <c r="L138" s="31"/>
      <c r="M138" s="168" t="s">
        <v>1</v>
      </c>
      <c r="N138" s="169" t="s">
        <v>38</v>
      </c>
      <c r="O138" s="59"/>
      <c r="P138" s="170">
        <f t="shared" ref="P138:P168" si="6">O138*H138</f>
        <v>0</v>
      </c>
      <c r="Q138" s="170">
        <v>0.40872999999999998</v>
      </c>
      <c r="R138" s="170">
        <f t="shared" ref="R138:R168" si="7">Q138*H138</f>
        <v>3.9238080000000002E-2</v>
      </c>
      <c r="S138" s="170">
        <v>0</v>
      </c>
      <c r="T138" s="171">
        <f t="shared" ref="T138:T168" si="8">S138*H138</f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72" t="s">
        <v>225</v>
      </c>
      <c r="AT138" s="172" t="s">
        <v>221</v>
      </c>
      <c r="AU138" s="172" t="s">
        <v>84</v>
      </c>
      <c r="AY138" s="13" t="s">
        <v>219</v>
      </c>
      <c r="BE138" s="91">
        <f t="shared" ref="BE138:BE168" si="9">IF(N138="základná",J138,0)</f>
        <v>0</v>
      </c>
      <c r="BF138" s="91">
        <f t="shared" ref="BF138:BF168" si="10">IF(N138="znížená",J138,0)</f>
        <v>0</v>
      </c>
      <c r="BG138" s="91">
        <f t="shared" ref="BG138:BG168" si="11">IF(N138="zákl. prenesená",J138,0)</f>
        <v>0</v>
      </c>
      <c r="BH138" s="91">
        <f t="shared" ref="BH138:BH168" si="12">IF(N138="zníž. prenesená",J138,0)</f>
        <v>0</v>
      </c>
      <c r="BI138" s="91">
        <f t="shared" ref="BI138:BI168" si="13">IF(N138="nulová",J138,0)</f>
        <v>0</v>
      </c>
      <c r="BJ138" s="13" t="s">
        <v>84</v>
      </c>
      <c r="BK138" s="91">
        <f t="shared" ref="BK138:BK168" si="14">ROUND(I138*H138,2)</f>
        <v>0</v>
      </c>
      <c r="BL138" s="13" t="s">
        <v>225</v>
      </c>
      <c r="BM138" s="172" t="s">
        <v>84</v>
      </c>
    </row>
    <row r="139" spans="1:65" s="2" customFormat="1" ht="24.3" customHeight="1" x14ac:dyDescent="0.2">
      <c r="A139" s="30"/>
      <c r="B139" s="128"/>
      <c r="C139" s="160" t="s">
        <v>84</v>
      </c>
      <c r="D139" s="160" t="s">
        <v>221</v>
      </c>
      <c r="E139" s="161" t="s">
        <v>2273</v>
      </c>
      <c r="F139" s="162" t="s">
        <v>2274</v>
      </c>
      <c r="G139" s="163" t="s">
        <v>380</v>
      </c>
      <c r="H139" s="164">
        <v>10</v>
      </c>
      <c r="I139" s="165"/>
      <c r="J139" s="166">
        <f t="shared" si="5"/>
        <v>0</v>
      </c>
      <c r="K139" s="167"/>
      <c r="L139" s="31"/>
      <c r="M139" s="168" t="s">
        <v>1</v>
      </c>
      <c r="N139" s="169" t="s">
        <v>38</v>
      </c>
      <c r="O139" s="59"/>
      <c r="P139" s="170">
        <f t="shared" si="6"/>
        <v>0</v>
      </c>
      <c r="Q139" s="170">
        <v>3.31E-3</v>
      </c>
      <c r="R139" s="170">
        <f t="shared" si="7"/>
        <v>3.3099999999999997E-2</v>
      </c>
      <c r="S139" s="170">
        <v>0</v>
      </c>
      <c r="T139" s="171">
        <f t="shared" si="8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72" t="s">
        <v>225</v>
      </c>
      <c r="AT139" s="172" t="s">
        <v>221</v>
      </c>
      <c r="AU139" s="172" t="s">
        <v>84</v>
      </c>
      <c r="AY139" s="13" t="s">
        <v>219</v>
      </c>
      <c r="BE139" s="91">
        <f t="shared" si="9"/>
        <v>0</v>
      </c>
      <c r="BF139" s="91">
        <f t="shared" si="10"/>
        <v>0</v>
      </c>
      <c r="BG139" s="91">
        <f t="shared" si="11"/>
        <v>0</v>
      </c>
      <c r="BH139" s="91">
        <f t="shared" si="12"/>
        <v>0</v>
      </c>
      <c r="BI139" s="91">
        <f t="shared" si="13"/>
        <v>0</v>
      </c>
      <c r="BJ139" s="13" t="s">
        <v>84</v>
      </c>
      <c r="BK139" s="91">
        <f t="shared" si="14"/>
        <v>0</v>
      </c>
      <c r="BL139" s="13" t="s">
        <v>225</v>
      </c>
      <c r="BM139" s="172" t="s">
        <v>225</v>
      </c>
    </row>
    <row r="140" spans="1:65" s="2" customFormat="1" ht="16.5" customHeight="1" x14ac:dyDescent="0.2">
      <c r="A140" s="30"/>
      <c r="B140" s="128"/>
      <c r="C140" s="160" t="s">
        <v>91</v>
      </c>
      <c r="D140" s="160" t="s">
        <v>221</v>
      </c>
      <c r="E140" s="161" t="s">
        <v>2275</v>
      </c>
      <c r="F140" s="162" t="s">
        <v>2276</v>
      </c>
      <c r="G140" s="163" t="s">
        <v>380</v>
      </c>
      <c r="H140" s="164">
        <v>2</v>
      </c>
      <c r="I140" s="165"/>
      <c r="J140" s="166">
        <f t="shared" si="5"/>
        <v>0</v>
      </c>
      <c r="K140" s="167"/>
      <c r="L140" s="31"/>
      <c r="M140" s="168" t="s">
        <v>1</v>
      </c>
      <c r="N140" s="169" t="s">
        <v>38</v>
      </c>
      <c r="O140" s="59"/>
      <c r="P140" s="170">
        <f t="shared" si="6"/>
        <v>0</v>
      </c>
      <c r="Q140" s="170">
        <v>3.3180000000000001E-2</v>
      </c>
      <c r="R140" s="170">
        <f t="shared" si="7"/>
        <v>6.6360000000000002E-2</v>
      </c>
      <c r="S140" s="170">
        <v>0</v>
      </c>
      <c r="T140" s="171">
        <f t="shared" si="8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72" t="s">
        <v>225</v>
      </c>
      <c r="AT140" s="172" t="s">
        <v>221</v>
      </c>
      <c r="AU140" s="172" t="s">
        <v>84</v>
      </c>
      <c r="AY140" s="13" t="s">
        <v>219</v>
      </c>
      <c r="BE140" s="91">
        <f t="shared" si="9"/>
        <v>0</v>
      </c>
      <c r="BF140" s="91">
        <f t="shared" si="10"/>
        <v>0</v>
      </c>
      <c r="BG140" s="91">
        <f t="shared" si="11"/>
        <v>0</v>
      </c>
      <c r="BH140" s="91">
        <f t="shared" si="12"/>
        <v>0</v>
      </c>
      <c r="BI140" s="91">
        <f t="shared" si="13"/>
        <v>0</v>
      </c>
      <c r="BJ140" s="13" t="s">
        <v>84</v>
      </c>
      <c r="BK140" s="91">
        <f t="shared" si="14"/>
        <v>0</v>
      </c>
      <c r="BL140" s="13" t="s">
        <v>225</v>
      </c>
      <c r="BM140" s="172" t="s">
        <v>230</v>
      </c>
    </row>
    <row r="141" spans="1:65" s="2" customFormat="1" ht="24.3" customHeight="1" x14ac:dyDescent="0.2">
      <c r="A141" s="30"/>
      <c r="B141" s="128"/>
      <c r="C141" s="160" t="s">
        <v>225</v>
      </c>
      <c r="D141" s="160" t="s">
        <v>221</v>
      </c>
      <c r="E141" s="161" t="s">
        <v>2277</v>
      </c>
      <c r="F141" s="162" t="s">
        <v>2278</v>
      </c>
      <c r="G141" s="163" t="s">
        <v>224</v>
      </c>
      <c r="H141" s="164">
        <v>22.8</v>
      </c>
      <c r="I141" s="165"/>
      <c r="J141" s="166">
        <f t="shared" si="5"/>
        <v>0</v>
      </c>
      <c r="K141" s="167"/>
      <c r="L141" s="31"/>
      <c r="M141" s="168" t="s">
        <v>1</v>
      </c>
      <c r="N141" s="169" t="s">
        <v>38</v>
      </c>
      <c r="O141" s="59"/>
      <c r="P141" s="170">
        <f t="shared" si="6"/>
        <v>0</v>
      </c>
      <c r="Q141" s="170">
        <v>0</v>
      </c>
      <c r="R141" s="170">
        <f t="shared" si="7"/>
        <v>0</v>
      </c>
      <c r="S141" s="170">
        <v>0</v>
      </c>
      <c r="T141" s="171">
        <f t="shared" si="8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72" t="s">
        <v>225</v>
      </c>
      <c r="AT141" s="172" t="s">
        <v>221</v>
      </c>
      <c r="AU141" s="172" t="s">
        <v>84</v>
      </c>
      <c r="AY141" s="13" t="s">
        <v>219</v>
      </c>
      <c r="BE141" s="91">
        <f t="shared" si="9"/>
        <v>0</v>
      </c>
      <c r="BF141" s="91">
        <f t="shared" si="10"/>
        <v>0</v>
      </c>
      <c r="BG141" s="91">
        <f t="shared" si="11"/>
        <v>0</v>
      </c>
      <c r="BH141" s="91">
        <f t="shared" si="12"/>
        <v>0</v>
      </c>
      <c r="BI141" s="91">
        <f t="shared" si="13"/>
        <v>0</v>
      </c>
      <c r="BJ141" s="13" t="s">
        <v>84</v>
      </c>
      <c r="BK141" s="91">
        <f t="shared" si="14"/>
        <v>0</v>
      </c>
      <c r="BL141" s="13" t="s">
        <v>225</v>
      </c>
      <c r="BM141" s="172" t="s">
        <v>233</v>
      </c>
    </row>
    <row r="142" spans="1:65" s="2" customFormat="1" ht="21.75" customHeight="1" x14ac:dyDescent="0.2">
      <c r="A142" s="30"/>
      <c r="B142" s="128"/>
      <c r="C142" s="160" t="s">
        <v>234</v>
      </c>
      <c r="D142" s="160" t="s">
        <v>221</v>
      </c>
      <c r="E142" s="161" t="s">
        <v>2399</v>
      </c>
      <c r="F142" s="162" t="s">
        <v>2400</v>
      </c>
      <c r="G142" s="163" t="s">
        <v>224</v>
      </c>
      <c r="H142" s="164">
        <v>173.17599999999999</v>
      </c>
      <c r="I142" s="165"/>
      <c r="J142" s="166">
        <f t="shared" si="5"/>
        <v>0</v>
      </c>
      <c r="K142" s="167"/>
      <c r="L142" s="31"/>
      <c r="M142" s="168" t="s">
        <v>1</v>
      </c>
      <c r="N142" s="169" t="s">
        <v>38</v>
      </c>
      <c r="O142" s="59"/>
      <c r="P142" s="170">
        <f t="shared" si="6"/>
        <v>0</v>
      </c>
      <c r="Q142" s="170">
        <v>0</v>
      </c>
      <c r="R142" s="170">
        <f t="shared" si="7"/>
        <v>0</v>
      </c>
      <c r="S142" s="170">
        <v>0</v>
      </c>
      <c r="T142" s="171">
        <f t="shared" si="8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72" t="s">
        <v>225</v>
      </c>
      <c r="AT142" s="172" t="s">
        <v>221</v>
      </c>
      <c r="AU142" s="172" t="s">
        <v>84</v>
      </c>
      <c r="AY142" s="13" t="s">
        <v>219</v>
      </c>
      <c r="BE142" s="91">
        <f t="shared" si="9"/>
        <v>0</v>
      </c>
      <c r="BF142" s="91">
        <f t="shared" si="10"/>
        <v>0</v>
      </c>
      <c r="BG142" s="91">
        <f t="shared" si="11"/>
        <v>0</v>
      </c>
      <c r="BH142" s="91">
        <f t="shared" si="12"/>
        <v>0</v>
      </c>
      <c r="BI142" s="91">
        <f t="shared" si="13"/>
        <v>0</v>
      </c>
      <c r="BJ142" s="13" t="s">
        <v>84</v>
      </c>
      <c r="BK142" s="91">
        <f t="shared" si="14"/>
        <v>0</v>
      </c>
      <c r="BL142" s="13" t="s">
        <v>225</v>
      </c>
      <c r="BM142" s="172" t="s">
        <v>237</v>
      </c>
    </row>
    <row r="143" spans="1:65" s="2" customFormat="1" ht="16.5" customHeight="1" x14ac:dyDescent="0.2">
      <c r="A143" s="30"/>
      <c r="B143" s="128"/>
      <c r="C143" s="160" t="s">
        <v>230</v>
      </c>
      <c r="D143" s="160" t="s">
        <v>221</v>
      </c>
      <c r="E143" s="161" t="s">
        <v>228</v>
      </c>
      <c r="F143" s="162" t="s">
        <v>2279</v>
      </c>
      <c r="G143" s="163" t="s">
        <v>224</v>
      </c>
      <c r="H143" s="164">
        <v>51.953000000000003</v>
      </c>
      <c r="I143" s="165"/>
      <c r="J143" s="166">
        <f t="shared" si="5"/>
        <v>0</v>
      </c>
      <c r="K143" s="167"/>
      <c r="L143" s="31"/>
      <c r="M143" s="168" t="s">
        <v>1</v>
      </c>
      <c r="N143" s="169" t="s">
        <v>38</v>
      </c>
      <c r="O143" s="59"/>
      <c r="P143" s="170">
        <f t="shared" si="6"/>
        <v>0</v>
      </c>
      <c r="Q143" s="170">
        <v>0</v>
      </c>
      <c r="R143" s="170">
        <f t="shared" si="7"/>
        <v>0</v>
      </c>
      <c r="S143" s="170">
        <v>0</v>
      </c>
      <c r="T143" s="171">
        <f t="shared" si="8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72" t="s">
        <v>225</v>
      </c>
      <c r="AT143" s="172" t="s">
        <v>221</v>
      </c>
      <c r="AU143" s="172" t="s">
        <v>84</v>
      </c>
      <c r="AY143" s="13" t="s">
        <v>219</v>
      </c>
      <c r="BE143" s="91">
        <f t="shared" si="9"/>
        <v>0</v>
      </c>
      <c r="BF143" s="91">
        <f t="shared" si="10"/>
        <v>0</v>
      </c>
      <c r="BG143" s="91">
        <f t="shared" si="11"/>
        <v>0</v>
      </c>
      <c r="BH143" s="91">
        <f t="shared" si="12"/>
        <v>0</v>
      </c>
      <c r="BI143" s="91">
        <f t="shared" si="13"/>
        <v>0</v>
      </c>
      <c r="BJ143" s="13" t="s">
        <v>84</v>
      </c>
      <c r="BK143" s="91">
        <f t="shared" si="14"/>
        <v>0</v>
      </c>
      <c r="BL143" s="13" t="s">
        <v>225</v>
      </c>
      <c r="BM143" s="172" t="s">
        <v>261</v>
      </c>
    </row>
    <row r="144" spans="1:65" s="2" customFormat="1" ht="24.3" customHeight="1" x14ac:dyDescent="0.2">
      <c r="A144" s="30"/>
      <c r="B144" s="128"/>
      <c r="C144" s="160" t="s">
        <v>243</v>
      </c>
      <c r="D144" s="160" t="s">
        <v>221</v>
      </c>
      <c r="E144" s="161" t="s">
        <v>2401</v>
      </c>
      <c r="F144" s="162" t="s">
        <v>2402</v>
      </c>
      <c r="G144" s="163" t="s">
        <v>224</v>
      </c>
      <c r="H144" s="164">
        <v>172.488</v>
      </c>
      <c r="I144" s="165"/>
      <c r="J144" s="166">
        <f t="shared" si="5"/>
        <v>0</v>
      </c>
      <c r="K144" s="167"/>
      <c r="L144" s="31"/>
      <c r="M144" s="168" t="s">
        <v>1</v>
      </c>
      <c r="N144" s="169" t="s">
        <v>38</v>
      </c>
      <c r="O144" s="59"/>
      <c r="P144" s="170">
        <f t="shared" si="6"/>
        <v>0</v>
      </c>
      <c r="Q144" s="170">
        <v>0</v>
      </c>
      <c r="R144" s="170">
        <f t="shared" si="7"/>
        <v>0</v>
      </c>
      <c r="S144" s="170">
        <v>0</v>
      </c>
      <c r="T144" s="171">
        <f t="shared" si="8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72" t="s">
        <v>225</v>
      </c>
      <c r="AT144" s="172" t="s">
        <v>221</v>
      </c>
      <c r="AU144" s="172" t="s">
        <v>84</v>
      </c>
      <c r="AY144" s="13" t="s">
        <v>219</v>
      </c>
      <c r="BE144" s="91">
        <f t="shared" si="9"/>
        <v>0</v>
      </c>
      <c r="BF144" s="91">
        <f t="shared" si="10"/>
        <v>0</v>
      </c>
      <c r="BG144" s="91">
        <f t="shared" si="11"/>
        <v>0</v>
      </c>
      <c r="BH144" s="91">
        <f t="shared" si="12"/>
        <v>0</v>
      </c>
      <c r="BI144" s="91">
        <f t="shared" si="13"/>
        <v>0</v>
      </c>
      <c r="BJ144" s="13" t="s">
        <v>84</v>
      </c>
      <c r="BK144" s="91">
        <f t="shared" si="14"/>
        <v>0</v>
      </c>
      <c r="BL144" s="13" t="s">
        <v>225</v>
      </c>
      <c r="BM144" s="172" t="s">
        <v>242</v>
      </c>
    </row>
    <row r="145" spans="1:65" s="2" customFormat="1" ht="24.3" customHeight="1" x14ac:dyDescent="0.2">
      <c r="A145" s="30"/>
      <c r="B145" s="128"/>
      <c r="C145" s="160" t="s">
        <v>233</v>
      </c>
      <c r="D145" s="160" t="s">
        <v>221</v>
      </c>
      <c r="E145" s="161" t="s">
        <v>306</v>
      </c>
      <c r="F145" s="162" t="s">
        <v>2280</v>
      </c>
      <c r="G145" s="163" t="s">
        <v>224</v>
      </c>
      <c r="H145" s="164">
        <v>51.746000000000002</v>
      </c>
      <c r="I145" s="165"/>
      <c r="J145" s="166">
        <f t="shared" si="5"/>
        <v>0</v>
      </c>
      <c r="K145" s="167"/>
      <c r="L145" s="31"/>
      <c r="M145" s="168" t="s">
        <v>1</v>
      </c>
      <c r="N145" s="169" t="s">
        <v>38</v>
      </c>
      <c r="O145" s="59"/>
      <c r="P145" s="170">
        <f t="shared" si="6"/>
        <v>0</v>
      </c>
      <c r="Q145" s="170">
        <v>0</v>
      </c>
      <c r="R145" s="170">
        <f t="shared" si="7"/>
        <v>0</v>
      </c>
      <c r="S145" s="170">
        <v>0</v>
      </c>
      <c r="T145" s="171">
        <f t="shared" si="8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72" t="s">
        <v>225</v>
      </c>
      <c r="AT145" s="172" t="s">
        <v>221</v>
      </c>
      <c r="AU145" s="172" t="s">
        <v>84</v>
      </c>
      <c r="AY145" s="13" t="s">
        <v>219</v>
      </c>
      <c r="BE145" s="91">
        <f t="shared" si="9"/>
        <v>0</v>
      </c>
      <c r="BF145" s="91">
        <f t="shared" si="10"/>
        <v>0</v>
      </c>
      <c r="BG145" s="91">
        <f t="shared" si="11"/>
        <v>0</v>
      </c>
      <c r="BH145" s="91">
        <f t="shared" si="12"/>
        <v>0</v>
      </c>
      <c r="BI145" s="91">
        <f t="shared" si="13"/>
        <v>0</v>
      </c>
      <c r="BJ145" s="13" t="s">
        <v>84</v>
      </c>
      <c r="BK145" s="91">
        <f t="shared" si="14"/>
        <v>0</v>
      </c>
      <c r="BL145" s="13" t="s">
        <v>225</v>
      </c>
      <c r="BM145" s="172" t="s">
        <v>247</v>
      </c>
    </row>
    <row r="146" spans="1:65" s="2" customFormat="1" ht="16.5" customHeight="1" x14ac:dyDescent="0.2">
      <c r="A146" s="30"/>
      <c r="B146" s="128"/>
      <c r="C146" s="160" t="s">
        <v>238</v>
      </c>
      <c r="D146" s="160" t="s">
        <v>221</v>
      </c>
      <c r="E146" s="161" t="s">
        <v>2403</v>
      </c>
      <c r="F146" s="162" t="s">
        <v>2404</v>
      </c>
      <c r="G146" s="163" t="s">
        <v>224</v>
      </c>
      <c r="H146" s="164">
        <v>37.875</v>
      </c>
      <c r="I146" s="165"/>
      <c r="J146" s="166">
        <f t="shared" si="5"/>
        <v>0</v>
      </c>
      <c r="K146" s="167"/>
      <c r="L146" s="31"/>
      <c r="M146" s="168" t="s">
        <v>1</v>
      </c>
      <c r="N146" s="169" t="s">
        <v>38</v>
      </c>
      <c r="O146" s="59"/>
      <c r="P146" s="170">
        <f t="shared" si="6"/>
        <v>0</v>
      </c>
      <c r="Q146" s="170">
        <v>0</v>
      </c>
      <c r="R146" s="170">
        <f t="shared" si="7"/>
        <v>0</v>
      </c>
      <c r="S146" s="170">
        <v>0</v>
      </c>
      <c r="T146" s="171">
        <f t="shared" si="8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72" t="s">
        <v>225</v>
      </c>
      <c r="AT146" s="172" t="s">
        <v>221</v>
      </c>
      <c r="AU146" s="172" t="s">
        <v>84</v>
      </c>
      <c r="AY146" s="13" t="s">
        <v>219</v>
      </c>
      <c r="BE146" s="91">
        <f t="shared" si="9"/>
        <v>0</v>
      </c>
      <c r="BF146" s="91">
        <f t="shared" si="10"/>
        <v>0</v>
      </c>
      <c r="BG146" s="91">
        <f t="shared" si="11"/>
        <v>0</v>
      </c>
      <c r="BH146" s="91">
        <f t="shared" si="12"/>
        <v>0</v>
      </c>
      <c r="BI146" s="91">
        <f t="shared" si="13"/>
        <v>0</v>
      </c>
      <c r="BJ146" s="13" t="s">
        <v>84</v>
      </c>
      <c r="BK146" s="91">
        <f t="shared" si="14"/>
        <v>0</v>
      </c>
      <c r="BL146" s="13" t="s">
        <v>225</v>
      </c>
      <c r="BM146" s="172" t="s">
        <v>251</v>
      </c>
    </row>
    <row r="147" spans="1:65" s="2" customFormat="1" ht="16.5" customHeight="1" x14ac:dyDescent="0.2">
      <c r="A147" s="30"/>
      <c r="B147" s="128"/>
      <c r="C147" s="160" t="s">
        <v>237</v>
      </c>
      <c r="D147" s="160" t="s">
        <v>221</v>
      </c>
      <c r="E147" s="161" t="s">
        <v>2405</v>
      </c>
      <c r="F147" s="162" t="s">
        <v>2406</v>
      </c>
      <c r="G147" s="163" t="s">
        <v>224</v>
      </c>
      <c r="H147" s="164">
        <v>11.363</v>
      </c>
      <c r="I147" s="165"/>
      <c r="J147" s="166">
        <f t="shared" si="5"/>
        <v>0</v>
      </c>
      <c r="K147" s="167"/>
      <c r="L147" s="31"/>
      <c r="M147" s="168" t="s">
        <v>1</v>
      </c>
      <c r="N147" s="169" t="s">
        <v>38</v>
      </c>
      <c r="O147" s="59"/>
      <c r="P147" s="170">
        <f t="shared" si="6"/>
        <v>0</v>
      </c>
      <c r="Q147" s="170">
        <v>0</v>
      </c>
      <c r="R147" s="170">
        <f t="shared" si="7"/>
        <v>0</v>
      </c>
      <c r="S147" s="170">
        <v>0</v>
      </c>
      <c r="T147" s="171">
        <f t="shared" si="8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72" t="s">
        <v>225</v>
      </c>
      <c r="AT147" s="172" t="s">
        <v>221</v>
      </c>
      <c r="AU147" s="172" t="s">
        <v>84</v>
      </c>
      <c r="AY147" s="13" t="s">
        <v>219</v>
      </c>
      <c r="BE147" s="91">
        <f t="shared" si="9"/>
        <v>0</v>
      </c>
      <c r="BF147" s="91">
        <f t="shared" si="10"/>
        <v>0</v>
      </c>
      <c r="BG147" s="91">
        <f t="shared" si="11"/>
        <v>0</v>
      </c>
      <c r="BH147" s="91">
        <f t="shared" si="12"/>
        <v>0</v>
      </c>
      <c r="BI147" s="91">
        <f t="shared" si="13"/>
        <v>0</v>
      </c>
      <c r="BJ147" s="13" t="s">
        <v>84</v>
      </c>
      <c r="BK147" s="91">
        <f t="shared" si="14"/>
        <v>0</v>
      </c>
      <c r="BL147" s="13" t="s">
        <v>225</v>
      </c>
      <c r="BM147" s="172" t="s">
        <v>7</v>
      </c>
    </row>
    <row r="148" spans="1:65" s="2" customFormat="1" ht="24.3" customHeight="1" x14ac:dyDescent="0.2">
      <c r="A148" s="30"/>
      <c r="B148" s="128"/>
      <c r="C148" s="160" t="s">
        <v>257</v>
      </c>
      <c r="D148" s="160" t="s">
        <v>221</v>
      </c>
      <c r="E148" s="161" t="s">
        <v>1156</v>
      </c>
      <c r="F148" s="162" t="s">
        <v>2281</v>
      </c>
      <c r="G148" s="163" t="s">
        <v>321</v>
      </c>
      <c r="H148" s="164">
        <v>184.02799999999999</v>
      </c>
      <c r="I148" s="165"/>
      <c r="J148" s="166">
        <f t="shared" si="5"/>
        <v>0</v>
      </c>
      <c r="K148" s="167"/>
      <c r="L148" s="31"/>
      <c r="M148" s="168" t="s">
        <v>1</v>
      </c>
      <c r="N148" s="169" t="s">
        <v>38</v>
      </c>
      <c r="O148" s="59"/>
      <c r="P148" s="170">
        <f t="shared" si="6"/>
        <v>0</v>
      </c>
      <c r="Q148" s="170">
        <v>2.1000000000000001E-4</v>
      </c>
      <c r="R148" s="170">
        <f t="shared" si="7"/>
        <v>3.8645880000000001E-2</v>
      </c>
      <c r="S148" s="170">
        <v>0</v>
      </c>
      <c r="T148" s="171">
        <f t="shared" si="8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72" t="s">
        <v>225</v>
      </c>
      <c r="AT148" s="172" t="s">
        <v>221</v>
      </c>
      <c r="AU148" s="172" t="s">
        <v>84</v>
      </c>
      <c r="AY148" s="13" t="s">
        <v>219</v>
      </c>
      <c r="BE148" s="91">
        <f t="shared" si="9"/>
        <v>0</v>
      </c>
      <c r="BF148" s="91">
        <f t="shared" si="10"/>
        <v>0</v>
      </c>
      <c r="BG148" s="91">
        <f t="shared" si="11"/>
        <v>0</v>
      </c>
      <c r="BH148" s="91">
        <f t="shared" si="12"/>
        <v>0</v>
      </c>
      <c r="BI148" s="91">
        <f t="shared" si="13"/>
        <v>0</v>
      </c>
      <c r="BJ148" s="13" t="s">
        <v>84</v>
      </c>
      <c r="BK148" s="91">
        <f t="shared" si="14"/>
        <v>0</v>
      </c>
      <c r="BL148" s="13" t="s">
        <v>225</v>
      </c>
      <c r="BM148" s="172" t="s">
        <v>256</v>
      </c>
    </row>
    <row r="149" spans="1:65" s="2" customFormat="1" ht="24.3" customHeight="1" x14ac:dyDescent="0.2">
      <c r="A149" s="30"/>
      <c r="B149" s="128"/>
      <c r="C149" s="160" t="s">
        <v>261</v>
      </c>
      <c r="D149" s="160" t="s">
        <v>221</v>
      </c>
      <c r="E149" s="161" t="s">
        <v>1158</v>
      </c>
      <c r="F149" s="162" t="s">
        <v>2282</v>
      </c>
      <c r="G149" s="163" t="s">
        <v>321</v>
      </c>
      <c r="H149" s="164">
        <v>184.02799999999999</v>
      </c>
      <c r="I149" s="165"/>
      <c r="J149" s="166">
        <f t="shared" si="5"/>
        <v>0</v>
      </c>
      <c r="K149" s="167"/>
      <c r="L149" s="31"/>
      <c r="M149" s="168" t="s">
        <v>1</v>
      </c>
      <c r="N149" s="169" t="s">
        <v>38</v>
      </c>
      <c r="O149" s="59"/>
      <c r="P149" s="170">
        <f t="shared" si="6"/>
        <v>0</v>
      </c>
      <c r="Q149" s="170">
        <v>0</v>
      </c>
      <c r="R149" s="170">
        <f t="shared" si="7"/>
        <v>0</v>
      </c>
      <c r="S149" s="170">
        <v>0</v>
      </c>
      <c r="T149" s="171">
        <f t="shared" si="8"/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72" t="s">
        <v>225</v>
      </c>
      <c r="AT149" s="172" t="s">
        <v>221</v>
      </c>
      <c r="AU149" s="172" t="s">
        <v>84</v>
      </c>
      <c r="AY149" s="13" t="s">
        <v>219</v>
      </c>
      <c r="BE149" s="91">
        <f t="shared" si="9"/>
        <v>0</v>
      </c>
      <c r="BF149" s="91">
        <f t="shared" si="10"/>
        <v>0</v>
      </c>
      <c r="BG149" s="91">
        <f t="shared" si="11"/>
        <v>0</v>
      </c>
      <c r="BH149" s="91">
        <f t="shared" si="12"/>
        <v>0</v>
      </c>
      <c r="BI149" s="91">
        <f t="shared" si="13"/>
        <v>0</v>
      </c>
      <c r="BJ149" s="13" t="s">
        <v>84</v>
      </c>
      <c r="BK149" s="91">
        <f t="shared" si="14"/>
        <v>0</v>
      </c>
      <c r="BL149" s="13" t="s">
        <v>225</v>
      </c>
      <c r="BM149" s="172" t="s">
        <v>260</v>
      </c>
    </row>
    <row r="150" spans="1:65" s="2" customFormat="1" ht="24.3" customHeight="1" x14ac:dyDescent="0.2">
      <c r="A150" s="30"/>
      <c r="B150" s="128"/>
      <c r="C150" s="160" t="s">
        <v>265</v>
      </c>
      <c r="D150" s="160" t="s">
        <v>221</v>
      </c>
      <c r="E150" s="161" t="s">
        <v>2283</v>
      </c>
      <c r="F150" s="162" t="s">
        <v>2284</v>
      </c>
      <c r="G150" s="163" t="s">
        <v>224</v>
      </c>
      <c r="H150" s="164">
        <v>92.013999999999996</v>
      </c>
      <c r="I150" s="165"/>
      <c r="J150" s="166">
        <f t="shared" si="5"/>
        <v>0</v>
      </c>
      <c r="K150" s="167"/>
      <c r="L150" s="31"/>
      <c r="M150" s="168" t="s">
        <v>1</v>
      </c>
      <c r="N150" s="169" t="s">
        <v>38</v>
      </c>
      <c r="O150" s="59"/>
      <c r="P150" s="170">
        <f t="shared" si="6"/>
        <v>0</v>
      </c>
      <c r="Q150" s="170">
        <v>4.4999999999999999E-4</v>
      </c>
      <c r="R150" s="170">
        <f t="shared" si="7"/>
        <v>4.14063E-2</v>
      </c>
      <c r="S150" s="170">
        <v>0</v>
      </c>
      <c r="T150" s="171">
        <f t="shared" si="8"/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72" t="s">
        <v>225</v>
      </c>
      <c r="AT150" s="172" t="s">
        <v>221</v>
      </c>
      <c r="AU150" s="172" t="s">
        <v>84</v>
      </c>
      <c r="AY150" s="13" t="s">
        <v>219</v>
      </c>
      <c r="BE150" s="91">
        <f t="shared" si="9"/>
        <v>0</v>
      </c>
      <c r="BF150" s="91">
        <f t="shared" si="10"/>
        <v>0</v>
      </c>
      <c r="BG150" s="91">
        <f t="shared" si="11"/>
        <v>0</v>
      </c>
      <c r="BH150" s="91">
        <f t="shared" si="12"/>
        <v>0</v>
      </c>
      <c r="BI150" s="91">
        <f t="shared" si="13"/>
        <v>0</v>
      </c>
      <c r="BJ150" s="13" t="s">
        <v>84</v>
      </c>
      <c r="BK150" s="91">
        <f t="shared" si="14"/>
        <v>0</v>
      </c>
      <c r="BL150" s="13" t="s">
        <v>225</v>
      </c>
      <c r="BM150" s="172" t="s">
        <v>264</v>
      </c>
    </row>
    <row r="151" spans="1:65" s="2" customFormat="1" ht="24.3" customHeight="1" x14ac:dyDescent="0.2">
      <c r="A151" s="30"/>
      <c r="B151" s="128"/>
      <c r="C151" s="160" t="s">
        <v>242</v>
      </c>
      <c r="D151" s="160" t="s">
        <v>221</v>
      </c>
      <c r="E151" s="161" t="s">
        <v>2285</v>
      </c>
      <c r="F151" s="162" t="s">
        <v>2286</v>
      </c>
      <c r="G151" s="163" t="s">
        <v>224</v>
      </c>
      <c r="H151" s="164">
        <v>92.013999999999996</v>
      </c>
      <c r="I151" s="165"/>
      <c r="J151" s="166">
        <f t="shared" si="5"/>
        <v>0</v>
      </c>
      <c r="K151" s="167"/>
      <c r="L151" s="31"/>
      <c r="M151" s="168" t="s">
        <v>1</v>
      </c>
      <c r="N151" s="169" t="s">
        <v>38</v>
      </c>
      <c r="O151" s="59"/>
      <c r="P151" s="170">
        <f t="shared" si="6"/>
        <v>0</v>
      </c>
      <c r="Q151" s="170">
        <v>0</v>
      </c>
      <c r="R151" s="170">
        <f t="shared" si="7"/>
        <v>0</v>
      </c>
      <c r="S151" s="170">
        <v>0</v>
      </c>
      <c r="T151" s="171">
        <f t="shared" si="8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72" t="s">
        <v>225</v>
      </c>
      <c r="AT151" s="172" t="s">
        <v>221</v>
      </c>
      <c r="AU151" s="172" t="s">
        <v>84</v>
      </c>
      <c r="AY151" s="13" t="s">
        <v>219</v>
      </c>
      <c r="BE151" s="91">
        <f t="shared" si="9"/>
        <v>0</v>
      </c>
      <c r="BF151" s="91">
        <f t="shared" si="10"/>
        <v>0</v>
      </c>
      <c r="BG151" s="91">
        <f t="shared" si="11"/>
        <v>0</v>
      </c>
      <c r="BH151" s="91">
        <f t="shared" si="12"/>
        <v>0</v>
      </c>
      <c r="BI151" s="91">
        <f t="shared" si="13"/>
        <v>0</v>
      </c>
      <c r="BJ151" s="13" t="s">
        <v>84</v>
      </c>
      <c r="BK151" s="91">
        <f t="shared" si="14"/>
        <v>0</v>
      </c>
      <c r="BL151" s="13" t="s">
        <v>225</v>
      </c>
      <c r="BM151" s="172" t="s">
        <v>268</v>
      </c>
    </row>
    <row r="152" spans="1:65" s="2" customFormat="1" ht="24.3" customHeight="1" x14ac:dyDescent="0.2">
      <c r="A152" s="30"/>
      <c r="B152" s="128"/>
      <c r="C152" s="160" t="s">
        <v>272</v>
      </c>
      <c r="D152" s="160" t="s">
        <v>221</v>
      </c>
      <c r="E152" s="161" t="s">
        <v>2407</v>
      </c>
      <c r="F152" s="162" t="s">
        <v>2408</v>
      </c>
      <c r="G152" s="163" t="s">
        <v>321</v>
      </c>
      <c r="H152" s="164">
        <v>160.94800000000001</v>
      </c>
      <c r="I152" s="165"/>
      <c r="J152" s="166">
        <f t="shared" si="5"/>
        <v>0</v>
      </c>
      <c r="K152" s="167"/>
      <c r="L152" s="31"/>
      <c r="M152" s="168" t="s">
        <v>1</v>
      </c>
      <c r="N152" s="169" t="s">
        <v>38</v>
      </c>
      <c r="O152" s="59"/>
      <c r="P152" s="170">
        <f t="shared" si="6"/>
        <v>0</v>
      </c>
      <c r="Q152" s="170">
        <v>1.6900000000000001E-3</v>
      </c>
      <c r="R152" s="170">
        <f t="shared" si="7"/>
        <v>0.27200212000000001</v>
      </c>
      <c r="S152" s="170">
        <v>0</v>
      </c>
      <c r="T152" s="171">
        <f t="shared" si="8"/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72" t="s">
        <v>225</v>
      </c>
      <c r="AT152" s="172" t="s">
        <v>221</v>
      </c>
      <c r="AU152" s="172" t="s">
        <v>84</v>
      </c>
      <c r="AY152" s="13" t="s">
        <v>219</v>
      </c>
      <c r="BE152" s="91">
        <f t="shared" si="9"/>
        <v>0</v>
      </c>
      <c r="BF152" s="91">
        <f t="shared" si="10"/>
        <v>0</v>
      </c>
      <c r="BG152" s="91">
        <f t="shared" si="11"/>
        <v>0</v>
      </c>
      <c r="BH152" s="91">
        <f t="shared" si="12"/>
        <v>0</v>
      </c>
      <c r="BI152" s="91">
        <f t="shared" si="13"/>
        <v>0</v>
      </c>
      <c r="BJ152" s="13" t="s">
        <v>84</v>
      </c>
      <c r="BK152" s="91">
        <f t="shared" si="14"/>
        <v>0</v>
      </c>
      <c r="BL152" s="13" t="s">
        <v>225</v>
      </c>
      <c r="BM152" s="172" t="s">
        <v>271</v>
      </c>
    </row>
    <row r="153" spans="1:65" s="2" customFormat="1" ht="24.3" customHeight="1" x14ac:dyDescent="0.2">
      <c r="A153" s="30"/>
      <c r="B153" s="128"/>
      <c r="C153" s="160" t="s">
        <v>247</v>
      </c>
      <c r="D153" s="160" t="s">
        <v>221</v>
      </c>
      <c r="E153" s="161" t="s">
        <v>2409</v>
      </c>
      <c r="F153" s="162" t="s">
        <v>2410</v>
      </c>
      <c r="G153" s="163" t="s">
        <v>321</v>
      </c>
      <c r="H153" s="164">
        <v>160.94800000000001</v>
      </c>
      <c r="I153" s="165"/>
      <c r="J153" s="166">
        <f t="shared" si="5"/>
        <v>0</v>
      </c>
      <c r="K153" s="167"/>
      <c r="L153" s="31"/>
      <c r="M153" s="168" t="s">
        <v>1</v>
      </c>
      <c r="N153" s="169" t="s">
        <v>38</v>
      </c>
      <c r="O153" s="59"/>
      <c r="P153" s="170">
        <f t="shared" si="6"/>
        <v>0</v>
      </c>
      <c r="Q153" s="170">
        <v>0</v>
      </c>
      <c r="R153" s="170">
        <f t="shared" si="7"/>
        <v>0</v>
      </c>
      <c r="S153" s="170">
        <v>0</v>
      </c>
      <c r="T153" s="171">
        <f t="shared" si="8"/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72" t="s">
        <v>225</v>
      </c>
      <c r="AT153" s="172" t="s">
        <v>221</v>
      </c>
      <c r="AU153" s="172" t="s">
        <v>84</v>
      </c>
      <c r="AY153" s="13" t="s">
        <v>219</v>
      </c>
      <c r="BE153" s="91">
        <f t="shared" si="9"/>
        <v>0</v>
      </c>
      <c r="BF153" s="91">
        <f t="shared" si="10"/>
        <v>0</v>
      </c>
      <c r="BG153" s="91">
        <f t="shared" si="11"/>
        <v>0</v>
      </c>
      <c r="BH153" s="91">
        <f t="shared" si="12"/>
        <v>0</v>
      </c>
      <c r="BI153" s="91">
        <f t="shared" si="13"/>
        <v>0</v>
      </c>
      <c r="BJ153" s="13" t="s">
        <v>84</v>
      </c>
      <c r="BK153" s="91">
        <f t="shared" si="14"/>
        <v>0</v>
      </c>
      <c r="BL153" s="13" t="s">
        <v>225</v>
      </c>
      <c r="BM153" s="172" t="s">
        <v>275</v>
      </c>
    </row>
    <row r="154" spans="1:65" s="2" customFormat="1" ht="21.75" customHeight="1" x14ac:dyDescent="0.2">
      <c r="A154" s="30"/>
      <c r="B154" s="128"/>
      <c r="C154" s="160" t="s">
        <v>334</v>
      </c>
      <c r="D154" s="160" t="s">
        <v>221</v>
      </c>
      <c r="E154" s="161" t="s">
        <v>2287</v>
      </c>
      <c r="F154" s="162" t="s">
        <v>2288</v>
      </c>
      <c r="G154" s="163" t="s">
        <v>321</v>
      </c>
      <c r="H154" s="164">
        <v>148.98599999999999</v>
      </c>
      <c r="I154" s="165"/>
      <c r="J154" s="166">
        <f t="shared" si="5"/>
        <v>0</v>
      </c>
      <c r="K154" s="167"/>
      <c r="L154" s="31"/>
      <c r="M154" s="168" t="s">
        <v>1</v>
      </c>
      <c r="N154" s="169" t="s">
        <v>38</v>
      </c>
      <c r="O154" s="59"/>
      <c r="P154" s="170">
        <f t="shared" si="6"/>
        <v>0</v>
      </c>
      <c r="Q154" s="170">
        <v>6.8999999999999997E-4</v>
      </c>
      <c r="R154" s="170">
        <f t="shared" si="7"/>
        <v>0.10280033999999999</v>
      </c>
      <c r="S154" s="170">
        <v>0</v>
      </c>
      <c r="T154" s="171">
        <f t="shared" si="8"/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72" t="s">
        <v>225</v>
      </c>
      <c r="AT154" s="172" t="s">
        <v>221</v>
      </c>
      <c r="AU154" s="172" t="s">
        <v>84</v>
      </c>
      <c r="AY154" s="13" t="s">
        <v>219</v>
      </c>
      <c r="BE154" s="91">
        <f t="shared" si="9"/>
        <v>0</v>
      </c>
      <c r="BF154" s="91">
        <f t="shared" si="10"/>
        <v>0</v>
      </c>
      <c r="BG154" s="91">
        <f t="shared" si="11"/>
        <v>0</v>
      </c>
      <c r="BH154" s="91">
        <f t="shared" si="12"/>
        <v>0</v>
      </c>
      <c r="BI154" s="91">
        <f t="shared" si="13"/>
        <v>0</v>
      </c>
      <c r="BJ154" s="13" t="s">
        <v>84</v>
      </c>
      <c r="BK154" s="91">
        <f t="shared" si="14"/>
        <v>0</v>
      </c>
      <c r="BL154" s="13" t="s">
        <v>225</v>
      </c>
      <c r="BM154" s="172" t="s">
        <v>279</v>
      </c>
    </row>
    <row r="155" spans="1:65" s="2" customFormat="1" ht="21.75" customHeight="1" x14ac:dyDescent="0.2">
      <c r="A155" s="30"/>
      <c r="B155" s="128"/>
      <c r="C155" s="160" t="s">
        <v>251</v>
      </c>
      <c r="D155" s="160" t="s">
        <v>221</v>
      </c>
      <c r="E155" s="161" t="s">
        <v>2289</v>
      </c>
      <c r="F155" s="162" t="s">
        <v>2290</v>
      </c>
      <c r="G155" s="163" t="s">
        <v>321</v>
      </c>
      <c r="H155" s="164">
        <v>148.98599999999999</v>
      </c>
      <c r="I155" s="165"/>
      <c r="J155" s="166">
        <f t="shared" si="5"/>
        <v>0</v>
      </c>
      <c r="K155" s="167"/>
      <c r="L155" s="31"/>
      <c r="M155" s="168" t="s">
        <v>1</v>
      </c>
      <c r="N155" s="169" t="s">
        <v>38</v>
      </c>
      <c r="O155" s="59"/>
      <c r="P155" s="170">
        <f t="shared" si="6"/>
        <v>0</v>
      </c>
      <c r="Q155" s="170">
        <v>0</v>
      </c>
      <c r="R155" s="170">
        <f t="shared" si="7"/>
        <v>0</v>
      </c>
      <c r="S155" s="170">
        <v>0</v>
      </c>
      <c r="T155" s="171">
        <f t="shared" si="8"/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72" t="s">
        <v>225</v>
      </c>
      <c r="AT155" s="172" t="s">
        <v>221</v>
      </c>
      <c r="AU155" s="172" t="s">
        <v>84</v>
      </c>
      <c r="AY155" s="13" t="s">
        <v>219</v>
      </c>
      <c r="BE155" s="91">
        <f t="shared" si="9"/>
        <v>0</v>
      </c>
      <c r="BF155" s="91">
        <f t="shared" si="10"/>
        <v>0</v>
      </c>
      <c r="BG155" s="91">
        <f t="shared" si="11"/>
        <v>0</v>
      </c>
      <c r="BH155" s="91">
        <f t="shared" si="12"/>
        <v>0</v>
      </c>
      <c r="BI155" s="91">
        <f t="shared" si="13"/>
        <v>0</v>
      </c>
      <c r="BJ155" s="13" t="s">
        <v>84</v>
      </c>
      <c r="BK155" s="91">
        <f t="shared" si="14"/>
        <v>0</v>
      </c>
      <c r="BL155" s="13" t="s">
        <v>225</v>
      </c>
      <c r="BM155" s="172" t="s">
        <v>337</v>
      </c>
    </row>
    <row r="156" spans="1:65" s="2" customFormat="1" ht="24.3" customHeight="1" x14ac:dyDescent="0.2">
      <c r="A156" s="30"/>
      <c r="B156" s="128"/>
      <c r="C156" s="160" t="s">
        <v>341</v>
      </c>
      <c r="D156" s="160" t="s">
        <v>221</v>
      </c>
      <c r="E156" s="161" t="s">
        <v>2411</v>
      </c>
      <c r="F156" s="162" t="s">
        <v>2412</v>
      </c>
      <c r="G156" s="163" t="s">
        <v>224</v>
      </c>
      <c r="H156" s="164">
        <v>80.474000000000004</v>
      </c>
      <c r="I156" s="165"/>
      <c r="J156" s="166">
        <f t="shared" si="5"/>
        <v>0</v>
      </c>
      <c r="K156" s="167"/>
      <c r="L156" s="31"/>
      <c r="M156" s="168" t="s">
        <v>1</v>
      </c>
      <c r="N156" s="169" t="s">
        <v>38</v>
      </c>
      <c r="O156" s="59"/>
      <c r="P156" s="170">
        <f t="shared" si="6"/>
        <v>0</v>
      </c>
      <c r="Q156" s="170">
        <v>1.3500000000000001E-3</v>
      </c>
      <c r="R156" s="170">
        <f t="shared" si="7"/>
        <v>0.10863990000000001</v>
      </c>
      <c r="S156" s="170">
        <v>0</v>
      </c>
      <c r="T156" s="171">
        <f t="shared" si="8"/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72" t="s">
        <v>225</v>
      </c>
      <c r="AT156" s="172" t="s">
        <v>221</v>
      </c>
      <c r="AU156" s="172" t="s">
        <v>84</v>
      </c>
      <c r="AY156" s="13" t="s">
        <v>219</v>
      </c>
      <c r="BE156" s="91">
        <f t="shared" si="9"/>
        <v>0</v>
      </c>
      <c r="BF156" s="91">
        <f t="shared" si="10"/>
        <v>0</v>
      </c>
      <c r="BG156" s="91">
        <f t="shared" si="11"/>
        <v>0</v>
      </c>
      <c r="BH156" s="91">
        <f t="shared" si="12"/>
        <v>0</v>
      </c>
      <c r="BI156" s="91">
        <f t="shared" si="13"/>
        <v>0</v>
      </c>
      <c r="BJ156" s="13" t="s">
        <v>84</v>
      </c>
      <c r="BK156" s="91">
        <f t="shared" si="14"/>
        <v>0</v>
      </c>
      <c r="BL156" s="13" t="s">
        <v>225</v>
      </c>
      <c r="BM156" s="172" t="s">
        <v>340</v>
      </c>
    </row>
    <row r="157" spans="1:65" s="2" customFormat="1" ht="24.3" customHeight="1" x14ac:dyDescent="0.2">
      <c r="A157" s="30"/>
      <c r="B157" s="128"/>
      <c r="C157" s="160" t="s">
        <v>7</v>
      </c>
      <c r="D157" s="160" t="s">
        <v>221</v>
      </c>
      <c r="E157" s="161" t="s">
        <v>2413</v>
      </c>
      <c r="F157" s="162" t="s">
        <v>2414</v>
      </c>
      <c r="G157" s="163" t="s">
        <v>224</v>
      </c>
      <c r="H157" s="164">
        <v>80.474000000000004</v>
      </c>
      <c r="I157" s="165"/>
      <c r="J157" s="166">
        <f t="shared" si="5"/>
        <v>0</v>
      </c>
      <c r="K157" s="167"/>
      <c r="L157" s="31"/>
      <c r="M157" s="168" t="s">
        <v>1</v>
      </c>
      <c r="N157" s="169" t="s">
        <v>38</v>
      </c>
      <c r="O157" s="59"/>
      <c r="P157" s="170">
        <f t="shared" si="6"/>
        <v>0</v>
      </c>
      <c r="Q157" s="170">
        <v>0</v>
      </c>
      <c r="R157" s="170">
        <f t="shared" si="7"/>
        <v>0</v>
      </c>
      <c r="S157" s="170">
        <v>0</v>
      </c>
      <c r="T157" s="171">
        <f t="shared" si="8"/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72" t="s">
        <v>225</v>
      </c>
      <c r="AT157" s="172" t="s">
        <v>221</v>
      </c>
      <c r="AU157" s="172" t="s">
        <v>84</v>
      </c>
      <c r="AY157" s="13" t="s">
        <v>219</v>
      </c>
      <c r="BE157" s="91">
        <f t="shared" si="9"/>
        <v>0</v>
      </c>
      <c r="BF157" s="91">
        <f t="shared" si="10"/>
        <v>0</v>
      </c>
      <c r="BG157" s="91">
        <f t="shared" si="11"/>
        <v>0</v>
      </c>
      <c r="BH157" s="91">
        <f t="shared" si="12"/>
        <v>0</v>
      </c>
      <c r="BI157" s="91">
        <f t="shared" si="13"/>
        <v>0</v>
      </c>
      <c r="BJ157" s="13" t="s">
        <v>84</v>
      </c>
      <c r="BK157" s="91">
        <f t="shared" si="14"/>
        <v>0</v>
      </c>
      <c r="BL157" s="13" t="s">
        <v>225</v>
      </c>
      <c r="BM157" s="172" t="s">
        <v>344</v>
      </c>
    </row>
    <row r="158" spans="1:65" s="2" customFormat="1" ht="24.3" customHeight="1" x14ac:dyDescent="0.2">
      <c r="A158" s="30"/>
      <c r="B158" s="128"/>
      <c r="C158" s="160" t="s">
        <v>348</v>
      </c>
      <c r="D158" s="160" t="s">
        <v>221</v>
      </c>
      <c r="E158" s="161" t="s">
        <v>2291</v>
      </c>
      <c r="F158" s="162" t="s">
        <v>2292</v>
      </c>
      <c r="G158" s="163" t="s">
        <v>321</v>
      </c>
      <c r="H158" s="164">
        <v>148.98599999999999</v>
      </c>
      <c r="I158" s="165"/>
      <c r="J158" s="166">
        <f t="shared" si="5"/>
        <v>0</v>
      </c>
      <c r="K158" s="167"/>
      <c r="L158" s="31"/>
      <c r="M158" s="168" t="s">
        <v>1</v>
      </c>
      <c r="N158" s="169" t="s">
        <v>38</v>
      </c>
      <c r="O158" s="59"/>
      <c r="P158" s="170">
        <f t="shared" si="6"/>
        <v>0</v>
      </c>
      <c r="Q158" s="170">
        <v>4.0299999999999997E-3</v>
      </c>
      <c r="R158" s="170">
        <f t="shared" si="7"/>
        <v>0.60041357999999989</v>
      </c>
      <c r="S158" s="170">
        <v>0</v>
      </c>
      <c r="T158" s="171">
        <f t="shared" si="8"/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72" t="s">
        <v>225</v>
      </c>
      <c r="AT158" s="172" t="s">
        <v>221</v>
      </c>
      <c r="AU158" s="172" t="s">
        <v>84</v>
      </c>
      <c r="AY158" s="13" t="s">
        <v>219</v>
      </c>
      <c r="BE158" s="91">
        <f t="shared" si="9"/>
        <v>0</v>
      </c>
      <c r="BF158" s="91">
        <f t="shared" si="10"/>
        <v>0</v>
      </c>
      <c r="BG158" s="91">
        <f t="shared" si="11"/>
        <v>0</v>
      </c>
      <c r="BH158" s="91">
        <f t="shared" si="12"/>
        <v>0</v>
      </c>
      <c r="BI158" s="91">
        <f t="shared" si="13"/>
        <v>0</v>
      </c>
      <c r="BJ158" s="13" t="s">
        <v>84</v>
      </c>
      <c r="BK158" s="91">
        <f t="shared" si="14"/>
        <v>0</v>
      </c>
      <c r="BL158" s="13" t="s">
        <v>225</v>
      </c>
      <c r="BM158" s="172" t="s">
        <v>347</v>
      </c>
    </row>
    <row r="159" spans="1:65" s="2" customFormat="1" ht="24.3" customHeight="1" x14ac:dyDescent="0.2">
      <c r="A159" s="30"/>
      <c r="B159" s="128"/>
      <c r="C159" s="160" t="s">
        <v>256</v>
      </c>
      <c r="D159" s="160" t="s">
        <v>221</v>
      </c>
      <c r="E159" s="161" t="s">
        <v>2293</v>
      </c>
      <c r="F159" s="162" t="s">
        <v>2294</v>
      </c>
      <c r="G159" s="163" t="s">
        <v>321</v>
      </c>
      <c r="H159" s="164">
        <v>148.98599999999999</v>
      </c>
      <c r="I159" s="165"/>
      <c r="J159" s="166">
        <f t="shared" si="5"/>
        <v>0</v>
      </c>
      <c r="K159" s="167"/>
      <c r="L159" s="31"/>
      <c r="M159" s="168" t="s">
        <v>1</v>
      </c>
      <c r="N159" s="169" t="s">
        <v>38</v>
      </c>
      <c r="O159" s="59"/>
      <c r="P159" s="170">
        <f t="shared" si="6"/>
        <v>0</v>
      </c>
      <c r="Q159" s="170">
        <v>0</v>
      </c>
      <c r="R159" s="170">
        <f t="shared" si="7"/>
        <v>0</v>
      </c>
      <c r="S159" s="170">
        <v>0</v>
      </c>
      <c r="T159" s="171">
        <f t="shared" si="8"/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72" t="s">
        <v>225</v>
      </c>
      <c r="AT159" s="172" t="s">
        <v>221</v>
      </c>
      <c r="AU159" s="172" t="s">
        <v>84</v>
      </c>
      <c r="AY159" s="13" t="s">
        <v>219</v>
      </c>
      <c r="BE159" s="91">
        <f t="shared" si="9"/>
        <v>0</v>
      </c>
      <c r="BF159" s="91">
        <f t="shared" si="10"/>
        <v>0</v>
      </c>
      <c r="BG159" s="91">
        <f t="shared" si="11"/>
        <v>0</v>
      </c>
      <c r="BH159" s="91">
        <f t="shared" si="12"/>
        <v>0</v>
      </c>
      <c r="BI159" s="91">
        <f t="shared" si="13"/>
        <v>0</v>
      </c>
      <c r="BJ159" s="13" t="s">
        <v>84</v>
      </c>
      <c r="BK159" s="91">
        <f t="shared" si="14"/>
        <v>0</v>
      </c>
      <c r="BL159" s="13" t="s">
        <v>225</v>
      </c>
      <c r="BM159" s="172" t="s">
        <v>351</v>
      </c>
    </row>
    <row r="160" spans="1:65" s="2" customFormat="1" ht="24.3" customHeight="1" x14ac:dyDescent="0.2">
      <c r="A160" s="30"/>
      <c r="B160" s="128"/>
      <c r="C160" s="160" t="s">
        <v>363</v>
      </c>
      <c r="D160" s="160" t="s">
        <v>221</v>
      </c>
      <c r="E160" s="161" t="s">
        <v>310</v>
      </c>
      <c r="F160" s="162" t="s">
        <v>2295</v>
      </c>
      <c r="G160" s="163" t="s">
        <v>224</v>
      </c>
      <c r="H160" s="164">
        <v>105.036</v>
      </c>
      <c r="I160" s="165"/>
      <c r="J160" s="166">
        <f t="shared" si="5"/>
        <v>0</v>
      </c>
      <c r="K160" s="167"/>
      <c r="L160" s="31"/>
      <c r="M160" s="168" t="s">
        <v>1</v>
      </c>
      <c r="N160" s="169" t="s">
        <v>38</v>
      </c>
      <c r="O160" s="59"/>
      <c r="P160" s="170">
        <f t="shared" si="6"/>
        <v>0</v>
      </c>
      <c r="Q160" s="170">
        <v>0</v>
      </c>
      <c r="R160" s="170">
        <f t="shared" si="7"/>
        <v>0</v>
      </c>
      <c r="S160" s="170">
        <v>0</v>
      </c>
      <c r="T160" s="171">
        <f t="shared" si="8"/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72" t="s">
        <v>225</v>
      </c>
      <c r="AT160" s="172" t="s">
        <v>221</v>
      </c>
      <c r="AU160" s="172" t="s">
        <v>84</v>
      </c>
      <c r="AY160" s="13" t="s">
        <v>219</v>
      </c>
      <c r="BE160" s="91">
        <f t="shared" si="9"/>
        <v>0</v>
      </c>
      <c r="BF160" s="91">
        <f t="shared" si="10"/>
        <v>0</v>
      </c>
      <c r="BG160" s="91">
        <f t="shared" si="11"/>
        <v>0</v>
      </c>
      <c r="BH160" s="91">
        <f t="shared" si="12"/>
        <v>0</v>
      </c>
      <c r="BI160" s="91">
        <f t="shared" si="13"/>
        <v>0</v>
      </c>
      <c r="BJ160" s="13" t="s">
        <v>84</v>
      </c>
      <c r="BK160" s="91">
        <f t="shared" si="14"/>
        <v>0</v>
      </c>
      <c r="BL160" s="13" t="s">
        <v>225</v>
      </c>
      <c r="BM160" s="172" t="s">
        <v>362</v>
      </c>
    </row>
    <row r="161" spans="1:65" s="2" customFormat="1" ht="16.5" customHeight="1" x14ac:dyDescent="0.2">
      <c r="A161" s="30"/>
      <c r="B161" s="128"/>
      <c r="C161" s="160" t="s">
        <v>264</v>
      </c>
      <c r="D161" s="160" t="s">
        <v>221</v>
      </c>
      <c r="E161" s="161" t="s">
        <v>312</v>
      </c>
      <c r="F161" s="162" t="s">
        <v>313</v>
      </c>
      <c r="G161" s="163" t="s">
        <v>224</v>
      </c>
      <c r="H161" s="164">
        <v>105.036</v>
      </c>
      <c r="I161" s="165"/>
      <c r="J161" s="166">
        <f t="shared" si="5"/>
        <v>0</v>
      </c>
      <c r="K161" s="167"/>
      <c r="L161" s="31"/>
      <c r="M161" s="168" t="s">
        <v>1</v>
      </c>
      <c r="N161" s="169" t="s">
        <v>38</v>
      </c>
      <c r="O161" s="59"/>
      <c r="P161" s="170">
        <f t="shared" si="6"/>
        <v>0</v>
      </c>
      <c r="Q161" s="170">
        <v>0</v>
      </c>
      <c r="R161" s="170">
        <f t="shared" si="7"/>
        <v>0</v>
      </c>
      <c r="S161" s="170">
        <v>0</v>
      </c>
      <c r="T161" s="171">
        <f t="shared" si="8"/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72" t="s">
        <v>225</v>
      </c>
      <c r="AT161" s="172" t="s">
        <v>221</v>
      </c>
      <c r="AU161" s="172" t="s">
        <v>84</v>
      </c>
      <c r="AY161" s="13" t="s">
        <v>219</v>
      </c>
      <c r="BE161" s="91">
        <f t="shared" si="9"/>
        <v>0</v>
      </c>
      <c r="BF161" s="91">
        <f t="shared" si="10"/>
        <v>0</v>
      </c>
      <c r="BG161" s="91">
        <f t="shared" si="11"/>
        <v>0</v>
      </c>
      <c r="BH161" s="91">
        <f t="shared" si="12"/>
        <v>0</v>
      </c>
      <c r="BI161" s="91">
        <f t="shared" si="13"/>
        <v>0</v>
      </c>
      <c r="BJ161" s="13" t="s">
        <v>84</v>
      </c>
      <c r="BK161" s="91">
        <f t="shared" si="14"/>
        <v>0</v>
      </c>
      <c r="BL161" s="13" t="s">
        <v>225</v>
      </c>
      <c r="BM161" s="172" t="s">
        <v>366</v>
      </c>
    </row>
    <row r="162" spans="1:65" s="2" customFormat="1" ht="21.75" customHeight="1" x14ac:dyDescent="0.2">
      <c r="A162" s="30"/>
      <c r="B162" s="128"/>
      <c r="C162" s="160" t="s">
        <v>370</v>
      </c>
      <c r="D162" s="160" t="s">
        <v>221</v>
      </c>
      <c r="E162" s="161" t="s">
        <v>2298</v>
      </c>
      <c r="F162" s="162" t="s">
        <v>2299</v>
      </c>
      <c r="G162" s="163" t="s">
        <v>224</v>
      </c>
      <c r="H162" s="164">
        <v>105.036</v>
      </c>
      <c r="I162" s="165"/>
      <c r="J162" s="166">
        <f t="shared" si="5"/>
        <v>0</v>
      </c>
      <c r="K162" s="167"/>
      <c r="L162" s="31"/>
      <c r="M162" s="168" t="s">
        <v>1</v>
      </c>
      <c r="N162" s="169" t="s">
        <v>38</v>
      </c>
      <c r="O162" s="59"/>
      <c r="P162" s="170">
        <f t="shared" si="6"/>
        <v>0</v>
      </c>
      <c r="Q162" s="170">
        <v>0</v>
      </c>
      <c r="R162" s="170">
        <f t="shared" si="7"/>
        <v>0</v>
      </c>
      <c r="S162" s="170">
        <v>0</v>
      </c>
      <c r="T162" s="171">
        <f t="shared" si="8"/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72" t="s">
        <v>225</v>
      </c>
      <c r="AT162" s="172" t="s">
        <v>221</v>
      </c>
      <c r="AU162" s="172" t="s">
        <v>84</v>
      </c>
      <c r="AY162" s="13" t="s">
        <v>219</v>
      </c>
      <c r="BE162" s="91">
        <f t="shared" si="9"/>
        <v>0</v>
      </c>
      <c r="BF162" s="91">
        <f t="shared" si="10"/>
        <v>0</v>
      </c>
      <c r="BG162" s="91">
        <f t="shared" si="11"/>
        <v>0</v>
      </c>
      <c r="BH162" s="91">
        <f t="shared" si="12"/>
        <v>0</v>
      </c>
      <c r="BI162" s="91">
        <f t="shared" si="13"/>
        <v>0</v>
      </c>
      <c r="BJ162" s="13" t="s">
        <v>84</v>
      </c>
      <c r="BK162" s="91">
        <f t="shared" si="14"/>
        <v>0</v>
      </c>
      <c r="BL162" s="13" t="s">
        <v>225</v>
      </c>
      <c r="BM162" s="172" t="s">
        <v>369</v>
      </c>
    </row>
    <row r="163" spans="1:65" s="2" customFormat="1" ht="16.5" customHeight="1" x14ac:dyDescent="0.2">
      <c r="A163" s="30"/>
      <c r="B163" s="128"/>
      <c r="C163" s="160" t="s">
        <v>268</v>
      </c>
      <c r="D163" s="160" t="s">
        <v>221</v>
      </c>
      <c r="E163" s="161" t="s">
        <v>2300</v>
      </c>
      <c r="F163" s="162" t="s">
        <v>2301</v>
      </c>
      <c r="G163" s="163" t="s">
        <v>224</v>
      </c>
      <c r="H163" s="164">
        <v>105.036</v>
      </c>
      <c r="I163" s="165"/>
      <c r="J163" s="166">
        <f t="shared" si="5"/>
        <v>0</v>
      </c>
      <c r="K163" s="167"/>
      <c r="L163" s="31"/>
      <c r="M163" s="168" t="s">
        <v>1</v>
      </c>
      <c r="N163" s="169" t="s">
        <v>38</v>
      </c>
      <c r="O163" s="59"/>
      <c r="P163" s="170">
        <f t="shared" si="6"/>
        <v>0</v>
      </c>
      <c r="Q163" s="170">
        <v>0</v>
      </c>
      <c r="R163" s="170">
        <f t="shared" si="7"/>
        <v>0</v>
      </c>
      <c r="S163" s="170">
        <v>0</v>
      </c>
      <c r="T163" s="171">
        <f t="shared" si="8"/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72" t="s">
        <v>225</v>
      </c>
      <c r="AT163" s="172" t="s">
        <v>221</v>
      </c>
      <c r="AU163" s="172" t="s">
        <v>84</v>
      </c>
      <c r="AY163" s="13" t="s">
        <v>219</v>
      </c>
      <c r="BE163" s="91">
        <f t="shared" si="9"/>
        <v>0</v>
      </c>
      <c r="BF163" s="91">
        <f t="shared" si="10"/>
        <v>0</v>
      </c>
      <c r="BG163" s="91">
        <f t="shared" si="11"/>
        <v>0</v>
      </c>
      <c r="BH163" s="91">
        <f t="shared" si="12"/>
        <v>0</v>
      </c>
      <c r="BI163" s="91">
        <f t="shared" si="13"/>
        <v>0</v>
      </c>
      <c r="BJ163" s="13" t="s">
        <v>84</v>
      </c>
      <c r="BK163" s="91">
        <f t="shared" si="14"/>
        <v>0</v>
      </c>
      <c r="BL163" s="13" t="s">
        <v>225</v>
      </c>
      <c r="BM163" s="172" t="s">
        <v>373</v>
      </c>
    </row>
    <row r="164" spans="1:65" s="2" customFormat="1" ht="16.5" customHeight="1" x14ac:dyDescent="0.2">
      <c r="A164" s="30"/>
      <c r="B164" s="128"/>
      <c r="C164" s="160" t="s">
        <v>377</v>
      </c>
      <c r="D164" s="160" t="s">
        <v>221</v>
      </c>
      <c r="E164" s="161" t="s">
        <v>314</v>
      </c>
      <c r="F164" s="162" t="s">
        <v>2302</v>
      </c>
      <c r="G164" s="163" t="s">
        <v>224</v>
      </c>
      <c r="H164" s="164">
        <v>105.036</v>
      </c>
      <c r="I164" s="165"/>
      <c r="J164" s="166">
        <f t="shared" si="5"/>
        <v>0</v>
      </c>
      <c r="K164" s="167"/>
      <c r="L164" s="31"/>
      <c r="M164" s="168" t="s">
        <v>1</v>
      </c>
      <c r="N164" s="169" t="s">
        <v>38</v>
      </c>
      <c r="O164" s="59"/>
      <c r="P164" s="170">
        <f t="shared" si="6"/>
        <v>0</v>
      </c>
      <c r="Q164" s="170">
        <v>0</v>
      </c>
      <c r="R164" s="170">
        <f t="shared" si="7"/>
        <v>0</v>
      </c>
      <c r="S164" s="170">
        <v>0</v>
      </c>
      <c r="T164" s="171">
        <f t="shared" si="8"/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72" t="s">
        <v>225</v>
      </c>
      <c r="AT164" s="172" t="s">
        <v>221</v>
      </c>
      <c r="AU164" s="172" t="s">
        <v>84</v>
      </c>
      <c r="AY164" s="13" t="s">
        <v>219</v>
      </c>
      <c r="BE164" s="91">
        <f t="shared" si="9"/>
        <v>0</v>
      </c>
      <c r="BF164" s="91">
        <f t="shared" si="10"/>
        <v>0</v>
      </c>
      <c r="BG164" s="91">
        <f t="shared" si="11"/>
        <v>0</v>
      </c>
      <c r="BH164" s="91">
        <f t="shared" si="12"/>
        <v>0</v>
      </c>
      <c r="BI164" s="91">
        <f t="shared" si="13"/>
        <v>0</v>
      </c>
      <c r="BJ164" s="13" t="s">
        <v>84</v>
      </c>
      <c r="BK164" s="91">
        <f t="shared" si="14"/>
        <v>0</v>
      </c>
      <c r="BL164" s="13" t="s">
        <v>225</v>
      </c>
      <c r="BM164" s="172" t="s">
        <v>376</v>
      </c>
    </row>
    <row r="165" spans="1:65" s="2" customFormat="1" ht="21.75" customHeight="1" x14ac:dyDescent="0.2">
      <c r="A165" s="30"/>
      <c r="B165" s="128"/>
      <c r="C165" s="160" t="s">
        <v>271</v>
      </c>
      <c r="D165" s="160" t="s">
        <v>221</v>
      </c>
      <c r="E165" s="161" t="s">
        <v>316</v>
      </c>
      <c r="F165" s="162" t="s">
        <v>317</v>
      </c>
      <c r="G165" s="163" t="s">
        <v>224</v>
      </c>
      <c r="H165" s="164">
        <v>240.62799999999999</v>
      </c>
      <c r="I165" s="165"/>
      <c r="J165" s="166">
        <f t="shared" si="5"/>
        <v>0</v>
      </c>
      <c r="K165" s="167"/>
      <c r="L165" s="31"/>
      <c r="M165" s="168" t="s">
        <v>1</v>
      </c>
      <c r="N165" s="169" t="s">
        <v>38</v>
      </c>
      <c r="O165" s="59"/>
      <c r="P165" s="170">
        <f t="shared" si="6"/>
        <v>0</v>
      </c>
      <c r="Q165" s="170">
        <v>0</v>
      </c>
      <c r="R165" s="170">
        <f t="shared" si="7"/>
        <v>0</v>
      </c>
      <c r="S165" s="170">
        <v>0</v>
      </c>
      <c r="T165" s="171">
        <f t="shared" si="8"/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72" t="s">
        <v>225</v>
      </c>
      <c r="AT165" s="172" t="s">
        <v>221</v>
      </c>
      <c r="AU165" s="172" t="s">
        <v>84</v>
      </c>
      <c r="AY165" s="13" t="s">
        <v>219</v>
      </c>
      <c r="BE165" s="91">
        <f t="shared" si="9"/>
        <v>0</v>
      </c>
      <c r="BF165" s="91">
        <f t="shared" si="10"/>
        <v>0</v>
      </c>
      <c r="BG165" s="91">
        <f t="shared" si="11"/>
        <v>0</v>
      </c>
      <c r="BH165" s="91">
        <f t="shared" si="12"/>
        <v>0</v>
      </c>
      <c r="BI165" s="91">
        <f t="shared" si="13"/>
        <v>0</v>
      </c>
      <c r="BJ165" s="13" t="s">
        <v>84</v>
      </c>
      <c r="BK165" s="91">
        <f t="shared" si="14"/>
        <v>0</v>
      </c>
      <c r="BL165" s="13" t="s">
        <v>225</v>
      </c>
      <c r="BM165" s="172" t="s">
        <v>381</v>
      </c>
    </row>
    <row r="166" spans="1:65" s="2" customFormat="1" ht="16.5" customHeight="1" x14ac:dyDescent="0.2">
      <c r="A166" s="30"/>
      <c r="B166" s="128"/>
      <c r="C166" s="160" t="s">
        <v>386</v>
      </c>
      <c r="D166" s="160" t="s">
        <v>221</v>
      </c>
      <c r="E166" s="161" t="s">
        <v>2303</v>
      </c>
      <c r="F166" s="162" t="s">
        <v>2304</v>
      </c>
      <c r="G166" s="163" t="s">
        <v>224</v>
      </c>
      <c r="H166" s="164">
        <v>43.27</v>
      </c>
      <c r="I166" s="165"/>
      <c r="J166" s="166">
        <f t="shared" si="5"/>
        <v>0</v>
      </c>
      <c r="K166" s="167"/>
      <c r="L166" s="31"/>
      <c r="M166" s="168" t="s">
        <v>1</v>
      </c>
      <c r="N166" s="169" t="s">
        <v>38</v>
      </c>
      <c r="O166" s="59"/>
      <c r="P166" s="170">
        <f t="shared" si="6"/>
        <v>0</v>
      </c>
      <c r="Q166" s="170">
        <v>0</v>
      </c>
      <c r="R166" s="170">
        <f t="shared" si="7"/>
        <v>0</v>
      </c>
      <c r="S166" s="170">
        <v>0</v>
      </c>
      <c r="T166" s="171">
        <f t="shared" si="8"/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72" t="s">
        <v>225</v>
      </c>
      <c r="AT166" s="172" t="s">
        <v>221</v>
      </c>
      <c r="AU166" s="172" t="s">
        <v>84</v>
      </c>
      <c r="AY166" s="13" t="s">
        <v>219</v>
      </c>
      <c r="BE166" s="91">
        <f t="shared" si="9"/>
        <v>0</v>
      </c>
      <c r="BF166" s="91">
        <f t="shared" si="10"/>
        <v>0</v>
      </c>
      <c r="BG166" s="91">
        <f t="shared" si="11"/>
        <v>0</v>
      </c>
      <c r="BH166" s="91">
        <f t="shared" si="12"/>
        <v>0</v>
      </c>
      <c r="BI166" s="91">
        <f t="shared" si="13"/>
        <v>0</v>
      </c>
      <c r="BJ166" s="13" t="s">
        <v>84</v>
      </c>
      <c r="BK166" s="91">
        <f t="shared" si="14"/>
        <v>0</v>
      </c>
      <c r="BL166" s="13" t="s">
        <v>225</v>
      </c>
      <c r="BM166" s="172" t="s">
        <v>385</v>
      </c>
    </row>
    <row r="167" spans="1:65" s="2" customFormat="1" ht="16.5" customHeight="1" x14ac:dyDescent="0.2">
      <c r="A167" s="30"/>
      <c r="B167" s="128"/>
      <c r="C167" s="178" t="s">
        <v>275</v>
      </c>
      <c r="D167" s="178" t="s">
        <v>680</v>
      </c>
      <c r="E167" s="179" t="s">
        <v>2305</v>
      </c>
      <c r="F167" s="180" t="s">
        <v>2306</v>
      </c>
      <c r="G167" s="181" t="s">
        <v>224</v>
      </c>
      <c r="H167" s="182">
        <v>43.27</v>
      </c>
      <c r="I167" s="183"/>
      <c r="J167" s="184">
        <f t="shared" si="5"/>
        <v>0</v>
      </c>
      <c r="K167" s="185"/>
      <c r="L167" s="186"/>
      <c r="M167" s="187" t="s">
        <v>1</v>
      </c>
      <c r="N167" s="188" t="s">
        <v>38</v>
      </c>
      <c r="O167" s="59"/>
      <c r="P167" s="170">
        <f t="shared" si="6"/>
        <v>0</v>
      </c>
      <c r="Q167" s="170">
        <v>1.67</v>
      </c>
      <c r="R167" s="170">
        <f t="shared" si="7"/>
        <v>72.260900000000007</v>
      </c>
      <c r="S167" s="170">
        <v>0</v>
      </c>
      <c r="T167" s="171">
        <f t="shared" si="8"/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72" t="s">
        <v>233</v>
      </c>
      <c r="AT167" s="172" t="s">
        <v>680</v>
      </c>
      <c r="AU167" s="172" t="s">
        <v>84</v>
      </c>
      <c r="AY167" s="13" t="s">
        <v>219</v>
      </c>
      <c r="BE167" s="91">
        <f t="shared" si="9"/>
        <v>0</v>
      </c>
      <c r="BF167" s="91">
        <f t="shared" si="10"/>
        <v>0</v>
      </c>
      <c r="BG167" s="91">
        <f t="shared" si="11"/>
        <v>0</v>
      </c>
      <c r="BH167" s="91">
        <f t="shared" si="12"/>
        <v>0</v>
      </c>
      <c r="BI167" s="91">
        <f t="shared" si="13"/>
        <v>0</v>
      </c>
      <c r="BJ167" s="13" t="s">
        <v>84</v>
      </c>
      <c r="BK167" s="91">
        <f t="shared" si="14"/>
        <v>0</v>
      </c>
      <c r="BL167" s="13" t="s">
        <v>225</v>
      </c>
      <c r="BM167" s="172" t="s">
        <v>389</v>
      </c>
    </row>
    <row r="168" spans="1:65" s="2" customFormat="1" ht="16.5" customHeight="1" x14ac:dyDescent="0.2">
      <c r="A168" s="30"/>
      <c r="B168" s="128"/>
      <c r="C168" s="160" t="s">
        <v>393</v>
      </c>
      <c r="D168" s="160" t="s">
        <v>221</v>
      </c>
      <c r="E168" s="161" t="s">
        <v>2307</v>
      </c>
      <c r="F168" s="162" t="s">
        <v>2308</v>
      </c>
      <c r="G168" s="163" t="s">
        <v>224</v>
      </c>
      <c r="H168" s="164">
        <v>43.27</v>
      </c>
      <c r="I168" s="165"/>
      <c r="J168" s="166">
        <f t="shared" si="5"/>
        <v>0</v>
      </c>
      <c r="K168" s="167"/>
      <c r="L168" s="31"/>
      <c r="M168" s="168" t="s">
        <v>1</v>
      </c>
      <c r="N168" s="169" t="s">
        <v>38</v>
      </c>
      <c r="O168" s="59"/>
      <c r="P168" s="170">
        <f t="shared" si="6"/>
        <v>0</v>
      </c>
      <c r="Q168" s="170">
        <v>0</v>
      </c>
      <c r="R168" s="170">
        <f t="shared" si="7"/>
        <v>0</v>
      </c>
      <c r="S168" s="170">
        <v>0</v>
      </c>
      <c r="T168" s="171">
        <f t="shared" si="8"/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72" t="s">
        <v>225</v>
      </c>
      <c r="AT168" s="172" t="s">
        <v>221</v>
      </c>
      <c r="AU168" s="172" t="s">
        <v>84</v>
      </c>
      <c r="AY168" s="13" t="s">
        <v>219</v>
      </c>
      <c r="BE168" s="91">
        <f t="shared" si="9"/>
        <v>0</v>
      </c>
      <c r="BF168" s="91">
        <f t="shared" si="10"/>
        <v>0</v>
      </c>
      <c r="BG168" s="91">
        <f t="shared" si="11"/>
        <v>0</v>
      </c>
      <c r="BH168" s="91">
        <f t="shared" si="12"/>
        <v>0</v>
      </c>
      <c r="BI168" s="91">
        <f t="shared" si="13"/>
        <v>0</v>
      </c>
      <c r="BJ168" s="13" t="s">
        <v>84</v>
      </c>
      <c r="BK168" s="91">
        <f t="shared" si="14"/>
        <v>0</v>
      </c>
      <c r="BL168" s="13" t="s">
        <v>225</v>
      </c>
      <c r="BM168" s="172" t="s">
        <v>392</v>
      </c>
    </row>
    <row r="169" spans="1:65" s="11" customFormat="1" ht="22.8" customHeight="1" x14ac:dyDescent="0.25">
      <c r="B169" s="147"/>
      <c r="D169" s="148" t="s">
        <v>71</v>
      </c>
      <c r="E169" s="158" t="s">
        <v>225</v>
      </c>
      <c r="F169" s="158" t="s">
        <v>443</v>
      </c>
      <c r="I169" s="150"/>
      <c r="J169" s="159">
        <f>BK169</f>
        <v>0</v>
      </c>
      <c r="L169" s="147"/>
      <c r="M169" s="152"/>
      <c r="N169" s="153"/>
      <c r="O169" s="153"/>
      <c r="P169" s="154">
        <f>SUM(P170:P177)</f>
        <v>0</v>
      </c>
      <c r="Q169" s="153"/>
      <c r="R169" s="154">
        <f>SUM(R170:R177)</f>
        <v>37.868435359999999</v>
      </c>
      <c r="S169" s="153"/>
      <c r="T169" s="155">
        <f>SUM(T170:T177)</f>
        <v>0</v>
      </c>
      <c r="AR169" s="148" t="s">
        <v>78</v>
      </c>
      <c r="AT169" s="156" t="s">
        <v>71</v>
      </c>
      <c r="AU169" s="156" t="s">
        <v>78</v>
      </c>
      <c r="AY169" s="148" t="s">
        <v>219</v>
      </c>
      <c r="BK169" s="157">
        <f>SUM(BK170:BK177)</f>
        <v>0</v>
      </c>
    </row>
    <row r="170" spans="1:65" s="2" customFormat="1" ht="24.3" customHeight="1" x14ac:dyDescent="0.2">
      <c r="A170" s="30"/>
      <c r="B170" s="128"/>
      <c r="C170" s="160" t="s">
        <v>279</v>
      </c>
      <c r="D170" s="160" t="s">
        <v>221</v>
      </c>
      <c r="E170" s="161" t="s">
        <v>2309</v>
      </c>
      <c r="F170" s="162" t="s">
        <v>2310</v>
      </c>
      <c r="G170" s="163" t="s">
        <v>224</v>
      </c>
      <c r="H170" s="164">
        <v>14.46</v>
      </c>
      <c r="I170" s="165"/>
      <c r="J170" s="166">
        <f t="shared" ref="J170:J177" si="15">ROUND(I170*H170,2)</f>
        <v>0</v>
      </c>
      <c r="K170" s="167"/>
      <c r="L170" s="31"/>
      <c r="M170" s="168" t="s">
        <v>1</v>
      </c>
      <c r="N170" s="169" t="s">
        <v>38</v>
      </c>
      <c r="O170" s="59"/>
      <c r="P170" s="170">
        <f t="shared" ref="P170:P177" si="16">O170*H170</f>
        <v>0</v>
      </c>
      <c r="Q170" s="170">
        <v>1.8907700000000001</v>
      </c>
      <c r="R170" s="170">
        <f t="shared" ref="R170:R177" si="17">Q170*H170</f>
        <v>27.340534200000004</v>
      </c>
      <c r="S170" s="170">
        <v>0</v>
      </c>
      <c r="T170" s="171">
        <f t="shared" ref="T170:T177" si="18">S170*H170</f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72" t="s">
        <v>225</v>
      </c>
      <c r="AT170" s="172" t="s">
        <v>221</v>
      </c>
      <c r="AU170" s="172" t="s">
        <v>84</v>
      </c>
      <c r="AY170" s="13" t="s">
        <v>219</v>
      </c>
      <c r="BE170" s="91">
        <f t="shared" ref="BE170:BE177" si="19">IF(N170="základná",J170,0)</f>
        <v>0</v>
      </c>
      <c r="BF170" s="91">
        <f t="shared" ref="BF170:BF177" si="20">IF(N170="znížená",J170,0)</f>
        <v>0</v>
      </c>
      <c r="BG170" s="91">
        <f t="shared" ref="BG170:BG177" si="21">IF(N170="zákl. prenesená",J170,0)</f>
        <v>0</v>
      </c>
      <c r="BH170" s="91">
        <f t="shared" ref="BH170:BH177" si="22">IF(N170="zníž. prenesená",J170,0)</f>
        <v>0</v>
      </c>
      <c r="BI170" s="91">
        <f t="shared" ref="BI170:BI177" si="23">IF(N170="nulová",J170,0)</f>
        <v>0</v>
      </c>
      <c r="BJ170" s="13" t="s">
        <v>84</v>
      </c>
      <c r="BK170" s="91">
        <f t="shared" ref="BK170:BK177" si="24">ROUND(I170*H170,2)</f>
        <v>0</v>
      </c>
      <c r="BL170" s="13" t="s">
        <v>225</v>
      </c>
      <c r="BM170" s="172" t="s">
        <v>396</v>
      </c>
    </row>
    <row r="171" spans="1:65" s="2" customFormat="1" ht="16.5" customHeight="1" x14ac:dyDescent="0.2">
      <c r="A171" s="30"/>
      <c r="B171" s="128"/>
      <c r="C171" s="160" t="s">
        <v>400</v>
      </c>
      <c r="D171" s="160" t="s">
        <v>221</v>
      </c>
      <c r="E171" s="161" t="s">
        <v>2311</v>
      </c>
      <c r="F171" s="162" t="s">
        <v>2415</v>
      </c>
      <c r="G171" s="163" t="s">
        <v>224</v>
      </c>
      <c r="H171" s="164">
        <v>0.55800000000000005</v>
      </c>
      <c r="I171" s="165"/>
      <c r="J171" s="166">
        <f t="shared" si="15"/>
        <v>0</v>
      </c>
      <c r="K171" s="167"/>
      <c r="L171" s="31"/>
      <c r="M171" s="168" t="s">
        <v>1</v>
      </c>
      <c r="N171" s="169" t="s">
        <v>38</v>
      </c>
      <c r="O171" s="59"/>
      <c r="P171" s="170">
        <f t="shared" si="16"/>
        <v>0</v>
      </c>
      <c r="Q171" s="170">
        <v>2.8446799999999999</v>
      </c>
      <c r="R171" s="170">
        <f t="shared" si="17"/>
        <v>1.58733144</v>
      </c>
      <c r="S171" s="170">
        <v>0</v>
      </c>
      <c r="T171" s="171">
        <f t="shared" si="18"/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72" t="s">
        <v>225</v>
      </c>
      <c r="AT171" s="172" t="s">
        <v>221</v>
      </c>
      <c r="AU171" s="172" t="s">
        <v>84</v>
      </c>
      <c r="AY171" s="13" t="s">
        <v>219</v>
      </c>
      <c r="BE171" s="91">
        <f t="shared" si="19"/>
        <v>0</v>
      </c>
      <c r="BF171" s="91">
        <f t="shared" si="20"/>
        <v>0</v>
      </c>
      <c r="BG171" s="91">
        <f t="shared" si="21"/>
        <v>0</v>
      </c>
      <c r="BH171" s="91">
        <f t="shared" si="22"/>
        <v>0</v>
      </c>
      <c r="BI171" s="91">
        <f t="shared" si="23"/>
        <v>0</v>
      </c>
      <c r="BJ171" s="13" t="s">
        <v>84</v>
      </c>
      <c r="BK171" s="91">
        <f t="shared" si="24"/>
        <v>0</v>
      </c>
      <c r="BL171" s="13" t="s">
        <v>225</v>
      </c>
      <c r="BM171" s="172" t="s">
        <v>399</v>
      </c>
    </row>
    <row r="172" spans="1:65" s="2" customFormat="1" ht="16.5" customHeight="1" x14ac:dyDescent="0.2">
      <c r="A172" s="30"/>
      <c r="B172" s="128"/>
      <c r="C172" s="160" t="s">
        <v>337</v>
      </c>
      <c r="D172" s="160" t="s">
        <v>221</v>
      </c>
      <c r="E172" s="161" t="s">
        <v>2313</v>
      </c>
      <c r="F172" s="162" t="s">
        <v>2416</v>
      </c>
      <c r="G172" s="163" t="s">
        <v>224</v>
      </c>
      <c r="H172" s="164">
        <v>3.0790000000000002</v>
      </c>
      <c r="I172" s="165"/>
      <c r="J172" s="166">
        <f t="shared" si="15"/>
        <v>0</v>
      </c>
      <c r="K172" s="167"/>
      <c r="L172" s="31"/>
      <c r="M172" s="168" t="s">
        <v>1</v>
      </c>
      <c r="N172" s="169" t="s">
        <v>38</v>
      </c>
      <c r="O172" s="59"/>
      <c r="P172" s="170">
        <f t="shared" si="16"/>
        <v>0</v>
      </c>
      <c r="Q172" s="170">
        <v>2.8446799999999999</v>
      </c>
      <c r="R172" s="170">
        <f t="shared" si="17"/>
        <v>8.7587697200000001</v>
      </c>
      <c r="S172" s="170">
        <v>0</v>
      </c>
      <c r="T172" s="171">
        <f t="shared" si="18"/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72" t="s">
        <v>225</v>
      </c>
      <c r="AT172" s="172" t="s">
        <v>221</v>
      </c>
      <c r="AU172" s="172" t="s">
        <v>84</v>
      </c>
      <c r="AY172" s="13" t="s">
        <v>219</v>
      </c>
      <c r="BE172" s="91">
        <f t="shared" si="19"/>
        <v>0</v>
      </c>
      <c r="BF172" s="91">
        <f t="shared" si="20"/>
        <v>0</v>
      </c>
      <c r="BG172" s="91">
        <f t="shared" si="21"/>
        <v>0</v>
      </c>
      <c r="BH172" s="91">
        <f t="shared" si="22"/>
        <v>0</v>
      </c>
      <c r="BI172" s="91">
        <f t="shared" si="23"/>
        <v>0</v>
      </c>
      <c r="BJ172" s="13" t="s">
        <v>84</v>
      </c>
      <c r="BK172" s="91">
        <f t="shared" si="24"/>
        <v>0</v>
      </c>
      <c r="BL172" s="13" t="s">
        <v>225</v>
      </c>
      <c r="BM172" s="172" t="s">
        <v>403</v>
      </c>
    </row>
    <row r="173" spans="1:65" s="2" customFormat="1" ht="24.3" customHeight="1" x14ac:dyDescent="0.2">
      <c r="A173" s="30"/>
      <c r="B173" s="128"/>
      <c r="C173" s="160" t="s">
        <v>407</v>
      </c>
      <c r="D173" s="160" t="s">
        <v>221</v>
      </c>
      <c r="E173" s="161" t="s">
        <v>2417</v>
      </c>
      <c r="F173" s="162" t="s">
        <v>2418</v>
      </c>
      <c r="G173" s="163" t="s">
        <v>246</v>
      </c>
      <c r="H173" s="164">
        <v>2</v>
      </c>
      <c r="I173" s="165"/>
      <c r="J173" s="166">
        <f t="shared" si="15"/>
        <v>0</v>
      </c>
      <c r="K173" s="167"/>
      <c r="L173" s="31"/>
      <c r="M173" s="168" t="s">
        <v>1</v>
      </c>
      <c r="N173" s="169" t="s">
        <v>38</v>
      </c>
      <c r="O173" s="59"/>
      <c r="P173" s="170">
        <f t="shared" si="16"/>
        <v>0</v>
      </c>
      <c r="Q173" s="170">
        <v>6.6E-3</v>
      </c>
      <c r="R173" s="170">
        <f t="shared" si="17"/>
        <v>1.32E-2</v>
      </c>
      <c r="S173" s="170">
        <v>0</v>
      </c>
      <c r="T173" s="171">
        <f t="shared" si="18"/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72" t="s">
        <v>225</v>
      </c>
      <c r="AT173" s="172" t="s">
        <v>221</v>
      </c>
      <c r="AU173" s="172" t="s">
        <v>84</v>
      </c>
      <c r="AY173" s="13" t="s">
        <v>219</v>
      </c>
      <c r="BE173" s="91">
        <f t="shared" si="19"/>
        <v>0</v>
      </c>
      <c r="BF173" s="91">
        <f t="shared" si="20"/>
        <v>0</v>
      </c>
      <c r="BG173" s="91">
        <f t="shared" si="21"/>
        <v>0</v>
      </c>
      <c r="BH173" s="91">
        <f t="shared" si="22"/>
        <v>0</v>
      </c>
      <c r="BI173" s="91">
        <f t="shared" si="23"/>
        <v>0</v>
      </c>
      <c r="BJ173" s="13" t="s">
        <v>84</v>
      </c>
      <c r="BK173" s="91">
        <f t="shared" si="24"/>
        <v>0</v>
      </c>
      <c r="BL173" s="13" t="s">
        <v>225</v>
      </c>
      <c r="BM173" s="172" t="s">
        <v>406</v>
      </c>
    </row>
    <row r="174" spans="1:65" s="2" customFormat="1" ht="16.5" customHeight="1" x14ac:dyDescent="0.2">
      <c r="A174" s="30"/>
      <c r="B174" s="128"/>
      <c r="C174" s="178" t="s">
        <v>340</v>
      </c>
      <c r="D174" s="178" t="s">
        <v>680</v>
      </c>
      <c r="E174" s="179" t="s">
        <v>2419</v>
      </c>
      <c r="F174" s="180" t="s">
        <v>2420</v>
      </c>
      <c r="G174" s="181" t="s">
        <v>246</v>
      </c>
      <c r="H174" s="182">
        <v>1</v>
      </c>
      <c r="I174" s="183"/>
      <c r="J174" s="184">
        <f t="shared" si="15"/>
        <v>0</v>
      </c>
      <c r="K174" s="185"/>
      <c r="L174" s="186"/>
      <c r="M174" s="187" t="s">
        <v>1</v>
      </c>
      <c r="N174" s="188" t="s">
        <v>38</v>
      </c>
      <c r="O174" s="59"/>
      <c r="P174" s="170">
        <f t="shared" si="16"/>
        <v>0</v>
      </c>
      <c r="Q174" s="170">
        <v>0.04</v>
      </c>
      <c r="R174" s="170">
        <f t="shared" si="17"/>
        <v>0.04</v>
      </c>
      <c r="S174" s="170">
        <v>0</v>
      </c>
      <c r="T174" s="171">
        <f t="shared" si="18"/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72" t="s">
        <v>233</v>
      </c>
      <c r="AT174" s="172" t="s">
        <v>680</v>
      </c>
      <c r="AU174" s="172" t="s">
        <v>84</v>
      </c>
      <c r="AY174" s="13" t="s">
        <v>219</v>
      </c>
      <c r="BE174" s="91">
        <f t="shared" si="19"/>
        <v>0</v>
      </c>
      <c r="BF174" s="91">
        <f t="shared" si="20"/>
        <v>0</v>
      </c>
      <c r="BG174" s="91">
        <f t="shared" si="21"/>
        <v>0</v>
      </c>
      <c r="BH174" s="91">
        <f t="shared" si="22"/>
        <v>0</v>
      </c>
      <c r="BI174" s="91">
        <f t="shared" si="23"/>
        <v>0</v>
      </c>
      <c r="BJ174" s="13" t="s">
        <v>84</v>
      </c>
      <c r="BK174" s="91">
        <f t="shared" si="24"/>
        <v>0</v>
      </c>
      <c r="BL174" s="13" t="s">
        <v>225</v>
      </c>
      <c r="BM174" s="172" t="s">
        <v>410</v>
      </c>
    </row>
    <row r="175" spans="1:65" s="2" customFormat="1" ht="16.5" customHeight="1" x14ac:dyDescent="0.2">
      <c r="A175" s="30"/>
      <c r="B175" s="128"/>
      <c r="C175" s="178" t="s">
        <v>414</v>
      </c>
      <c r="D175" s="178" t="s">
        <v>680</v>
      </c>
      <c r="E175" s="179" t="s">
        <v>2421</v>
      </c>
      <c r="F175" s="180" t="s">
        <v>2422</v>
      </c>
      <c r="G175" s="181" t="s">
        <v>246</v>
      </c>
      <c r="H175" s="182">
        <v>1</v>
      </c>
      <c r="I175" s="183"/>
      <c r="J175" s="184">
        <f t="shared" si="15"/>
        <v>0</v>
      </c>
      <c r="K175" s="185"/>
      <c r="L175" s="186"/>
      <c r="M175" s="187" t="s">
        <v>1</v>
      </c>
      <c r="N175" s="188" t="s">
        <v>38</v>
      </c>
      <c r="O175" s="59"/>
      <c r="P175" s="170">
        <f t="shared" si="16"/>
        <v>0</v>
      </c>
      <c r="Q175" s="170">
        <v>5.3999999999999999E-2</v>
      </c>
      <c r="R175" s="170">
        <f t="shared" si="17"/>
        <v>5.3999999999999999E-2</v>
      </c>
      <c r="S175" s="170">
        <v>0</v>
      </c>
      <c r="T175" s="171">
        <f t="shared" si="18"/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72" t="s">
        <v>233</v>
      </c>
      <c r="AT175" s="172" t="s">
        <v>680</v>
      </c>
      <c r="AU175" s="172" t="s">
        <v>84</v>
      </c>
      <c r="AY175" s="13" t="s">
        <v>219</v>
      </c>
      <c r="BE175" s="91">
        <f t="shared" si="19"/>
        <v>0</v>
      </c>
      <c r="BF175" s="91">
        <f t="shared" si="20"/>
        <v>0</v>
      </c>
      <c r="BG175" s="91">
        <f t="shared" si="21"/>
        <v>0</v>
      </c>
      <c r="BH175" s="91">
        <f t="shared" si="22"/>
        <v>0</v>
      </c>
      <c r="BI175" s="91">
        <f t="shared" si="23"/>
        <v>0</v>
      </c>
      <c r="BJ175" s="13" t="s">
        <v>84</v>
      </c>
      <c r="BK175" s="91">
        <f t="shared" si="24"/>
        <v>0</v>
      </c>
      <c r="BL175" s="13" t="s">
        <v>225</v>
      </c>
      <c r="BM175" s="172" t="s">
        <v>413</v>
      </c>
    </row>
    <row r="176" spans="1:65" s="2" customFormat="1" ht="24.3" customHeight="1" x14ac:dyDescent="0.2">
      <c r="A176" s="30"/>
      <c r="B176" s="128"/>
      <c r="C176" s="160" t="s">
        <v>344</v>
      </c>
      <c r="D176" s="160" t="s">
        <v>221</v>
      </c>
      <c r="E176" s="161" t="s">
        <v>2423</v>
      </c>
      <c r="F176" s="162" t="s">
        <v>2424</v>
      </c>
      <c r="G176" s="163" t="s">
        <v>246</v>
      </c>
      <c r="H176" s="164">
        <v>1</v>
      </c>
      <c r="I176" s="165"/>
      <c r="J176" s="166">
        <f t="shared" si="15"/>
        <v>0</v>
      </c>
      <c r="K176" s="167"/>
      <c r="L176" s="31"/>
      <c r="M176" s="168" t="s">
        <v>1</v>
      </c>
      <c r="N176" s="169" t="s">
        <v>38</v>
      </c>
      <c r="O176" s="59"/>
      <c r="P176" s="170">
        <f t="shared" si="16"/>
        <v>0</v>
      </c>
      <c r="Q176" s="170">
        <v>6.6E-3</v>
      </c>
      <c r="R176" s="170">
        <f t="shared" si="17"/>
        <v>6.6E-3</v>
      </c>
      <c r="S176" s="170">
        <v>0</v>
      </c>
      <c r="T176" s="171">
        <f t="shared" si="18"/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72" t="s">
        <v>225</v>
      </c>
      <c r="AT176" s="172" t="s">
        <v>221</v>
      </c>
      <c r="AU176" s="172" t="s">
        <v>84</v>
      </c>
      <c r="AY176" s="13" t="s">
        <v>219</v>
      </c>
      <c r="BE176" s="91">
        <f t="shared" si="19"/>
        <v>0</v>
      </c>
      <c r="BF176" s="91">
        <f t="shared" si="20"/>
        <v>0</v>
      </c>
      <c r="BG176" s="91">
        <f t="shared" si="21"/>
        <v>0</v>
      </c>
      <c r="BH176" s="91">
        <f t="shared" si="22"/>
        <v>0</v>
      </c>
      <c r="BI176" s="91">
        <f t="shared" si="23"/>
        <v>0</v>
      </c>
      <c r="BJ176" s="13" t="s">
        <v>84</v>
      </c>
      <c r="BK176" s="91">
        <f t="shared" si="24"/>
        <v>0</v>
      </c>
      <c r="BL176" s="13" t="s">
        <v>225</v>
      </c>
      <c r="BM176" s="172" t="s">
        <v>417</v>
      </c>
    </row>
    <row r="177" spans="1:65" s="2" customFormat="1" ht="16.5" customHeight="1" x14ac:dyDescent="0.2">
      <c r="A177" s="30"/>
      <c r="B177" s="128"/>
      <c r="C177" s="178" t="s">
        <v>418</v>
      </c>
      <c r="D177" s="178" t="s">
        <v>680</v>
      </c>
      <c r="E177" s="179" t="s">
        <v>2425</v>
      </c>
      <c r="F177" s="180" t="s">
        <v>2426</v>
      </c>
      <c r="G177" s="181" t="s">
        <v>246</v>
      </c>
      <c r="H177" s="182">
        <v>1</v>
      </c>
      <c r="I177" s="183"/>
      <c r="J177" s="184">
        <f t="shared" si="15"/>
        <v>0</v>
      </c>
      <c r="K177" s="185"/>
      <c r="L177" s="186"/>
      <c r="M177" s="187" t="s">
        <v>1</v>
      </c>
      <c r="N177" s="188" t="s">
        <v>38</v>
      </c>
      <c r="O177" s="59"/>
      <c r="P177" s="170">
        <f t="shared" si="16"/>
        <v>0</v>
      </c>
      <c r="Q177" s="170">
        <v>6.8000000000000005E-2</v>
      </c>
      <c r="R177" s="170">
        <f t="shared" si="17"/>
        <v>6.8000000000000005E-2</v>
      </c>
      <c r="S177" s="170">
        <v>0</v>
      </c>
      <c r="T177" s="171">
        <f t="shared" si="18"/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72" t="s">
        <v>233</v>
      </c>
      <c r="AT177" s="172" t="s">
        <v>680</v>
      </c>
      <c r="AU177" s="172" t="s">
        <v>84</v>
      </c>
      <c r="AY177" s="13" t="s">
        <v>219</v>
      </c>
      <c r="BE177" s="91">
        <f t="shared" si="19"/>
        <v>0</v>
      </c>
      <c r="BF177" s="91">
        <f t="shared" si="20"/>
        <v>0</v>
      </c>
      <c r="BG177" s="91">
        <f t="shared" si="21"/>
        <v>0</v>
      </c>
      <c r="BH177" s="91">
        <f t="shared" si="22"/>
        <v>0</v>
      </c>
      <c r="BI177" s="91">
        <f t="shared" si="23"/>
        <v>0</v>
      </c>
      <c r="BJ177" s="13" t="s">
        <v>84</v>
      </c>
      <c r="BK177" s="91">
        <f t="shared" si="24"/>
        <v>0</v>
      </c>
      <c r="BL177" s="13" t="s">
        <v>225</v>
      </c>
      <c r="BM177" s="172" t="s">
        <v>564</v>
      </c>
    </row>
    <row r="178" spans="1:65" s="11" customFormat="1" ht="22.8" customHeight="1" x14ac:dyDescent="0.25">
      <c r="B178" s="147"/>
      <c r="D178" s="148" t="s">
        <v>71</v>
      </c>
      <c r="E178" s="158" t="s">
        <v>233</v>
      </c>
      <c r="F178" s="158" t="s">
        <v>2315</v>
      </c>
      <c r="I178" s="150"/>
      <c r="J178" s="159">
        <f>BK178</f>
        <v>0</v>
      </c>
      <c r="L178" s="147"/>
      <c r="M178" s="152"/>
      <c r="N178" s="153"/>
      <c r="O178" s="153"/>
      <c r="P178" s="154">
        <f>SUM(P179:P211)</f>
        <v>0</v>
      </c>
      <c r="Q178" s="153"/>
      <c r="R178" s="154">
        <f>SUM(R179:R211)</f>
        <v>43.251334049999997</v>
      </c>
      <c r="S178" s="153"/>
      <c r="T178" s="155">
        <f>SUM(T179:T211)</f>
        <v>0</v>
      </c>
      <c r="AR178" s="148" t="s">
        <v>78</v>
      </c>
      <c r="AT178" s="156" t="s">
        <v>71</v>
      </c>
      <c r="AU178" s="156" t="s">
        <v>78</v>
      </c>
      <c r="AY178" s="148" t="s">
        <v>219</v>
      </c>
      <c r="BK178" s="157">
        <f>SUM(BK179:BK211)</f>
        <v>0</v>
      </c>
    </row>
    <row r="179" spans="1:65" s="2" customFormat="1" ht="33" customHeight="1" x14ac:dyDescent="0.2">
      <c r="A179" s="30"/>
      <c r="B179" s="128"/>
      <c r="C179" s="160" t="s">
        <v>347</v>
      </c>
      <c r="D179" s="160" t="s">
        <v>221</v>
      </c>
      <c r="E179" s="161" t="s">
        <v>2427</v>
      </c>
      <c r="F179" s="162" t="s">
        <v>2428</v>
      </c>
      <c r="G179" s="163" t="s">
        <v>380</v>
      </c>
      <c r="H179" s="164">
        <v>96.4</v>
      </c>
      <c r="I179" s="165"/>
      <c r="J179" s="166">
        <f t="shared" ref="J179:J211" si="25">ROUND(I179*H179,2)</f>
        <v>0</v>
      </c>
      <c r="K179" s="167"/>
      <c r="L179" s="31"/>
      <c r="M179" s="168" t="s">
        <v>1</v>
      </c>
      <c r="N179" s="169" t="s">
        <v>38</v>
      </c>
      <c r="O179" s="59"/>
      <c r="P179" s="170">
        <f t="shared" ref="P179:P211" si="26">O179*H179</f>
        <v>0</v>
      </c>
      <c r="Q179" s="170">
        <v>0</v>
      </c>
      <c r="R179" s="170">
        <f t="shared" ref="R179:R211" si="27">Q179*H179</f>
        <v>0</v>
      </c>
      <c r="S179" s="170">
        <v>0</v>
      </c>
      <c r="T179" s="171">
        <f t="shared" ref="T179:T211" si="28">S179*H179</f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72" t="s">
        <v>225</v>
      </c>
      <c r="AT179" s="172" t="s">
        <v>221</v>
      </c>
      <c r="AU179" s="172" t="s">
        <v>84</v>
      </c>
      <c r="AY179" s="13" t="s">
        <v>219</v>
      </c>
      <c r="BE179" s="91">
        <f t="shared" ref="BE179:BE211" si="29">IF(N179="základná",J179,0)</f>
        <v>0</v>
      </c>
      <c r="BF179" s="91">
        <f t="shared" ref="BF179:BF211" si="30">IF(N179="znížená",J179,0)</f>
        <v>0</v>
      </c>
      <c r="BG179" s="91">
        <f t="shared" ref="BG179:BG211" si="31">IF(N179="zákl. prenesená",J179,0)</f>
        <v>0</v>
      </c>
      <c r="BH179" s="91">
        <f t="shared" ref="BH179:BH211" si="32">IF(N179="zníž. prenesená",J179,0)</f>
        <v>0</v>
      </c>
      <c r="BI179" s="91">
        <f t="shared" ref="BI179:BI211" si="33">IF(N179="nulová",J179,0)</f>
        <v>0</v>
      </c>
      <c r="BJ179" s="13" t="s">
        <v>84</v>
      </c>
      <c r="BK179" s="91">
        <f t="shared" ref="BK179:BK211" si="34">ROUND(I179*H179,2)</f>
        <v>0</v>
      </c>
      <c r="BL179" s="13" t="s">
        <v>225</v>
      </c>
      <c r="BM179" s="172" t="s">
        <v>421</v>
      </c>
    </row>
    <row r="180" spans="1:65" s="2" customFormat="1" ht="24.3" customHeight="1" x14ac:dyDescent="0.2">
      <c r="A180" s="30"/>
      <c r="B180" s="128"/>
      <c r="C180" s="178" t="s">
        <v>425</v>
      </c>
      <c r="D180" s="178" t="s">
        <v>680</v>
      </c>
      <c r="E180" s="179" t="s">
        <v>2429</v>
      </c>
      <c r="F180" s="180" t="s">
        <v>2430</v>
      </c>
      <c r="G180" s="181" t="s">
        <v>246</v>
      </c>
      <c r="H180" s="182">
        <v>2</v>
      </c>
      <c r="I180" s="183"/>
      <c r="J180" s="184">
        <f t="shared" si="25"/>
        <v>0</v>
      </c>
      <c r="K180" s="185"/>
      <c r="L180" s="186"/>
      <c r="M180" s="187" t="s">
        <v>1</v>
      </c>
      <c r="N180" s="188" t="s">
        <v>38</v>
      </c>
      <c r="O180" s="59"/>
      <c r="P180" s="170">
        <f t="shared" si="26"/>
        <v>0</v>
      </c>
      <c r="Q180" s="170">
        <v>6.8199999999999997E-3</v>
      </c>
      <c r="R180" s="170">
        <f t="shared" si="27"/>
        <v>1.3639999999999999E-2</v>
      </c>
      <c r="S180" s="170">
        <v>0</v>
      </c>
      <c r="T180" s="171">
        <f t="shared" si="28"/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72" t="s">
        <v>233</v>
      </c>
      <c r="AT180" s="172" t="s">
        <v>680</v>
      </c>
      <c r="AU180" s="172" t="s">
        <v>84</v>
      </c>
      <c r="AY180" s="13" t="s">
        <v>219</v>
      </c>
      <c r="BE180" s="91">
        <f t="shared" si="29"/>
        <v>0</v>
      </c>
      <c r="BF180" s="91">
        <f t="shared" si="30"/>
        <v>0</v>
      </c>
      <c r="BG180" s="91">
        <f t="shared" si="31"/>
        <v>0</v>
      </c>
      <c r="BH180" s="91">
        <f t="shared" si="32"/>
        <v>0</v>
      </c>
      <c r="BI180" s="91">
        <f t="shared" si="33"/>
        <v>0</v>
      </c>
      <c r="BJ180" s="13" t="s">
        <v>84</v>
      </c>
      <c r="BK180" s="91">
        <f t="shared" si="34"/>
        <v>0</v>
      </c>
      <c r="BL180" s="13" t="s">
        <v>225</v>
      </c>
      <c r="BM180" s="172" t="s">
        <v>424</v>
      </c>
    </row>
    <row r="181" spans="1:65" s="2" customFormat="1" ht="24.3" customHeight="1" x14ac:dyDescent="0.2">
      <c r="A181" s="30"/>
      <c r="B181" s="128"/>
      <c r="C181" s="178" t="s">
        <v>351</v>
      </c>
      <c r="D181" s="178" t="s">
        <v>680</v>
      </c>
      <c r="E181" s="179" t="s">
        <v>2431</v>
      </c>
      <c r="F181" s="180" t="s">
        <v>2432</v>
      </c>
      <c r="G181" s="181" t="s">
        <v>246</v>
      </c>
      <c r="H181" s="182">
        <v>20</v>
      </c>
      <c r="I181" s="183"/>
      <c r="J181" s="184">
        <f t="shared" si="25"/>
        <v>0</v>
      </c>
      <c r="K181" s="185"/>
      <c r="L181" s="186"/>
      <c r="M181" s="187" t="s">
        <v>1</v>
      </c>
      <c r="N181" s="188" t="s">
        <v>38</v>
      </c>
      <c r="O181" s="59"/>
      <c r="P181" s="170">
        <f t="shared" si="26"/>
        <v>0</v>
      </c>
      <c r="Q181" s="170">
        <v>1.081E-2</v>
      </c>
      <c r="R181" s="170">
        <f t="shared" si="27"/>
        <v>0.2162</v>
      </c>
      <c r="S181" s="170">
        <v>0</v>
      </c>
      <c r="T181" s="171">
        <f t="shared" si="28"/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72" t="s">
        <v>233</v>
      </c>
      <c r="AT181" s="172" t="s">
        <v>680</v>
      </c>
      <c r="AU181" s="172" t="s">
        <v>84</v>
      </c>
      <c r="AY181" s="13" t="s">
        <v>219</v>
      </c>
      <c r="BE181" s="91">
        <f t="shared" si="29"/>
        <v>0</v>
      </c>
      <c r="BF181" s="91">
        <f t="shared" si="30"/>
        <v>0</v>
      </c>
      <c r="BG181" s="91">
        <f t="shared" si="31"/>
        <v>0</v>
      </c>
      <c r="BH181" s="91">
        <f t="shared" si="32"/>
        <v>0</v>
      </c>
      <c r="BI181" s="91">
        <f t="shared" si="33"/>
        <v>0</v>
      </c>
      <c r="BJ181" s="13" t="s">
        <v>84</v>
      </c>
      <c r="BK181" s="91">
        <f t="shared" si="34"/>
        <v>0</v>
      </c>
      <c r="BL181" s="13" t="s">
        <v>225</v>
      </c>
      <c r="BM181" s="172" t="s">
        <v>428</v>
      </c>
    </row>
    <row r="182" spans="1:65" s="2" customFormat="1" ht="33" customHeight="1" x14ac:dyDescent="0.2">
      <c r="A182" s="30"/>
      <c r="B182" s="128"/>
      <c r="C182" s="160" t="s">
        <v>432</v>
      </c>
      <c r="D182" s="160" t="s">
        <v>221</v>
      </c>
      <c r="E182" s="161" t="s">
        <v>2433</v>
      </c>
      <c r="F182" s="162" t="s">
        <v>2434</v>
      </c>
      <c r="G182" s="163" t="s">
        <v>246</v>
      </c>
      <c r="H182" s="164">
        <v>6</v>
      </c>
      <c r="I182" s="165"/>
      <c r="J182" s="166">
        <f t="shared" si="25"/>
        <v>0</v>
      </c>
      <c r="K182" s="167"/>
      <c r="L182" s="31"/>
      <c r="M182" s="168" t="s">
        <v>1</v>
      </c>
      <c r="N182" s="169" t="s">
        <v>38</v>
      </c>
      <c r="O182" s="59"/>
      <c r="P182" s="170">
        <f t="shared" si="26"/>
        <v>0</v>
      </c>
      <c r="Q182" s="170">
        <v>0</v>
      </c>
      <c r="R182" s="170">
        <f t="shared" si="27"/>
        <v>0</v>
      </c>
      <c r="S182" s="170">
        <v>0</v>
      </c>
      <c r="T182" s="171">
        <f t="shared" si="28"/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72" t="s">
        <v>225</v>
      </c>
      <c r="AT182" s="172" t="s">
        <v>221</v>
      </c>
      <c r="AU182" s="172" t="s">
        <v>84</v>
      </c>
      <c r="AY182" s="13" t="s">
        <v>219</v>
      </c>
      <c r="BE182" s="91">
        <f t="shared" si="29"/>
        <v>0</v>
      </c>
      <c r="BF182" s="91">
        <f t="shared" si="30"/>
        <v>0</v>
      </c>
      <c r="BG182" s="91">
        <f t="shared" si="31"/>
        <v>0</v>
      </c>
      <c r="BH182" s="91">
        <f t="shared" si="32"/>
        <v>0</v>
      </c>
      <c r="BI182" s="91">
        <f t="shared" si="33"/>
        <v>0</v>
      </c>
      <c r="BJ182" s="13" t="s">
        <v>84</v>
      </c>
      <c r="BK182" s="91">
        <f t="shared" si="34"/>
        <v>0</v>
      </c>
      <c r="BL182" s="13" t="s">
        <v>225</v>
      </c>
      <c r="BM182" s="172" t="s">
        <v>431</v>
      </c>
    </row>
    <row r="183" spans="1:65" s="2" customFormat="1" ht="16.5" customHeight="1" x14ac:dyDescent="0.2">
      <c r="A183" s="30"/>
      <c r="B183" s="128"/>
      <c r="C183" s="178" t="s">
        <v>354</v>
      </c>
      <c r="D183" s="178" t="s">
        <v>680</v>
      </c>
      <c r="E183" s="179" t="s">
        <v>2435</v>
      </c>
      <c r="F183" s="180" t="s">
        <v>2436</v>
      </c>
      <c r="G183" s="181" t="s">
        <v>246</v>
      </c>
      <c r="H183" s="182">
        <v>6</v>
      </c>
      <c r="I183" s="183"/>
      <c r="J183" s="184">
        <f t="shared" si="25"/>
        <v>0</v>
      </c>
      <c r="K183" s="185"/>
      <c r="L183" s="186"/>
      <c r="M183" s="187" t="s">
        <v>1</v>
      </c>
      <c r="N183" s="188" t="s">
        <v>38</v>
      </c>
      <c r="O183" s="59"/>
      <c r="P183" s="170">
        <f t="shared" si="26"/>
        <v>0</v>
      </c>
      <c r="Q183" s="170">
        <v>9.2000000000000003E-4</v>
      </c>
      <c r="R183" s="170">
        <f t="shared" si="27"/>
        <v>5.5200000000000006E-3</v>
      </c>
      <c r="S183" s="170">
        <v>0</v>
      </c>
      <c r="T183" s="171">
        <f t="shared" si="28"/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72" t="s">
        <v>233</v>
      </c>
      <c r="AT183" s="172" t="s">
        <v>680</v>
      </c>
      <c r="AU183" s="172" t="s">
        <v>84</v>
      </c>
      <c r="AY183" s="13" t="s">
        <v>219</v>
      </c>
      <c r="BE183" s="91">
        <f t="shared" si="29"/>
        <v>0</v>
      </c>
      <c r="BF183" s="91">
        <f t="shared" si="30"/>
        <v>0</v>
      </c>
      <c r="BG183" s="91">
        <f t="shared" si="31"/>
        <v>0</v>
      </c>
      <c r="BH183" s="91">
        <f t="shared" si="32"/>
        <v>0</v>
      </c>
      <c r="BI183" s="91">
        <f t="shared" si="33"/>
        <v>0</v>
      </c>
      <c r="BJ183" s="13" t="s">
        <v>84</v>
      </c>
      <c r="BK183" s="91">
        <f t="shared" si="34"/>
        <v>0</v>
      </c>
      <c r="BL183" s="13" t="s">
        <v>225</v>
      </c>
      <c r="BM183" s="172" t="s">
        <v>435</v>
      </c>
    </row>
    <row r="184" spans="1:65" s="2" customFormat="1" ht="33" customHeight="1" x14ac:dyDescent="0.2">
      <c r="A184" s="30"/>
      <c r="B184" s="128"/>
      <c r="C184" s="160" t="s">
        <v>439</v>
      </c>
      <c r="D184" s="160" t="s">
        <v>221</v>
      </c>
      <c r="E184" s="161" t="s">
        <v>2437</v>
      </c>
      <c r="F184" s="162" t="s">
        <v>2438</v>
      </c>
      <c r="G184" s="163" t="s">
        <v>246</v>
      </c>
      <c r="H184" s="164">
        <v>1</v>
      </c>
      <c r="I184" s="165"/>
      <c r="J184" s="166">
        <f t="shared" si="25"/>
        <v>0</v>
      </c>
      <c r="K184" s="167"/>
      <c r="L184" s="31"/>
      <c r="M184" s="168" t="s">
        <v>1</v>
      </c>
      <c r="N184" s="169" t="s">
        <v>38</v>
      </c>
      <c r="O184" s="59"/>
      <c r="P184" s="170">
        <f t="shared" si="26"/>
        <v>0</v>
      </c>
      <c r="Q184" s="170">
        <v>0</v>
      </c>
      <c r="R184" s="170">
        <f t="shared" si="27"/>
        <v>0</v>
      </c>
      <c r="S184" s="170">
        <v>0</v>
      </c>
      <c r="T184" s="171">
        <f t="shared" si="28"/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72" t="s">
        <v>225</v>
      </c>
      <c r="AT184" s="172" t="s">
        <v>221</v>
      </c>
      <c r="AU184" s="172" t="s">
        <v>84</v>
      </c>
      <c r="AY184" s="13" t="s">
        <v>219</v>
      </c>
      <c r="BE184" s="91">
        <f t="shared" si="29"/>
        <v>0</v>
      </c>
      <c r="BF184" s="91">
        <f t="shared" si="30"/>
        <v>0</v>
      </c>
      <c r="BG184" s="91">
        <f t="shared" si="31"/>
        <v>0</v>
      </c>
      <c r="BH184" s="91">
        <f t="shared" si="32"/>
        <v>0</v>
      </c>
      <c r="BI184" s="91">
        <f t="shared" si="33"/>
        <v>0</v>
      </c>
      <c r="BJ184" s="13" t="s">
        <v>84</v>
      </c>
      <c r="BK184" s="91">
        <f t="shared" si="34"/>
        <v>0</v>
      </c>
      <c r="BL184" s="13" t="s">
        <v>225</v>
      </c>
      <c r="BM184" s="172" t="s">
        <v>438</v>
      </c>
    </row>
    <row r="185" spans="1:65" s="2" customFormat="1" ht="16.5" customHeight="1" x14ac:dyDescent="0.2">
      <c r="A185" s="30"/>
      <c r="B185" s="128"/>
      <c r="C185" s="178" t="s">
        <v>359</v>
      </c>
      <c r="D185" s="178" t="s">
        <v>680</v>
      </c>
      <c r="E185" s="179" t="s">
        <v>2439</v>
      </c>
      <c r="F185" s="180" t="s">
        <v>2440</v>
      </c>
      <c r="G185" s="181" t="s">
        <v>246</v>
      </c>
      <c r="H185" s="182">
        <v>1</v>
      </c>
      <c r="I185" s="183"/>
      <c r="J185" s="184">
        <f t="shared" si="25"/>
        <v>0</v>
      </c>
      <c r="K185" s="185"/>
      <c r="L185" s="186"/>
      <c r="M185" s="187" t="s">
        <v>1</v>
      </c>
      <c r="N185" s="188" t="s">
        <v>38</v>
      </c>
      <c r="O185" s="59"/>
      <c r="P185" s="170">
        <f t="shared" si="26"/>
        <v>0</v>
      </c>
      <c r="Q185" s="170">
        <v>1.2999999999999999E-3</v>
      </c>
      <c r="R185" s="170">
        <f t="shared" si="27"/>
        <v>1.2999999999999999E-3</v>
      </c>
      <c r="S185" s="170">
        <v>0</v>
      </c>
      <c r="T185" s="171">
        <f t="shared" si="28"/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72" t="s">
        <v>233</v>
      </c>
      <c r="AT185" s="172" t="s">
        <v>680</v>
      </c>
      <c r="AU185" s="172" t="s">
        <v>84</v>
      </c>
      <c r="AY185" s="13" t="s">
        <v>219</v>
      </c>
      <c r="BE185" s="91">
        <f t="shared" si="29"/>
        <v>0</v>
      </c>
      <c r="BF185" s="91">
        <f t="shared" si="30"/>
        <v>0</v>
      </c>
      <c r="BG185" s="91">
        <f t="shared" si="31"/>
        <v>0</v>
      </c>
      <c r="BH185" s="91">
        <f t="shared" si="32"/>
        <v>0</v>
      </c>
      <c r="BI185" s="91">
        <f t="shared" si="33"/>
        <v>0</v>
      </c>
      <c r="BJ185" s="13" t="s">
        <v>84</v>
      </c>
      <c r="BK185" s="91">
        <f t="shared" si="34"/>
        <v>0</v>
      </c>
      <c r="BL185" s="13" t="s">
        <v>225</v>
      </c>
      <c r="BM185" s="172" t="s">
        <v>442</v>
      </c>
    </row>
    <row r="186" spans="1:65" s="2" customFormat="1" ht="24.3" customHeight="1" x14ac:dyDescent="0.2">
      <c r="A186" s="30"/>
      <c r="B186" s="128"/>
      <c r="C186" s="160" t="s">
        <v>447</v>
      </c>
      <c r="D186" s="160" t="s">
        <v>221</v>
      </c>
      <c r="E186" s="161" t="s">
        <v>2441</v>
      </c>
      <c r="F186" s="162" t="s">
        <v>2442</v>
      </c>
      <c r="G186" s="163" t="s">
        <v>380</v>
      </c>
      <c r="H186" s="164">
        <v>96.4</v>
      </c>
      <c r="I186" s="165"/>
      <c r="J186" s="166">
        <f t="shared" si="25"/>
        <v>0</v>
      </c>
      <c r="K186" s="167"/>
      <c r="L186" s="31"/>
      <c r="M186" s="168" t="s">
        <v>1</v>
      </c>
      <c r="N186" s="169" t="s">
        <v>38</v>
      </c>
      <c r="O186" s="59"/>
      <c r="P186" s="170">
        <f t="shared" si="26"/>
        <v>0</v>
      </c>
      <c r="Q186" s="170">
        <v>0</v>
      </c>
      <c r="R186" s="170">
        <f t="shared" si="27"/>
        <v>0</v>
      </c>
      <c r="S186" s="170">
        <v>0</v>
      </c>
      <c r="T186" s="171">
        <f t="shared" si="28"/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72" t="s">
        <v>225</v>
      </c>
      <c r="AT186" s="172" t="s">
        <v>221</v>
      </c>
      <c r="AU186" s="172" t="s">
        <v>84</v>
      </c>
      <c r="AY186" s="13" t="s">
        <v>219</v>
      </c>
      <c r="BE186" s="91">
        <f t="shared" si="29"/>
        <v>0</v>
      </c>
      <c r="BF186" s="91">
        <f t="shared" si="30"/>
        <v>0</v>
      </c>
      <c r="BG186" s="91">
        <f t="shared" si="31"/>
        <v>0</v>
      </c>
      <c r="BH186" s="91">
        <f t="shared" si="32"/>
        <v>0</v>
      </c>
      <c r="BI186" s="91">
        <f t="shared" si="33"/>
        <v>0</v>
      </c>
      <c r="BJ186" s="13" t="s">
        <v>84</v>
      </c>
      <c r="BK186" s="91">
        <f t="shared" si="34"/>
        <v>0</v>
      </c>
      <c r="BL186" s="13" t="s">
        <v>225</v>
      </c>
      <c r="BM186" s="172" t="s">
        <v>446</v>
      </c>
    </row>
    <row r="187" spans="1:65" s="2" customFormat="1" ht="24.3" customHeight="1" x14ac:dyDescent="0.2">
      <c r="A187" s="30"/>
      <c r="B187" s="128"/>
      <c r="C187" s="160" t="s">
        <v>362</v>
      </c>
      <c r="D187" s="160" t="s">
        <v>221</v>
      </c>
      <c r="E187" s="161" t="s">
        <v>2350</v>
      </c>
      <c r="F187" s="162" t="s">
        <v>2443</v>
      </c>
      <c r="G187" s="163" t="s">
        <v>224</v>
      </c>
      <c r="H187" s="164">
        <v>3.4649999999999999</v>
      </c>
      <c r="I187" s="165"/>
      <c r="J187" s="166">
        <f t="shared" si="25"/>
        <v>0</v>
      </c>
      <c r="K187" s="167"/>
      <c r="L187" s="31"/>
      <c r="M187" s="168" t="s">
        <v>1</v>
      </c>
      <c r="N187" s="169" t="s">
        <v>38</v>
      </c>
      <c r="O187" s="59"/>
      <c r="P187" s="170">
        <f t="shared" si="26"/>
        <v>0</v>
      </c>
      <c r="Q187" s="170">
        <v>2.4411700000000001</v>
      </c>
      <c r="R187" s="170">
        <f t="shared" si="27"/>
        <v>8.4586540499999998</v>
      </c>
      <c r="S187" s="170">
        <v>0</v>
      </c>
      <c r="T187" s="171">
        <f t="shared" si="28"/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72" t="s">
        <v>225</v>
      </c>
      <c r="AT187" s="172" t="s">
        <v>221</v>
      </c>
      <c r="AU187" s="172" t="s">
        <v>84</v>
      </c>
      <c r="AY187" s="13" t="s">
        <v>219</v>
      </c>
      <c r="BE187" s="91">
        <f t="shared" si="29"/>
        <v>0</v>
      </c>
      <c r="BF187" s="91">
        <f t="shared" si="30"/>
        <v>0</v>
      </c>
      <c r="BG187" s="91">
        <f t="shared" si="31"/>
        <v>0</v>
      </c>
      <c r="BH187" s="91">
        <f t="shared" si="32"/>
        <v>0</v>
      </c>
      <c r="BI187" s="91">
        <f t="shared" si="33"/>
        <v>0</v>
      </c>
      <c r="BJ187" s="13" t="s">
        <v>84</v>
      </c>
      <c r="BK187" s="91">
        <f t="shared" si="34"/>
        <v>0</v>
      </c>
      <c r="BL187" s="13" t="s">
        <v>225</v>
      </c>
      <c r="BM187" s="172" t="s">
        <v>450</v>
      </c>
    </row>
    <row r="188" spans="1:65" s="2" customFormat="1" ht="16.5" customHeight="1" x14ac:dyDescent="0.2">
      <c r="A188" s="30"/>
      <c r="B188" s="128"/>
      <c r="C188" s="160" t="s">
        <v>454</v>
      </c>
      <c r="D188" s="160" t="s">
        <v>221</v>
      </c>
      <c r="E188" s="161" t="s">
        <v>2352</v>
      </c>
      <c r="F188" s="162" t="s">
        <v>2353</v>
      </c>
      <c r="G188" s="163" t="s">
        <v>224</v>
      </c>
      <c r="H188" s="164">
        <v>3.4649999999999999</v>
      </c>
      <c r="I188" s="165"/>
      <c r="J188" s="166">
        <f t="shared" si="25"/>
        <v>0</v>
      </c>
      <c r="K188" s="167"/>
      <c r="L188" s="31"/>
      <c r="M188" s="168" t="s">
        <v>1</v>
      </c>
      <c r="N188" s="169" t="s">
        <v>38</v>
      </c>
      <c r="O188" s="59"/>
      <c r="P188" s="170">
        <f t="shared" si="26"/>
        <v>0</v>
      </c>
      <c r="Q188" s="170">
        <v>0</v>
      </c>
      <c r="R188" s="170">
        <f t="shared" si="27"/>
        <v>0</v>
      </c>
      <c r="S188" s="170">
        <v>0</v>
      </c>
      <c r="T188" s="171">
        <f t="shared" si="28"/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72" t="s">
        <v>225</v>
      </c>
      <c r="AT188" s="172" t="s">
        <v>221</v>
      </c>
      <c r="AU188" s="172" t="s">
        <v>84</v>
      </c>
      <c r="AY188" s="13" t="s">
        <v>219</v>
      </c>
      <c r="BE188" s="91">
        <f t="shared" si="29"/>
        <v>0</v>
      </c>
      <c r="BF188" s="91">
        <f t="shared" si="30"/>
        <v>0</v>
      </c>
      <c r="BG188" s="91">
        <f t="shared" si="31"/>
        <v>0</v>
      </c>
      <c r="BH188" s="91">
        <f t="shared" si="32"/>
        <v>0</v>
      </c>
      <c r="BI188" s="91">
        <f t="shared" si="33"/>
        <v>0</v>
      </c>
      <c r="BJ188" s="13" t="s">
        <v>84</v>
      </c>
      <c r="BK188" s="91">
        <f t="shared" si="34"/>
        <v>0</v>
      </c>
      <c r="BL188" s="13" t="s">
        <v>225</v>
      </c>
      <c r="BM188" s="172" t="s">
        <v>453</v>
      </c>
    </row>
    <row r="189" spans="1:65" s="2" customFormat="1" ht="16.5" customHeight="1" x14ac:dyDescent="0.2">
      <c r="A189" s="30"/>
      <c r="B189" s="128"/>
      <c r="C189" s="160" t="s">
        <v>366</v>
      </c>
      <c r="D189" s="160" t="s">
        <v>221</v>
      </c>
      <c r="E189" s="161" t="s">
        <v>2444</v>
      </c>
      <c r="F189" s="162" t="s">
        <v>2445</v>
      </c>
      <c r="G189" s="163" t="s">
        <v>246</v>
      </c>
      <c r="H189" s="164">
        <v>7</v>
      </c>
      <c r="I189" s="165"/>
      <c r="J189" s="166">
        <f t="shared" si="25"/>
        <v>0</v>
      </c>
      <c r="K189" s="167"/>
      <c r="L189" s="31"/>
      <c r="M189" s="168" t="s">
        <v>1</v>
      </c>
      <c r="N189" s="169" t="s">
        <v>38</v>
      </c>
      <c r="O189" s="59"/>
      <c r="P189" s="170">
        <f t="shared" si="26"/>
        <v>0</v>
      </c>
      <c r="Q189" s="170">
        <v>2.1420000000000002E-2</v>
      </c>
      <c r="R189" s="170">
        <f t="shared" si="27"/>
        <v>0.14994000000000002</v>
      </c>
      <c r="S189" s="170">
        <v>0</v>
      </c>
      <c r="T189" s="171">
        <f t="shared" si="28"/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72" t="s">
        <v>225</v>
      </c>
      <c r="AT189" s="172" t="s">
        <v>221</v>
      </c>
      <c r="AU189" s="172" t="s">
        <v>84</v>
      </c>
      <c r="AY189" s="13" t="s">
        <v>219</v>
      </c>
      <c r="BE189" s="91">
        <f t="shared" si="29"/>
        <v>0</v>
      </c>
      <c r="BF189" s="91">
        <f t="shared" si="30"/>
        <v>0</v>
      </c>
      <c r="BG189" s="91">
        <f t="shared" si="31"/>
        <v>0</v>
      </c>
      <c r="BH189" s="91">
        <f t="shared" si="32"/>
        <v>0</v>
      </c>
      <c r="BI189" s="91">
        <f t="shared" si="33"/>
        <v>0</v>
      </c>
      <c r="BJ189" s="13" t="s">
        <v>84</v>
      </c>
      <c r="BK189" s="91">
        <f t="shared" si="34"/>
        <v>0</v>
      </c>
      <c r="BL189" s="13" t="s">
        <v>225</v>
      </c>
      <c r="BM189" s="172" t="s">
        <v>642</v>
      </c>
    </row>
    <row r="190" spans="1:65" s="2" customFormat="1" ht="16.5" customHeight="1" x14ac:dyDescent="0.2">
      <c r="A190" s="30"/>
      <c r="B190" s="128"/>
      <c r="C190" s="178" t="s">
        <v>461</v>
      </c>
      <c r="D190" s="178" t="s">
        <v>680</v>
      </c>
      <c r="E190" s="179" t="s">
        <v>2446</v>
      </c>
      <c r="F190" s="180" t="s">
        <v>2447</v>
      </c>
      <c r="G190" s="181" t="s">
        <v>246</v>
      </c>
      <c r="H190" s="182">
        <v>3</v>
      </c>
      <c r="I190" s="183"/>
      <c r="J190" s="184">
        <f t="shared" si="25"/>
        <v>0</v>
      </c>
      <c r="K190" s="185"/>
      <c r="L190" s="186"/>
      <c r="M190" s="187" t="s">
        <v>1</v>
      </c>
      <c r="N190" s="188" t="s">
        <v>38</v>
      </c>
      <c r="O190" s="59"/>
      <c r="P190" s="170">
        <f t="shared" si="26"/>
        <v>0</v>
      </c>
      <c r="Q190" s="170">
        <v>2.1</v>
      </c>
      <c r="R190" s="170">
        <f t="shared" si="27"/>
        <v>6.3000000000000007</v>
      </c>
      <c r="S190" s="170">
        <v>0</v>
      </c>
      <c r="T190" s="171">
        <f t="shared" si="28"/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72" t="s">
        <v>233</v>
      </c>
      <c r="AT190" s="172" t="s">
        <v>680</v>
      </c>
      <c r="AU190" s="172" t="s">
        <v>84</v>
      </c>
      <c r="AY190" s="13" t="s">
        <v>219</v>
      </c>
      <c r="BE190" s="91">
        <f t="shared" si="29"/>
        <v>0</v>
      </c>
      <c r="BF190" s="91">
        <f t="shared" si="30"/>
        <v>0</v>
      </c>
      <c r="BG190" s="91">
        <f t="shared" si="31"/>
        <v>0</v>
      </c>
      <c r="BH190" s="91">
        <f t="shared" si="32"/>
        <v>0</v>
      </c>
      <c r="BI190" s="91">
        <f t="shared" si="33"/>
        <v>0</v>
      </c>
      <c r="BJ190" s="13" t="s">
        <v>84</v>
      </c>
      <c r="BK190" s="91">
        <f t="shared" si="34"/>
        <v>0</v>
      </c>
      <c r="BL190" s="13" t="s">
        <v>225</v>
      </c>
      <c r="BM190" s="172" t="s">
        <v>650</v>
      </c>
    </row>
    <row r="191" spans="1:65" s="2" customFormat="1" ht="24.3" customHeight="1" x14ac:dyDescent="0.2">
      <c r="A191" s="30"/>
      <c r="B191" s="128"/>
      <c r="C191" s="178" t="s">
        <v>369</v>
      </c>
      <c r="D191" s="178" t="s">
        <v>680</v>
      </c>
      <c r="E191" s="179" t="s">
        <v>2448</v>
      </c>
      <c r="F191" s="180" t="s">
        <v>2449</v>
      </c>
      <c r="G191" s="181" t="s">
        <v>246</v>
      </c>
      <c r="H191" s="182">
        <v>2</v>
      </c>
      <c r="I191" s="183"/>
      <c r="J191" s="184">
        <f t="shared" si="25"/>
        <v>0</v>
      </c>
      <c r="K191" s="185"/>
      <c r="L191" s="186"/>
      <c r="M191" s="187" t="s">
        <v>1</v>
      </c>
      <c r="N191" s="188" t="s">
        <v>38</v>
      </c>
      <c r="O191" s="59"/>
      <c r="P191" s="170">
        <f t="shared" si="26"/>
        <v>0</v>
      </c>
      <c r="Q191" s="170">
        <v>0.20499999999999999</v>
      </c>
      <c r="R191" s="170">
        <f t="shared" si="27"/>
        <v>0.41</v>
      </c>
      <c r="S191" s="170">
        <v>0</v>
      </c>
      <c r="T191" s="171">
        <f t="shared" si="28"/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72" t="s">
        <v>233</v>
      </c>
      <c r="AT191" s="172" t="s">
        <v>680</v>
      </c>
      <c r="AU191" s="172" t="s">
        <v>84</v>
      </c>
      <c r="AY191" s="13" t="s">
        <v>219</v>
      </c>
      <c r="BE191" s="91">
        <f t="shared" si="29"/>
        <v>0</v>
      </c>
      <c r="BF191" s="91">
        <f t="shared" si="30"/>
        <v>0</v>
      </c>
      <c r="BG191" s="91">
        <f t="shared" si="31"/>
        <v>0</v>
      </c>
      <c r="BH191" s="91">
        <f t="shared" si="32"/>
        <v>0</v>
      </c>
      <c r="BI191" s="91">
        <f t="shared" si="33"/>
        <v>0</v>
      </c>
      <c r="BJ191" s="13" t="s">
        <v>84</v>
      </c>
      <c r="BK191" s="91">
        <f t="shared" si="34"/>
        <v>0</v>
      </c>
      <c r="BL191" s="13" t="s">
        <v>225</v>
      </c>
      <c r="BM191" s="172" t="s">
        <v>464</v>
      </c>
    </row>
    <row r="192" spans="1:65" s="2" customFormat="1" ht="24.3" customHeight="1" x14ac:dyDescent="0.2">
      <c r="A192" s="30"/>
      <c r="B192" s="128"/>
      <c r="C192" s="178" t="s">
        <v>468</v>
      </c>
      <c r="D192" s="178" t="s">
        <v>680</v>
      </c>
      <c r="E192" s="179" t="s">
        <v>2450</v>
      </c>
      <c r="F192" s="180" t="s">
        <v>2451</v>
      </c>
      <c r="G192" s="181" t="s">
        <v>246</v>
      </c>
      <c r="H192" s="182">
        <v>2</v>
      </c>
      <c r="I192" s="183"/>
      <c r="J192" s="184">
        <f t="shared" si="25"/>
        <v>0</v>
      </c>
      <c r="K192" s="185"/>
      <c r="L192" s="186"/>
      <c r="M192" s="187" t="s">
        <v>1</v>
      </c>
      <c r="N192" s="188" t="s">
        <v>38</v>
      </c>
      <c r="O192" s="59"/>
      <c r="P192" s="170">
        <f t="shared" si="26"/>
        <v>0</v>
      </c>
      <c r="Q192" s="170">
        <v>0.5</v>
      </c>
      <c r="R192" s="170">
        <f t="shared" si="27"/>
        <v>1</v>
      </c>
      <c r="S192" s="170">
        <v>0</v>
      </c>
      <c r="T192" s="171">
        <f t="shared" si="28"/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72" t="s">
        <v>233</v>
      </c>
      <c r="AT192" s="172" t="s">
        <v>680</v>
      </c>
      <c r="AU192" s="172" t="s">
        <v>84</v>
      </c>
      <c r="AY192" s="13" t="s">
        <v>219</v>
      </c>
      <c r="BE192" s="91">
        <f t="shared" si="29"/>
        <v>0</v>
      </c>
      <c r="BF192" s="91">
        <f t="shared" si="30"/>
        <v>0</v>
      </c>
      <c r="BG192" s="91">
        <f t="shared" si="31"/>
        <v>0</v>
      </c>
      <c r="BH192" s="91">
        <f t="shared" si="32"/>
        <v>0</v>
      </c>
      <c r="BI192" s="91">
        <f t="shared" si="33"/>
        <v>0</v>
      </c>
      <c r="BJ192" s="13" t="s">
        <v>84</v>
      </c>
      <c r="BK192" s="91">
        <f t="shared" si="34"/>
        <v>0</v>
      </c>
      <c r="BL192" s="13" t="s">
        <v>225</v>
      </c>
      <c r="BM192" s="172" t="s">
        <v>467</v>
      </c>
    </row>
    <row r="193" spans="1:65" s="2" customFormat="1" ht="21.75" customHeight="1" x14ac:dyDescent="0.2">
      <c r="A193" s="30"/>
      <c r="B193" s="128"/>
      <c r="C193" s="178" t="s">
        <v>373</v>
      </c>
      <c r="D193" s="178" t="s">
        <v>680</v>
      </c>
      <c r="E193" s="179" t="s">
        <v>2452</v>
      </c>
      <c r="F193" s="180" t="s">
        <v>2453</v>
      </c>
      <c r="G193" s="181" t="s">
        <v>246</v>
      </c>
      <c r="H193" s="182">
        <v>7</v>
      </c>
      <c r="I193" s="183"/>
      <c r="J193" s="184">
        <f t="shared" si="25"/>
        <v>0</v>
      </c>
      <c r="K193" s="185"/>
      <c r="L193" s="186"/>
      <c r="M193" s="187" t="s">
        <v>1</v>
      </c>
      <c r="N193" s="188" t="s">
        <v>38</v>
      </c>
      <c r="O193" s="59"/>
      <c r="P193" s="170">
        <f t="shared" si="26"/>
        <v>0</v>
      </c>
      <c r="Q193" s="170">
        <v>2E-3</v>
      </c>
      <c r="R193" s="170">
        <f t="shared" si="27"/>
        <v>1.4E-2</v>
      </c>
      <c r="S193" s="170">
        <v>0</v>
      </c>
      <c r="T193" s="171">
        <f t="shared" si="28"/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72" t="s">
        <v>233</v>
      </c>
      <c r="AT193" s="172" t="s">
        <v>680</v>
      </c>
      <c r="AU193" s="172" t="s">
        <v>84</v>
      </c>
      <c r="AY193" s="13" t="s">
        <v>219</v>
      </c>
      <c r="BE193" s="91">
        <f t="shared" si="29"/>
        <v>0</v>
      </c>
      <c r="BF193" s="91">
        <f t="shared" si="30"/>
        <v>0</v>
      </c>
      <c r="BG193" s="91">
        <f t="shared" si="31"/>
        <v>0</v>
      </c>
      <c r="BH193" s="91">
        <f t="shared" si="32"/>
        <v>0</v>
      </c>
      <c r="BI193" s="91">
        <f t="shared" si="33"/>
        <v>0</v>
      </c>
      <c r="BJ193" s="13" t="s">
        <v>84</v>
      </c>
      <c r="BK193" s="91">
        <f t="shared" si="34"/>
        <v>0</v>
      </c>
      <c r="BL193" s="13" t="s">
        <v>225</v>
      </c>
      <c r="BM193" s="172" t="s">
        <v>471</v>
      </c>
    </row>
    <row r="194" spans="1:65" s="2" customFormat="1" ht="16.5" customHeight="1" x14ac:dyDescent="0.2">
      <c r="A194" s="30"/>
      <c r="B194" s="128"/>
      <c r="C194" s="160" t="s">
        <v>475</v>
      </c>
      <c r="D194" s="160" t="s">
        <v>221</v>
      </c>
      <c r="E194" s="161" t="s">
        <v>2454</v>
      </c>
      <c r="F194" s="162" t="s">
        <v>2455</v>
      </c>
      <c r="G194" s="163" t="s">
        <v>246</v>
      </c>
      <c r="H194" s="164">
        <v>2</v>
      </c>
      <c r="I194" s="165"/>
      <c r="J194" s="166">
        <f t="shared" si="25"/>
        <v>0</v>
      </c>
      <c r="K194" s="167"/>
      <c r="L194" s="31"/>
      <c r="M194" s="168" t="s">
        <v>1</v>
      </c>
      <c r="N194" s="169" t="s">
        <v>38</v>
      </c>
      <c r="O194" s="59"/>
      <c r="P194" s="170">
        <f t="shared" si="26"/>
        <v>0</v>
      </c>
      <c r="Q194" s="170">
        <v>2.1420000000000002E-2</v>
      </c>
      <c r="R194" s="170">
        <f t="shared" si="27"/>
        <v>4.2840000000000003E-2</v>
      </c>
      <c r="S194" s="170">
        <v>0</v>
      </c>
      <c r="T194" s="171">
        <f t="shared" si="28"/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72" t="s">
        <v>225</v>
      </c>
      <c r="AT194" s="172" t="s">
        <v>221</v>
      </c>
      <c r="AU194" s="172" t="s">
        <v>84</v>
      </c>
      <c r="AY194" s="13" t="s">
        <v>219</v>
      </c>
      <c r="BE194" s="91">
        <f t="shared" si="29"/>
        <v>0</v>
      </c>
      <c r="BF194" s="91">
        <f t="shared" si="30"/>
        <v>0</v>
      </c>
      <c r="BG194" s="91">
        <f t="shared" si="31"/>
        <v>0</v>
      </c>
      <c r="BH194" s="91">
        <f t="shared" si="32"/>
        <v>0</v>
      </c>
      <c r="BI194" s="91">
        <f t="shared" si="33"/>
        <v>0</v>
      </c>
      <c r="BJ194" s="13" t="s">
        <v>84</v>
      </c>
      <c r="BK194" s="91">
        <f t="shared" si="34"/>
        <v>0</v>
      </c>
      <c r="BL194" s="13" t="s">
        <v>225</v>
      </c>
      <c r="BM194" s="172" t="s">
        <v>474</v>
      </c>
    </row>
    <row r="195" spans="1:65" s="2" customFormat="1" ht="24.3" customHeight="1" x14ac:dyDescent="0.2">
      <c r="A195" s="30"/>
      <c r="B195" s="128"/>
      <c r="C195" s="178" t="s">
        <v>376</v>
      </c>
      <c r="D195" s="178" t="s">
        <v>680</v>
      </c>
      <c r="E195" s="179" t="s">
        <v>2456</v>
      </c>
      <c r="F195" s="180" t="s">
        <v>2457</v>
      </c>
      <c r="G195" s="181" t="s">
        <v>246</v>
      </c>
      <c r="H195" s="182">
        <v>2</v>
      </c>
      <c r="I195" s="183"/>
      <c r="J195" s="184">
        <f t="shared" si="25"/>
        <v>0</v>
      </c>
      <c r="K195" s="185"/>
      <c r="L195" s="186"/>
      <c r="M195" s="187" t="s">
        <v>1</v>
      </c>
      <c r="N195" s="188" t="s">
        <v>38</v>
      </c>
      <c r="O195" s="59"/>
      <c r="P195" s="170">
        <f t="shared" si="26"/>
        <v>0</v>
      </c>
      <c r="Q195" s="170">
        <v>0.41499999999999998</v>
      </c>
      <c r="R195" s="170">
        <f t="shared" si="27"/>
        <v>0.83</v>
      </c>
      <c r="S195" s="170">
        <v>0</v>
      </c>
      <c r="T195" s="171">
        <f t="shared" si="28"/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72" t="s">
        <v>233</v>
      </c>
      <c r="AT195" s="172" t="s">
        <v>680</v>
      </c>
      <c r="AU195" s="172" t="s">
        <v>84</v>
      </c>
      <c r="AY195" s="13" t="s">
        <v>219</v>
      </c>
      <c r="BE195" s="91">
        <f t="shared" si="29"/>
        <v>0</v>
      </c>
      <c r="BF195" s="91">
        <f t="shared" si="30"/>
        <v>0</v>
      </c>
      <c r="BG195" s="91">
        <f t="shared" si="31"/>
        <v>0</v>
      </c>
      <c r="BH195" s="91">
        <f t="shared" si="32"/>
        <v>0</v>
      </c>
      <c r="BI195" s="91">
        <f t="shared" si="33"/>
        <v>0</v>
      </c>
      <c r="BJ195" s="13" t="s">
        <v>84</v>
      </c>
      <c r="BK195" s="91">
        <f t="shared" si="34"/>
        <v>0</v>
      </c>
      <c r="BL195" s="13" t="s">
        <v>225</v>
      </c>
      <c r="BM195" s="172" t="s">
        <v>478</v>
      </c>
    </row>
    <row r="196" spans="1:65" s="2" customFormat="1" ht="16.5" customHeight="1" x14ac:dyDescent="0.2">
      <c r="A196" s="30"/>
      <c r="B196" s="128"/>
      <c r="C196" s="160" t="s">
        <v>482</v>
      </c>
      <c r="D196" s="160" t="s">
        <v>221</v>
      </c>
      <c r="E196" s="161" t="s">
        <v>2458</v>
      </c>
      <c r="F196" s="162" t="s">
        <v>2459</v>
      </c>
      <c r="G196" s="163" t="s">
        <v>246</v>
      </c>
      <c r="H196" s="164">
        <v>1</v>
      </c>
      <c r="I196" s="165"/>
      <c r="J196" s="166">
        <f t="shared" si="25"/>
        <v>0</v>
      </c>
      <c r="K196" s="167"/>
      <c r="L196" s="31"/>
      <c r="M196" s="168" t="s">
        <v>1</v>
      </c>
      <c r="N196" s="169" t="s">
        <v>38</v>
      </c>
      <c r="O196" s="59"/>
      <c r="P196" s="170">
        <f t="shared" si="26"/>
        <v>0</v>
      </c>
      <c r="Q196" s="170">
        <v>3.9030000000000002E-2</v>
      </c>
      <c r="R196" s="170">
        <f t="shared" si="27"/>
        <v>3.9030000000000002E-2</v>
      </c>
      <c r="S196" s="170">
        <v>0</v>
      </c>
      <c r="T196" s="171">
        <f t="shared" si="28"/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72" t="s">
        <v>225</v>
      </c>
      <c r="AT196" s="172" t="s">
        <v>221</v>
      </c>
      <c r="AU196" s="172" t="s">
        <v>84</v>
      </c>
      <c r="AY196" s="13" t="s">
        <v>219</v>
      </c>
      <c r="BE196" s="91">
        <f t="shared" si="29"/>
        <v>0</v>
      </c>
      <c r="BF196" s="91">
        <f t="shared" si="30"/>
        <v>0</v>
      </c>
      <c r="BG196" s="91">
        <f t="shared" si="31"/>
        <v>0</v>
      </c>
      <c r="BH196" s="91">
        <f t="shared" si="32"/>
        <v>0</v>
      </c>
      <c r="BI196" s="91">
        <f t="shared" si="33"/>
        <v>0</v>
      </c>
      <c r="BJ196" s="13" t="s">
        <v>84</v>
      </c>
      <c r="BK196" s="91">
        <f t="shared" si="34"/>
        <v>0</v>
      </c>
      <c r="BL196" s="13" t="s">
        <v>225</v>
      </c>
      <c r="BM196" s="172" t="s">
        <v>481</v>
      </c>
    </row>
    <row r="197" spans="1:65" s="2" customFormat="1" ht="16.5" customHeight="1" x14ac:dyDescent="0.2">
      <c r="A197" s="30"/>
      <c r="B197" s="128"/>
      <c r="C197" s="178" t="s">
        <v>381</v>
      </c>
      <c r="D197" s="178" t="s">
        <v>680</v>
      </c>
      <c r="E197" s="179" t="s">
        <v>2460</v>
      </c>
      <c r="F197" s="180" t="s">
        <v>2461</v>
      </c>
      <c r="G197" s="181" t="s">
        <v>246</v>
      </c>
      <c r="H197" s="182">
        <v>1</v>
      </c>
      <c r="I197" s="183"/>
      <c r="J197" s="184">
        <f t="shared" si="25"/>
        <v>0</v>
      </c>
      <c r="K197" s="185"/>
      <c r="L197" s="186"/>
      <c r="M197" s="187" t="s">
        <v>1</v>
      </c>
      <c r="N197" s="188" t="s">
        <v>38</v>
      </c>
      <c r="O197" s="59"/>
      <c r="P197" s="170">
        <f t="shared" si="26"/>
        <v>0</v>
      </c>
      <c r="Q197" s="170">
        <v>0.49</v>
      </c>
      <c r="R197" s="170">
        <f t="shared" si="27"/>
        <v>0.49</v>
      </c>
      <c r="S197" s="170">
        <v>0</v>
      </c>
      <c r="T197" s="171">
        <f t="shared" si="28"/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72" t="s">
        <v>233</v>
      </c>
      <c r="AT197" s="172" t="s">
        <v>680</v>
      </c>
      <c r="AU197" s="172" t="s">
        <v>84</v>
      </c>
      <c r="AY197" s="13" t="s">
        <v>219</v>
      </c>
      <c r="BE197" s="91">
        <f t="shared" si="29"/>
        <v>0</v>
      </c>
      <c r="BF197" s="91">
        <f t="shared" si="30"/>
        <v>0</v>
      </c>
      <c r="BG197" s="91">
        <f t="shared" si="31"/>
        <v>0</v>
      </c>
      <c r="BH197" s="91">
        <f t="shared" si="32"/>
        <v>0</v>
      </c>
      <c r="BI197" s="91">
        <f t="shared" si="33"/>
        <v>0</v>
      </c>
      <c r="BJ197" s="13" t="s">
        <v>84</v>
      </c>
      <c r="BK197" s="91">
        <f t="shared" si="34"/>
        <v>0</v>
      </c>
      <c r="BL197" s="13" t="s">
        <v>225</v>
      </c>
      <c r="BM197" s="172" t="s">
        <v>485</v>
      </c>
    </row>
    <row r="198" spans="1:65" s="2" customFormat="1" ht="24.3" customHeight="1" x14ac:dyDescent="0.2">
      <c r="A198" s="30"/>
      <c r="B198" s="128"/>
      <c r="C198" s="160" t="s">
        <v>489</v>
      </c>
      <c r="D198" s="160" t="s">
        <v>221</v>
      </c>
      <c r="E198" s="161" t="s">
        <v>2462</v>
      </c>
      <c r="F198" s="162" t="s">
        <v>2463</v>
      </c>
      <c r="G198" s="163" t="s">
        <v>246</v>
      </c>
      <c r="H198" s="164">
        <v>3</v>
      </c>
      <c r="I198" s="165"/>
      <c r="J198" s="166">
        <f t="shared" si="25"/>
        <v>0</v>
      </c>
      <c r="K198" s="167"/>
      <c r="L198" s="31"/>
      <c r="M198" s="168" t="s">
        <v>1</v>
      </c>
      <c r="N198" s="169" t="s">
        <v>38</v>
      </c>
      <c r="O198" s="59"/>
      <c r="P198" s="170">
        <f t="shared" si="26"/>
        <v>0</v>
      </c>
      <c r="Q198" s="170">
        <v>1.909</v>
      </c>
      <c r="R198" s="170">
        <f t="shared" si="27"/>
        <v>5.7270000000000003</v>
      </c>
      <c r="S198" s="170">
        <v>0</v>
      </c>
      <c r="T198" s="171">
        <f t="shared" si="28"/>
        <v>0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172" t="s">
        <v>225</v>
      </c>
      <c r="AT198" s="172" t="s">
        <v>221</v>
      </c>
      <c r="AU198" s="172" t="s">
        <v>84</v>
      </c>
      <c r="AY198" s="13" t="s">
        <v>219</v>
      </c>
      <c r="BE198" s="91">
        <f t="shared" si="29"/>
        <v>0</v>
      </c>
      <c r="BF198" s="91">
        <f t="shared" si="30"/>
        <v>0</v>
      </c>
      <c r="BG198" s="91">
        <f t="shared" si="31"/>
        <v>0</v>
      </c>
      <c r="BH198" s="91">
        <f t="shared" si="32"/>
        <v>0</v>
      </c>
      <c r="BI198" s="91">
        <f t="shared" si="33"/>
        <v>0</v>
      </c>
      <c r="BJ198" s="13" t="s">
        <v>84</v>
      </c>
      <c r="BK198" s="91">
        <f t="shared" si="34"/>
        <v>0</v>
      </c>
      <c r="BL198" s="13" t="s">
        <v>225</v>
      </c>
      <c r="BM198" s="172" t="s">
        <v>488</v>
      </c>
    </row>
    <row r="199" spans="1:65" s="2" customFormat="1" ht="16.5" customHeight="1" x14ac:dyDescent="0.2">
      <c r="A199" s="30"/>
      <c r="B199" s="128"/>
      <c r="C199" s="160" t="s">
        <v>385</v>
      </c>
      <c r="D199" s="160" t="s">
        <v>221</v>
      </c>
      <c r="E199" s="161" t="s">
        <v>2464</v>
      </c>
      <c r="F199" s="162" t="s">
        <v>2465</v>
      </c>
      <c r="G199" s="163" t="s">
        <v>246</v>
      </c>
      <c r="H199" s="164">
        <v>2</v>
      </c>
      <c r="I199" s="165"/>
      <c r="J199" s="166">
        <f t="shared" si="25"/>
        <v>0</v>
      </c>
      <c r="K199" s="167"/>
      <c r="L199" s="31"/>
      <c r="M199" s="168" t="s">
        <v>1</v>
      </c>
      <c r="N199" s="169" t="s">
        <v>38</v>
      </c>
      <c r="O199" s="59"/>
      <c r="P199" s="170">
        <f t="shared" si="26"/>
        <v>0</v>
      </c>
      <c r="Q199" s="170">
        <v>4.4000000000000003E-3</v>
      </c>
      <c r="R199" s="170">
        <f t="shared" si="27"/>
        <v>8.8000000000000005E-3</v>
      </c>
      <c r="S199" s="170">
        <v>0</v>
      </c>
      <c r="T199" s="171">
        <f t="shared" si="28"/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72" t="s">
        <v>225</v>
      </c>
      <c r="AT199" s="172" t="s">
        <v>221</v>
      </c>
      <c r="AU199" s="172" t="s">
        <v>84</v>
      </c>
      <c r="AY199" s="13" t="s">
        <v>219</v>
      </c>
      <c r="BE199" s="91">
        <f t="shared" si="29"/>
        <v>0</v>
      </c>
      <c r="BF199" s="91">
        <f t="shared" si="30"/>
        <v>0</v>
      </c>
      <c r="BG199" s="91">
        <f t="shared" si="31"/>
        <v>0</v>
      </c>
      <c r="BH199" s="91">
        <f t="shared" si="32"/>
        <v>0</v>
      </c>
      <c r="BI199" s="91">
        <f t="shared" si="33"/>
        <v>0</v>
      </c>
      <c r="BJ199" s="13" t="s">
        <v>84</v>
      </c>
      <c r="BK199" s="91">
        <f t="shared" si="34"/>
        <v>0</v>
      </c>
      <c r="BL199" s="13" t="s">
        <v>225</v>
      </c>
      <c r="BM199" s="172" t="s">
        <v>492</v>
      </c>
    </row>
    <row r="200" spans="1:65" s="2" customFormat="1" ht="24.3" customHeight="1" x14ac:dyDescent="0.2">
      <c r="A200" s="30"/>
      <c r="B200" s="128"/>
      <c r="C200" s="178" t="s">
        <v>496</v>
      </c>
      <c r="D200" s="178" t="s">
        <v>680</v>
      </c>
      <c r="E200" s="179" t="s">
        <v>2466</v>
      </c>
      <c r="F200" s="180" t="s">
        <v>2467</v>
      </c>
      <c r="G200" s="181" t="s">
        <v>246</v>
      </c>
      <c r="H200" s="182">
        <v>2</v>
      </c>
      <c r="I200" s="183"/>
      <c r="J200" s="184">
        <f t="shared" si="25"/>
        <v>0</v>
      </c>
      <c r="K200" s="185"/>
      <c r="L200" s="186"/>
      <c r="M200" s="187" t="s">
        <v>1</v>
      </c>
      <c r="N200" s="188" t="s">
        <v>38</v>
      </c>
      <c r="O200" s="59"/>
      <c r="P200" s="170">
        <f t="shared" si="26"/>
        <v>0</v>
      </c>
      <c r="Q200" s="170">
        <v>9.5</v>
      </c>
      <c r="R200" s="170">
        <f t="shared" si="27"/>
        <v>19</v>
      </c>
      <c r="S200" s="170">
        <v>0</v>
      </c>
      <c r="T200" s="171">
        <f t="shared" si="28"/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172" t="s">
        <v>233</v>
      </c>
      <c r="AT200" s="172" t="s">
        <v>680</v>
      </c>
      <c r="AU200" s="172" t="s">
        <v>84</v>
      </c>
      <c r="AY200" s="13" t="s">
        <v>219</v>
      </c>
      <c r="BE200" s="91">
        <f t="shared" si="29"/>
        <v>0</v>
      </c>
      <c r="BF200" s="91">
        <f t="shared" si="30"/>
        <v>0</v>
      </c>
      <c r="BG200" s="91">
        <f t="shared" si="31"/>
        <v>0</v>
      </c>
      <c r="BH200" s="91">
        <f t="shared" si="32"/>
        <v>0</v>
      </c>
      <c r="BI200" s="91">
        <f t="shared" si="33"/>
        <v>0</v>
      </c>
      <c r="BJ200" s="13" t="s">
        <v>84</v>
      </c>
      <c r="BK200" s="91">
        <f t="shared" si="34"/>
        <v>0</v>
      </c>
      <c r="BL200" s="13" t="s">
        <v>225</v>
      </c>
      <c r="BM200" s="172" t="s">
        <v>495</v>
      </c>
    </row>
    <row r="201" spans="1:65" s="2" customFormat="1" ht="33" customHeight="1" x14ac:dyDescent="0.2">
      <c r="A201" s="30"/>
      <c r="B201" s="128"/>
      <c r="C201" s="160" t="s">
        <v>389</v>
      </c>
      <c r="D201" s="160" t="s">
        <v>221</v>
      </c>
      <c r="E201" s="161" t="s">
        <v>2468</v>
      </c>
      <c r="F201" s="162" t="s">
        <v>2469</v>
      </c>
      <c r="G201" s="163" t="s">
        <v>246</v>
      </c>
      <c r="H201" s="164">
        <v>3</v>
      </c>
      <c r="I201" s="165"/>
      <c r="J201" s="166">
        <f t="shared" si="25"/>
        <v>0</v>
      </c>
      <c r="K201" s="167"/>
      <c r="L201" s="31"/>
      <c r="M201" s="168" t="s">
        <v>1</v>
      </c>
      <c r="N201" s="169" t="s">
        <v>38</v>
      </c>
      <c r="O201" s="59"/>
      <c r="P201" s="170">
        <f t="shared" si="26"/>
        <v>0</v>
      </c>
      <c r="Q201" s="170">
        <v>3.0000000000000001E-5</v>
      </c>
      <c r="R201" s="170">
        <f t="shared" si="27"/>
        <v>9.0000000000000006E-5</v>
      </c>
      <c r="S201" s="170">
        <v>0</v>
      </c>
      <c r="T201" s="171">
        <f t="shared" si="28"/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72" t="s">
        <v>225</v>
      </c>
      <c r="AT201" s="172" t="s">
        <v>221</v>
      </c>
      <c r="AU201" s="172" t="s">
        <v>84</v>
      </c>
      <c r="AY201" s="13" t="s">
        <v>219</v>
      </c>
      <c r="BE201" s="91">
        <f t="shared" si="29"/>
        <v>0</v>
      </c>
      <c r="BF201" s="91">
        <f t="shared" si="30"/>
        <v>0</v>
      </c>
      <c r="BG201" s="91">
        <f t="shared" si="31"/>
        <v>0</v>
      </c>
      <c r="BH201" s="91">
        <f t="shared" si="32"/>
        <v>0</v>
      </c>
      <c r="BI201" s="91">
        <f t="shared" si="33"/>
        <v>0</v>
      </c>
      <c r="BJ201" s="13" t="s">
        <v>84</v>
      </c>
      <c r="BK201" s="91">
        <f t="shared" si="34"/>
        <v>0</v>
      </c>
      <c r="BL201" s="13" t="s">
        <v>225</v>
      </c>
      <c r="BM201" s="172" t="s">
        <v>499</v>
      </c>
    </row>
    <row r="202" spans="1:65" s="2" customFormat="1" ht="33" customHeight="1" x14ac:dyDescent="0.2">
      <c r="A202" s="30"/>
      <c r="B202" s="128"/>
      <c r="C202" s="160" t="s">
        <v>503</v>
      </c>
      <c r="D202" s="160" t="s">
        <v>221</v>
      </c>
      <c r="E202" s="161" t="s">
        <v>2470</v>
      </c>
      <c r="F202" s="162" t="s">
        <v>2471</v>
      </c>
      <c r="G202" s="163" t="s">
        <v>246</v>
      </c>
      <c r="H202" s="164">
        <v>4</v>
      </c>
      <c r="I202" s="165"/>
      <c r="J202" s="166">
        <f t="shared" si="25"/>
        <v>0</v>
      </c>
      <c r="K202" s="167"/>
      <c r="L202" s="31"/>
      <c r="M202" s="168" t="s">
        <v>1</v>
      </c>
      <c r="N202" s="169" t="s">
        <v>38</v>
      </c>
      <c r="O202" s="59"/>
      <c r="P202" s="170">
        <f t="shared" si="26"/>
        <v>0</v>
      </c>
      <c r="Q202" s="170">
        <v>3.0000000000000001E-5</v>
      </c>
      <c r="R202" s="170">
        <f t="shared" si="27"/>
        <v>1.2E-4</v>
      </c>
      <c r="S202" s="170">
        <v>0</v>
      </c>
      <c r="T202" s="171">
        <f t="shared" si="28"/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72" t="s">
        <v>225</v>
      </c>
      <c r="AT202" s="172" t="s">
        <v>221</v>
      </c>
      <c r="AU202" s="172" t="s">
        <v>84</v>
      </c>
      <c r="AY202" s="13" t="s">
        <v>219</v>
      </c>
      <c r="BE202" s="91">
        <f t="shared" si="29"/>
        <v>0</v>
      </c>
      <c r="BF202" s="91">
        <f t="shared" si="30"/>
        <v>0</v>
      </c>
      <c r="BG202" s="91">
        <f t="shared" si="31"/>
        <v>0</v>
      </c>
      <c r="BH202" s="91">
        <f t="shared" si="32"/>
        <v>0</v>
      </c>
      <c r="BI202" s="91">
        <f t="shared" si="33"/>
        <v>0</v>
      </c>
      <c r="BJ202" s="13" t="s">
        <v>84</v>
      </c>
      <c r="BK202" s="91">
        <f t="shared" si="34"/>
        <v>0</v>
      </c>
      <c r="BL202" s="13" t="s">
        <v>225</v>
      </c>
      <c r="BM202" s="172" t="s">
        <v>502</v>
      </c>
    </row>
    <row r="203" spans="1:65" s="2" customFormat="1" ht="21.75" customHeight="1" x14ac:dyDescent="0.2">
      <c r="A203" s="30"/>
      <c r="B203" s="128"/>
      <c r="C203" s="178" t="s">
        <v>392</v>
      </c>
      <c r="D203" s="178" t="s">
        <v>680</v>
      </c>
      <c r="E203" s="179" t="s">
        <v>2472</v>
      </c>
      <c r="F203" s="180" t="s">
        <v>2473</v>
      </c>
      <c r="G203" s="181" t="s">
        <v>246</v>
      </c>
      <c r="H203" s="182">
        <v>4</v>
      </c>
      <c r="I203" s="183"/>
      <c r="J203" s="184">
        <f t="shared" si="25"/>
        <v>0</v>
      </c>
      <c r="K203" s="185"/>
      <c r="L203" s="186"/>
      <c r="M203" s="187" t="s">
        <v>1</v>
      </c>
      <c r="N203" s="188" t="s">
        <v>38</v>
      </c>
      <c r="O203" s="59"/>
      <c r="P203" s="170">
        <f t="shared" si="26"/>
        <v>0</v>
      </c>
      <c r="Q203" s="170">
        <v>0</v>
      </c>
      <c r="R203" s="170">
        <f t="shared" si="27"/>
        <v>0</v>
      </c>
      <c r="S203" s="170">
        <v>0</v>
      </c>
      <c r="T203" s="171">
        <f t="shared" si="28"/>
        <v>0</v>
      </c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R203" s="172" t="s">
        <v>233</v>
      </c>
      <c r="AT203" s="172" t="s">
        <v>680</v>
      </c>
      <c r="AU203" s="172" t="s">
        <v>84</v>
      </c>
      <c r="AY203" s="13" t="s">
        <v>219</v>
      </c>
      <c r="BE203" s="91">
        <f t="shared" si="29"/>
        <v>0</v>
      </c>
      <c r="BF203" s="91">
        <f t="shared" si="30"/>
        <v>0</v>
      </c>
      <c r="BG203" s="91">
        <f t="shared" si="31"/>
        <v>0</v>
      </c>
      <c r="BH203" s="91">
        <f t="shared" si="32"/>
        <v>0</v>
      </c>
      <c r="BI203" s="91">
        <f t="shared" si="33"/>
        <v>0</v>
      </c>
      <c r="BJ203" s="13" t="s">
        <v>84</v>
      </c>
      <c r="BK203" s="91">
        <f t="shared" si="34"/>
        <v>0</v>
      </c>
      <c r="BL203" s="13" t="s">
        <v>225</v>
      </c>
      <c r="BM203" s="172" t="s">
        <v>506</v>
      </c>
    </row>
    <row r="204" spans="1:65" s="2" customFormat="1" ht="16.5" customHeight="1" x14ac:dyDescent="0.2">
      <c r="A204" s="30"/>
      <c r="B204" s="128"/>
      <c r="C204" s="178" t="s">
        <v>510</v>
      </c>
      <c r="D204" s="178" t="s">
        <v>680</v>
      </c>
      <c r="E204" s="179" t="s">
        <v>2474</v>
      </c>
      <c r="F204" s="180" t="s">
        <v>2475</v>
      </c>
      <c r="G204" s="181" t="s">
        <v>246</v>
      </c>
      <c r="H204" s="182">
        <v>1</v>
      </c>
      <c r="I204" s="183"/>
      <c r="J204" s="184">
        <f t="shared" si="25"/>
        <v>0</v>
      </c>
      <c r="K204" s="185"/>
      <c r="L204" s="186"/>
      <c r="M204" s="187" t="s">
        <v>1</v>
      </c>
      <c r="N204" s="188" t="s">
        <v>38</v>
      </c>
      <c r="O204" s="59"/>
      <c r="P204" s="170">
        <f t="shared" si="26"/>
        <v>0</v>
      </c>
      <c r="Q204" s="170">
        <v>0</v>
      </c>
      <c r="R204" s="170">
        <f t="shared" si="27"/>
        <v>0</v>
      </c>
      <c r="S204" s="170">
        <v>0</v>
      </c>
      <c r="T204" s="171">
        <f t="shared" si="28"/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72" t="s">
        <v>233</v>
      </c>
      <c r="AT204" s="172" t="s">
        <v>680</v>
      </c>
      <c r="AU204" s="172" t="s">
        <v>84</v>
      </c>
      <c r="AY204" s="13" t="s">
        <v>219</v>
      </c>
      <c r="BE204" s="91">
        <f t="shared" si="29"/>
        <v>0</v>
      </c>
      <c r="BF204" s="91">
        <f t="shared" si="30"/>
        <v>0</v>
      </c>
      <c r="BG204" s="91">
        <f t="shared" si="31"/>
        <v>0</v>
      </c>
      <c r="BH204" s="91">
        <f t="shared" si="32"/>
        <v>0</v>
      </c>
      <c r="BI204" s="91">
        <f t="shared" si="33"/>
        <v>0</v>
      </c>
      <c r="BJ204" s="13" t="s">
        <v>84</v>
      </c>
      <c r="BK204" s="91">
        <f t="shared" si="34"/>
        <v>0</v>
      </c>
      <c r="BL204" s="13" t="s">
        <v>225</v>
      </c>
      <c r="BM204" s="172" t="s">
        <v>509</v>
      </c>
    </row>
    <row r="205" spans="1:65" s="2" customFormat="1" ht="16.5" customHeight="1" x14ac:dyDescent="0.2">
      <c r="A205" s="30"/>
      <c r="B205" s="128"/>
      <c r="C205" s="178" t="s">
        <v>396</v>
      </c>
      <c r="D205" s="178" t="s">
        <v>680</v>
      </c>
      <c r="E205" s="179" t="s">
        <v>2476</v>
      </c>
      <c r="F205" s="180" t="s">
        <v>2477</v>
      </c>
      <c r="G205" s="181" t="s">
        <v>246</v>
      </c>
      <c r="H205" s="182">
        <v>2</v>
      </c>
      <c r="I205" s="183"/>
      <c r="J205" s="184">
        <f t="shared" si="25"/>
        <v>0</v>
      </c>
      <c r="K205" s="185"/>
      <c r="L205" s="186"/>
      <c r="M205" s="187" t="s">
        <v>1</v>
      </c>
      <c r="N205" s="188" t="s">
        <v>38</v>
      </c>
      <c r="O205" s="59"/>
      <c r="P205" s="170">
        <f t="shared" si="26"/>
        <v>0</v>
      </c>
      <c r="Q205" s="170">
        <v>0</v>
      </c>
      <c r="R205" s="170">
        <f t="shared" si="27"/>
        <v>0</v>
      </c>
      <c r="S205" s="170">
        <v>0</v>
      </c>
      <c r="T205" s="171">
        <f t="shared" si="28"/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72" t="s">
        <v>233</v>
      </c>
      <c r="AT205" s="172" t="s">
        <v>680</v>
      </c>
      <c r="AU205" s="172" t="s">
        <v>84</v>
      </c>
      <c r="AY205" s="13" t="s">
        <v>219</v>
      </c>
      <c r="BE205" s="91">
        <f t="shared" si="29"/>
        <v>0</v>
      </c>
      <c r="BF205" s="91">
        <f t="shared" si="30"/>
        <v>0</v>
      </c>
      <c r="BG205" s="91">
        <f t="shared" si="31"/>
        <v>0</v>
      </c>
      <c r="BH205" s="91">
        <f t="shared" si="32"/>
        <v>0</v>
      </c>
      <c r="BI205" s="91">
        <f t="shared" si="33"/>
        <v>0</v>
      </c>
      <c r="BJ205" s="13" t="s">
        <v>84</v>
      </c>
      <c r="BK205" s="91">
        <f t="shared" si="34"/>
        <v>0</v>
      </c>
      <c r="BL205" s="13" t="s">
        <v>225</v>
      </c>
      <c r="BM205" s="172" t="s">
        <v>513</v>
      </c>
    </row>
    <row r="206" spans="1:65" s="2" customFormat="1" ht="21.75" customHeight="1" x14ac:dyDescent="0.2">
      <c r="A206" s="30"/>
      <c r="B206" s="128"/>
      <c r="C206" s="178" t="s">
        <v>518</v>
      </c>
      <c r="D206" s="178" t="s">
        <v>680</v>
      </c>
      <c r="E206" s="179" t="s">
        <v>2478</v>
      </c>
      <c r="F206" s="180" t="s">
        <v>2479</v>
      </c>
      <c r="G206" s="181" t="s">
        <v>246</v>
      </c>
      <c r="H206" s="182">
        <v>7</v>
      </c>
      <c r="I206" s="183"/>
      <c r="J206" s="184">
        <f t="shared" si="25"/>
        <v>0</v>
      </c>
      <c r="K206" s="185"/>
      <c r="L206" s="186"/>
      <c r="M206" s="187" t="s">
        <v>1</v>
      </c>
      <c r="N206" s="188" t="s">
        <v>38</v>
      </c>
      <c r="O206" s="59"/>
      <c r="P206" s="170">
        <f t="shared" si="26"/>
        <v>0</v>
      </c>
      <c r="Q206" s="170">
        <v>0</v>
      </c>
      <c r="R206" s="170">
        <f t="shared" si="27"/>
        <v>0</v>
      </c>
      <c r="S206" s="170">
        <v>0</v>
      </c>
      <c r="T206" s="171">
        <f t="shared" si="28"/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72" t="s">
        <v>233</v>
      </c>
      <c r="AT206" s="172" t="s">
        <v>680</v>
      </c>
      <c r="AU206" s="172" t="s">
        <v>84</v>
      </c>
      <c r="AY206" s="13" t="s">
        <v>219</v>
      </c>
      <c r="BE206" s="91">
        <f t="shared" si="29"/>
        <v>0</v>
      </c>
      <c r="BF206" s="91">
        <f t="shared" si="30"/>
        <v>0</v>
      </c>
      <c r="BG206" s="91">
        <f t="shared" si="31"/>
        <v>0</v>
      </c>
      <c r="BH206" s="91">
        <f t="shared" si="32"/>
        <v>0</v>
      </c>
      <c r="BI206" s="91">
        <f t="shared" si="33"/>
        <v>0</v>
      </c>
      <c r="BJ206" s="13" t="s">
        <v>84</v>
      </c>
      <c r="BK206" s="91">
        <f t="shared" si="34"/>
        <v>0</v>
      </c>
      <c r="BL206" s="13" t="s">
        <v>225</v>
      </c>
      <c r="BM206" s="172" t="s">
        <v>517</v>
      </c>
    </row>
    <row r="207" spans="1:65" s="2" customFormat="1" ht="21.75" customHeight="1" x14ac:dyDescent="0.2">
      <c r="A207" s="30"/>
      <c r="B207" s="128"/>
      <c r="C207" s="178" t="s">
        <v>399</v>
      </c>
      <c r="D207" s="178" t="s">
        <v>680</v>
      </c>
      <c r="E207" s="179" t="s">
        <v>2480</v>
      </c>
      <c r="F207" s="180" t="s">
        <v>2481</v>
      </c>
      <c r="G207" s="181" t="s">
        <v>246</v>
      </c>
      <c r="H207" s="182">
        <v>7</v>
      </c>
      <c r="I207" s="183"/>
      <c r="J207" s="184">
        <f t="shared" si="25"/>
        <v>0</v>
      </c>
      <c r="K207" s="185"/>
      <c r="L207" s="186"/>
      <c r="M207" s="187" t="s">
        <v>1</v>
      </c>
      <c r="N207" s="188" t="s">
        <v>38</v>
      </c>
      <c r="O207" s="59"/>
      <c r="P207" s="170">
        <f t="shared" si="26"/>
        <v>0</v>
      </c>
      <c r="Q207" s="170">
        <v>0</v>
      </c>
      <c r="R207" s="170">
        <f t="shared" si="27"/>
        <v>0</v>
      </c>
      <c r="S207" s="170">
        <v>0</v>
      </c>
      <c r="T207" s="171">
        <f t="shared" si="28"/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172" t="s">
        <v>233</v>
      </c>
      <c r="AT207" s="172" t="s">
        <v>680</v>
      </c>
      <c r="AU207" s="172" t="s">
        <v>84</v>
      </c>
      <c r="AY207" s="13" t="s">
        <v>219</v>
      </c>
      <c r="BE207" s="91">
        <f t="shared" si="29"/>
        <v>0</v>
      </c>
      <c r="BF207" s="91">
        <f t="shared" si="30"/>
        <v>0</v>
      </c>
      <c r="BG207" s="91">
        <f t="shared" si="31"/>
        <v>0</v>
      </c>
      <c r="BH207" s="91">
        <f t="shared" si="32"/>
        <v>0</v>
      </c>
      <c r="BI207" s="91">
        <f t="shared" si="33"/>
        <v>0</v>
      </c>
      <c r="BJ207" s="13" t="s">
        <v>84</v>
      </c>
      <c r="BK207" s="91">
        <f t="shared" si="34"/>
        <v>0</v>
      </c>
      <c r="BL207" s="13" t="s">
        <v>225</v>
      </c>
      <c r="BM207" s="172" t="s">
        <v>782</v>
      </c>
    </row>
    <row r="208" spans="1:65" s="2" customFormat="1" ht="21.75" customHeight="1" x14ac:dyDescent="0.2">
      <c r="A208" s="30"/>
      <c r="B208" s="128"/>
      <c r="C208" s="178" t="s">
        <v>525</v>
      </c>
      <c r="D208" s="178" t="s">
        <v>680</v>
      </c>
      <c r="E208" s="179" t="s">
        <v>2482</v>
      </c>
      <c r="F208" s="180" t="s">
        <v>2483</v>
      </c>
      <c r="G208" s="181" t="s">
        <v>246</v>
      </c>
      <c r="H208" s="182">
        <v>14</v>
      </c>
      <c r="I208" s="183"/>
      <c r="J208" s="184">
        <f t="shared" si="25"/>
        <v>0</v>
      </c>
      <c r="K208" s="185"/>
      <c r="L208" s="186"/>
      <c r="M208" s="187" t="s">
        <v>1</v>
      </c>
      <c r="N208" s="188" t="s">
        <v>38</v>
      </c>
      <c r="O208" s="59"/>
      <c r="P208" s="170">
        <f t="shared" si="26"/>
        <v>0</v>
      </c>
      <c r="Q208" s="170">
        <v>0</v>
      </c>
      <c r="R208" s="170">
        <f t="shared" si="27"/>
        <v>0</v>
      </c>
      <c r="S208" s="170">
        <v>0</v>
      </c>
      <c r="T208" s="171">
        <f t="shared" si="28"/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72" t="s">
        <v>233</v>
      </c>
      <c r="AT208" s="172" t="s">
        <v>680</v>
      </c>
      <c r="AU208" s="172" t="s">
        <v>84</v>
      </c>
      <c r="AY208" s="13" t="s">
        <v>219</v>
      </c>
      <c r="BE208" s="91">
        <f t="shared" si="29"/>
        <v>0</v>
      </c>
      <c r="BF208" s="91">
        <f t="shared" si="30"/>
        <v>0</v>
      </c>
      <c r="BG208" s="91">
        <f t="shared" si="31"/>
        <v>0</v>
      </c>
      <c r="BH208" s="91">
        <f t="shared" si="32"/>
        <v>0</v>
      </c>
      <c r="BI208" s="91">
        <f t="shared" si="33"/>
        <v>0</v>
      </c>
      <c r="BJ208" s="13" t="s">
        <v>84</v>
      </c>
      <c r="BK208" s="91">
        <f t="shared" si="34"/>
        <v>0</v>
      </c>
      <c r="BL208" s="13" t="s">
        <v>225</v>
      </c>
      <c r="BM208" s="172" t="s">
        <v>535</v>
      </c>
    </row>
    <row r="209" spans="1:65" s="2" customFormat="1" ht="24.3" customHeight="1" x14ac:dyDescent="0.2">
      <c r="A209" s="30"/>
      <c r="B209" s="128"/>
      <c r="C209" s="160" t="s">
        <v>403</v>
      </c>
      <c r="D209" s="160" t="s">
        <v>221</v>
      </c>
      <c r="E209" s="161" t="s">
        <v>2484</v>
      </c>
      <c r="F209" s="162" t="s">
        <v>2485</v>
      </c>
      <c r="G209" s="163" t="s">
        <v>246</v>
      </c>
      <c r="H209" s="164">
        <v>10</v>
      </c>
      <c r="I209" s="165"/>
      <c r="J209" s="166">
        <f t="shared" si="25"/>
        <v>0</v>
      </c>
      <c r="K209" s="167"/>
      <c r="L209" s="31"/>
      <c r="M209" s="168" t="s">
        <v>1</v>
      </c>
      <c r="N209" s="169" t="s">
        <v>38</v>
      </c>
      <c r="O209" s="59"/>
      <c r="P209" s="170">
        <f t="shared" si="26"/>
        <v>0</v>
      </c>
      <c r="Q209" s="170">
        <v>7.0200000000000002E-3</v>
      </c>
      <c r="R209" s="170">
        <f t="shared" si="27"/>
        <v>7.0199999999999999E-2</v>
      </c>
      <c r="S209" s="170">
        <v>0</v>
      </c>
      <c r="T209" s="171">
        <f t="shared" si="28"/>
        <v>0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R209" s="172" t="s">
        <v>225</v>
      </c>
      <c r="AT209" s="172" t="s">
        <v>221</v>
      </c>
      <c r="AU209" s="172" t="s">
        <v>84</v>
      </c>
      <c r="AY209" s="13" t="s">
        <v>219</v>
      </c>
      <c r="BE209" s="91">
        <f t="shared" si="29"/>
        <v>0</v>
      </c>
      <c r="BF209" s="91">
        <f t="shared" si="30"/>
        <v>0</v>
      </c>
      <c r="BG209" s="91">
        <f t="shared" si="31"/>
        <v>0</v>
      </c>
      <c r="BH209" s="91">
        <f t="shared" si="32"/>
        <v>0</v>
      </c>
      <c r="BI209" s="91">
        <f t="shared" si="33"/>
        <v>0</v>
      </c>
      <c r="BJ209" s="13" t="s">
        <v>84</v>
      </c>
      <c r="BK209" s="91">
        <f t="shared" si="34"/>
        <v>0</v>
      </c>
      <c r="BL209" s="13" t="s">
        <v>225</v>
      </c>
      <c r="BM209" s="172" t="s">
        <v>538</v>
      </c>
    </row>
    <row r="210" spans="1:65" s="2" customFormat="1" ht="16.5" customHeight="1" x14ac:dyDescent="0.2">
      <c r="A210" s="30"/>
      <c r="B210" s="128"/>
      <c r="C210" s="178" t="s">
        <v>532</v>
      </c>
      <c r="D210" s="178" t="s">
        <v>680</v>
      </c>
      <c r="E210" s="179" t="s">
        <v>2486</v>
      </c>
      <c r="F210" s="180" t="s">
        <v>2487</v>
      </c>
      <c r="G210" s="181" t="s">
        <v>246</v>
      </c>
      <c r="H210" s="182">
        <v>7</v>
      </c>
      <c r="I210" s="183"/>
      <c r="J210" s="184">
        <f t="shared" si="25"/>
        <v>0</v>
      </c>
      <c r="K210" s="185"/>
      <c r="L210" s="186"/>
      <c r="M210" s="187" t="s">
        <v>1</v>
      </c>
      <c r="N210" s="188" t="s">
        <v>38</v>
      </c>
      <c r="O210" s="59"/>
      <c r="P210" s="170">
        <f t="shared" si="26"/>
        <v>0</v>
      </c>
      <c r="Q210" s="170">
        <v>0</v>
      </c>
      <c r="R210" s="170">
        <f t="shared" si="27"/>
        <v>0</v>
      </c>
      <c r="S210" s="170">
        <v>0</v>
      </c>
      <c r="T210" s="171">
        <f t="shared" si="28"/>
        <v>0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172" t="s">
        <v>233</v>
      </c>
      <c r="AT210" s="172" t="s">
        <v>680</v>
      </c>
      <c r="AU210" s="172" t="s">
        <v>84</v>
      </c>
      <c r="AY210" s="13" t="s">
        <v>219</v>
      </c>
      <c r="BE210" s="91">
        <f t="shared" si="29"/>
        <v>0</v>
      </c>
      <c r="BF210" s="91">
        <f t="shared" si="30"/>
        <v>0</v>
      </c>
      <c r="BG210" s="91">
        <f t="shared" si="31"/>
        <v>0</v>
      </c>
      <c r="BH210" s="91">
        <f t="shared" si="32"/>
        <v>0</v>
      </c>
      <c r="BI210" s="91">
        <f t="shared" si="33"/>
        <v>0</v>
      </c>
      <c r="BJ210" s="13" t="s">
        <v>84</v>
      </c>
      <c r="BK210" s="91">
        <f t="shared" si="34"/>
        <v>0</v>
      </c>
      <c r="BL210" s="13" t="s">
        <v>225</v>
      </c>
      <c r="BM210" s="172" t="s">
        <v>804</v>
      </c>
    </row>
    <row r="211" spans="1:65" s="2" customFormat="1" ht="16.5" customHeight="1" x14ac:dyDescent="0.2">
      <c r="A211" s="30"/>
      <c r="B211" s="128"/>
      <c r="C211" s="178" t="s">
        <v>406</v>
      </c>
      <c r="D211" s="178" t="s">
        <v>680</v>
      </c>
      <c r="E211" s="179" t="s">
        <v>2488</v>
      </c>
      <c r="F211" s="180" t="s">
        <v>2489</v>
      </c>
      <c r="G211" s="181" t="s">
        <v>246</v>
      </c>
      <c r="H211" s="182">
        <v>3</v>
      </c>
      <c r="I211" s="183"/>
      <c r="J211" s="184">
        <f t="shared" si="25"/>
        <v>0</v>
      </c>
      <c r="K211" s="185"/>
      <c r="L211" s="186"/>
      <c r="M211" s="187" t="s">
        <v>1</v>
      </c>
      <c r="N211" s="188" t="s">
        <v>38</v>
      </c>
      <c r="O211" s="59"/>
      <c r="P211" s="170">
        <f t="shared" si="26"/>
        <v>0</v>
      </c>
      <c r="Q211" s="170">
        <v>0.158</v>
      </c>
      <c r="R211" s="170">
        <f t="shared" si="27"/>
        <v>0.47399999999999998</v>
      </c>
      <c r="S211" s="170">
        <v>0</v>
      </c>
      <c r="T211" s="171">
        <f t="shared" si="28"/>
        <v>0</v>
      </c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R211" s="172" t="s">
        <v>233</v>
      </c>
      <c r="AT211" s="172" t="s">
        <v>680</v>
      </c>
      <c r="AU211" s="172" t="s">
        <v>84</v>
      </c>
      <c r="AY211" s="13" t="s">
        <v>219</v>
      </c>
      <c r="BE211" s="91">
        <f t="shared" si="29"/>
        <v>0</v>
      </c>
      <c r="BF211" s="91">
        <f t="shared" si="30"/>
        <v>0</v>
      </c>
      <c r="BG211" s="91">
        <f t="shared" si="31"/>
        <v>0</v>
      </c>
      <c r="BH211" s="91">
        <f t="shared" si="32"/>
        <v>0</v>
      </c>
      <c r="BI211" s="91">
        <f t="shared" si="33"/>
        <v>0</v>
      </c>
      <c r="BJ211" s="13" t="s">
        <v>84</v>
      </c>
      <c r="BK211" s="91">
        <f t="shared" si="34"/>
        <v>0</v>
      </c>
      <c r="BL211" s="13" t="s">
        <v>225</v>
      </c>
      <c r="BM211" s="172" t="s">
        <v>812</v>
      </c>
    </row>
    <row r="212" spans="1:65" s="11" customFormat="1" ht="22.8" customHeight="1" x14ac:dyDescent="0.25">
      <c r="B212" s="147"/>
      <c r="D212" s="148" t="s">
        <v>71</v>
      </c>
      <c r="E212" s="158" t="s">
        <v>238</v>
      </c>
      <c r="F212" s="158" t="s">
        <v>239</v>
      </c>
      <c r="I212" s="150"/>
      <c r="J212" s="159">
        <f>BK212</f>
        <v>0</v>
      </c>
      <c r="L212" s="147"/>
      <c r="M212" s="152"/>
      <c r="N212" s="153"/>
      <c r="O212" s="153"/>
      <c r="P212" s="154">
        <f>SUM(P213:P214)</f>
        <v>0</v>
      </c>
      <c r="Q212" s="153"/>
      <c r="R212" s="154">
        <f>SUM(R213:R214)</f>
        <v>183.02522999999999</v>
      </c>
      <c r="S212" s="153"/>
      <c r="T212" s="155">
        <f>SUM(T213:T214)</f>
        <v>0</v>
      </c>
      <c r="AR212" s="148" t="s">
        <v>78</v>
      </c>
      <c r="AT212" s="156" t="s">
        <v>71</v>
      </c>
      <c r="AU212" s="156" t="s">
        <v>78</v>
      </c>
      <c r="AY212" s="148" t="s">
        <v>219</v>
      </c>
      <c r="BK212" s="157">
        <f>SUM(BK213:BK214)</f>
        <v>0</v>
      </c>
    </row>
    <row r="213" spans="1:65" s="2" customFormat="1" ht="16.5" customHeight="1" x14ac:dyDescent="0.2">
      <c r="A213" s="30"/>
      <c r="B213" s="128"/>
      <c r="C213" s="160" t="s">
        <v>539</v>
      </c>
      <c r="D213" s="160" t="s">
        <v>221</v>
      </c>
      <c r="E213" s="161" t="s">
        <v>2364</v>
      </c>
      <c r="F213" s="162" t="s">
        <v>2365</v>
      </c>
      <c r="G213" s="163" t="s">
        <v>224</v>
      </c>
      <c r="H213" s="164">
        <v>105.036</v>
      </c>
      <c r="I213" s="165"/>
      <c r="J213" s="166">
        <f>ROUND(I213*H213,2)</f>
        <v>0</v>
      </c>
      <c r="K213" s="167"/>
      <c r="L213" s="31"/>
      <c r="M213" s="168" t="s">
        <v>1</v>
      </c>
      <c r="N213" s="169" t="s">
        <v>38</v>
      </c>
      <c r="O213" s="59"/>
      <c r="P213" s="170">
        <f>O213*H213</f>
        <v>0</v>
      </c>
      <c r="Q213" s="170">
        <v>1.7424999999999999</v>
      </c>
      <c r="R213" s="170">
        <f>Q213*H213</f>
        <v>183.02522999999999</v>
      </c>
      <c r="S213" s="170">
        <v>0</v>
      </c>
      <c r="T213" s="171">
        <f>S213*H213</f>
        <v>0</v>
      </c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R213" s="172" t="s">
        <v>225</v>
      </c>
      <c r="AT213" s="172" t="s">
        <v>221</v>
      </c>
      <c r="AU213" s="172" t="s">
        <v>84</v>
      </c>
      <c r="AY213" s="13" t="s">
        <v>219</v>
      </c>
      <c r="BE213" s="91">
        <f>IF(N213="základná",J213,0)</f>
        <v>0</v>
      </c>
      <c r="BF213" s="91">
        <f>IF(N213="znížená",J213,0)</f>
        <v>0</v>
      </c>
      <c r="BG213" s="91">
        <f>IF(N213="zákl. prenesená",J213,0)</f>
        <v>0</v>
      </c>
      <c r="BH213" s="91">
        <f>IF(N213="zníž. prenesená",J213,0)</f>
        <v>0</v>
      </c>
      <c r="BI213" s="91">
        <f>IF(N213="nulová",J213,0)</f>
        <v>0</v>
      </c>
      <c r="BJ213" s="13" t="s">
        <v>84</v>
      </c>
      <c r="BK213" s="91">
        <f>ROUND(I213*H213,2)</f>
        <v>0</v>
      </c>
      <c r="BL213" s="13" t="s">
        <v>225</v>
      </c>
      <c r="BM213" s="172" t="s">
        <v>820</v>
      </c>
    </row>
    <row r="214" spans="1:65" s="2" customFormat="1" ht="24.3" customHeight="1" x14ac:dyDescent="0.2">
      <c r="A214" s="30"/>
      <c r="B214" s="128"/>
      <c r="C214" s="160" t="s">
        <v>410</v>
      </c>
      <c r="D214" s="160" t="s">
        <v>221</v>
      </c>
      <c r="E214" s="161" t="s">
        <v>2366</v>
      </c>
      <c r="F214" s="162" t="s">
        <v>2367</v>
      </c>
      <c r="G214" s="163" t="s">
        <v>250</v>
      </c>
      <c r="H214" s="164">
        <v>81.159000000000006</v>
      </c>
      <c r="I214" s="165"/>
      <c r="J214" s="166">
        <f>ROUND(I214*H214,2)</f>
        <v>0</v>
      </c>
      <c r="K214" s="167"/>
      <c r="L214" s="31"/>
      <c r="M214" s="173" t="s">
        <v>1</v>
      </c>
      <c r="N214" s="174" t="s">
        <v>38</v>
      </c>
      <c r="O214" s="175"/>
      <c r="P214" s="176">
        <f>O214*H214</f>
        <v>0</v>
      </c>
      <c r="Q214" s="176">
        <v>0</v>
      </c>
      <c r="R214" s="176">
        <f>Q214*H214</f>
        <v>0</v>
      </c>
      <c r="S214" s="176">
        <v>0</v>
      </c>
      <c r="T214" s="177">
        <f>S214*H214</f>
        <v>0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172" t="s">
        <v>225</v>
      </c>
      <c r="AT214" s="172" t="s">
        <v>221</v>
      </c>
      <c r="AU214" s="172" t="s">
        <v>84</v>
      </c>
      <c r="AY214" s="13" t="s">
        <v>219</v>
      </c>
      <c r="BE214" s="91">
        <f>IF(N214="základná",J214,0)</f>
        <v>0</v>
      </c>
      <c r="BF214" s="91">
        <f>IF(N214="znížená",J214,0)</f>
        <v>0</v>
      </c>
      <c r="BG214" s="91">
        <f>IF(N214="zákl. prenesená",J214,0)</f>
        <v>0</v>
      </c>
      <c r="BH214" s="91">
        <f>IF(N214="zníž. prenesená",J214,0)</f>
        <v>0</v>
      </c>
      <c r="BI214" s="91">
        <f>IF(N214="nulová",J214,0)</f>
        <v>0</v>
      </c>
      <c r="BJ214" s="13" t="s">
        <v>84</v>
      </c>
      <c r="BK214" s="91">
        <f>ROUND(I214*H214,2)</f>
        <v>0</v>
      </c>
      <c r="BL214" s="13" t="s">
        <v>225</v>
      </c>
      <c r="BM214" s="172" t="s">
        <v>574</v>
      </c>
    </row>
    <row r="215" spans="1:65" s="2" customFormat="1" ht="24.3" customHeight="1" x14ac:dyDescent="0.2">
      <c r="A215" s="30"/>
      <c r="B215" s="128"/>
      <c r="C215" s="427" t="s">
        <v>2852</v>
      </c>
      <c r="D215" s="427"/>
      <c r="E215" s="7"/>
      <c r="F215" s="7"/>
      <c r="G215" s="7"/>
      <c r="H215" s="7"/>
      <c r="I215" s="7"/>
      <c r="J215" s="192"/>
      <c r="K215" s="193"/>
      <c r="L215" s="31"/>
      <c r="M215" s="194"/>
      <c r="N215" s="169"/>
      <c r="O215" s="59"/>
      <c r="P215" s="170"/>
      <c r="Q215" s="170"/>
      <c r="R215" s="170"/>
      <c r="S215" s="170"/>
      <c r="T215" s="17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R215" s="172"/>
      <c r="AT215" s="172"/>
      <c r="AU215" s="172"/>
      <c r="AY215" s="13"/>
      <c r="BE215" s="91"/>
      <c r="BF215" s="91"/>
      <c r="BG215" s="91"/>
      <c r="BH215" s="91"/>
      <c r="BI215" s="91"/>
      <c r="BJ215" s="13"/>
      <c r="BK215" s="91"/>
      <c r="BL215" s="13"/>
      <c r="BM215" s="172"/>
    </row>
    <row r="216" spans="1:65" s="2" customFormat="1" ht="28.8" customHeight="1" x14ac:dyDescent="0.2">
      <c r="A216" s="30"/>
      <c r="B216" s="128"/>
      <c r="C216" s="427" t="s">
        <v>2853</v>
      </c>
      <c r="D216" s="427"/>
      <c r="E216" s="427"/>
      <c r="F216" s="427"/>
      <c r="G216" s="427"/>
      <c r="H216" s="427"/>
      <c r="I216" s="427"/>
      <c r="J216" s="192"/>
      <c r="K216" s="193"/>
      <c r="L216" s="31"/>
      <c r="M216" s="194"/>
      <c r="N216" s="169"/>
      <c r="O216" s="59"/>
      <c r="P216" s="170"/>
      <c r="Q216" s="170"/>
      <c r="R216" s="170"/>
      <c r="S216" s="170"/>
      <c r="T216" s="17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R216" s="172"/>
      <c r="AT216" s="172"/>
      <c r="AU216" s="172"/>
      <c r="AY216" s="13"/>
      <c r="BE216" s="91"/>
      <c r="BF216" s="91"/>
      <c r="BG216" s="91"/>
      <c r="BH216" s="91"/>
      <c r="BI216" s="91"/>
      <c r="BJ216" s="13"/>
      <c r="BK216" s="91"/>
      <c r="BL216" s="13"/>
      <c r="BM216" s="172"/>
    </row>
    <row r="217" spans="1:65" s="2" customFormat="1" ht="33.450000000000003" customHeight="1" x14ac:dyDescent="0.2">
      <c r="A217" s="30"/>
      <c r="B217" s="128"/>
      <c r="C217" s="427" t="s">
        <v>2854</v>
      </c>
      <c r="D217" s="427"/>
      <c r="E217" s="427"/>
      <c r="F217" s="427"/>
      <c r="G217" s="427"/>
      <c r="H217" s="427"/>
      <c r="I217" s="427"/>
      <c r="J217" s="192"/>
      <c r="K217" s="193"/>
      <c r="L217" s="31"/>
      <c r="M217" s="194"/>
      <c r="N217" s="169"/>
      <c r="O217" s="59"/>
      <c r="P217" s="170"/>
      <c r="Q217" s="170"/>
      <c r="R217" s="170"/>
      <c r="S217" s="170"/>
      <c r="T217" s="17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R217" s="172"/>
      <c r="AT217" s="172"/>
      <c r="AU217" s="172"/>
      <c r="AY217" s="13"/>
      <c r="BE217" s="91"/>
      <c r="BF217" s="91"/>
      <c r="BG217" s="91"/>
      <c r="BH217" s="91"/>
      <c r="BI217" s="91"/>
      <c r="BJ217" s="13"/>
      <c r="BK217" s="91"/>
      <c r="BL217" s="13"/>
      <c r="BM217" s="172"/>
    </row>
    <row r="218" spans="1:65" s="2" customFormat="1" ht="33.450000000000003" customHeight="1" x14ac:dyDescent="0.2">
      <c r="A218" s="30"/>
      <c r="B218" s="128"/>
      <c r="C218" s="427" t="s">
        <v>2855</v>
      </c>
      <c r="D218" s="427"/>
      <c r="E218" s="427"/>
      <c r="F218" s="427"/>
      <c r="G218" s="427"/>
      <c r="H218" s="427"/>
      <c r="I218" s="427"/>
      <c r="J218" s="192"/>
      <c r="K218" s="193"/>
      <c r="L218" s="31"/>
      <c r="M218" s="194"/>
      <c r="N218" s="169"/>
      <c r="O218" s="59"/>
      <c r="P218" s="170"/>
      <c r="Q218" s="170"/>
      <c r="R218" s="170"/>
      <c r="S218" s="170"/>
      <c r="T218" s="17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R218" s="172"/>
      <c r="AT218" s="172"/>
      <c r="AU218" s="172"/>
      <c r="AY218" s="13"/>
      <c r="BE218" s="91"/>
      <c r="BF218" s="91"/>
      <c r="BG218" s="91"/>
      <c r="BH218" s="91"/>
      <c r="BI218" s="91"/>
      <c r="BJ218" s="13"/>
      <c r="BK218" s="91"/>
      <c r="BL218" s="13"/>
      <c r="BM218" s="172"/>
    </row>
    <row r="219" spans="1:65" s="2" customFormat="1" ht="39" customHeight="1" x14ac:dyDescent="0.2">
      <c r="A219" s="30"/>
      <c r="B219" s="128"/>
      <c r="C219" s="427" t="s">
        <v>2856</v>
      </c>
      <c r="D219" s="427"/>
      <c r="E219" s="427"/>
      <c r="F219" s="427"/>
      <c r="G219" s="427"/>
      <c r="H219" s="427"/>
      <c r="I219" s="427"/>
      <c r="J219" s="192"/>
      <c r="K219" s="193"/>
      <c r="L219" s="31"/>
      <c r="M219" s="194"/>
      <c r="N219" s="169"/>
      <c r="O219" s="59"/>
      <c r="P219" s="170"/>
      <c r="Q219" s="170"/>
      <c r="R219" s="170"/>
      <c r="S219" s="170"/>
      <c r="T219" s="17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R219" s="172"/>
      <c r="AT219" s="172"/>
      <c r="AU219" s="172"/>
      <c r="AY219" s="13"/>
      <c r="BE219" s="91"/>
      <c r="BF219" s="91"/>
      <c r="BG219" s="91"/>
      <c r="BH219" s="91"/>
      <c r="BI219" s="91"/>
      <c r="BJ219" s="13"/>
      <c r="BK219" s="91"/>
      <c r="BL219" s="13"/>
      <c r="BM219" s="172"/>
    </row>
    <row r="220" spans="1:65" s="2" customFormat="1" ht="40.799999999999997" customHeight="1" x14ac:dyDescent="0.2">
      <c r="A220" s="30"/>
      <c r="B220" s="128"/>
      <c r="C220" s="427" t="s">
        <v>2857</v>
      </c>
      <c r="D220" s="427"/>
      <c r="E220" s="427"/>
      <c r="F220" s="427"/>
      <c r="G220" s="427"/>
      <c r="H220" s="427"/>
      <c r="I220" s="427"/>
      <c r="J220" s="192"/>
      <c r="K220" s="193"/>
      <c r="L220" s="31"/>
      <c r="M220" s="194"/>
      <c r="N220" s="169"/>
      <c r="O220" s="59"/>
      <c r="P220" s="170"/>
      <c r="Q220" s="170"/>
      <c r="R220" s="170"/>
      <c r="S220" s="170"/>
      <c r="T220" s="17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R220" s="172"/>
      <c r="AT220" s="172"/>
      <c r="AU220" s="172"/>
      <c r="AY220" s="13"/>
      <c r="BE220" s="91"/>
      <c r="BF220" s="91"/>
      <c r="BG220" s="91"/>
      <c r="BH220" s="91"/>
      <c r="BI220" s="91"/>
      <c r="BJ220" s="13"/>
      <c r="BK220" s="91"/>
      <c r="BL220" s="13"/>
      <c r="BM220" s="172"/>
    </row>
    <row r="221" spans="1:65" s="2" customFormat="1" ht="46.2" customHeight="1" x14ac:dyDescent="0.2">
      <c r="A221" s="30"/>
      <c r="B221" s="128"/>
      <c r="C221" s="427" t="s">
        <v>2858</v>
      </c>
      <c r="D221" s="427"/>
      <c r="E221" s="427"/>
      <c r="F221" s="427"/>
      <c r="G221" s="427"/>
      <c r="H221" s="427"/>
      <c r="I221" s="427"/>
      <c r="J221" s="192"/>
      <c r="K221" s="193"/>
      <c r="L221" s="31"/>
      <c r="M221" s="194"/>
      <c r="N221" s="169"/>
      <c r="O221" s="59"/>
      <c r="P221" s="170"/>
      <c r="Q221" s="170"/>
      <c r="R221" s="170"/>
      <c r="S221" s="170"/>
      <c r="T221" s="17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R221" s="172"/>
      <c r="AT221" s="172"/>
      <c r="AU221" s="172"/>
      <c r="AY221" s="13"/>
      <c r="BE221" s="91"/>
      <c r="BF221" s="91"/>
      <c r="BG221" s="91"/>
      <c r="BH221" s="91"/>
      <c r="BI221" s="91"/>
      <c r="BJ221" s="13"/>
      <c r="BK221" s="91"/>
      <c r="BL221" s="13"/>
      <c r="BM221" s="172"/>
    </row>
    <row r="222" spans="1:65" s="2" customFormat="1" ht="7.05" customHeight="1" x14ac:dyDescent="0.2">
      <c r="A222" s="30"/>
      <c r="B222" s="48"/>
      <c r="C222" s="49"/>
      <c r="D222" s="49"/>
      <c r="E222" s="49"/>
      <c r="F222" s="49"/>
      <c r="G222" s="49"/>
      <c r="H222" s="49"/>
      <c r="I222" s="49"/>
      <c r="J222" s="49"/>
      <c r="K222" s="49"/>
      <c r="L222" s="31"/>
      <c r="M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</row>
  </sheetData>
  <autoFilter ref="C134:K214"/>
  <mergeCells count="24">
    <mergeCell ref="E125:H125"/>
    <mergeCell ref="C218:I218"/>
    <mergeCell ref="C219:I219"/>
    <mergeCell ref="C220:I220"/>
    <mergeCell ref="C221:I221"/>
    <mergeCell ref="E127:H127"/>
    <mergeCell ref="C216:I216"/>
    <mergeCell ref="C217:I217"/>
    <mergeCell ref="E11:H11"/>
    <mergeCell ref="E20:H20"/>
    <mergeCell ref="E29:H29"/>
    <mergeCell ref="L2:V2"/>
    <mergeCell ref="C215:D215"/>
    <mergeCell ref="E85:H85"/>
    <mergeCell ref="E87:H87"/>
    <mergeCell ref="E89:H89"/>
    <mergeCell ref="D107:F107"/>
    <mergeCell ref="D108:F108"/>
    <mergeCell ref="E7:H7"/>
    <mergeCell ref="E9:H9"/>
    <mergeCell ref="D109:F109"/>
    <mergeCell ref="D110:F110"/>
    <mergeCell ref="D111:F111"/>
    <mergeCell ref="E123:H123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1"/>
  <sheetViews>
    <sheetView showGridLines="0" topLeftCell="A258" workbookViewId="0">
      <selection activeCell="J43" sqref="J43"/>
    </sheetView>
  </sheetViews>
  <sheetFormatPr defaultColWidth="8.7109375" defaultRowHeight="10.199999999999999" x14ac:dyDescent="0.2"/>
  <cols>
    <col min="1" max="1" width="8.28515625" style="1" customWidth="1"/>
    <col min="2" max="2" width="1.28515625" style="1" customWidth="1"/>
    <col min="3" max="4" width="4.28515625" style="1" customWidth="1"/>
    <col min="5" max="5" width="17.28515625" style="1" customWidth="1"/>
    <col min="6" max="6" width="50.7109375" style="1" customWidth="1"/>
    <col min="7" max="7" width="7.42578125" style="1" customWidth="1"/>
    <col min="8" max="8" width="14" style="1" customWidth="1"/>
    <col min="9" max="9" width="15.71093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7109375" style="1" hidden="1" customWidth="1"/>
    <col min="14" max="14" width="9.28515625" style="1" hidden="1"/>
    <col min="15" max="20" width="14.28515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7.049999999999997" customHeight="1" x14ac:dyDescent="0.2">
      <c r="L2" s="373" t="s">
        <v>5</v>
      </c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13" t="s">
        <v>158</v>
      </c>
    </row>
    <row r="3" spans="1:46" s="1" customFormat="1" ht="7.0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1:46" s="1" customFormat="1" ht="25.05" customHeight="1" x14ac:dyDescent="0.2">
      <c r="B4" s="16"/>
      <c r="D4" s="17" t="s">
        <v>180</v>
      </c>
      <c r="L4" s="16"/>
      <c r="M4" s="97" t="s">
        <v>9</v>
      </c>
      <c r="AT4" s="13" t="s">
        <v>3</v>
      </c>
    </row>
    <row r="5" spans="1:46" s="1" customFormat="1" ht="7.05" customHeight="1" x14ac:dyDescent="0.2">
      <c r="B5" s="16"/>
      <c r="L5" s="16"/>
    </row>
    <row r="6" spans="1:46" s="1" customFormat="1" ht="12" customHeight="1" x14ac:dyDescent="0.2">
      <c r="B6" s="16"/>
      <c r="D6" s="23" t="s">
        <v>15</v>
      </c>
      <c r="L6" s="16"/>
    </row>
    <row r="7" spans="1:46" s="1" customFormat="1" ht="16.5" customHeight="1" x14ac:dyDescent="0.2">
      <c r="B7" s="16"/>
      <c r="E7" s="428" t="str">
        <f>'Rekapitulácia stavby'!K6</f>
        <v>Vinárstvo S</v>
      </c>
      <c r="F7" s="429"/>
      <c r="G7" s="429"/>
      <c r="H7" s="429"/>
      <c r="L7" s="16"/>
    </row>
    <row r="8" spans="1:46" s="1" customFormat="1" ht="12" customHeight="1" x14ac:dyDescent="0.2">
      <c r="B8" s="16"/>
      <c r="D8" s="23" t="s">
        <v>181</v>
      </c>
      <c r="L8" s="16"/>
    </row>
    <row r="9" spans="1:46" s="2" customFormat="1" ht="16.5" customHeight="1" x14ac:dyDescent="0.2">
      <c r="A9" s="30"/>
      <c r="B9" s="31"/>
      <c r="C9" s="30"/>
      <c r="D9" s="30"/>
      <c r="E9" s="428" t="s">
        <v>157</v>
      </c>
      <c r="F9" s="425"/>
      <c r="G9" s="425"/>
      <c r="H9" s="425"/>
      <c r="I9" s="30"/>
      <c r="J9" s="30"/>
      <c r="K9" s="30"/>
      <c r="L9" s="43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2" customHeight="1" x14ac:dyDescent="0.2">
      <c r="A10" s="30"/>
      <c r="B10" s="31"/>
      <c r="C10" s="30"/>
      <c r="D10" s="23" t="s">
        <v>182</v>
      </c>
      <c r="E10" s="30"/>
      <c r="F10" s="30"/>
      <c r="G10" s="30"/>
      <c r="H10" s="30"/>
      <c r="I10" s="30"/>
      <c r="J10" s="30"/>
      <c r="K10" s="30"/>
      <c r="L10" s="43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6.5" customHeight="1" x14ac:dyDescent="0.2">
      <c r="A11" s="30"/>
      <c r="B11" s="31"/>
      <c r="C11" s="30"/>
      <c r="D11" s="30"/>
      <c r="E11" s="404"/>
      <c r="F11" s="425"/>
      <c r="G11" s="425"/>
      <c r="H11" s="425"/>
      <c r="I11" s="30"/>
      <c r="J11" s="30"/>
      <c r="K11" s="30"/>
      <c r="L11" s="4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x14ac:dyDescent="0.2">
      <c r="A12" s="30"/>
      <c r="B12" s="31"/>
      <c r="C12" s="30"/>
      <c r="D12" s="30"/>
      <c r="E12" s="30"/>
      <c r="F12" s="30"/>
      <c r="G12" s="30"/>
      <c r="H12" s="30"/>
      <c r="I12" s="30"/>
      <c r="J12" s="30"/>
      <c r="K12" s="30"/>
      <c r="L12" s="4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2" customHeight="1" x14ac:dyDescent="0.2">
      <c r="A13" s="30"/>
      <c r="B13" s="31"/>
      <c r="C13" s="30"/>
      <c r="D13" s="23" t="s">
        <v>16</v>
      </c>
      <c r="E13" s="30"/>
      <c r="F13" s="21" t="s">
        <v>1</v>
      </c>
      <c r="G13" s="30"/>
      <c r="H13" s="30"/>
      <c r="I13" s="23" t="s">
        <v>17</v>
      </c>
      <c r="J13" s="21" t="s">
        <v>1</v>
      </c>
      <c r="K13" s="30"/>
      <c r="L13" s="4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 x14ac:dyDescent="0.2">
      <c r="A14" s="30"/>
      <c r="B14" s="31"/>
      <c r="C14" s="30"/>
      <c r="D14" s="23" t="s">
        <v>18</v>
      </c>
      <c r="E14" s="30"/>
      <c r="F14" s="21" t="s">
        <v>183</v>
      </c>
      <c r="G14" s="30"/>
      <c r="H14" s="30"/>
      <c r="I14" s="23" t="s">
        <v>20</v>
      </c>
      <c r="J14" s="56">
        <f>'Rekapitulácia stavby'!AN8</f>
        <v>44665</v>
      </c>
      <c r="K14" s="30"/>
      <c r="L14" s="4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0.8" customHeight="1" x14ac:dyDescent="0.2">
      <c r="A15" s="30"/>
      <c r="B15" s="31"/>
      <c r="C15" s="30"/>
      <c r="D15" s="30"/>
      <c r="E15" s="30"/>
      <c r="F15" s="30"/>
      <c r="G15" s="30"/>
      <c r="H15" s="30"/>
      <c r="I15" s="30"/>
      <c r="J15" s="30"/>
      <c r="K15" s="30"/>
      <c r="L15" s="4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12" customHeight="1" x14ac:dyDescent="0.2">
      <c r="A16" s="30"/>
      <c r="B16" s="31"/>
      <c r="C16" s="30"/>
      <c r="D16" s="23" t="s">
        <v>21</v>
      </c>
      <c r="E16" s="30"/>
      <c r="F16" s="30"/>
      <c r="G16" s="30"/>
      <c r="H16" s="30"/>
      <c r="I16" s="23" t="s">
        <v>22</v>
      </c>
      <c r="J16" s="21" t="s">
        <v>1</v>
      </c>
      <c r="K16" s="30"/>
      <c r="L16" s="43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8" customHeight="1" x14ac:dyDescent="0.2">
      <c r="A17" s="30"/>
      <c r="B17" s="31"/>
      <c r="C17" s="30"/>
      <c r="D17" s="30"/>
      <c r="E17" s="21" t="s">
        <v>184</v>
      </c>
      <c r="F17" s="30"/>
      <c r="G17" s="30"/>
      <c r="H17" s="30"/>
      <c r="I17" s="23" t="s">
        <v>23</v>
      </c>
      <c r="J17" s="21" t="s">
        <v>1</v>
      </c>
      <c r="K17" s="30"/>
      <c r="L17" s="43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7.05" customHeight="1" x14ac:dyDescent="0.2">
      <c r="A18" s="30"/>
      <c r="B18" s="31"/>
      <c r="C18" s="30"/>
      <c r="D18" s="30"/>
      <c r="E18" s="30"/>
      <c r="F18" s="30"/>
      <c r="G18" s="30"/>
      <c r="H18" s="30"/>
      <c r="I18" s="30"/>
      <c r="J18" s="30"/>
      <c r="K18" s="30"/>
      <c r="L18" s="4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2" customHeight="1" x14ac:dyDescent="0.2">
      <c r="A19" s="30"/>
      <c r="B19" s="31"/>
      <c r="C19" s="30"/>
      <c r="D19" s="23" t="s">
        <v>24</v>
      </c>
      <c r="E19" s="30"/>
      <c r="F19" s="30"/>
      <c r="G19" s="30"/>
      <c r="H19" s="30"/>
      <c r="I19" s="23" t="s">
        <v>22</v>
      </c>
      <c r="J19" s="24" t="str">
        <f>'Rekapitulácia stavby'!AN13</f>
        <v>Vyplň údaj</v>
      </c>
      <c r="K19" s="30"/>
      <c r="L19" s="43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8" customHeight="1" x14ac:dyDescent="0.2">
      <c r="A20" s="30"/>
      <c r="B20" s="31"/>
      <c r="C20" s="30"/>
      <c r="D20" s="30"/>
      <c r="E20" s="426" t="str">
        <f>'Rekapitulácia stavby'!E14</f>
        <v>Vyplň údaj</v>
      </c>
      <c r="F20" s="378"/>
      <c r="G20" s="378"/>
      <c r="H20" s="378"/>
      <c r="I20" s="23" t="s">
        <v>23</v>
      </c>
      <c r="J20" s="24" t="str">
        <f>'Rekapitulácia stavby'!AN14</f>
        <v>Vyplň údaj</v>
      </c>
      <c r="K20" s="30"/>
      <c r="L20" s="43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7.05" customHeight="1" x14ac:dyDescent="0.2">
      <c r="A21" s="30"/>
      <c r="B21" s="31"/>
      <c r="C21" s="30"/>
      <c r="D21" s="30"/>
      <c r="E21" s="30"/>
      <c r="F21" s="30"/>
      <c r="G21" s="30"/>
      <c r="H21" s="30"/>
      <c r="I21" s="30"/>
      <c r="J21" s="30"/>
      <c r="K21" s="30"/>
      <c r="L21" s="43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2" customHeight="1" x14ac:dyDescent="0.2">
      <c r="A22" s="30"/>
      <c r="B22" s="31"/>
      <c r="C22" s="30"/>
      <c r="D22" s="23" t="s">
        <v>26</v>
      </c>
      <c r="E22" s="30"/>
      <c r="F22" s="30"/>
      <c r="G22" s="30"/>
      <c r="H22" s="30"/>
      <c r="I22" s="23" t="s">
        <v>22</v>
      </c>
      <c r="J22" s="21" t="s">
        <v>1</v>
      </c>
      <c r="K22" s="30"/>
      <c r="L22" s="4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8" customHeight="1" x14ac:dyDescent="0.2">
      <c r="A23" s="30"/>
      <c r="B23" s="31"/>
      <c r="C23" s="30"/>
      <c r="D23" s="30"/>
      <c r="E23" s="21" t="s">
        <v>185</v>
      </c>
      <c r="F23" s="30"/>
      <c r="G23" s="30"/>
      <c r="H23" s="30"/>
      <c r="I23" s="23" t="s">
        <v>23</v>
      </c>
      <c r="J23" s="21" t="s">
        <v>1</v>
      </c>
      <c r="K23" s="30"/>
      <c r="L23" s="4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7.05" customHeight="1" x14ac:dyDescent="0.2">
      <c r="A24" s="30"/>
      <c r="B24" s="31"/>
      <c r="C24" s="30"/>
      <c r="D24" s="30"/>
      <c r="E24" s="30"/>
      <c r="F24" s="30"/>
      <c r="G24" s="30"/>
      <c r="H24" s="30"/>
      <c r="I24" s="30"/>
      <c r="J24" s="30"/>
      <c r="K24" s="30"/>
      <c r="L24" s="43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2" customHeight="1" x14ac:dyDescent="0.2">
      <c r="A25" s="30"/>
      <c r="B25" s="31"/>
      <c r="C25" s="30"/>
      <c r="D25" s="23" t="s">
        <v>28</v>
      </c>
      <c r="E25" s="30"/>
      <c r="F25" s="30"/>
      <c r="G25" s="30"/>
      <c r="H25" s="30"/>
      <c r="I25" s="23" t="s">
        <v>22</v>
      </c>
      <c r="J25" s="21" t="s">
        <v>1</v>
      </c>
      <c r="K25" s="30"/>
      <c r="L25" s="43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8" customHeight="1" x14ac:dyDescent="0.2">
      <c r="A26" s="30"/>
      <c r="B26" s="31"/>
      <c r="C26" s="30"/>
      <c r="D26" s="30"/>
      <c r="E26" s="21" t="s">
        <v>186</v>
      </c>
      <c r="F26" s="30"/>
      <c r="G26" s="30"/>
      <c r="H26" s="30"/>
      <c r="I26" s="23" t="s">
        <v>23</v>
      </c>
      <c r="J26" s="21" t="s">
        <v>1</v>
      </c>
      <c r="K26" s="30"/>
      <c r="L26" s="4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7.05" customHeight="1" x14ac:dyDescent="0.2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43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12" customHeight="1" x14ac:dyDescent="0.2">
      <c r="A28" s="30"/>
      <c r="B28" s="31"/>
      <c r="C28" s="30"/>
      <c r="D28" s="23" t="s">
        <v>29</v>
      </c>
      <c r="E28" s="30"/>
      <c r="F28" s="30"/>
      <c r="G28" s="30"/>
      <c r="H28" s="30"/>
      <c r="I28" s="30"/>
      <c r="J28" s="30"/>
      <c r="K28" s="30"/>
      <c r="L28" s="4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7" customFormat="1" ht="16.5" customHeight="1" x14ac:dyDescent="0.2">
      <c r="A29" s="98"/>
      <c r="B29" s="99"/>
      <c r="C29" s="98"/>
      <c r="D29" s="98"/>
      <c r="E29" s="382" t="s">
        <v>1</v>
      </c>
      <c r="F29" s="382"/>
      <c r="G29" s="382"/>
      <c r="H29" s="382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7.05" customHeight="1" x14ac:dyDescent="0.2">
      <c r="A30" s="30"/>
      <c r="B30" s="31"/>
      <c r="C30" s="30"/>
      <c r="D30" s="30"/>
      <c r="E30" s="30"/>
      <c r="F30" s="30"/>
      <c r="G30" s="30"/>
      <c r="H30" s="30"/>
      <c r="I30" s="30"/>
      <c r="J30" s="30"/>
      <c r="K30" s="30"/>
      <c r="L30" s="43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7.05" customHeight="1" x14ac:dyDescent="0.2">
      <c r="A31" s="30"/>
      <c r="B31" s="31"/>
      <c r="C31" s="30"/>
      <c r="D31" s="67"/>
      <c r="E31" s="67"/>
      <c r="F31" s="67"/>
      <c r="G31" s="67"/>
      <c r="H31" s="67"/>
      <c r="I31" s="67"/>
      <c r="J31" s="67"/>
      <c r="K31" s="67"/>
      <c r="L31" s="43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55" customHeight="1" x14ac:dyDescent="0.2">
      <c r="A32" s="30"/>
      <c r="B32" s="31"/>
      <c r="C32" s="30"/>
      <c r="D32" s="21" t="s">
        <v>187</v>
      </c>
      <c r="E32" s="30"/>
      <c r="F32" s="30"/>
      <c r="G32" s="30"/>
      <c r="H32" s="30"/>
      <c r="I32" s="30"/>
      <c r="J32" s="29">
        <f>J98</f>
        <v>0</v>
      </c>
      <c r="K32" s="30"/>
      <c r="L32" s="43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55" customHeight="1" x14ac:dyDescent="0.2">
      <c r="A33" s="30"/>
      <c r="B33" s="31"/>
      <c r="C33" s="30"/>
      <c r="D33" s="28" t="s">
        <v>174</v>
      </c>
      <c r="E33" s="30"/>
      <c r="F33" s="30"/>
      <c r="G33" s="30"/>
      <c r="H33" s="30"/>
      <c r="I33" s="30"/>
      <c r="J33" s="29">
        <f>J111</f>
        <v>0</v>
      </c>
      <c r="K33" s="30"/>
      <c r="L33" s="4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25.2" customHeight="1" x14ac:dyDescent="0.2">
      <c r="A34" s="30"/>
      <c r="B34" s="31"/>
      <c r="C34" s="30"/>
      <c r="D34" s="101" t="s">
        <v>32</v>
      </c>
      <c r="E34" s="30"/>
      <c r="F34" s="30"/>
      <c r="G34" s="30"/>
      <c r="H34" s="30"/>
      <c r="I34" s="30"/>
      <c r="J34" s="72">
        <f>ROUND(J32 + J33, 2)</f>
        <v>0</v>
      </c>
      <c r="K34" s="30"/>
      <c r="L34" s="43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7.05" customHeight="1" x14ac:dyDescent="0.2">
      <c r="A35" s="30"/>
      <c r="B35" s="31"/>
      <c r="C35" s="30"/>
      <c r="D35" s="67"/>
      <c r="E35" s="67"/>
      <c r="F35" s="67"/>
      <c r="G35" s="67"/>
      <c r="H35" s="67"/>
      <c r="I35" s="67"/>
      <c r="J35" s="67"/>
      <c r="K35" s="67"/>
      <c r="L35" s="4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55" customHeight="1" x14ac:dyDescent="0.2">
      <c r="A36" s="30"/>
      <c r="B36" s="31"/>
      <c r="C36" s="30"/>
      <c r="D36" s="30"/>
      <c r="E36" s="30"/>
      <c r="F36" s="34" t="s">
        <v>34</v>
      </c>
      <c r="G36" s="30"/>
      <c r="H36" s="30"/>
      <c r="I36" s="34" t="s">
        <v>33</v>
      </c>
      <c r="J36" s="34" t="s">
        <v>35</v>
      </c>
      <c r="K36" s="30"/>
      <c r="L36" s="4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55" customHeight="1" x14ac:dyDescent="0.2">
      <c r="A37" s="30"/>
      <c r="B37" s="31"/>
      <c r="C37" s="30"/>
      <c r="D37" s="102" t="s">
        <v>36</v>
      </c>
      <c r="E37" s="36" t="s">
        <v>37</v>
      </c>
      <c r="F37" s="103">
        <f>ROUND((SUM(BE111:BE118) + SUM(BE140:BE263)),  2)</f>
        <v>0</v>
      </c>
      <c r="G37" s="104"/>
      <c r="H37" s="104"/>
      <c r="I37" s="105">
        <v>0.2</v>
      </c>
      <c r="J37" s="103">
        <f>ROUND(((SUM(BE111:BE118) + SUM(BE140:BE263))*I37),  2)</f>
        <v>0</v>
      </c>
      <c r="K37" s="30"/>
      <c r="L37" s="43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55" customHeight="1" x14ac:dyDescent="0.2">
      <c r="A38" s="30"/>
      <c r="B38" s="31"/>
      <c r="C38" s="30"/>
      <c r="D38" s="30"/>
      <c r="E38" s="36" t="s">
        <v>38</v>
      </c>
      <c r="F38" s="103">
        <f>ROUND((SUM(BF111:BF118) + SUM(BF140:BF263)),  2)</f>
        <v>0</v>
      </c>
      <c r="G38" s="104"/>
      <c r="H38" s="104"/>
      <c r="I38" s="105">
        <v>0.2</v>
      </c>
      <c r="J38" s="103">
        <f>ROUND(((SUM(BF111:BF118) + SUM(BF140:BF263))*I38),  2)</f>
        <v>0</v>
      </c>
      <c r="K38" s="30"/>
      <c r="L38" s="43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55" hidden="1" customHeight="1" x14ac:dyDescent="0.2">
      <c r="A39" s="30"/>
      <c r="B39" s="31"/>
      <c r="C39" s="30"/>
      <c r="D39" s="30"/>
      <c r="E39" s="23" t="s">
        <v>39</v>
      </c>
      <c r="F39" s="106">
        <f>ROUND((SUM(BG111:BG118) + SUM(BG140:BG263)),  2)</f>
        <v>0</v>
      </c>
      <c r="G39" s="30"/>
      <c r="H39" s="30"/>
      <c r="I39" s="107">
        <v>0.2</v>
      </c>
      <c r="J39" s="106">
        <f>0</f>
        <v>0</v>
      </c>
      <c r="K39" s="30"/>
      <c r="L39" s="43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55" hidden="1" customHeight="1" x14ac:dyDescent="0.2">
      <c r="A40" s="30"/>
      <c r="B40" s="31"/>
      <c r="C40" s="30"/>
      <c r="D40" s="30"/>
      <c r="E40" s="23" t="s">
        <v>40</v>
      </c>
      <c r="F40" s="106">
        <f>ROUND((SUM(BH111:BH118) + SUM(BH140:BH263)),  2)</f>
        <v>0</v>
      </c>
      <c r="G40" s="30"/>
      <c r="H40" s="30"/>
      <c r="I40" s="107">
        <v>0.2</v>
      </c>
      <c r="J40" s="106">
        <f>0</f>
        <v>0</v>
      </c>
      <c r="K40" s="30"/>
      <c r="L40" s="43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14.55" hidden="1" customHeight="1" x14ac:dyDescent="0.2">
      <c r="A41" s="30"/>
      <c r="B41" s="31"/>
      <c r="C41" s="30"/>
      <c r="D41" s="30"/>
      <c r="E41" s="36" t="s">
        <v>41</v>
      </c>
      <c r="F41" s="103">
        <f>ROUND((SUM(BI111:BI118) + SUM(BI140:BI263)),  2)</f>
        <v>0</v>
      </c>
      <c r="G41" s="104"/>
      <c r="H41" s="104"/>
      <c r="I41" s="105">
        <v>0</v>
      </c>
      <c r="J41" s="103">
        <f>0</f>
        <v>0</v>
      </c>
      <c r="K41" s="30"/>
      <c r="L41" s="43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7.05" customHeight="1" x14ac:dyDescent="0.2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43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" customFormat="1" ht="25.2" customHeight="1" x14ac:dyDescent="0.2">
      <c r="A43" s="30"/>
      <c r="B43" s="31"/>
      <c r="C43" s="95"/>
      <c r="D43" s="108" t="s">
        <v>42</v>
      </c>
      <c r="E43" s="61"/>
      <c r="F43" s="61"/>
      <c r="G43" s="109" t="s">
        <v>43</v>
      </c>
      <c r="H43" s="110" t="s">
        <v>44</v>
      </c>
      <c r="I43" s="61"/>
      <c r="J43" s="111">
        <f>SUM(J34:J41)</f>
        <v>0</v>
      </c>
      <c r="K43" s="112"/>
      <c r="L43" s="43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2" customFormat="1" ht="14.55" customHeight="1" x14ac:dyDescent="0.2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43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s="1" customFormat="1" ht="14.55" customHeight="1" x14ac:dyDescent="0.2">
      <c r="B45" s="16"/>
      <c r="L45" s="16"/>
    </row>
    <row r="46" spans="1:31" s="1" customFormat="1" ht="14.55" customHeight="1" x14ac:dyDescent="0.2">
      <c r="B46" s="16"/>
      <c r="L46" s="16"/>
    </row>
    <row r="47" spans="1:31" s="1" customFormat="1" ht="14.55" customHeight="1" x14ac:dyDescent="0.2">
      <c r="B47" s="16"/>
      <c r="L47" s="16"/>
    </row>
    <row r="48" spans="1:31" s="1" customFormat="1" ht="14.55" customHeight="1" x14ac:dyDescent="0.2">
      <c r="B48" s="16"/>
      <c r="L48" s="16"/>
    </row>
    <row r="49" spans="1:31" s="1" customFormat="1" ht="14.55" customHeight="1" x14ac:dyDescent="0.2">
      <c r="B49" s="16"/>
      <c r="L49" s="16"/>
    </row>
    <row r="50" spans="1:31" s="2" customFormat="1" ht="14.55" customHeight="1" x14ac:dyDescent="0.2">
      <c r="B50" s="43"/>
      <c r="D50" s="44" t="s">
        <v>45</v>
      </c>
      <c r="E50" s="45"/>
      <c r="F50" s="45"/>
      <c r="G50" s="44" t="s">
        <v>46</v>
      </c>
      <c r="H50" s="45"/>
      <c r="I50" s="45"/>
      <c r="J50" s="45"/>
      <c r="K50" s="45"/>
      <c r="L50" s="43"/>
    </row>
    <row r="51" spans="1:31" x14ac:dyDescent="0.2">
      <c r="B51" s="16"/>
      <c r="L51" s="16"/>
    </row>
    <row r="52" spans="1:31" x14ac:dyDescent="0.2">
      <c r="B52" s="16"/>
      <c r="L52" s="16"/>
    </row>
    <row r="53" spans="1:31" x14ac:dyDescent="0.2">
      <c r="B53" s="16"/>
      <c r="L53" s="16"/>
    </row>
    <row r="54" spans="1:31" x14ac:dyDescent="0.2">
      <c r="B54" s="16"/>
      <c r="L54" s="16"/>
    </row>
    <row r="55" spans="1:31" x14ac:dyDescent="0.2">
      <c r="B55" s="16"/>
      <c r="L55" s="16"/>
    </row>
    <row r="56" spans="1:31" x14ac:dyDescent="0.2">
      <c r="B56" s="16"/>
      <c r="L56" s="16"/>
    </row>
    <row r="57" spans="1:31" x14ac:dyDescent="0.2">
      <c r="B57" s="16"/>
      <c r="L57" s="16"/>
    </row>
    <row r="58" spans="1:31" x14ac:dyDescent="0.2">
      <c r="B58" s="16"/>
      <c r="L58" s="16"/>
    </row>
    <row r="59" spans="1:31" x14ac:dyDescent="0.2">
      <c r="B59" s="16"/>
      <c r="L59" s="16"/>
    </row>
    <row r="60" spans="1:31" x14ac:dyDescent="0.2">
      <c r="B60" s="16"/>
      <c r="L60" s="16"/>
    </row>
    <row r="61" spans="1:31" s="2" customFormat="1" ht="13.2" x14ac:dyDescent="0.2">
      <c r="A61" s="30"/>
      <c r="B61" s="31"/>
      <c r="C61" s="30"/>
      <c r="D61" s="46" t="s">
        <v>47</v>
      </c>
      <c r="E61" s="33"/>
      <c r="F61" s="113" t="s">
        <v>48</v>
      </c>
      <c r="G61" s="46" t="s">
        <v>47</v>
      </c>
      <c r="H61" s="33"/>
      <c r="I61" s="33"/>
      <c r="J61" s="114" t="s">
        <v>48</v>
      </c>
      <c r="K61" s="33"/>
      <c r="L61" s="4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x14ac:dyDescent="0.2">
      <c r="B62" s="16"/>
      <c r="L62" s="16"/>
    </row>
    <row r="63" spans="1:31" x14ac:dyDescent="0.2">
      <c r="B63" s="16"/>
      <c r="L63" s="16"/>
    </row>
    <row r="64" spans="1:31" x14ac:dyDescent="0.2">
      <c r="B64" s="16"/>
      <c r="L64" s="16"/>
    </row>
    <row r="65" spans="1:31" s="2" customFormat="1" ht="13.2" x14ac:dyDescent="0.2">
      <c r="A65" s="30"/>
      <c r="B65" s="31"/>
      <c r="C65" s="30"/>
      <c r="D65" s="44" t="s">
        <v>49</v>
      </c>
      <c r="E65" s="47"/>
      <c r="F65" s="47"/>
      <c r="G65" s="44" t="s">
        <v>50</v>
      </c>
      <c r="H65" s="47"/>
      <c r="I65" s="47"/>
      <c r="J65" s="47"/>
      <c r="K65" s="47"/>
      <c r="L65" s="4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x14ac:dyDescent="0.2">
      <c r="B66" s="16"/>
      <c r="L66" s="16"/>
    </row>
    <row r="67" spans="1:31" x14ac:dyDescent="0.2">
      <c r="B67" s="16"/>
      <c r="L67" s="16"/>
    </row>
    <row r="68" spans="1:31" x14ac:dyDescent="0.2">
      <c r="B68" s="16"/>
      <c r="L68" s="16"/>
    </row>
    <row r="69" spans="1:31" x14ac:dyDescent="0.2">
      <c r="B69" s="16"/>
      <c r="L69" s="16"/>
    </row>
    <row r="70" spans="1:31" x14ac:dyDescent="0.2">
      <c r="B70" s="16"/>
      <c r="L70" s="16"/>
    </row>
    <row r="71" spans="1:31" x14ac:dyDescent="0.2">
      <c r="B71" s="16"/>
      <c r="L71" s="16"/>
    </row>
    <row r="72" spans="1:31" x14ac:dyDescent="0.2">
      <c r="B72" s="16"/>
      <c r="L72" s="16"/>
    </row>
    <row r="73" spans="1:31" x14ac:dyDescent="0.2">
      <c r="B73" s="16"/>
      <c r="L73" s="16"/>
    </row>
    <row r="74" spans="1:31" x14ac:dyDescent="0.2">
      <c r="B74" s="16"/>
      <c r="L74" s="16"/>
    </row>
    <row r="75" spans="1:31" x14ac:dyDescent="0.2">
      <c r="B75" s="16"/>
      <c r="L75" s="16"/>
    </row>
    <row r="76" spans="1:31" s="2" customFormat="1" ht="13.2" x14ac:dyDescent="0.2">
      <c r="A76" s="30"/>
      <c r="B76" s="31"/>
      <c r="C76" s="30"/>
      <c r="D76" s="46" t="s">
        <v>47</v>
      </c>
      <c r="E76" s="33"/>
      <c r="F76" s="113" t="s">
        <v>48</v>
      </c>
      <c r="G76" s="46" t="s">
        <v>47</v>
      </c>
      <c r="H76" s="33"/>
      <c r="I76" s="33"/>
      <c r="J76" s="114" t="s">
        <v>48</v>
      </c>
      <c r="K76" s="33"/>
      <c r="L76" s="4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55" customHeight="1" x14ac:dyDescent="0.2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7.05" customHeight="1" x14ac:dyDescent="0.2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5.05" customHeight="1" x14ac:dyDescent="0.2">
      <c r="A82" s="30"/>
      <c r="B82" s="31"/>
      <c r="C82" s="17" t="s">
        <v>188</v>
      </c>
      <c r="D82" s="30"/>
      <c r="E82" s="30"/>
      <c r="F82" s="30"/>
      <c r="G82" s="30"/>
      <c r="H82" s="30"/>
      <c r="I82" s="30"/>
      <c r="J82" s="30"/>
      <c r="K82" s="30"/>
      <c r="L82" s="4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7.05" customHeight="1" x14ac:dyDescent="0.2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 x14ac:dyDescent="0.2">
      <c r="A84" s="30"/>
      <c r="B84" s="31"/>
      <c r="C84" s="23" t="s">
        <v>15</v>
      </c>
      <c r="D84" s="30"/>
      <c r="E84" s="30"/>
      <c r="F84" s="30"/>
      <c r="G84" s="30"/>
      <c r="H84" s="30"/>
      <c r="I84" s="30"/>
      <c r="J84" s="30"/>
      <c r="K84" s="30"/>
      <c r="L84" s="4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 x14ac:dyDescent="0.2">
      <c r="A85" s="30"/>
      <c r="B85" s="31"/>
      <c r="C85" s="30"/>
      <c r="D85" s="30"/>
      <c r="E85" s="428" t="str">
        <f>E7</f>
        <v>Vinárstvo S</v>
      </c>
      <c r="F85" s="429"/>
      <c r="G85" s="429"/>
      <c r="H85" s="429"/>
      <c r="I85" s="30"/>
      <c r="J85" s="30"/>
      <c r="K85" s="30"/>
      <c r="L85" s="4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1" customFormat="1" ht="12" customHeight="1" x14ac:dyDescent="0.2">
      <c r="B86" s="16"/>
      <c r="C86" s="23" t="s">
        <v>181</v>
      </c>
      <c r="L86" s="16"/>
    </row>
    <row r="87" spans="1:31" s="2" customFormat="1" ht="16.5" customHeight="1" x14ac:dyDescent="0.2">
      <c r="A87" s="30"/>
      <c r="B87" s="31"/>
      <c r="C87" s="30"/>
      <c r="D87" s="30"/>
      <c r="E87" s="428" t="s">
        <v>157</v>
      </c>
      <c r="F87" s="425"/>
      <c r="G87" s="425"/>
      <c r="H87" s="425"/>
      <c r="I87" s="30"/>
      <c r="J87" s="30"/>
      <c r="K87" s="30"/>
      <c r="L87" s="43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12" customHeight="1" x14ac:dyDescent="0.2">
      <c r="A88" s="30"/>
      <c r="B88" s="31"/>
      <c r="C88" s="23" t="s">
        <v>182</v>
      </c>
      <c r="D88" s="30"/>
      <c r="E88" s="30"/>
      <c r="F88" s="30"/>
      <c r="G88" s="30"/>
      <c r="H88" s="30"/>
      <c r="I88" s="30"/>
      <c r="J88" s="30"/>
      <c r="K88" s="30"/>
      <c r="L88" s="43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6.5" customHeight="1" x14ac:dyDescent="0.2">
      <c r="A89" s="30"/>
      <c r="B89" s="31"/>
      <c r="C89" s="30"/>
      <c r="D89" s="30"/>
      <c r="E89" s="404">
        <f>E11</f>
        <v>0</v>
      </c>
      <c r="F89" s="425"/>
      <c r="G89" s="425"/>
      <c r="H89" s="425"/>
      <c r="I89" s="30"/>
      <c r="J89" s="30"/>
      <c r="K89" s="30"/>
      <c r="L89" s="4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7.05" customHeight="1" x14ac:dyDescent="0.2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3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2" customHeight="1" x14ac:dyDescent="0.2">
      <c r="A91" s="30"/>
      <c r="B91" s="31"/>
      <c r="C91" s="23" t="s">
        <v>18</v>
      </c>
      <c r="D91" s="30"/>
      <c r="E91" s="30"/>
      <c r="F91" s="21" t="str">
        <f>F14</f>
        <v>k.ú.Strekov,okres Nové Zámky</v>
      </c>
      <c r="G91" s="30"/>
      <c r="H91" s="30"/>
      <c r="I91" s="23" t="s">
        <v>20</v>
      </c>
      <c r="J91" s="56">
        <f>IF(J14="","",J14)</f>
        <v>44665</v>
      </c>
      <c r="K91" s="30"/>
      <c r="L91" s="43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7.05" customHeight="1" x14ac:dyDescent="0.2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3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25.8" customHeight="1" x14ac:dyDescent="0.2">
      <c r="A93" s="30"/>
      <c r="B93" s="31"/>
      <c r="C93" s="23" t="s">
        <v>21</v>
      </c>
      <c r="D93" s="30"/>
      <c r="E93" s="30"/>
      <c r="F93" s="21" t="str">
        <f>E17</f>
        <v xml:space="preserve"> STON a.s. , Uhrova 18, 831 01 Bratislava</v>
      </c>
      <c r="G93" s="30"/>
      <c r="H93" s="30"/>
      <c r="I93" s="23" t="s">
        <v>26</v>
      </c>
      <c r="J93" s="26" t="str">
        <f>E23</f>
        <v xml:space="preserve"> Ing. arch. Tomáš Krištek</v>
      </c>
      <c r="K93" s="30"/>
      <c r="L93" s="43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15.3" customHeight="1" x14ac:dyDescent="0.2">
      <c r="A94" s="30"/>
      <c r="B94" s="31"/>
      <c r="C94" s="23" t="s">
        <v>24</v>
      </c>
      <c r="D94" s="30"/>
      <c r="E94" s="30"/>
      <c r="F94" s="21" t="str">
        <f>IF(E20="","",E20)</f>
        <v>Vyplň údaj</v>
      </c>
      <c r="G94" s="30"/>
      <c r="H94" s="30"/>
      <c r="I94" s="23" t="s">
        <v>28</v>
      </c>
      <c r="J94" s="26" t="str">
        <f>E26</f>
        <v>Rosoft,s.r.o.</v>
      </c>
      <c r="K94" s="30"/>
      <c r="L94" s="43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199999999999999" customHeight="1" x14ac:dyDescent="0.2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3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2" customFormat="1" ht="29.25" customHeight="1" x14ac:dyDescent="0.2">
      <c r="A96" s="30"/>
      <c r="B96" s="31"/>
      <c r="C96" s="115" t="s">
        <v>189</v>
      </c>
      <c r="D96" s="95"/>
      <c r="E96" s="95"/>
      <c r="F96" s="95"/>
      <c r="G96" s="95"/>
      <c r="H96" s="95"/>
      <c r="I96" s="95"/>
      <c r="J96" s="116" t="s">
        <v>190</v>
      </c>
      <c r="K96" s="95"/>
      <c r="L96" s="43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65" s="2" customFormat="1" ht="10.199999999999999" customHeight="1" x14ac:dyDescent="0.2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3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65" s="2" customFormat="1" ht="22.8" customHeight="1" x14ac:dyDescent="0.2">
      <c r="A98" s="30"/>
      <c r="B98" s="31"/>
      <c r="C98" s="117" t="s">
        <v>191</v>
      </c>
      <c r="D98" s="30"/>
      <c r="E98" s="30"/>
      <c r="F98" s="30"/>
      <c r="G98" s="30"/>
      <c r="H98" s="30"/>
      <c r="I98" s="30"/>
      <c r="J98" s="72">
        <f>J140</f>
        <v>0</v>
      </c>
      <c r="K98" s="30"/>
      <c r="L98" s="43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U98" s="13" t="s">
        <v>192</v>
      </c>
    </row>
    <row r="99" spans="1:65" s="8" customFormat="1" ht="25.05" customHeight="1" x14ac:dyDescent="0.2">
      <c r="B99" s="118"/>
      <c r="D99" s="119" t="s">
        <v>193</v>
      </c>
      <c r="E99" s="120"/>
      <c r="F99" s="120"/>
      <c r="G99" s="120"/>
      <c r="H99" s="120"/>
      <c r="I99" s="120"/>
      <c r="J99" s="121">
        <f>J141</f>
        <v>0</v>
      </c>
      <c r="L99" s="118"/>
    </row>
    <row r="100" spans="1:65" s="9" customFormat="1" ht="19.95" customHeight="1" x14ac:dyDescent="0.2">
      <c r="B100" s="122"/>
      <c r="D100" s="123" t="s">
        <v>194</v>
      </c>
      <c r="E100" s="124"/>
      <c r="F100" s="124"/>
      <c r="G100" s="124"/>
      <c r="H100" s="124"/>
      <c r="I100" s="124"/>
      <c r="J100" s="125">
        <f>J142</f>
        <v>0</v>
      </c>
      <c r="L100" s="122"/>
    </row>
    <row r="101" spans="1:65" s="9" customFormat="1" ht="19.95" customHeight="1" x14ac:dyDescent="0.2">
      <c r="B101" s="122"/>
      <c r="D101" s="123" t="s">
        <v>282</v>
      </c>
      <c r="E101" s="124"/>
      <c r="F101" s="124"/>
      <c r="G101" s="124"/>
      <c r="H101" s="124"/>
      <c r="I101" s="124"/>
      <c r="J101" s="125">
        <f>J174</f>
        <v>0</v>
      </c>
      <c r="L101" s="122"/>
    </row>
    <row r="102" spans="1:65" s="9" customFormat="1" ht="19.95" customHeight="1" x14ac:dyDescent="0.2">
      <c r="B102" s="122"/>
      <c r="D102" s="123" t="s">
        <v>2266</v>
      </c>
      <c r="E102" s="124"/>
      <c r="F102" s="124"/>
      <c r="G102" s="124"/>
      <c r="H102" s="124"/>
      <c r="I102" s="124"/>
      <c r="J102" s="125">
        <f>J182</f>
        <v>0</v>
      </c>
      <c r="L102" s="122"/>
    </row>
    <row r="103" spans="1:65" s="9" customFormat="1" ht="19.95" customHeight="1" x14ac:dyDescent="0.2">
      <c r="B103" s="122"/>
      <c r="D103" s="123" t="s">
        <v>195</v>
      </c>
      <c r="E103" s="124"/>
      <c r="F103" s="124"/>
      <c r="G103" s="124"/>
      <c r="H103" s="124"/>
      <c r="I103" s="124"/>
      <c r="J103" s="125">
        <f>J243</f>
        <v>0</v>
      </c>
      <c r="L103" s="122"/>
    </row>
    <row r="104" spans="1:65" s="8" customFormat="1" ht="25.05" customHeight="1" x14ac:dyDescent="0.2">
      <c r="B104" s="118"/>
      <c r="D104" s="119" t="s">
        <v>284</v>
      </c>
      <c r="E104" s="120"/>
      <c r="F104" s="120"/>
      <c r="G104" s="120"/>
      <c r="H104" s="120"/>
      <c r="I104" s="120"/>
      <c r="J104" s="121">
        <f>J246</f>
        <v>0</v>
      </c>
      <c r="L104" s="118"/>
    </row>
    <row r="105" spans="1:65" s="9" customFormat="1" ht="19.95" customHeight="1" x14ac:dyDescent="0.2">
      <c r="B105" s="122"/>
      <c r="D105" s="123" t="s">
        <v>2267</v>
      </c>
      <c r="E105" s="124"/>
      <c r="F105" s="124"/>
      <c r="G105" s="124"/>
      <c r="H105" s="124"/>
      <c r="I105" s="124"/>
      <c r="J105" s="125">
        <f>J247</f>
        <v>0</v>
      </c>
      <c r="L105" s="122"/>
    </row>
    <row r="106" spans="1:65" s="9" customFormat="1" ht="19.95" customHeight="1" x14ac:dyDescent="0.2">
      <c r="B106" s="122"/>
      <c r="D106" s="123" t="s">
        <v>2490</v>
      </c>
      <c r="E106" s="124"/>
      <c r="F106" s="124"/>
      <c r="G106" s="124"/>
      <c r="H106" s="124"/>
      <c r="I106" s="124"/>
      <c r="J106" s="125">
        <f>J250</f>
        <v>0</v>
      </c>
      <c r="L106" s="122"/>
    </row>
    <row r="107" spans="1:65" s="8" customFormat="1" ht="25.05" customHeight="1" x14ac:dyDescent="0.2">
      <c r="B107" s="118"/>
      <c r="D107" s="119" t="s">
        <v>2268</v>
      </c>
      <c r="E107" s="120"/>
      <c r="F107" s="120"/>
      <c r="G107" s="120"/>
      <c r="H107" s="120"/>
      <c r="I107" s="120"/>
      <c r="J107" s="121">
        <f>J259</f>
        <v>0</v>
      </c>
      <c r="L107" s="118"/>
    </row>
    <row r="108" spans="1:65" s="9" customFormat="1" ht="19.95" customHeight="1" x14ac:dyDescent="0.2">
      <c r="B108" s="122"/>
      <c r="D108" s="123" t="s">
        <v>2269</v>
      </c>
      <c r="E108" s="124"/>
      <c r="F108" s="124"/>
      <c r="G108" s="124"/>
      <c r="H108" s="124"/>
      <c r="I108" s="124"/>
      <c r="J108" s="125">
        <f>J260</f>
        <v>0</v>
      </c>
      <c r="L108" s="122"/>
    </row>
    <row r="109" spans="1:65" s="2" customFormat="1" ht="21.75" customHeight="1" x14ac:dyDescent="0.2">
      <c r="A109" s="30"/>
      <c r="B109" s="31"/>
      <c r="C109" s="30"/>
      <c r="D109" s="30"/>
      <c r="E109" s="30"/>
      <c r="F109" s="30"/>
      <c r="G109" s="30"/>
      <c r="H109" s="30"/>
      <c r="I109" s="30"/>
      <c r="J109" s="30"/>
      <c r="K109" s="30"/>
      <c r="L109" s="43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65" s="2" customFormat="1" ht="7.05" customHeight="1" x14ac:dyDescent="0.2">
      <c r="A110" s="30"/>
      <c r="B110" s="31"/>
      <c r="C110" s="30"/>
      <c r="D110" s="30"/>
      <c r="E110" s="30"/>
      <c r="F110" s="30"/>
      <c r="G110" s="30"/>
      <c r="H110" s="30"/>
      <c r="I110" s="30"/>
      <c r="J110" s="30"/>
      <c r="K110" s="30"/>
      <c r="L110" s="43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65" s="2" customFormat="1" ht="29.25" customHeight="1" x14ac:dyDescent="0.2">
      <c r="A111" s="30"/>
      <c r="B111" s="31"/>
      <c r="C111" s="117" t="s">
        <v>196</v>
      </c>
      <c r="D111" s="30"/>
      <c r="E111" s="30"/>
      <c r="F111" s="30"/>
      <c r="G111" s="30"/>
      <c r="H111" s="30"/>
      <c r="I111" s="30"/>
      <c r="J111" s="126">
        <f>ROUND(J112 + J113 + J114 + J115 + J116 + J117,2)</f>
        <v>0</v>
      </c>
      <c r="K111" s="30"/>
      <c r="L111" s="43"/>
      <c r="N111" s="127" t="s">
        <v>36</v>
      </c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65" s="2" customFormat="1" ht="18" customHeight="1" x14ac:dyDescent="0.2">
      <c r="A112" s="30"/>
      <c r="B112" s="128"/>
      <c r="C112" s="129"/>
      <c r="D112" s="424" t="s">
        <v>197</v>
      </c>
      <c r="E112" s="430"/>
      <c r="F112" s="430"/>
      <c r="G112" s="129"/>
      <c r="H112" s="129"/>
      <c r="I112" s="129"/>
      <c r="J112" s="88">
        <v>0</v>
      </c>
      <c r="K112" s="129"/>
      <c r="L112" s="131"/>
      <c r="M112" s="132"/>
      <c r="N112" s="133" t="s">
        <v>38</v>
      </c>
      <c r="O112" s="132"/>
      <c r="P112" s="132"/>
      <c r="Q112" s="132"/>
      <c r="R112" s="132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4" t="s">
        <v>198</v>
      </c>
      <c r="AZ112" s="132"/>
      <c r="BA112" s="132"/>
      <c r="BB112" s="132"/>
      <c r="BC112" s="132"/>
      <c r="BD112" s="132"/>
      <c r="BE112" s="135">
        <f t="shared" ref="BE112:BE117" si="0">IF(N112="základná",J112,0)</f>
        <v>0</v>
      </c>
      <c r="BF112" s="135">
        <f t="shared" ref="BF112:BF117" si="1">IF(N112="znížená",J112,0)</f>
        <v>0</v>
      </c>
      <c r="BG112" s="135">
        <f t="shared" ref="BG112:BG117" si="2">IF(N112="zákl. prenesená",J112,0)</f>
        <v>0</v>
      </c>
      <c r="BH112" s="135">
        <f t="shared" ref="BH112:BH117" si="3">IF(N112="zníž. prenesená",J112,0)</f>
        <v>0</v>
      </c>
      <c r="BI112" s="135">
        <f t="shared" ref="BI112:BI117" si="4">IF(N112="nulová",J112,0)</f>
        <v>0</v>
      </c>
      <c r="BJ112" s="134" t="s">
        <v>84</v>
      </c>
      <c r="BK112" s="132"/>
      <c r="BL112" s="132"/>
      <c r="BM112" s="132"/>
    </row>
    <row r="113" spans="1:65" s="2" customFormat="1" ht="18" customHeight="1" x14ac:dyDescent="0.2">
      <c r="A113" s="30"/>
      <c r="B113" s="128"/>
      <c r="C113" s="129"/>
      <c r="D113" s="424" t="s">
        <v>199</v>
      </c>
      <c r="E113" s="430"/>
      <c r="F113" s="430"/>
      <c r="G113" s="129"/>
      <c r="H113" s="129"/>
      <c r="I113" s="129"/>
      <c r="J113" s="88">
        <v>0</v>
      </c>
      <c r="K113" s="129"/>
      <c r="L113" s="131"/>
      <c r="M113" s="132"/>
      <c r="N113" s="133" t="s">
        <v>38</v>
      </c>
      <c r="O113" s="132"/>
      <c r="P113" s="132"/>
      <c r="Q113" s="132"/>
      <c r="R113" s="132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4" t="s">
        <v>198</v>
      </c>
      <c r="AZ113" s="132"/>
      <c r="BA113" s="132"/>
      <c r="BB113" s="132"/>
      <c r="BC113" s="132"/>
      <c r="BD113" s="132"/>
      <c r="BE113" s="135">
        <f t="shared" si="0"/>
        <v>0</v>
      </c>
      <c r="BF113" s="135">
        <f t="shared" si="1"/>
        <v>0</v>
      </c>
      <c r="BG113" s="135">
        <f t="shared" si="2"/>
        <v>0</v>
      </c>
      <c r="BH113" s="135">
        <f t="shared" si="3"/>
        <v>0</v>
      </c>
      <c r="BI113" s="135">
        <f t="shared" si="4"/>
        <v>0</v>
      </c>
      <c r="BJ113" s="134" t="s">
        <v>84</v>
      </c>
      <c r="BK113" s="132"/>
      <c r="BL113" s="132"/>
      <c r="BM113" s="132"/>
    </row>
    <row r="114" spans="1:65" s="2" customFormat="1" ht="18" customHeight="1" x14ac:dyDescent="0.2">
      <c r="A114" s="30"/>
      <c r="B114" s="128"/>
      <c r="C114" s="129"/>
      <c r="D114" s="424" t="s">
        <v>200</v>
      </c>
      <c r="E114" s="430"/>
      <c r="F114" s="430"/>
      <c r="G114" s="129"/>
      <c r="H114" s="129"/>
      <c r="I114" s="129"/>
      <c r="J114" s="88">
        <v>0</v>
      </c>
      <c r="K114" s="129"/>
      <c r="L114" s="131"/>
      <c r="M114" s="132"/>
      <c r="N114" s="133" t="s">
        <v>38</v>
      </c>
      <c r="O114" s="132"/>
      <c r="P114" s="132"/>
      <c r="Q114" s="132"/>
      <c r="R114" s="132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4" t="s">
        <v>198</v>
      </c>
      <c r="AZ114" s="132"/>
      <c r="BA114" s="132"/>
      <c r="BB114" s="132"/>
      <c r="BC114" s="132"/>
      <c r="BD114" s="132"/>
      <c r="BE114" s="135">
        <f t="shared" si="0"/>
        <v>0</v>
      </c>
      <c r="BF114" s="135">
        <f t="shared" si="1"/>
        <v>0</v>
      </c>
      <c r="BG114" s="135">
        <f t="shared" si="2"/>
        <v>0</v>
      </c>
      <c r="BH114" s="135">
        <f t="shared" si="3"/>
        <v>0</v>
      </c>
      <c r="BI114" s="135">
        <f t="shared" si="4"/>
        <v>0</v>
      </c>
      <c r="BJ114" s="134" t="s">
        <v>84</v>
      </c>
      <c r="BK114" s="132"/>
      <c r="BL114" s="132"/>
      <c r="BM114" s="132"/>
    </row>
    <row r="115" spans="1:65" s="2" customFormat="1" ht="18" customHeight="1" x14ac:dyDescent="0.2">
      <c r="A115" s="30"/>
      <c r="B115" s="128"/>
      <c r="C115" s="129"/>
      <c r="D115" s="424" t="s">
        <v>201</v>
      </c>
      <c r="E115" s="430"/>
      <c r="F115" s="430"/>
      <c r="G115" s="129"/>
      <c r="H115" s="129"/>
      <c r="I115" s="129"/>
      <c r="J115" s="88">
        <v>0</v>
      </c>
      <c r="K115" s="129"/>
      <c r="L115" s="131"/>
      <c r="M115" s="132"/>
      <c r="N115" s="133" t="s">
        <v>38</v>
      </c>
      <c r="O115" s="132"/>
      <c r="P115" s="132"/>
      <c r="Q115" s="132"/>
      <c r="R115" s="132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4" t="s">
        <v>198</v>
      </c>
      <c r="AZ115" s="132"/>
      <c r="BA115" s="132"/>
      <c r="BB115" s="132"/>
      <c r="BC115" s="132"/>
      <c r="BD115" s="132"/>
      <c r="BE115" s="135">
        <f t="shared" si="0"/>
        <v>0</v>
      </c>
      <c r="BF115" s="135">
        <f t="shared" si="1"/>
        <v>0</v>
      </c>
      <c r="BG115" s="135">
        <f t="shared" si="2"/>
        <v>0</v>
      </c>
      <c r="BH115" s="135">
        <f t="shared" si="3"/>
        <v>0</v>
      </c>
      <c r="BI115" s="135">
        <f t="shared" si="4"/>
        <v>0</v>
      </c>
      <c r="BJ115" s="134" t="s">
        <v>84</v>
      </c>
      <c r="BK115" s="132"/>
      <c r="BL115" s="132"/>
      <c r="BM115" s="132"/>
    </row>
    <row r="116" spans="1:65" s="2" customFormat="1" ht="18" customHeight="1" x14ac:dyDescent="0.2">
      <c r="A116" s="30"/>
      <c r="B116" s="128"/>
      <c r="C116" s="129"/>
      <c r="D116" s="424" t="s">
        <v>202</v>
      </c>
      <c r="E116" s="430"/>
      <c r="F116" s="430"/>
      <c r="G116" s="129"/>
      <c r="H116" s="129"/>
      <c r="I116" s="129"/>
      <c r="J116" s="88">
        <v>0</v>
      </c>
      <c r="K116" s="129"/>
      <c r="L116" s="131"/>
      <c r="M116" s="132"/>
      <c r="N116" s="133" t="s">
        <v>38</v>
      </c>
      <c r="O116" s="132"/>
      <c r="P116" s="132"/>
      <c r="Q116" s="132"/>
      <c r="R116" s="132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4" t="s">
        <v>198</v>
      </c>
      <c r="AZ116" s="132"/>
      <c r="BA116" s="132"/>
      <c r="BB116" s="132"/>
      <c r="BC116" s="132"/>
      <c r="BD116" s="132"/>
      <c r="BE116" s="135">
        <f t="shared" si="0"/>
        <v>0</v>
      </c>
      <c r="BF116" s="135">
        <f t="shared" si="1"/>
        <v>0</v>
      </c>
      <c r="BG116" s="135">
        <f t="shared" si="2"/>
        <v>0</v>
      </c>
      <c r="BH116" s="135">
        <f t="shared" si="3"/>
        <v>0</v>
      </c>
      <c r="BI116" s="135">
        <f t="shared" si="4"/>
        <v>0</v>
      </c>
      <c r="BJ116" s="134" t="s">
        <v>84</v>
      </c>
      <c r="BK116" s="132"/>
      <c r="BL116" s="132"/>
      <c r="BM116" s="132"/>
    </row>
    <row r="117" spans="1:65" s="2" customFormat="1" ht="18" customHeight="1" x14ac:dyDescent="0.2">
      <c r="A117" s="30"/>
      <c r="B117" s="128"/>
      <c r="C117" s="129"/>
      <c r="D117" s="130" t="s">
        <v>203</v>
      </c>
      <c r="E117" s="129"/>
      <c r="F117" s="129"/>
      <c r="G117" s="129"/>
      <c r="H117" s="129"/>
      <c r="I117" s="129"/>
      <c r="J117" s="88">
        <f>ROUND(J32*T117,2)</f>
        <v>0</v>
      </c>
      <c r="K117" s="129"/>
      <c r="L117" s="131"/>
      <c r="M117" s="132"/>
      <c r="N117" s="133" t="s">
        <v>38</v>
      </c>
      <c r="O117" s="132"/>
      <c r="P117" s="132"/>
      <c r="Q117" s="132"/>
      <c r="R117" s="132"/>
      <c r="S117" s="129"/>
      <c r="T117" s="129"/>
      <c r="U117" s="129"/>
      <c r="V117" s="129"/>
      <c r="W117" s="129"/>
      <c r="X117" s="129"/>
      <c r="Y117" s="129"/>
      <c r="Z117" s="129"/>
      <c r="AA117" s="129"/>
      <c r="AB117" s="129"/>
      <c r="AC117" s="129"/>
      <c r="AD117" s="129"/>
      <c r="AE117" s="129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4" t="s">
        <v>204</v>
      </c>
      <c r="AZ117" s="132"/>
      <c r="BA117" s="132"/>
      <c r="BB117" s="132"/>
      <c r="BC117" s="132"/>
      <c r="BD117" s="132"/>
      <c r="BE117" s="135">
        <f t="shared" si="0"/>
        <v>0</v>
      </c>
      <c r="BF117" s="135">
        <f t="shared" si="1"/>
        <v>0</v>
      </c>
      <c r="BG117" s="135">
        <f t="shared" si="2"/>
        <v>0</v>
      </c>
      <c r="BH117" s="135">
        <f t="shared" si="3"/>
        <v>0</v>
      </c>
      <c r="BI117" s="135">
        <f t="shared" si="4"/>
        <v>0</v>
      </c>
      <c r="BJ117" s="134" t="s">
        <v>84</v>
      </c>
      <c r="BK117" s="132"/>
      <c r="BL117" s="132"/>
      <c r="BM117" s="132"/>
    </row>
    <row r="118" spans="1:65" s="2" customFormat="1" x14ac:dyDescent="0.2">
      <c r="A118" s="30"/>
      <c r="B118" s="31"/>
      <c r="C118" s="30"/>
      <c r="D118" s="30"/>
      <c r="E118" s="30"/>
      <c r="F118" s="30"/>
      <c r="G118" s="30"/>
      <c r="H118" s="30"/>
      <c r="I118" s="30"/>
      <c r="J118" s="30"/>
      <c r="K118" s="30"/>
      <c r="L118" s="43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2" customFormat="1" ht="29.25" customHeight="1" x14ac:dyDescent="0.2">
      <c r="A119" s="30"/>
      <c r="B119" s="31"/>
      <c r="C119" s="94" t="s">
        <v>179</v>
      </c>
      <c r="D119" s="95"/>
      <c r="E119" s="95"/>
      <c r="F119" s="95"/>
      <c r="G119" s="95"/>
      <c r="H119" s="95"/>
      <c r="I119" s="95"/>
      <c r="J119" s="96">
        <f>ROUND(J98+J111,2)</f>
        <v>0</v>
      </c>
      <c r="K119" s="95"/>
      <c r="L119" s="43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5" s="2" customFormat="1" ht="7.05" customHeight="1" x14ac:dyDescent="0.2">
      <c r="A120" s="30"/>
      <c r="B120" s="48"/>
      <c r="C120" s="49"/>
      <c r="D120" s="49"/>
      <c r="E120" s="49"/>
      <c r="F120" s="49"/>
      <c r="G120" s="49"/>
      <c r="H120" s="49"/>
      <c r="I120" s="49"/>
      <c r="J120" s="49"/>
      <c r="K120" s="49"/>
      <c r="L120" s="43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4" spans="1:65" s="2" customFormat="1" ht="7.05" customHeight="1" x14ac:dyDescent="0.2">
      <c r="A124" s="30"/>
      <c r="B124" s="50"/>
      <c r="C124" s="51"/>
      <c r="D124" s="51"/>
      <c r="E124" s="51"/>
      <c r="F124" s="51"/>
      <c r="G124" s="51"/>
      <c r="H124" s="51"/>
      <c r="I124" s="51"/>
      <c r="J124" s="51"/>
      <c r="K124" s="51"/>
      <c r="L124" s="43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65" s="2" customFormat="1" ht="25.05" customHeight="1" x14ac:dyDescent="0.2">
      <c r="A125" s="30"/>
      <c r="B125" s="31"/>
      <c r="C125" s="17" t="s">
        <v>205</v>
      </c>
      <c r="D125" s="30"/>
      <c r="E125" s="30"/>
      <c r="F125" s="30"/>
      <c r="G125" s="30"/>
      <c r="H125" s="30"/>
      <c r="I125" s="30"/>
      <c r="J125" s="30"/>
      <c r="K125" s="30"/>
      <c r="L125" s="43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65" s="2" customFormat="1" ht="7.05" customHeight="1" x14ac:dyDescent="0.2">
      <c r="A126" s="30"/>
      <c r="B126" s="31"/>
      <c r="C126" s="30"/>
      <c r="D126" s="30"/>
      <c r="E126" s="30"/>
      <c r="F126" s="30"/>
      <c r="G126" s="30"/>
      <c r="H126" s="30"/>
      <c r="I126" s="30"/>
      <c r="J126" s="30"/>
      <c r="K126" s="30"/>
      <c r="L126" s="43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65" s="2" customFormat="1" ht="12" customHeight="1" x14ac:dyDescent="0.2">
      <c r="A127" s="30"/>
      <c r="B127" s="31"/>
      <c r="C127" s="23" t="s">
        <v>15</v>
      </c>
      <c r="D127" s="30"/>
      <c r="E127" s="30"/>
      <c r="F127" s="30"/>
      <c r="G127" s="30"/>
      <c r="H127" s="30"/>
      <c r="I127" s="30"/>
      <c r="J127" s="30"/>
      <c r="K127" s="30"/>
      <c r="L127" s="43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65" s="2" customFormat="1" ht="16.5" customHeight="1" x14ac:dyDescent="0.2">
      <c r="A128" s="30"/>
      <c r="B128" s="31"/>
      <c r="C128" s="30"/>
      <c r="D128" s="30"/>
      <c r="E128" s="428" t="str">
        <f>E7</f>
        <v>Vinárstvo S</v>
      </c>
      <c r="F128" s="429"/>
      <c r="G128" s="429"/>
      <c r="H128" s="429"/>
      <c r="I128" s="30"/>
      <c r="J128" s="30"/>
      <c r="K128" s="30"/>
      <c r="L128" s="43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65" s="1" customFormat="1" ht="12" customHeight="1" x14ac:dyDescent="0.2">
      <c r="B129" s="16"/>
      <c r="C129" s="23" t="s">
        <v>181</v>
      </c>
      <c r="L129" s="16"/>
    </row>
    <row r="130" spans="1:65" s="2" customFormat="1" ht="16.5" customHeight="1" x14ac:dyDescent="0.2">
      <c r="A130" s="30"/>
      <c r="B130" s="31"/>
      <c r="C130" s="30"/>
      <c r="D130" s="30"/>
      <c r="E130" s="428" t="s">
        <v>157</v>
      </c>
      <c r="F130" s="425"/>
      <c r="G130" s="425"/>
      <c r="H130" s="425"/>
      <c r="I130" s="30"/>
      <c r="J130" s="30"/>
      <c r="K130" s="30"/>
      <c r="L130" s="43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65" s="2" customFormat="1" ht="12" customHeight="1" x14ac:dyDescent="0.2">
      <c r="A131" s="30"/>
      <c r="B131" s="31"/>
      <c r="C131" s="23" t="s">
        <v>182</v>
      </c>
      <c r="D131" s="30"/>
      <c r="E131" s="30"/>
      <c r="F131" s="30"/>
      <c r="G131" s="30"/>
      <c r="H131" s="30"/>
      <c r="I131" s="30"/>
      <c r="J131" s="30"/>
      <c r="K131" s="30"/>
      <c r="L131" s="43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65" s="2" customFormat="1" ht="16.5" customHeight="1" x14ac:dyDescent="0.2">
      <c r="A132" s="30"/>
      <c r="B132" s="31"/>
      <c r="C132" s="30"/>
      <c r="D132" s="30"/>
      <c r="E132" s="404">
        <f>E11</f>
        <v>0</v>
      </c>
      <c r="F132" s="425"/>
      <c r="G132" s="425"/>
      <c r="H132" s="425"/>
      <c r="I132" s="30"/>
      <c r="J132" s="30"/>
      <c r="K132" s="30"/>
      <c r="L132" s="43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65" s="2" customFormat="1" ht="7.05" customHeight="1" x14ac:dyDescent="0.2">
      <c r="A133" s="30"/>
      <c r="B133" s="31"/>
      <c r="C133" s="30"/>
      <c r="D133" s="30"/>
      <c r="E133" s="30"/>
      <c r="F133" s="30"/>
      <c r="G133" s="30"/>
      <c r="H133" s="30"/>
      <c r="I133" s="30"/>
      <c r="J133" s="30"/>
      <c r="K133" s="30"/>
      <c r="L133" s="43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1:65" s="2" customFormat="1" ht="12" customHeight="1" x14ac:dyDescent="0.2">
      <c r="A134" s="30"/>
      <c r="B134" s="31"/>
      <c r="C134" s="23" t="s">
        <v>18</v>
      </c>
      <c r="D134" s="30"/>
      <c r="E134" s="30"/>
      <c r="F134" s="21" t="str">
        <f>F14</f>
        <v>k.ú.Strekov,okres Nové Zámky</v>
      </c>
      <c r="G134" s="30"/>
      <c r="H134" s="30"/>
      <c r="I134" s="23" t="s">
        <v>20</v>
      </c>
      <c r="J134" s="56">
        <f>IF(J14="","",J14)</f>
        <v>44665</v>
      </c>
      <c r="K134" s="30"/>
      <c r="L134" s="43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</row>
    <row r="135" spans="1:65" s="2" customFormat="1" ht="7.05" customHeight="1" x14ac:dyDescent="0.2">
      <c r="A135" s="30"/>
      <c r="B135" s="31"/>
      <c r="C135" s="30"/>
      <c r="D135" s="30"/>
      <c r="E135" s="30"/>
      <c r="F135" s="30"/>
      <c r="G135" s="30"/>
      <c r="H135" s="30"/>
      <c r="I135" s="30"/>
      <c r="J135" s="30"/>
      <c r="K135" s="30"/>
      <c r="L135" s="43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  <row r="136" spans="1:65" s="2" customFormat="1" ht="25.8" customHeight="1" x14ac:dyDescent="0.2">
      <c r="A136" s="30"/>
      <c r="B136" s="31"/>
      <c r="C136" s="23" t="s">
        <v>21</v>
      </c>
      <c r="D136" s="30"/>
      <c r="E136" s="30"/>
      <c r="F136" s="21" t="str">
        <f>E17</f>
        <v xml:space="preserve"> STON a.s. , Uhrova 18, 831 01 Bratislava</v>
      </c>
      <c r="G136" s="30"/>
      <c r="H136" s="30"/>
      <c r="I136" s="23" t="s">
        <v>26</v>
      </c>
      <c r="J136" s="26" t="str">
        <f>E23</f>
        <v xml:space="preserve"> Ing. arch. Tomáš Krištek</v>
      </c>
      <c r="K136" s="30"/>
      <c r="L136" s="43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</row>
    <row r="137" spans="1:65" s="2" customFormat="1" ht="15.3" customHeight="1" x14ac:dyDescent="0.2">
      <c r="A137" s="30"/>
      <c r="B137" s="31"/>
      <c r="C137" s="23" t="s">
        <v>24</v>
      </c>
      <c r="D137" s="30"/>
      <c r="E137" s="30"/>
      <c r="F137" s="21" t="str">
        <f>IF(E20="","",E20)</f>
        <v>Vyplň údaj</v>
      </c>
      <c r="G137" s="30"/>
      <c r="H137" s="30"/>
      <c r="I137" s="23" t="s">
        <v>28</v>
      </c>
      <c r="J137" s="26" t="str">
        <f>E26</f>
        <v>Rosoft,s.r.o.</v>
      </c>
      <c r="K137" s="30"/>
      <c r="L137" s="43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</row>
    <row r="138" spans="1:65" s="2" customFormat="1" ht="10.199999999999999" customHeight="1" x14ac:dyDescent="0.2">
      <c r="A138" s="30"/>
      <c r="B138" s="31"/>
      <c r="C138" s="30"/>
      <c r="D138" s="30"/>
      <c r="E138" s="30"/>
      <c r="F138" s="30"/>
      <c r="G138" s="30"/>
      <c r="H138" s="30"/>
      <c r="I138" s="30"/>
      <c r="J138" s="30"/>
      <c r="K138" s="30"/>
      <c r="L138" s="43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</row>
    <row r="139" spans="1:65" s="10" customFormat="1" ht="29.25" customHeight="1" x14ac:dyDescent="0.2">
      <c r="A139" s="136"/>
      <c r="B139" s="137"/>
      <c r="C139" s="138" t="s">
        <v>206</v>
      </c>
      <c r="D139" s="139" t="s">
        <v>57</v>
      </c>
      <c r="E139" s="139" t="s">
        <v>53</v>
      </c>
      <c r="F139" s="139" t="s">
        <v>54</v>
      </c>
      <c r="G139" s="139" t="s">
        <v>207</v>
      </c>
      <c r="H139" s="139" t="s">
        <v>208</v>
      </c>
      <c r="I139" s="139" t="s">
        <v>209</v>
      </c>
      <c r="J139" s="140" t="s">
        <v>190</v>
      </c>
      <c r="K139" s="141" t="s">
        <v>210</v>
      </c>
      <c r="L139" s="142"/>
      <c r="M139" s="63" t="s">
        <v>1</v>
      </c>
      <c r="N139" s="64" t="s">
        <v>36</v>
      </c>
      <c r="O139" s="64" t="s">
        <v>211</v>
      </c>
      <c r="P139" s="64" t="s">
        <v>212</v>
      </c>
      <c r="Q139" s="64" t="s">
        <v>213</v>
      </c>
      <c r="R139" s="64" t="s">
        <v>214</v>
      </c>
      <c r="S139" s="64" t="s">
        <v>215</v>
      </c>
      <c r="T139" s="65" t="s">
        <v>216</v>
      </c>
      <c r="U139" s="136"/>
      <c r="V139" s="136"/>
      <c r="W139" s="136"/>
      <c r="X139" s="136"/>
      <c r="Y139" s="136"/>
      <c r="Z139" s="136"/>
      <c r="AA139" s="136"/>
      <c r="AB139" s="136"/>
      <c r="AC139" s="136"/>
      <c r="AD139" s="136"/>
      <c r="AE139" s="136"/>
    </row>
    <row r="140" spans="1:65" s="2" customFormat="1" ht="22.8" customHeight="1" x14ac:dyDescent="0.3">
      <c r="A140" s="30"/>
      <c r="B140" s="31"/>
      <c r="C140" s="70" t="s">
        <v>187</v>
      </c>
      <c r="D140" s="30"/>
      <c r="E140" s="30"/>
      <c r="F140" s="30"/>
      <c r="G140" s="30"/>
      <c r="H140" s="30"/>
      <c r="I140" s="30"/>
      <c r="J140" s="143">
        <f>BK140</f>
        <v>0</v>
      </c>
      <c r="K140" s="30"/>
      <c r="L140" s="31"/>
      <c r="M140" s="66"/>
      <c r="N140" s="57"/>
      <c r="O140" s="67"/>
      <c r="P140" s="144">
        <f>P141+P246+P259</f>
        <v>0</v>
      </c>
      <c r="Q140" s="67"/>
      <c r="R140" s="144">
        <f>R141+R246+R259</f>
        <v>800.40728633999993</v>
      </c>
      <c r="S140" s="67"/>
      <c r="T140" s="145">
        <f>T141+T246+T259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T140" s="13" t="s">
        <v>71</v>
      </c>
      <c r="AU140" s="13" t="s">
        <v>192</v>
      </c>
      <c r="BK140" s="146">
        <f>BK141+BK246+BK259</f>
        <v>0</v>
      </c>
    </row>
    <row r="141" spans="1:65" s="11" customFormat="1" ht="25.95" customHeight="1" x14ac:dyDescent="0.25">
      <c r="B141" s="147"/>
      <c r="D141" s="148" t="s">
        <v>71</v>
      </c>
      <c r="E141" s="149" t="s">
        <v>217</v>
      </c>
      <c r="F141" s="149" t="s">
        <v>218</v>
      </c>
      <c r="I141" s="150"/>
      <c r="J141" s="151">
        <f>BK141</f>
        <v>0</v>
      </c>
      <c r="L141" s="147"/>
      <c r="M141" s="152"/>
      <c r="N141" s="153"/>
      <c r="O141" s="153"/>
      <c r="P141" s="154">
        <f>P142+P174+P182+P243</f>
        <v>0</v>
      </c>
      <c r="Q141" s="153"/>
      <c r="R141" s="154">
        <f>R142+R174+R182+R243</f>
        <v>800.37627634</v>
      </c>
      <c r="S141" s="153"/>
      <c r="T141" s="155">
        <f>T142+T174+T182+T243</f>
        <v>0</v>
      </c>
      <c r="AR141" s="148" t="s">
        <v>78</v>
      </c>
      <c r="AT141" s="156" t="s">
        <v>71</v>
      </c>
      <c r="AU141" s="156" t="s">
        <v>72</v>
      </c>
      <c r="AY141" s="148" t="s">
        <v>219</v>
      </c>
      <c r="BK141" s="157">
        <f>BK142+BK174+BK182+BK243</f>
        <v>0</v>
      </c>
    </row>
    <row r="142" spans="1:65" s="11" customFormat="1" ht="22.8" customHeight="1" x14ac:dyDescent="0.25">
      <c r="B142" s="147"/>
      <c r="D142" s="148" t="s">
        <v>71</v>
      </c>
      <c r="E142" s="158" t="s">
        <v>78</v>
      </c>
      <c r="F142" s="158" t="s">
        <v>220</v>
      </c>
      <c r="I142" s="150"/>
      <c r="J142" s="159">
        <f>BK142</f>
        <v>0</v>
      </c>
      <c r="L142" s="147"/>
      <c r="M142" s="152"/>
      <c r="N142" s="153"/>
      <c r="O142" s="153"/>
      <c r="P142" s="154">
        <f>SUM(P143:P173)</f>
        <v>0</v>
      </c>
      <c r="Q142" s="153"/>
      <c r="R142" s="154">
        <f>SUM(R143:R173)</f>
        <v>217.20920519999996</v>
      </c>
      <c r="S142" s="153"/>
      <c r="T142" s="155">
        <f>SUM(T143:T173)</f>
        <v>0</v>
      </c>
      <c r="AR142" s="148" t="s">
        <v>78</v>
      </c>
      <c r="AT142" s="156" t="s">
        <v>71</v>
      </c>
      <c r="AU142" s="156" t="s">
        <v>78</v>
      </c>
      <c r="AY142" s="148" t="s">
        <v>219</v>
      </c>
      <c r="BK142" s="157">
        <f>SUM(BK143:BK173)</f>
        <v>0</v>
      </c>
    </row>
    <row r="143" spans="1:65" s="2" customFormat="1" ht="16.5" customHeight="1" x14ac:dyDescent="0.2">
      <c r="A143" s="30"/>
      <c r="B143" s="128"/>
      <c r="C143" s="160" t="s">
        <v>78</v>
      </c>
      <c r="D143" s="160" t="s">
        <v>221</v>
      </c>
      <c r="E143" s="161" t="s">
        <v>2270</v>
      </c>
      <c r="F143" s="162" t="s">
        <v>2271</v>
      </c>
      <c r="G143" s="163" t="s">
        <v>2272</v>
      </c>
      <c r="H143" s="164">
        <v>0.33900000000000002</v>
      </c>
      <c r="I143" s="165"/>
      <c r="J143" s="166">
        <f t="shared" ref="J143:J173" si="5">ROUND(I143*H143,2)</f>
        <v>0</v>
      </c>
      <c r="K143" s="167"/>
      <c r="L143" s="31"/>
      <c r="M143" s="168" t="s">
        <v>1</v>
      </c>
      <c r="N143" s="169" t="s">
        <v>38</v>
      </c>
      <c r="O143" s="59"/>
      <c r="P143" s="170">
        <f t="shared" ref="P143:P173" si="6">O143*H143</f>
        <v>0</v>
      </c>
      <c r="Q143" s="170">
        <v>0.40872999999999998</v>
      </c>
      <c r="R143" s="170">
        <f t="shared" ref="R143:R173" si="7">Q143*H143</f>
        <v>0.13855946999999999</v>
      </c>
      <c r="S143" s="170">
        <v>0</v>
      </c>
      <c r="T143" s="171">
        <f t="shared" ref="T143:T173" si="8">S143*H143</f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72" t="s">
        <v>225</v>
      </c>
      <c r="AT143" s="172" t="s">
        <v>221</v>
      </c>
      <c r="AU143" s="172" t="s">
        <v>84</v>
      </c>
      <c r="AY143" s="13" t="s">
        <v>219</v>
      </c>
      <c r="BE143" s="91">
        <f t="shared" ref="BE143:BE173" si="9">IF(N143="základná",J143,0)</f>
        <v>0</v>
      </c>
      <c r="BF143" s="91">
        <f t="shared" ref="BF143:BF173" si="10">IF(N143="znížená",J143,0)</f>
        <v>0</v>
      </c>
      <c r="BG143" s="91">
        <f t="shared" ref="BG143:BG173" si="11">IF(N143="zákl. prenesená",J143,0)</f>
        <v>0</v>
      </c>
      <c r="BH143" s="91">
        <f t="shared" ref="BH143:BH173" si="12">IF(N143="zníž. prenesená",J143,0)</f>
        <v>0</v>
      </c>
      <c r="BI143" s="91">
        <f t="shared" ref="BI143:BI173" si="13">IF(N143="nulová",J143,0)</f>
        <v>0</v>
      </c>
      <c r="BJ143" s="13" t="s">
        <v>84</v>
      </c>
      <c r="BK143" s="91">
        <f t="shared" ref="BK143:BK173" si="14">ROUND(I143*H143,2)</f>
        <v>0</v>
      </c>
      <c r="BL143" s="13" t="s">
        <v>225</v>
      </c>
      <c r="BM143" s="172" t="s">
        <v>84</v>
      </c>
    </row>
    <row r="144" spans="1:65" s="2" customFormat="1" ht="24.3" customHeight="1" x14ac:dyDescent="0.2">
      <c r="A144" s="30"/>
      <c r="B144" s="128"/>
      <c r="C144" s="160" t="s">
        <v>84</v>
      </c>
      <c r="D144" s="160" t="s">
        <v>221</v>
      </c>
      <c r="E144" s="161" t="s">
        <v>2273</v>
      </c>
      <c r="F144" s="162" t="s">
        <v>2274</v>
      </c>
      <c r="G144" s="163" t="s">
        <v>380</v>
      </c>
      <c r="H144" s="164">
        <v>10</v>
      </c>
      <c r="I144" s="165"/>
      <c r="J144" s="166">
        <f t="shared" si="5"/>
        <v>0</v>
      </c>
      <c r="K144" s="167"/>
      <c r="L144" s="31"/>
      <c r="M144" s="168" t="s">
        <v>1</v>
      </c>
      <c r="N144" s="169" t="s">
        <v>38</v>
      </c>
      <c r="O144" s="59"/>
      <c r="P144" s="170">
        <f t="shared" si="6"/>
        <v>0</v>
      </c>
      <c r="Q144" s="170">
        <v>3.31E-3</v>
      </c>
      <c r="R144" s="170">
        <f t="shared" si="7"/>
        <v>3.3099999999999997E-2</v>
      </c>
      <c r="S144" s="170">
        <v>0</v>
      </c>
      <c r="T144" s="171">
        <f t="shared" si="8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72" t="s">
        <v>225</v>
      </c>
      <c r="AT144" s="172" t="s">
        <v>221</v>
      </c>
      <c r="AU144" s="172" t="s">
        <v>84</v>
      </c>
      <c r="AY144" s="13" t="s">
        <v>219</v>
      </c>
      <c r="BE144" s="91">
        <f t="shared" si="9"/>
        <v>0</v>
      </c>
      <c r="BF144" s="91">
        <f t="shared" si="10"/>
        <v>0</v>
      </c>
      <c r="BG144" s="91">
        <f t="shared" si="11"/>
        <v>0</v>
      </c>
      <c r="BH144" s="91">
        <f t="shared" si="12"/>
        <v>0</v>
      </c>
      <c r="BI144" s="91">
        <f t="shared" si="13"/>
        <v>0</v>
      </c>
      <c r="BJ144" s="13" t="s">
        <v>84</v>
      </c>
      <c r="BK144" s="91">
        <f t="shared" si="14"/>
        <v>0</v>
      </c>
      <c r="BL144" s="13" t="s">
        <v>225</v>
      </c>
      <c r="BM144" s="172" t="s">
        <v>225</v>
      </c>
    </row>
    <row r="145" spans="1:65" s="2" customFormat="1" ht="16.5" customHeight="1" x14ac:dyDescent="0.2">
      <c r="A145" s="30"/>
      <c r="B145" s="128"/>
      <c r="C145" s="160" t="s">
        <v>91</v>
      </c>
      <c r="D145" s="160" t="s">
        <v>221</v>
      </c>
      <c r="E145" s="161" t="s">
        <v>2275</v>
      </c>
      <c r="F145" s="162" t="s">
        <v>2276</v>
      </c>
      <c r="G145" s="163" t="s">
        <v>380</v>
      </c>
      <c r="H145" s="164">
        <v>2</v>
      </c>
      <c r="I145" s="165"/>
      <c r="J145" s="166">
        <f t="shared" si="5"/>
        <v>0</v>
      </c>
      <c r="K145" s="167"/>
      <c r="L145" s="31"/>
      <c r="M145" s="168" t="s">
        <v>1</v>
      </c>
      <c r="N145" s="169" t="s">
        <v>38</v>
      </c>
      <c r="O145" s="59"/>
      <c r="P145" s="170">
        <f t="shared" si="6"/>
        <v>0</v>
      </c>
      <c r="Q145" s="170">
        <v>3.3180000000000001E-2</v>
      </c>
      <c r="R145" s="170">
        <f t="shared" si="7"/>
        <v>6.6360000000000002E-2</v>
      </c>
      <c r="S145" s="170">
        <v>0</v>
      </c>
      <c r="T145" s="171">
        <f t="shared" si="8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72" t="s">
        <v>225</v>
      </c>
      <c r="AT145" s="172" t="s">
        <v>221</v>
      </c>
      <c r="AU145" s="172" t="s">
        <v>84</v>
      </c>
      <c r="AY145" s="13" t="s">
        <v>219</v>
      </c>
      <c r="BE145" s="91">
        <f t="shared" si="9"/>
        <v>0</v>
      </c>
      <c r="BF145" s="91">
        <f t="shared" si="10"/>
        <v>0</v>
      </c>
      <c r="BG145" s="91">
        <f t="shared" si="11"/>
        <v>0</v>
      </c>
      <c r="BH145" s="91">
        <f t="shared" si="12"/>
        <v>0</v>
      </c>
      <c r="BI145" s="91">
        <f t="shared" si="13"/>
        <v>0</v>
      </c>
      <c r="BJ145" s="13" t="s">
        <v>84</v>
      </c>
      <c r="BK145" s="91">
        <f t="shared" si="14"/>
        <v>0</v>
      </c>
      <c r="BL145" s="13" t="s">
        <v>225</v>
      </c>
      <c r="BM145" s="172" t="s">
        <v>230</v>
      </c>
    </row>
    <row r="146" spans="1:65" s="2" customFormat="1" ht="24.3" customHeight="1" x14ac:dyDescent="0.2">
      <c r="A146" s="30"/>
      <c r="B146" s="128"/>
      <c r="C146" s="160" t="s">
        <v>225</v>
      </c>
      <c r="D146" s="160" t="s">
        <v>221</v>
      </c>
      <c r="E146" s="161" t="s">
        <v>2277</v>
      </c>
      <c r="F146" s="162" t="s">
        <v>2278</v>
      </c>
      <c r="G146" s="163" t="s">
        <v>224</v>
      </c>
      <c r="H146" s="164">
        <v>21.6</v>
      </c>
      <c r="I146" s="165"/>
      <c r="J146" s="166">
        <f t="shared" si="5"/>
        <v>0</v>
      </c>
      <c r="K146" s="167"/>
      <c r="L146" s="31"/>
      <c r="M146" s="168" t="s">
        <v>1</v>
      </c>
      <c r="N146" s="169" t="s">
        <v>38</v>
      </c>
      <c r="O146" s="59"/>
      <c r="P146" s="170">
        <f t="shared" si="6"/>
        <v>0</v>
      </c>
      <c r="Q146" s="170">
        <v>0</v>
      </c>
      <c r="R146" s="170">
        <f t="shared" si="7"/>
        <v>0</v>
      </c>
      <c r="S146" s="170">
        <v>0</v>
      </c>
      <c r="T146" s="171">
        <f t="shared" si="8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72" t="s">
        <v>225</v>
      </c>
      <c r="AT146" s="172" t="s">
        <v>221</v>
      </c>
      <c r="AU146" s="172" t="s">
        <v>84</v>
      </c>
      <c r="AY146" s="13" t="s">
        <v>219</v>
      </c>
      <c r="BE146" s="91">
        <f t="shared" si="9"/>
        <v>0</v>
      </c>
      <c r="BF146" s="91">
        <f t="shared" si="10"/>
        <v>0</v>
      </c>
      <c r="BG146" s="91">
        <f t="shared" si="11"/>
        <v>0</v>
      </c>
      <c r="BH146" s="91">
        <f t="shared" si="12"/>
        <v>0</v>
      </c>
      <c r="BI146" s="91">
        <f t="shared" si="13"/>
        <v>0</v>
      </c>
      <c r="BJ146" s="13" t="s">
        <v>84</v>
      </c>
      <c r="BK146" s="91">
        <f t="shared" si="14"/>
        <v>0</v>
      </c>
      <c r="BL146" s="13" t="s">
        <v>225</v>
      </c>
      <c r="BM146" s="172" t="s">
        <v>233</v>
      </c>
    </row>
    <row r="147" spans="1:65" s="2" customFormat="1" ht="21.75" customHeight="1" x14ac:dyDescent="0.2">
      <c r="A147" s="30"/>
      <c r="B147" s="128"/>
      <c r="C147" s="160" t="s">
        <v>234</v>
      </c>
      <c r="D147" s="160" t="s">
        <v>221</v>
      </c>
      <c r="E147" s="161" t="s">
        <v>2399</v>
      </c>
      <c r="F147" s="162" t="s">
        <v>2400</v>
      </c>
      <c r="G147" s="163" t="s">
        <v>224</v>
      </c>
      <c r="H147" s="164">
        <v>185.274</v>
      </c>
      <c r="I147" s="165"/>
      <c r="J147" s="166">
        <f t="shared" si="5"/>
        <v>0</v>
      </c>
      <c r="K147" s="167"/>
      <c r="L147" s="31"/>
      <c r="M147" s="168" t="s">
        <v>1</v>
      </c>
      <c r="N147" s="169" t="s">
        <v>38</v>
      </c>
      <c r="O147" s="59"/>
      <c r="P147" s="170">
        <f t="shared" si="6"/>
        <v>0</v>
      </c>
      <c r="Q147" s="170">
        <v>0</v>
      </c>
      <c r="R147" s="170">
        <f t="shared" si="7"/>
        <v>0</v>
      </c>
      <c r="S147" s="170">
        <v>0</v>
      </c>
      <c r="T147" s="171">
        <f t="shared" si="8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72" t="s">
        <v>225</v>
      </c>
      <c r="AT147" s="172" t="s">
        <v>221</v>
      </c>
      <c r="AU147" s="172" t="s">
        <v>84</v>
      </c>
      <c r="AY147" s="13" t="s">
        <v>219</v>
      </c>
      <c r="BE147" s="91">
        <f t="shared" si="9"/>
        <v>0</v>
      </c>
      <c r="BF147" s="91">
        <f t="shared" si="10"/>
        <v>0</v>
      </c>
      <c r="BG147" s="91">
        <f t="shared" si="11"/>
        <v>0</v>
      </c>
      <c r="BH147" s="91">
        <f t="shared" si="12"/>
        <v>0</v>
      </c>
      <c r="BI147" s="91">
        <f t="shared" si="13"/>
        <v>0</v>
      </c>
      <c r="BJ147" s="13" t="s">
        <v>84</v>
      </c>
      <c r="BK147" s="91">
        <f t="shared" si="14"/>
        <v>0</v>
      </c>
      <c r="BL147" s="13" t="s">
        <v>225</v>
      </c>
      <c r="BM147" s="172" t="s">
        <v>237</v>
      </c>
    </row>
    <row r="148" spans="1:65" s="2" customFormat="1" ht="16.5" customHeight="1" x14ac:dyDescent="0.2">
      <c r="A148" s="30"/>
      <c r="B148" s="128"/>
      <c r="C148" s="160" t="s">
        <v>230</v>
      </c>
      <c r="D148" s="160" t="s">
        <v>221</v>
      </c>
      <c r="E148" s="161" t="s">
        <v>228</v>
      </c>
      <c r="F148" s="162" t="s">
        <v>2279</v>
      </c>
      <c r="G148" s="163" t="s">
        <v>224</v>
      </c>
      <c r="H148" s="164">
        <v>55.582000000000001</v>
      </c>
      <c r="I148" s="165"/>
      <c r="J148" s="166">
        <f t="shared" si="5"/>
        <v>0</v>
      </c>
      <c r="K148" s="167"/>
      <c r="L148" s="31"/>
      <c r="M148" s="168" t="s">
        <v>1</v>
      </c>
      <c r="N148" s="169" t="s">
        <v>38</v>
      </c>
      <c r="O148" s="59"/>
      <c r="P148" s="170">
        <f t="shared" si="6"/>
        <v>0</v>
      </c>
      <c r="Q148" s="170">
        <v>0</v>
      </c>
      <c r="R148" s="170">
        <f t="shared" si="7"/>
        <v>0</v>
      </c>
      <c r="S148" s="170">
        <v>0</v>
      </c>
      <c r="T148" s="171">
        <f t="shared" si="8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72" t="s">
        <v>225</v>
      </c>
      <c r="AT148" s="172" t="s">
        <v>221</v>
      </c>
      <c r="AU148" s="172" t="s">
        <v>84</v>
      </c>
      <c r="AY148" s="13" t="s">
        <v>219</v>
      </c>
      <c r="BE148" s="91">
        <f t="shared" si="9"/>
        <v>0</v>
      </c>
      <c r="BF148" s="91">
        <f t="shared" si="10"/>
        <v>0</v>
      </c>
      <c r="BG148" s="91">
        <f t="shared" si="11"/>
        <v>0</v>
      </c>
      <c r="BH148" s="91">
        <f t="shared" si="12"/>
        <v>0</v>
      </c>
      <c r="BI148" s="91">
        <f t="shared" si="13"/>
        <v>0</v>
      </c>
      <c r="BJ148" s="13" t="s">
        <v>84</v>
      </c>
      <c r="BK148" s="91">
        <f t="shared" si="14"/>
        <v>0</v>
      </c>
      <c r="BL148" s="13" t="s">
        <v>225</v>
      </c>
      <c r="BM148" s="172" t="s">
        <v>261</v>
      </c>
    </row>
    <row r="149" spans="1:65" s="2" customFormat="1" ht="24.3" customHeight="1" x14ac:dyDescent="0.2">
      <c r="A149" s="30"/>
      <c r="B149" s="128"/>
      <c r="C149" s="160" t="s">
        <v>243</v>
      </c>
      <c r="D149" s="160" t="s">
        <v>221</v>
      </c>
      <c r="E149" s="161" t="s">
        <v>2401</v>
      </c>
      <c r="F149" s="162" t="s">
        <v>2402</v>
      </c>
      <c r="G149" s="163" t="s">
        <v>224</v>
      </c>
      <c r="H149" s="164">
        <v>534.30700000000002</v>
      </c>
      <c r="I149" s="165"/>
      <c r="J149" s="166">
        <f t="shared" si="5"/>
        <v>0</v>
      </c>
      <c r="K149" s="167"/>
      <c r="L149" s="31"/>
      <c r="M149" s="168" t="s">
        <v>1</v>
      </c>
      <c r="N149" s="169" t="s">
        <v>38</v>
      </c>
      <c r="O149" s="59"/>
      <c r="P149" s="170">
        <f t="shared" si="6"/>
        <v>0</v>
      </c>
      <c r="Q149" s="170">
        <v>0</v>
      </c>
      <c r="R149" s="170">
        <f t="shared" si="7"/>
        <v>0</v>
      </c>
      <c r="S149" s="170">
        <v>0</v>
      </c>
      <c r="T149" s="171">
        <f t="shared" si="8"/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72" t="s">
        <v>225</v>
      </c>
      <c r="AT149" s="172" t="s">
        <v>221</v>
      </c>
      <c r="AU149" s="172" t="s">
        <v>84</v>
      </c>
      <c r="AY149" s="13" t="s">
        <v>219</v>
      </c>
      <c r="BE149" s="91">
        <f t="shared" si="9"/>
        <v>0</v>
      </c>
      <c r="BF149" s="91">
        <f t="shared" si="10"/>
        <v>0</v>
      </c>
      <c r="BG149" s="91">
        <f t="shared" si="11"/>
        <v>0</v>
      </c>
      <c r="BH149" s="91">
        <f t="shared" si="12"/>
        <v>0</v>
      </c>
      <c r="BI149" s="91">
        <f t="shared" si="13"/>
        <v>0</v>
      </c>
      <c r="BJ149" s="13" t="s">
        <v>84</v>
      </c>
      <c r="BK149" s="91">
        <f t="shared" si="14"/>
        <v>0</v>
      </c>
      <c r="BL149" s="13" t="s">
        <v>225</v>
      </c>
      <c r="BM149" s="172" t="s">
        <v>242</v>
      </c>
    </row>
    <row r="150" spans="1:65" s="2" customFormat="1" ht="24.3" customHeight="1" x14ac:dyDescent="0.2">
      <c r="A150" s="30"/>
      <c r="B150" s="128"/>
      <c r="C150" s="160" t="s">
        <v>233</v>
      </c>
      <c r="D150" s="160" t="s">
        <v>221</v>
      </c>
      <c r="E150" s="161" t="s">
        <v>306</v>
      </c>
      <c r="F150" s="162" t="s">
        <v>2280</v>
      </c>
      <c r="G150" s="163" t="s">
        <v>224</v>
      </c>
      <c r="H150" s="164">
        <v>160.292</v>
      </c>
      <c r="I150" s="165"/>
      <c r="J150" s="166">
        <f t="shared" si="5"/>
        <v>0</v>
      </c>
      <c r="K150" s="167"/>
      <c r="L150" s="31"/>
      <c r="M150" s="168" t="s">
        <v>1</v>
      </c>
      <c r="N150" s="169" t="s">
        <v>38</v>
      </c>
      <c r="O150" s="59"/>
      <c r="P150" s="170">
        <f t="shared" si="6"/>
        <v>0</v>
      </c>
      <c r="Q150" s="170">
        <v>0</v>
      </c>
      <c r="R150" s="170">
        <f t="shared" si="7"/>
        <v>0</v>
      </c>
      <c r="S150" s="170">
        <v>0</v>
      </c>
      <c r="T150" s="171">
        <f t="shared" si="8"/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72" t="s">
        <v>225</v>
      </c>
      <c r="AT150" s="172" t="s">
        <v>221</v>
      </c>
      <c r="AU150" s="172" t="s">
        <v>84</v>
      </c>
      <c r="AY150" s="13" t="s">
        <v>219</v>
      </c>
      <c r="BE150" s="91">
        <f t="shared" si="9"/>
        <v>0</v>
      </c>
      <c r="BF150" s="91">
        <f t="shared" si="10"/>
        <v>0</v>
      </c>
      <c r="BG150" s="91">
        <f t="shared" si="11"/>
        <v>0</v>
      </c>
      <c r="BH150" s="91">
        <f t="shared" si="12"/>
        <v>0</v>
      </c>
      <c r="BI150" s="91">
        <f t="shared" si="13"/>
        <v>0</v>
      </c>
      <c r="BJ150" s="13" t="s">
        <v>84</v>
      </c>
      <c r="BK150" s="91">
        <f t="shared" si="14"/>
        <v>0</v>
      </c>
      <c r="BL150" s="13" t="s">
        <v>225</v>
      </c>
      <c r="BM150" s="172" t="s">
        <v>247</v>
      </c>
    </row>
    <row r="151" spans="1:65" s="2" customFormat="1" ht="16.5" customHeight="1" x14ac:dyDescent="0.2">
      <c r="A151" s="30"/>
      <c r="B151" s="128"/>
      <c r="C151" s="160" t="s">
        <v>238</v>
      </c>
      <c r="D151" s="160" t="s">
        <v>221</v>
      </c>
      <c r="E151" s="161" t="s">
        <v>2403</v>
      </c>
      <c r="F151" s="162" t="s">
        <v>2404</v>
      </c>
      <c r="G151" s="163" t="s">
        <v>224</v>
      </c>
      <c r="H151" s="164">
        <v>51.188000000000002</v>
      </c>
      <c r="I151" s="165"/>
      <c r="J151" s="166">
        <f t="shared" si="5"/>
        <v>0</v>
      </c>
      <c r="K151" s="167"/>
      <c r="L151" s="31"/>
      <c r="M151" s="168" t="s">
        <v>1</v>
      </c>
      <c r="N151" s="169" t="s">
        <v>38</v>
      </c>
      <c r="O151" s="59"/>
      <c r="P151" s="170">
        <f t="shared" si="6"/>
        <v>0</v>
      </c>
      <c r="Q151" s="170">
        <v>0</v>
      </c>
      <c r="R151" s="170">
        <f t="shared" si="7"/>
        <v>0</v>
      </c>
      <c r="S151" s="170">
        <v>0</v>
      </c>
      <c r="T151" s="171">
        <f t="shared" si="8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72" t="s">
        <v>225</v>
      </c>
      <c r="AT151" s="172" t="s">
        <v>221</v>
      </c>
      <c r="AU151" s="172" t="s">
        <v>84</v>
      </c>
      <c r="AY151" s="13" t="s">
        <v>219</v>
      </c>
      <c r="BE151" s="91">
        <f t="shared" si="9"/>
        <v>0</v>
      </c>
      <c r="BF151" s="91">
        <f t="shared" si="10"/>
        <v>0</v>
      </c>
      <c r="BG151" s="91">
        <f t="shared" si="11"/>
        <v>0</v>
      </c>
      <c r="BH151" s="91">
        <f t="shared" si="12"/>
        <v>0</v>
      </c>
      <c r="BI151" s="91">
        <f t="shared" si="13"/>
        <v>0</v>
      </c>
      <c r="BJ151" s="13" t="s">
        <v>84</v>
      </c>
      <c r="BK151" s="91">
        <f t="shared" si="14"/>
        <v>0</v>
      </c>
      <c r="BL151" s="13" t="s">
        <v>225</v>
      </c>
      <c r="BM151" s="172" t="s">
        <v>251</v>
      </c>
    </row>
    <row r="152" spans="1:65" s="2" customFormat="1" ht="16.5" customHeight="1" x14ac:dyDescent="0.2">
      <c r="A152" s="30"/>
      <c r="B152" s="128"/>
      <c r="C152" s="160" t="s">
        <v>237</v>
      </c>
      <c r="D152" s="160" t="s">
        <v>221</v>
      </c>
      <c r="E152" s="161" t="s">
        <v>2405</v>
      </c>
      <c r="F152" s="162" t="s">
        <v>2406</v>
      </c>
      <c r="G152" s="163" t="s">
        <v>224</v>
      </c>
      <c r="H152" s="164">
        <v>15.356</v>
      </c>
      <c r="I152" s="165"/>
      <c r="J152" s="166">
        <f t="shared" si="5"/>
        <v>0</v>
      </c>
      <c r="K152" s="167"/>
      <c r="L152" s="31"/>
      <c r="M152" s="168" t="s">
        <v>1</v>
      </c>
      <c r="N152" s="169" t="s">
        <v>38</v>
      </c>
      <c r="O152" s="59"/>
      <c r="P152" s="170">
        <f t="shared" si="6"/>
        <v>0</v>
      </c>
      <c r="Q152" s="170">
        <v>0</v>
      </c>
      <c r="R152" s="170">
        <f t="shared" si="7"/>
        <v>0</v>
      </c>
      <c r="S152" s="170">
        <v>0</v>
      </c>
      <c r="T152" s="171">
        <f t="shared" si="8"/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72" t="s">
        <v>225</v>
      </c>
      <c r="AT152" s="172" t="s">
        <v>221</v>
      </c>
      <c r="AU152" s="172" t="s">
        <v>84</v>
      </c>
      <c r="AY152" s="13" t="s">
        <v>219</v>
      </c>
      <c r="BE152" s="91">
        <f t="shared" si="9"/>
        <v>0</v>
      </c>
      <c r="BF152" s="91">
        <f t="shared" si="10"/>
        <v>0</v>
      </c>
      <c r="BG152" s="91">
        <f t="shared" si="11"/>
        <v>0</v>
      </c>
      <c r="BH152" s="91">
        <f t="shared" si="12"/>
        <v>0</v>
      </c>
      <c r="BI152" s="91">
        <f t="shared" si="13"/>
        <v>0</v>
      </c>
      <c r="BJ152" s="13" t="s">
        <v>84</v>
      </c>
      <c r="BK152" s="91">
        <f t="shared" si="14"/>
        <v>0</v>
      </c>
      <c r="BL152" s="13" t="s">
        <v>225</v>
      </c>
      <c r="BM152" s="172" t="s">
        <v>7</v>
      </c>
    </row>
    <row r="153" spans="1:65" s="2" customFormat="1" ht="24.3" customHeight="1" x14ac:dyDescent="0.2">
      <c r="A153" s="30"/>
      <c r="B153" s="128"/>
      <c r="C153" s="160" t="s">
        <v>257</v>
      </c>
      <c r="D153" s="160" t="s">
        <v>221</v>
      </c>
      <c r="E153" s="161" t="s">
        <v>1156</v>
      </c>
      <c r="F153" s="162" t="s">
        <v>2281</v>
      </c>
      <c r="G153" s="163" t="s">
        <v>321</v>
      </c>
      <c r="H153" s="164">
        <v>998.01199999999994</v>
      </c>
      <c r="I153" s="165"/>
      <c r="J153" s="166">
        <f t="shared" si="5"/>
        <v>0</v>
      </c>
      <c r="K153" s="167"/>
      <c r="L153" s="31"/>
      <c r="M153" s="168" t="s">
        <v>1</v>
      </c>
      <c r="N153" s="169" t="s">
        <v>38</v>
      </c>
      <c r="O153" s="59"/>
      <c r="P153" s="170">
        <f t="shared" si="6"/>
        <v>0</v>
      </c>
      <c r="Q153" s="170">
        <v>2.1000000000000001E-4</v>
      </c>
      <c r="R153" s="170">
        <f t="shared" si="7"/>
        <v>0.20958251999999999</v>
      </c>
      <c r="S153" s="170">
        <v>0</v>
      </c>
      <c r="T153" s="171">
        <f t="shared" si="8"/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72" t="s">
        <v>225</v>
      </c>
      <c r="AT153" s="172" t="s">
        <v>221</v>
      </c>
      <c r="AU153" s="172" t="s">
        <v>84</v>
      </c>
      <c r="AY153" s="13" t="s">
        <v>219</v>
      </c>
      <c r="BE153" s="91">
        <f t="shared" si="9"/>
        <v>0</v>
      </c>
      <c r="BF153" s="91">
        <f t="shared" si="10"/>
        <v>0</v>
      </c>
      <c r="BG153" s="91">
        <f t="shared" si="11"/>
        <v>0</v>
      </c>
      <c r="BH153" s="91">
        <f t="shared" si="12"/>
        <v>0</v>
      </c>
      <c r="BI153" s="91">
        <f t="shared" si="13"/>
        <v>0</v>
      </c>
      <c r="BJ153" s="13" t="s">
        <v>84</v>
      </c>
      <c r="BK153" s="91">
        <f t="shared" si="14"/>
        <v>0</v>
      </c>
      <c r="BL153" s="13" t="s">
        <v>225</v>
      </c>
      <c r="BM153" s="172" t="s">
        <v>256</v>
      </c>
    </row>
    <row r="154" spans="1:65" s="2" customFormat="1" ht="24.3" customHeight="1" x14ac:dyDescent="0.2">
      <c r="A154" s="30"/>
      <c r="B154" s="128"/>
      <c r="C154" s="160" t="s">
        <v>261</v>
      </c>
      <c r="D154" s="160" t="s">
        <v>221</v>
      </c>
      <c r="E154" s="161" t="s">
        <v>1158</v>
      </c>
      <c r="F154" s="162" t="s">
        <v>2282</v>
      </c>
      <c r="G154" s="163" t="s">
        <v>321</v>
      </c>
      <c r="H154" s="164">
        <v>998.01199999999994</v>
      </c>
      <c r="I154" s="165"/>
      <c r="J154" s="166">
        <f t="shared" si="5"/>
        <v>0</v>
      </c>
      <c r="K154" s="167"/>
      <c r="L154" s="31"/>
      <c r="M154" s="168" t="s">
        <v>1</v>
      </c>
      <c r="N154" s="169" t="s">
        <v>38</v>
      </c>
      <c r="O154" s="59"/>
      <c r="P154" s="170">
        <f t="shared" si="6"/>
        <v>0</v>
      </c>
      <c r="Q154" s="170">
        <v>0</v>
      </c>
      <c r="R154" s="170">
        <f t="shared" si="7"/>
        <v>0</v>
      </c>
      <c r="S154" s="170">
        <v>0</v>
      </c>
      <c r="T154" s="171">
        <f t="shared" si="8"/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72" t="s">
        <v>225</v>
      </c>
      <c r="AT154" s="172" t="s">
        <v>221</v>
      </c>
      <c r="AU154" s="172" t="s">
        <v>84</v>
      </c>
      <c r="AY154" s="13" t="s">
        <v>219</v>
      </c>
      <c r="BE154" s="91">
        <f t="shared" si="9"/>
        <v>0</v>
      </c>
      <c r="BF154" s="91">
        <f t="shared" si="10"/>
        <v>0</v>
      </c>
      <c r="BG154" s="91">
        <f t="shared" si="11"/>
        <v>0</v>
      </c>
      <c r="BH154" s="91">
        <f t="shared" si="12"/>
        <v>0</v>
      </c>
      <c r="BI154" s="91">
        <f t="shared" si="13"/>
        <v>0</v>
      </c>
      <c r="BJ154" s="13" t="s">
        <v>84</v>
      </c>
      <c r="BK154" s="91">
        <f t="shared" si="14"/>
        <v>0</v>
      </c>
      <c r="BL154" s="13" t="s">
        <v>225</v>
      </c>
      <c r="BM154" s="172" t="s">
        <v>260</v>
      </c>
    </row>
    <row r="155" spans="1:65" s="2" customFormat="1" ht="24.3" customHeight="1" x14ac:dyDescent="0.2">
      <c r="A155" s="30"/>
      <c r="B155" s="128"/>
      <c r="C155" s="160" t="s">
        <v>265</v>
      </c>
      <c r="D155" s="160" t="s">
        <v>221</v>
      </c>
      <c r="E155" s="161" t="s">
        <v>2283</v>
      </c>
      <c r="F155" s="162" t="s">
        <v>2284</v>
      </c>
      <c r="G155" s="163" t="s">
        <v>224</v>
      </c>
      <c r="H155" s="164">
        <v>471.976</v>
      </c>
      <c r="I155" s="165"/>
      <c r="J155" s="166">
        <f t="shared" si="5"/>
        <v>0</v>
      </c>
      <c r="K155" s="167"/>
      <c r="L155" s="31"/>
      <c r="M155" s="168" t="s">
        <v>1</v>
      </c>
      <c r="N155" s="169" t="s">
        <v>38</v>
      </c>
      <c r="O155" s="59"/>
      <c r="P155" s="170">
        <f t="shared" si="6"/>
        <v>0</v>
      </c>
      <c r="Q155" s="170">
        <v>4.4999999999999999E-4</v>
      </c>
      <c r="R155" s="170">
        <f t="shared" si="7"/>
        <v>0.2123892</v>
      </c>
      <c r="S155" s="170">
        <v>0</v>
      </c>
      <c r="T155" s="171">
        <f t="shared" si="8"/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72" t="s">
        <v>225</v>
      </c>
      <c r="AT155" s="172" t="s">
        <v>221</v>
      </c>
      <c r="AU155" s="172" t="s">
        <v>84</v>
      </c>
      <c r="AY155" s="13" t="s">
        <v>219</v>
      </c>
      <c r="BE155" s="91">
        <f t="shared" si="9"/>
        <v>0</v>
      </c>
      <c r="BF155" s="91">
        <f t="shared" si="10"/>
        <v>0</v>
      </c>
      <c r="BG155" s="91">
        <f t="shared" si="11"/>
        <v>0</v>
      </c>
      <c r="BH155" s="91">
        <f t="shared" si="12"/>
        <v>0</v>
      </c>
      <c r="BI155" s="91">
        <f t="shared" si="13"/>
        <v>0</v>
      </c>
      <c r="BJ155" s="13" t="s">
        <v>84</v>
      </c>
      <c r="BK155" s="91">
        <f t="shared" si="14"/>
        <v>0</v>
      </c>
      <c r="BL155" s="13" t="s">
        <v>225</v>
      </c>
      <c r="BM155" s="172" t="s">
        <v>264</v>
      </c>
    </row>
    <row r="156" spans="1:65" s="2" customFormat="1" ht="24.3" customHeight="1" x14ac:dyDescent="0.2">
      <c r="A156" s="30"/>
      <c r="B156" s="128"/>
      <c r="C156" s="160" t="s">
        <v>242</v>
      </c>
      <c r="D156" s="160" t="s">
        <v>221</v>
      </c>
      <c r="E156" s="161" t="s">
        <v>2285</v>
      </c>
      <c r="F156" s="162" t="s">
        <v>2286</v>
      </c>
      <c r="G156" s="163" t="s">
        <v>224</v>
      </c>
      <c r="H156" s="164">
        <v>471.976</v>
      </c>
      <c r="I156" s="165"/>
      <c r="J156" s="166">
        <f t="shared" si="5"/>
        <v>0</v>
      </c>
      <c r="K156" s="167"/>
      <c r="L156" s="31"/>
      <c r="M156" s="168" t="s">
        <v>1</v>
      </c>
      <c r="N156" s="169" t="s">
        <v>38</v>
      </c>
      <c r="O156" s="59"/>
      <c r="P156" s="170">
        <f t="shared" si="6"/>
        <v>0</v>
      </c>
      <c r="Q156" s="170">
        <v>0</v>
      </c>
      <c r="R156" s="170">
        <f t="shared" si="7"/>
        <v>0</v>
      </c>
      <c r="S156" s="170">
        <v>0</v>
      </c>
      <c r="T156" s="171">
        <f t="shared" si="8"/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72" t="s">
        <v>225</v>
      </c>
      <c r="AT156" s="172" t="s">
        <v>221</v>
      </c>
      <c r="AU156" s="172" t="s">
        <v>84</v>
      </c>
      <c r="AY156" s="13" t="s">
        <v>219</v>
      </c>
      <c r="BE156" s="91">
        <f t="shared" si="9"/>
        <v>0</v>
      </c>
      <c r="BF156" s="91">
        <f t="shared" si="10"/>
        <v>0</v>
      </c>
      <c r="BG156" s="91">
        <f t="shared" si="11"/>
        <v>0</v>
      </c>
      <c r="BH156" s="91">
        <f t="shared" si="12"/>
        <v>0</v>
      </c>
      <c r="BI156" s="91">
        <f t="shared" si="13"/>
        <v>0</v>
      </c>
      <c r="BJ156" s="13" t="s">
        <v>84</v>
      </c>
      <c r="BK156" s="91">
        <f t="shared" si="14"/>
        <v>0</v>
      </c>
      <c r="BL156" s="13" t="s">
        <v>225</v>
      </c>
      <c r="BM156" s="172" t="s">
        <v>268</v>
      </c>
    </row>
    <row r="157" spans="1:65" s="2" customFormat="1" ht="24.3" customHeight="1" x14ac:dyDescent="0.2">
      <c r="A157" s="30"/>
      <c r="B157" s="128"/>
      <c r="C157" s="160" t="s">
        <v>272</v>
      </c>
      <c r="D157" s="160" t="s">
        <v>221</v>
      </c>
      <c r="E157" s="161" t="s">
        <v>2407</v>
      </c>
      <c r="F157" s="162" t="s">
        <v>2408</v>
      </c>
      <c r="G157" s="163" t="s">
        <v>321</v>
      </c>
      <c r="H157" s="164">
        <v>123.468</v>
      </c>
      <c r="I157" s="165"/>
      <c r="J157" s="166">
        <f t="shared" si="5"/>
        <v>0</v>
      </c>
      <c r="K157" s="167"/>
      <c r="L157" s="31"/>
      <c r="M157" s="168" t="s">
        <v>1</v>
      </c>
      <c r="N157" s="169" t="s">
        <v>38</v>
      </c>
      <c r="O157" s="59"/>
      <c r="P157" s="170">
        <f t="shared" si="6"/>
        <v>0</v>
      </c>
      <c r="Q157" s="170">
        <v>1.6900000000000001E-3</v>
      </c>
      <c r="R157" s="170">
        <f t="shared" si="7"/>
        <v>0.20866092000000003</v>
      </c>
      <c r="S157" s="170">
        <v>0</v>
      </c>
      <c r="T157" s="171">
        <f t="shared" si="8"/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72" t="s">
        <v>225</v>
      </c>
      <c r="AT157" s="172" t="s">
        <v>221</v>
      </c>
      <c r="AU157" s="172" t="s">
        <v>84</v>
      </c>
      <c r="AY157" s="13" t="s">
        <v>219</v>
      </c>
      <c r="BE157" s="91">
        <f t="shared" si="9"/>
        <v>0</v>
      </c>
      <c r="BF157" s="91">
        <f t="shared" si="10"/>
        <v>0</v>
      </c>
      <c r="BG157" s="91">
        <f t="shared" si="11"/>
        <v>0</v>
      </c>
      <c r="BH157" s="91">
        <f t="shared" si="12"/>
        <v>0</v>
      </c>
      <c r="BI157" s="91">
        <f t="shared" si="13"/>
        <v>0</v>
      </c>
      <c r="BJ157" s="13" t="s">
        <v>84</v>
      </c>
      <c r="BK157" s="91">
        <f t="shared" si="14"/>
        <v>0</v>
      </c>
      <c r="BL157" s="13" t="s">
        <v>225</v>
      </c>
      <c r="BM157" s="172" t="s">
        <v>271</v>
      </c>
    </row>
    <row r="158" spans="1:65" s="2" customFormat="1" ht="24.3" customHeight="1" x14ac:dyDescent="0.2">
      <c r="A158" s="30"/>
      <c r="B158" s="128"/>
      <c r="C158" s="160" t="s">
        <v>247</v>
      </c>
      <c r="D158" s="160" t="s">
        <v>221</v>
      </c>
      <c r="E158" s="161" t="s">
        <v>2409</v>
      </c>
      <c r="F158" s="162" t="s">
        <v>2410</v>
      </c>
      <c r="G158" s="163" t="s">
        <v>321</v>
      </c>
      <c r="H158" s="164">
        <v>123.468</v>
      </c>
      <c r="I158" s="165"/>
      <c r="J158" s="166">
        <f t="shared" si="5"/>
        <v>0</v>
      </c>
      <c r="K158" s="167"/>
      <c r="L158" s="31"/>
      <c r="M158" s="168" t="s">
        <v>1</v>
      </c>
      <c r="N158" s="169" t="s">
        <v>38</v>
      </c>
      <c r="O158" s="59"/>
      <c r="P158" s="170">
        <f t="shared" si="6"/>
        <v>0</v>
      </c>
      <c r="Q158" s="170">
        <v>0</v>
      </c>
      <c r="R158" s="170">
        <f t="shared" si="7"/>
        <v>0</v>
      </c>
      <c r="S158" s="170">
        <v>0</v>
      </c>
      <c r="T158" s="171">
        <f t="shared" si="8"/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72" t="s">
        <v>225</v>
      </c>
      <c r="AT158" s="172" t="s">
        <v>221</v>
      </c>
      <c r="AU158" s="172" t="s">
        <v>84</v>
      </c>
      <c r="AY158" s="13" t="s">
        <v>219</v>
      </c>
      <c r="BE158" s="91">
        <f t="shared" si="9"/>
        <v>0</v>
      </c>
      <c r="BF158" s="91">
        <f t="shared" si="10"/>
        <v>0</v>
      </c>
      <c r="BG158" s="91">
        <f t="shared" si="11"/>
        <v>0</v>
      </c>
      <c r="BH158" s="91">
        <f t="shared" si="12"/>
        <v>0</v>
      </c>
      <c r="BI158" s="91">
        <f t="shared" si="13"/>
        <v>0</v>
      </c>
      <c r="BJ158" s="13" t="s">
        <v>84</v>
      </c>
      <c r="BK158" s="91">
        <f t="shared" si="14"/>
        <v>0</v>
      </c>
      <c r="BL158" s="13" t="s">
        <v>225</v>
      </c>
      <c r="BM158" s="172" t="s">
        <v>275</v>
      </c>
    </row>
    <row r="159" spans="1:65" s="2" customFormat="1" ht="21.75" customHeight="1" x14ac:dyDescent="0.2">
      <c r="A159" s="30"/>
      <c r="B159" s="128"/>
      <c r="C159" s="160" t="s">
        <v>334</v>
      </c>
      <c r="D159" s="160" t="s">
        <v>221</v>
      </c>
      <c r="E159" s="161" t="s">
        <v>2287</v>
      </c>
      <c r="F159" s="162" t="s">
        <v>2288</v>
      </c>
      <c r="G159" s="163" t="s">
        <v>321</v>
      </c>
      <c r="H159" s="164">
        <v>152.44200000000001</v>
      </c>
      <c r="I159" s="165"/>
      <c r="J159" s="166">
        <f t="shared" si="5"/>
        <v>0</v>
      </c>
      <c r="K159" s="167"/>
      <c r="L159" s="31"/>
      <c r="M159" s="168" t="s">
        <v>1</v>
      </c>
      <c r="N159" s="169" t="s">
        <v>38</v>
      </c>
      <c r="O159" s="59"/>
      <c r="P159" s="170">
        <f t="shared" si="6"/>
        <v>0</v>
      </c>
      <c r="Q159" s="170">
        <v>6.8999999999999997E-4</v>
      </c>
      <c r="R159" s="170">
        <f t="shared" si="7"/>
        <v>0.10518498</v>
      </c>
      <c r="S159" s="170">
        <v>0</v>
      </c>
      <c r="T159" s="171">
        <f t="shared" si="8"/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72" t="s">
        <v>225</v>
      </c>
      <c r="AT159" s="172" t="s">
        <v>221</v>
      </c>
      <c r="AU159" s="172" t="s">
        <v>84</v>
      </c>
      <c r="AY159" s="13" t="s">
        <v>219</v>
      </c>
      <c r="BE159" s="91">
        <f t="shared" si="9"/>
        <v>0</v>
      </c>
      <c r="BF159" s="91">
        <f t="shared" si="10"/>
        <v>0</v>
      </c>
      <c r="BG159" s="91">
        <f t="shared" si="11"/>
        <v>0</v>
      </c>
      <c r="BH159" s="91">
        <f t="shared" si="12"/>
        <v>0</v>
      </c>
      <c r="BI159" s="91">
        <f t="shared" si="13"/>
        <v>0</v>
      </c>
      <c r="BJ159" s="13" t="s">
        <v>84</v>
      </c>
      <c r="BK159" s="91">
        <f t="shared" si="14"/>
        <v>0</v>
      </c>
      <c r="BL159" s="13" t="s">
        <v>225</v>
      </c>
      <c r="BM159" s="172" t="s">
        <v>279</v>
      </c>
    </row>
    <row r="160" spans="1:65" s="2" customFormat="1" ht="21.75" customHeight="1" x14ac:dyDescent="0.2">
      <c r="A160" s="30"/>
      <c r="B160" s="128"/>
      <c r="C160" s="160" t="s">
        <v>251</v>
      </c>
      <c r="D160" s="160" t="s">
        <v>221</v>
      </c>
      <c r="E160" s="161" t="s">
        <v>2289</v>
      </c>
      <c r="F160" s="162" t="s">
        <v>2290</v>
      </c>
      <c r="G160" s="163" t="s">
        <v>321</v>
      </c>
      <c r="H160" s="164">
        <v>152.44200000000001</v>
      </c>
      <c r="I160" s="165"/>
      <c r="J160" s="166">
        <f t="shared" si="5"/>
        <v>0</v>
      </c>
      <c r="K160" s="167"/>
      <c r="L160" s="31"/>
      <c r="M160" s="168" t="s">
        <v>1</v>
      </c>
      <c r="N160" s="169" t="s">
        <v>38</v>
      </c>
      <c r="O160" s="59"/>
      <c r="P160" s="170">
        <f t="shared" si="6"/>
        <v>0</v>
      </c>
      <c r="Q160" s="170">
        <v>0</v>
      </c>
      <c r="R160" s="170">
        <f t="shared" si="7"/>
        <v>0</v>
      </c>
      <c r="S160" s="170">
        <v>0</v>
      </c>
      <c r="T160" s="171">
        <f t="shared" si="8"/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72" t="s">
        <v>225</v>
      </c>
      <c r="AT160" s="172" t="s">
        <v>221</v>
      </c>
      <c r="AU160" s="172" t="s">
        <v>84</v>
      </c>
      <c r="AY160" s="13" t="s">
        <v>219</v>
      </c>
      <c r="BE160" s="91">
        <f t="shared" si="9"/>
        <v>0</v>
      </c>
      <c r="BF160" s="91">
        <f t="shared" si="10"/>
        <v>0</v>
      </c>
      <c r="BG160" s="91">
        <f t="shared" si="11"/>
        <v>0</v>
      </c>
      <c r="BH160" s="91">
        <f t="shared" si="12"/>
        <v>0</v>
      </c>
      <c r="BI160" s="91">
        <f t="shared" si="13"/>
        <v>0</v>
      </c>
      <c r="BJ160" s="13" t="s">
        <v>84</v>
      </c>
      <c r="BK160" s="91">
        <f t="shared" si="14"/>
        <v>0</v>
      </c>
      <c r="BL160" s="13" t="s">
        <v>225</v>
      </c>
      <c r="BM160" s="172" t="s">
        <v>337</v>
      </c>
    </row>
    <row r="161" spans="1:65" s="2" customFormat="1" ht="24.3" customHeight="1" x14ac:dyDescent="0.2">
      <c r="A161" s="30"/>
      <c r="B161" s="128"/>
      <c r="C161" s="160" t="s">
        <v>341</v>
      </c>
      <c r="D161" s="160" t="s">
        <v>221</v>
      </c>
      <c r="E161" s="161" t="s">
        <v>2411</v>
      </c>
      <c r="F161" s="162" t="s">
        <v>2412</v>
      </c>
      <c r="G161" s="163" t="s">
        <v>224</v>
      </c>
      <c r="H161" s="164">
        <v>62.331000000000003</v>
      </c>
      <c r="I161" s="165"/>
      <c r="J161" s="166">
        <f t="shared" si="5"/>
        <v>0</v>
      </c>
      <c r="K161" s="167"/>
      <c r="L161" s="31"/>
      <c r="M161" s="168" t="s">
        <v>1</v>
      </c>
      <c r="N161" s="169" t="s">
        <v>38</v>
      </c>
      <c r="O161" s="59"/>
      <c r="P161" s="170">
        <f t="shared" si="6"/>
        <v>0</v>
      </c>
      <c r="Q161" s="170">
        <v>1.3500000000000001E-3</v>
      </c>
      <c r="R161" s="170">
        <f t="shared" si="7"/>
        <v>8.4146850000000009E-2</v>
      </c>
      <c r="S161" s="170">
        <v>0</v>
      </c>
      <c r="T161" s="171">
        <f t="shared" si="8"/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72" t="s">
        <v>225</v>
      </c>
      <c r="AT161" s="172" t="s">
        <v>221</v>
      </c>
      <c r="AU161" s="172" t="s">
        <v>84</v>
      </c>
      <c r="AY161" s="13" t="s">
        <v>219</v>
      </c>
      <c r="BE161" s="91">
        <f t="shared" si="9"/>
        <v>0</v>
      </c>
      <c r="BF161" s="91">
        <f t="shared" si="10"/>
        <v>0</v>
      </c>
      <c r="BG161" s="91">
        <f t="shared" si="11"/>
        <v>0</v>
      </c>
      <c r="BH161" s="91">
        <f t="shared" si="12"/>
        <v>0</v>
      </c>
      <c r="BI161" s="91">
        <f t="shared" si="13"/>
        <v>0</v>
      </c>
      <c r="BJ161" s="13" t="s">
        <v>84</v>
      </c>
      <c r="BK161" s="91">
        <f t="shared" si="14"/>
        <v>0</v>
      </c>
      <c r="BL161" s="13" t="s">
        <v>225</v>
      </c>
      <c r="BM161" s="172" t="s">
        <v>340</v>
      </c>
    </row>
    <row r="162" spans="1:65" s="2" customFormat="1" ht="24.3" customHeight="1" x14ac:dyDescent="0.2">
      <c r="A162" s="30"/>
      <c r="B162" s="128"/>
      <c r="C162" s="160" t="s">
        <v>7</v>
      </c>
      <c r="D162" s="160" t="s">
        <v>221</v>
      </c>
      <c r="E162" s="161" t="s">
        <v>2413</v>
      </c>
      <c r="F162" s="162" t="s">
        <v>2414</v>
      </c>
      <c r="G162" s="163" t="s">
        <v>224</v>
      </c>
      <c r="H162" s="164">
        <v>62.331000000000003</v>
      </c>
      <c r="I162" s="165"/>
      <c r="J162" s="166">
        <f t="shared" si="5"/>
        <v>0</v>
      </c>
      <c r="K162" s="167"/>
      <c r="L162" s="31"/>
      <c r="M162" s="168" t="s">
        <v>1</v>
      </c>
      <c r="N162" s="169" t="s">
        <v>38</v>
      </c>
      <c r="O162" s="59"/>
      <c r="P162" s="170">
        <f t="shared" si="6"/>
        <v>0</v>
      </c>
      <c r="Q162" s="170">
        <v>0</v>
      </c>
      <c r="R162" s="170">
        <f t="shared" si="7"/>
        <v>0</v>
      </c>
      <c r="S162" s="170">
        <v>0</v>
      </c>
      <c r="T162" s="171">
        <f t="shared" si="8"/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72" t="s">
        <v>225</v>
      </c>
      <c r="AT162" s="172" t="s">
        <v>221</v>
      </c>
      <c r="AU162" s="172" t="s">
        <v>84</v>
      </c>
      <c r="AY162" s="13" t="s">
        <v>219</v>
      </c>
      <c r="BE162" s="91">
        <f t="shared" si="9"/>
        <v>0</v>
      </c>
      <c r="BF162" s="91">
        <f t="shared" si="10"/>
        <v>0</v>
      </c>
      <c r="BG162" s="91">
        <f t="shared" si="11"/>
        <v>0</v>
      </c>
      <c r="BH162" s="91">
        <f t="shared" si="12"/>
        <v>0</v>
      </c>
      <c r="BI162" s="91">
        <f t="shared" si="13"/>
        <v>0</v>
      </c>
      <c r="BJ162" s="13" t="s">
        <v>84</v>
      </c>
      <c r="BK162" s="91">
        <f t="shared" si="14"/>
        <v>0</v>
      </c>
      <c r="BL162" s="13" t="s">
        <v>225</v>
      </c>
      <c r="BM162" s="172" t="s">
        <v>344</v>
      </c>
    </row>
    <row r="163" spans="1:65" s="2" customFormat="1" ht="24.3" customHeight="1" x14ac:dyDescent="0.2">
      <c r="A163" s="30"/>
      <c r="B163" s="128"/>
      <c r="C163" s="160" t="s">
        <v>348</v>
      </c>
      <c r="D163" s="160" t="s">
        <v>221</v>
      </c>
      <c r="E163" s="161" t="s">
        <v>2291</v>
      </c>
      <c r="F163" s="162" t="s">
        <v>2292</v>
      </c>
      <c r="G163" s="163" t="s">
        <v>321</v>
      </c>
      <c r="H163" s="164">
        <v>152.44200000000001</v>
      </c>
      <c r="I163" s="165"/>
      <c r="J163" s="166">
        <f t="shared" si="5"/>
        <v>0</v>
      </c>
      <c r="K163" s="167"/>
      <c r="L163" s="31"/>
      <c r="M163" s="168" t="s">
        <v>1</v>
      </c>
      <c r="N163" s="169" t="s">
        <v>38</v>
      </c>
      <c r="O163" s="59"/>
      <c r="P163" s="170">
        <f t="shared" si="6"/>
        <v>0</v>
      </c>
      <c r="Q163" s="170">
        <v>4.0299999999999997E-3</v>
      </c>
      <c r="R163" s="170">
        <f t="shared" si="7"/>
        <v>0.61434126</v>
      </c>
      <c r="S163" s="170">
        <v>0</v>
      </c>
      <c r="T163" s="171">
        <f t="shared" si="8"/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72" t="s">
        <v>225</v>
      </c>
      <c r="AT163" s="172" t="s">
        <v>221</v>
      </c>
      <c r="AU163" s="172" t="s">
        <v>84</v>
      </c>
      <c r="AY163" s="13" t="s">
        <v>219</v>
      </c>
      <c r="BE163" s="91">
        <f t="shared" si="9"/>
        <v>0</v>
      </c>
      <c r="BF163" s="91">
        <f t="shared" si="10"/>
        <v>0</v>
      </c>
      <c r="BG163" s="91">
        <f t="shared" si="11"/>
        <v>0</v>
      </c>
      <c r="BH163" s="91">
        <f t="shared" si="12"/>
        <v>0</v>
      </c>
      <c r="BI163" s="91">
        <f t="shared" si="13"/>
        <v>0</v>
      </c>
      <c r="BJ163" s="13" t="s">
        <v>84</v>
      </c>
      <c r="BK163" s="91">
        <f t="shared" si="14"/>
        <v>0</v>
      </c>
      <c r="BL163" s="13" t="s">
        <v>225</v>
      </c>
      <c r="BM163" s="172" t="s">
        <v>347</v>
      </c>
    </row>
    <row r="164" spans="1:65" s="2" customFormat="1" ht="24.3" customHeight="1" x14ac:dyDescent="0.2">
      <c r="A164" s="30"/>
      <c r="B164" s="128"/>
      <c r="C164" s="160" t="s">
        <v>256</v>
      </c>
      <c r="D164" s="160" t="s">
        <v>221</v>
      </c>
      <c r="E164" s="161" t="s">
        <v>2293</v>
      </c>
      <c r="F164" s="162" t="s">
        <v>2294</v>
      </c>
      <c r="G164" s="163" t="s">
        <v>321</v>
      </c>
      <c r="H164" s="164">
        <v>152.44200000000001</v>
      </c>
      <c r="I164" s="165"/>
      <c r="J164" s="166">
        <f t="shared" si="5"/>
        <v>0</v>
      </c>
      <c r="K164" s="167"/>
      <c r="L164" s="31"/>
      <c r="M164" s="168" t="s">
        <v>1</v>
      </c>
      <c r="N164" s="169" t="s">
        <v>38</v>
      </c>
      <c r="O164" s="59"/>
      <c r="P164" s="170">
        <f t="shared" si="6"/>
        <v>0</v>
      </c>
      <c r="Q164" s="170">
        <v>0</v>
      </c>
      <c r="R164" s="170">
        <f t="shared" si="7"/>
        <v>0</v>
      </c>
      <c r="S164" s="170">
        <v>0</v>
      </c>
      <c r="T164" s="171">
        <f t="shared" si="8"/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72" t="s">
        <v>225</v>
      </c>
      <c r="AT164" s="172" t="s">
        <v>221</v>
      </c>
      <c r="AU164" s="172" t="s">
        <v>84</v>
      </c>
      <c r="AY164" s="13" t="s">
        <v>219</v>
      </c>
      <c r="BE164" s="91">
        <f t="shared" si="9"/>
        <v>0</v>
      </c>
      <c r="BF164" s="91">
        <f t="shared" si="10"/>
        <v>0</v>
      </c>
      <c r="BG164" s="91">
        <f t="shared" si="11"/>
        <v>0</v>
      </c>
      <c r="BH164" s="91">
        <f t="shared" si="12"/>
        <v>0</v>
      </c>
      <c r="BI164" s="91">
        <f t="shared" si="13"/>
        <v>0</v>
      </c>
      <c r="BJ164" s="13" t="s">
        <v>84</v>
      </c>
      <c r="BK164" s="91">
        <f t="shared" si="14"/>
        <v>0</v>
      </c>
      <c r="BL164" s="13" t="s">
        <v>225</v>
      </c>
      <c r="BM164" s="172" t="s">
        <v>351</v>
      </c>
    </row>
    <row r="165" spans="1:65" s="2" customFormat="1" ht="24.3" customHeight="1" x14ac:dyDescent="0.2">
      <c r="A165" s="30"/>
      <c r="B165" s="128"/>
      <c r="C165" s="160" t="s">
        <v>356</v>
      </c>
      <c r="D165" s="160" t="s">
        <v>221</v>
      </c>
      <c r="E165" s="161" t="s">
        <v>310</v>
      </c>
      <c r="F165" s="162" t="s">
        <v>2295</v>
      </c>
      <c r="G165" s="163" t="s">
        <v>224</v>
      </c>
      <c r="H165" s="164">
        <v>239.43299999999999</v>
      </c>
      <c r="I165" s="165"/>
      <c r="J165" s="166">
        <f t="shared" si="5"/>
        <v>0</v>
      </c>
      <c r="K165" s="167"/>
      <c r="L165" s="31"/>
      <c r="M165" s="168" t="s">
        <v>1</v>
      </c>
      <c r="N165" s="169" t="s">
        <v>38</v>
      </c>
      <c r="O165" s="59"/>
      <c r="P165" s="170">
        <f t="shared" si="6"/>
        <v>0</v>
      </c>
      <c r="Q165" s="170">
        <v>0</v>
      </c>
      <c r="R165" s="170">
        <f t="shared" si="7"/>
        <v>0</v>
      </c>
      <c r="S165" s="170">
        <v>0</v>
      </c>
      <c r="T165" s="171">
        <f t="shared" si="8"/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72" t="s">
        <v>225</v>
      </c>
      <c r="AT165" s="172" t="s">
        <v>221</v>
      </c>
      <c r="AU165" s="172" t="s">
        <v>84</v>
      </c>
      <c r="AY165" s="13" t="s">
        <v>219</v>
      </c>
      <c r="BE165" s="91">
        <f t="shared" si="9"/>
        <v>0</v>
      </c>
      <c r="BF165" s="91">
        <f t="shared" si="10"/>
        <v>0</v>
      </c>
      <c r="BG165" s="91">
        <f t="shared" si="11"/>
        <v>0</v>
      </c>
      <c r="BH165" s="91">
        <f t="shared" si="12"/>
        <v>0</v>
      </c>
      <c r="BI165" s="91">
        <f t="shared" si="13"/>
        <v>0</v>
      </c>
      <c r="BJ165" s="13" t="s">
        <v>84</v>
      </c>
      <c r="BK165" s="91">
        <f t="shared" si="14"/>
        <v>0</v>
      </c>
      <c r="BL165" s="13" t="s">
        <v>225</v>
      </c>
      <c r="BM165" s="172" t="s">
        <v>362</v>
      </c>
    </row>
    <row r="166" spans="1:65" s="2" customFormat="1" ht="16.5" customHeight="1" x14ac:dyDescent="0.2">
      <c r="A166" s="30"/>
      <c r="B166" s="128"/>
      <c r="C166" s="160" t="s">
        <v>260</v>
      </c>
      <c r="D166" s="160" t="s">
        <v>221</v>
      </c>
      <c r="E166" s="161" t="s">
        <v>312</v>
      </c>
      <c r="F166" s="162" t="s">
        <v>313</v>
      </c>
      <c r="G166" s="163" t="s">
        <v>224</v>
      </c>
      <c r="H166" s="164">
        <v>239.43299999999999</v>
      </c>
      <c r="I166" s="165"/>
      <c r="J166" s="166">
        <f t="shared" si="5"/>
        <v>0</v>
      </c>
      <c r="K166" s="167"/>
      <c r="L166" s="31"/>
      <c r="M166" s="168" t="s">
        <v>1</v>
      </c>
      <c r="N166" s="169" t="s">
        <v>38</v>
      </c>
      <c r="O166" s="59"/>
      <c r="P166" s="170">
        <f t="shared" si="6"/>
        <v>0</v>
      </c>
      <c r="Q166" s="170">
        <v>0</v>
      </c>
      <c r="R166" s="170">
        <f t="shared" si="7"/>
        <v>0</v>
      </c>
      <c r="S166" s="170">
        <v>0</v>
      </c>
      <c r="T166" s="171">
        <f t="shared" si="8"/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72" t="s">
        <v>225</v>
      </c>
      <c r="AT166" s="172" t="s">
        <v>221</v>
      </c>
      <c r="AU166" s="172" t="s">
        <v>84</v>
      </c>
      <c r="AY166" s="13" t="s">
        <v>219</v>
      </c>
      <c r="BE166" s="91">
        <f t="shared" si="9"/>
        <v>0</v>
      </c>
      <c r="BF166" s="91">
        <f t="shared" si="10"/>
        <v>0</v>
      </c>
      <c r="BG166" s="91">
        <f t="shared" si="11"/>
        <v>0</v>
      </c>
      <c r="BH166" s="91">
        <f t="shared" si="12"/>
        <v>0</v>
      </c>
      <c r="BI166" s="91">
        <f t="shared" si="13"/>
        <v>0</v>
      </c>
      <c r="BJ166" s="13" t="s">
        <v>84</v>
      </c>
      <c r="BK166" s="91">
        <f t="shared" si="14"/>
        <v>0</v>
      </c>
      <c r="BL166" s="13" t="s">
        <v>225</v>
      </c>
      <c r="BM166" s="172" t="s">
        <v>366</v>
      </c>
    </row>
    <row r="167" spans="1:65" s="2" customFormat="1" ht="21.75" customHeight="1" x14ac:dyDescent="0.2">
      <c r="A167" s="30"/>
      <c r="B167" s="128"/>
      <c r="C167" s="160" t="s">
        <v>363</v>
      </c>
      <c r="D167" s="160" t="s">
        <v>221</v>
      </c>
      <c r="E167" s="161" t="s">
        <v>2298</v>
      </c>
      <c r="F167" s="162" t="s">
        <v>2299</v>
      </c>
      <c r="G167" s="163" t="s">
        <v>224</v>
      </c>
      <c r="H167" s="164">
        <v>239.43299999999999</v>
      </c>
      <c r="I167" s="165"/>
      <c r="J167" s="166">
        <f t="shared" si="5"/>
        <v>0</v>
      </c>
      <c r="K167" s="167"/>
      <c r="L167" s="31"/>
      <c r="M167" s="168" t="s">
        <v>1</v>
      </c>
      <c r="N167" s="169" t="s">
        <v>38</v>
      </c>
      <c r="O167" s="59"/>
      <c r="P167" s="170">
        <f t="shared" si="6"/>
        <v>0</v>
      </c>
      <c r="Q167" s="170">
        <v>0</v>
      </c>
      <c r="R167" s="170">
        <f t="shared" si="7"/>
        <v>0</v>
      </c>
      <c r="S167" s="170">
        <v>0</v>
      </c>
      <c r="T167" s="171">
        <f t="shared" si="8"/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72" t="s">
        <v>225</v>
      </c>
      <c r="AT167" s="172" t="s">
        <v>221</v>
      </c>
      <c r="AU167" s="172" t="s">
        <v>84</v>
      </c>
      <c r="AY167" s="13" t="s">
        <v>219</v>
      </c>
      <c r="BE167" s="91">
        <f t="shared" si="9"/>
        <v>0</v>
      </c>
      <c r="BF167" s="91">
        <f t="shared" si="10"/>
        <v>0</v>
      </c>
      <c r="BG167" s="91">
        <f t="shared" si="11"/>
        <v>0</v>
      </c>
      <c r="BH167" s="91">
        <f t="shared" si="12"/>
        <v>0</v>
      </c>
      <c r="BI167" s="91">
        <f t="shared" si="13"/>
        <v>0</v>
      </c>
      <c r="BJ167" s="13" t="s">
        <v>84</v>
      </c>
      <c r="BK167" s="91">
        <f t="shared" si="14"/>
        <v>0</v>
      </c>
      <c r="BL167" s="13" t="s">
        <v>225</v>
      </c>
      <c r="BM167" s="172" t="s">
        <v>369</v>
      </c>
    </row>
    <row r="168" spans="1:65" s="2" customFormat="1" ht="16.5" customHeight="1" x14ac:dyDescent="0.2">
      <c r="A168" s="30"/>
      <c r="B168" s="128"/>
      <c r="C168" s="160" t="s">
        <v>264</v>
      </c>
      <c r="D168" s="160" t="s">
        <v>221</v>
      </c>
      <c r="E168" s="161" t="s">
        <v>2300</v>
      </c>
      <c r="F168" s="162" t="s">
        <v>2301</v>
      </c>
      <c r="G168" s="163" t="s">
        <v>224</v>
      </c>
      <c r="H168" s="164">
        <v>239.43299999999999</v>
      </c>
      <c r="I168" s="165"/>
      <c r="J168" s="166">
        <f t="shared" si="5"/>
        <v>0</v>
      </c>
      <c r="K168" s="167"/>
      <c r="L168" s="31"/>
      <c r="M168" s="168" t="s">
        <v>1</v>
      </c>
      <c r="N168" s="169" t="s">
        <v>38</v>
      </c>
      <c r="O168" s="59"/>
      <c r="P168" s="170">
        <f t="shared" si="6"/>
        <v>0</v>
      </c>
      <c r="Q168" s="170">
        <v>0</v>
      </c>
      <c r="R168" s="170">
        <f t="shared" si="7"/>
        <v>0</v>
      </c>
      <c r="S168" s="170">
        <v>0</v>
      </c>
      <c r="T168" s="171">
        <f t="shared" si="8"/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72" t="s">
        <v>225</v>
      </c>
      <c r="AT168" s="172" t="s">
        <v>221</v>
      </c>
      <c r="AU168" s="172" t="s">
        <v>84</v>
      </c>
      <c r="AY168" s="13" t="s">
        <v>219</v>
      </c>
      <c r="BE168" s="91">
        <f t="shared" si="9"/>
        <v>0</v>
      </c>
      <c r="BF168" s="91">
        <f t="shared" si="10"/>
        <v>0</v>
      </c>
      <c r="BG168" s="91">
        <f t="shared" si="11"/>
        <v>0</v>
      </c>
      <c r="BH168" s="91">
        <f t="shared" si="12"/>
        <v>0</v>
      </c>
      <c r="BI168" s="91">
        <f t="shared" si="13"/>
        <v>0</v>
      </c>
      <c r="BJ168" s="13" t="s">
        <v>84</v>
      </c>
      <c r="BK168" s="91">
        <f t="shared" si="14"/>
        <v>0</v>
      </c>
      <c r="BL168" s="13" t="s">
        <v>225</v>
      </c>
      <c r="BM168" s="172" t="s">
        <v>373</v>
      </c>
    </row>
    <row r="169" spans="1:65" s="2" customFormat="1" ht="16.5" customHeight="1" x14ac:dyDescent="0.2">
      <c r="A169" s="30"/>
      <c r="B169" s="128"/>
      <c r="C169" s="160" t="s">
        <v>370</v>
      </c>
      <c r="D169" s="160" t="s">
        <v>221</v>
      </c>
      <c r="E169" s="161" t="s">
        <v>314</v>
      </c>
      <c r="F169" s="162" t="s">
        <v>2302</v>
      </c>
      <c r="G169" s="163" t="s">
        <v>224</v>
      </c>
      <c r="H169" s="164">
        <v>239.43299999999999</v>
      </c>
      <c r="I169" s="165"/>
      <c r="J169" s="166">
        <f t="shared" si="5"/>
        <v>0</v>
      </c>
      <c r="K169" s="167"/>
      <c r="L169" s="31"/>
      <c r="M169" s="168" t="s">
        <v>1</v>
      </c>
      <c r="N169" s="169" t="s">
        <v>38</v>
      </c>
      <c r="O169" s="59"/>
      <c r="P169" s="170">
        <f t="shared" si="6"/>
        <v>0</v>
      </c>
      <c r="Q169" s="170">
        <v>0</v>
      </c>
      <c r="R169" s="170">
        <f t="shared" si="7"/>
        <v>0</v>
      </c>
      <c r="S169" s="170">
        <v>0</v>
      </c>
      <c r="T169" s="171">
        <f t="shared" si="8"/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72" t="s">
        <v>225</v>
      </c>
      <c r="AT169" s="172" t="s">
        <v>221</v>
      </c>
      <c r="AU169" s="172" t="s">
        <v>84</v>
      </c>
      <c r="AY169" s="13" t="s">
        <v>219</v>
      </c>
      <c r="BE169" s="91">
        <f t="shared" si="9"/>
        <v>0</v>
      </c>
      <c r="BF169" s="91">
        <f t="shared" si="10"/>
        <v>0</v>
      </c>
      <c r="BG169" s="91">
        <f t="shared" si="11"/>
        <v>0</v>
      </c>
      <c r="BH169" s="91">
        <f t="shared" si="12"/>
        <v>0</v>
      </c>
      <c r="BI169" s="91">
        <f t="shared" si="13"/>
        <v>0</v>
      </c>
      <c r="BJ169" s="13" t="s">
        <v>84</v>
      </c>
      <c r="BK169" s="91">
        <f t="shared" si="14"/>
        <v>0</v>
      </c>
      <c r="BL169" s="13" t="s">
        <v>225</v>
      </c>
      <c r="BM169" s="172" t="s">
        <v>376</v>
      </c>
    </row>
    <row r="170" spans="1:65" s="2" customFormat="1" ht="21.75" customHeight="1" x14ac:dyDescent="0.2">
      <c r="A170" s="30"/>
      <c r="B170" s="128"/>
      <c r="C170" s="160" t="s">
        <v>268</v>
      </c>
      <c r="D170" s="160" t="s">
        <v>221</v>
      </c>
      <c r="E170" s="161" t="s">
        <v>316</v>
      </c>
      <c r="F170" s="162" t="s">
        <v>317</v>
      </c>
      <c r="G170" s="163" t="s">
        <v>224</v>
      </c>
      <c r="H170" s="164">
        <v>480.14800000000002</v>
      </c>
      <c r="I170" s="165"/>
      <c r="J170" s="166">
        <f t="shared" si="5"/>
        <v>0</v>
      </c>
      <c r="K170" s="167"/>
      <c r="L170" s="31"/>
      <c r="M170" s="168" t="s">
        <v>1</v>
      </c>
      <c r="N170" s="169" t="s">
        <v>38</v>
      </c>
      <c r="O170" s="59"/>
      <c r="P170" s="170">
        <f t="shared" si="6"/>
        <v>0</v>
      </c>
      <c r="Q170" s="170">
        <v>0</v>
      </c>
      <c r="R170" s="170">
        <f t="shared" si="7"/>
        <v>0</v>
      </c>
      <c r="S170" s="170">
        <v>0</v>
      </c>
      <c r="T170" s="171">
        <f t="shared" si="8"/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72" t="s">
        <v>225</v>
      </c>
      <c r="AT170" s="172" t="s">
        <v>221</v>
      </c>
      <c r="AU170" s="172" t="s">
        <v>84</v>
      </c>
      <c r="AY170" s="13" t="s">
        <v>219</v>
      </c>
      <c r="BE170" s="91">
        <f t="shared" si="9"/>
        <v>0</v>
      </c>
      <c r="BF170" s="91">
        <f t="shared" si="10"/>
        <v>0</v>
      </c>
      <c r="BG170" s="91">
        <f t="shared" si="11"/>
        <v>0</v>
      </c>
      <c r="BH170" s="91">
        <f t="shared" si="12"/>
        <v>0</v>
      </c>
      <c r="BI170" s="91">
        <f t="shared" si="13"/>
        <v>0</v>
      </c>
      <c r="BJ170" s="13" t="s">
        <v>84</v>
      </c>
      <c r="BK170" s="91">
        <f t="shared" si="14"/>
        <v>0</v>
      </c>
      <c r="BL170" s="13" t="s">
        <v>225</v>
      </c>
      <c r="BM170" s="172" t="s">
        <v>381</v>
      </c>
    </row>
    <row r="171" spans="1:65" s="2" customFormat="1" ht="16.5" customHeight="1" x14ac:dyDescent="0.2">
      <c r="A171" s="30"/>
      <c r="B171" s="128"/>
      <c r="C171" s="160" t="s">
        <v>377</v>
      </c>
      <c r="D171" s="160" t="s">
        <v>221</v>
      </c>
      <c r="E171" s="161" t="s">
        <v>2303</v>
      </c>
      <c r="F171" s="162" t="s">
        <v>2304</v>
      </c>
      <c r="G171" s="163" t="s">
        <v>224</v>
      </c>
      <c r="H171" s="164">
        <v>129.06399999999999</v>
      </c>
      <c r="I171" s="165"/>
      <c r="J171" s="166">
        <f t="shared" si="5"/>
        <v>0</v>
      </c>
      <c r="K171" s="167"/>
      <c r="L171" s="31"/>
      <c r="M171" s="168" t="s">
        <v>1</v>
      </c>
      <c r="N171" s="169" t="s">
        <v>38</v>
      </c>
      <c r="O171" s="59"/>
      <c r="P171" s="170">
        <f t="shared" si="6"/>
        <v>0</v>
      </c>
      <c r="Q171" s="170">
        <v>0</v>
      </c>
      <c r="R171" s="170">
        <f t="shared" si="7"/>
        <v>0</v>
      </c>
      <c r="S171" s="170">
        <v>0</v>
      </c>
      <c r="T171" s="171">
        <f t="shared" si="8"/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72" t="s">
        <v>225</v>
      </c>
      <c r="AT171" s="172" t="s">
        <v>221</v>
      </c>
      <c r="AU171" s="172" t="s">
        <v>84</v>
      </c>
      <c r="AY171" s="13" t="s">
        <v>219</v>
      </c>
      <c r="BE171" s="91">
        <f t="shared" si="9"/>
        <v>0</v>
      </c>
      <c r="BF171" s="91">
        <f t="shared" si="10"/>
        <v>0</v>
      </c>
      <c r="BG171" s="91">
        <f t="shared" si="11"/>
        <v>0</v>
      </c>
      <c r="BH171" s="91">
        <f t="shared" si="12"/>
        <v>0</v>
      </c>
      <c r="BI171" s="91">
        <f t="shared" si="13"/>
        <v>0</v>
      </c>
      <c r="BJ171" s="13" t="s">
        <v>84</v>
      </c>
      <c r="BK171" s="91">
        <f t="shared" si="14"/>
        <v>0</v>
      </c>
      <c r="BL171" s="13" t="s">
        <v>225</v>
      </c>
      <c r="BM171" s="172" t="s">
        <v>385</v>
      </c>
    </row>
    <row r="172" spans="1:65" s="2" customFormat="1" ht="16.5" customHeight="1" x14ac:dyDescent="0.2">
      <c r="A172" s="30"/>
      <c r="B172" s="128"/>
      <c r="C172" s="178" t="s">
        <v>271</v>
      </c>
      <c r="D172" s="178" t="s">
        <v>680</v>
      </c>
      <c r="E172" s="179" t="s">
        <v>2305</v>
      </c>
      <c r="F172" s="180" t="s">
        <v>2306</v>
      </c>
      <c r="G172" s="181" t="s">
        <v>224</v>
      </c>
      <c r="H172" s="182">
        <v>129.06399999999999</v>
      </c>
      <c r="I172" s="183"/>
      <c r="J172" s="184">
        <f t="shared" si="5"/>
        <v>0</v>
      </c>
      <c r="K172" s="185"/>
      <c r="L172" s="186"/>
      <c r="M172" s="187" t="s">
        <v>1</v>
      </c>
      <c r="N172" s="188" t="s">
        <v>38</v>
      </c>
      <c r="O172" s="59"/>
      <c r="P172" s="170">
        <f t="shared" si="6"/>
        <v>0</v>
      </c>
      <c r="Q172" s="170">
        <v>1.67</v>
      </c>
      <c r="R172" s="170">
        <f t="shared" si="7"/>
        <v>215.53687999999997</v>
      </c>
      <c r="S172" s="170">
        <v>0</v>
      </c>
      <c r="T172" s="171">
        <f t="shared" si="8"/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72" t="s">
        <v>233</v>
      </c>
      <c r="AT172" s="172" t="s">
        <v>680</v>
      </c>
      <c r="AU172" s="172" t="s">
        <v>84</v>
      </c>
      <c r="AY172" s="13" t="s">
        <v>219</v>
      </c>
      <c r="BE172" s="91">
        <f t="shared" si="9"/>
        <v>0</v>
      </c>
      <c r="BF172" s="91">
        <f t="shared" si="10"/>
        <v>0</v>
      </c>
      <c r="BG172" s="91">
        <f t="shared" si="11"/>
        <v>0</v>
      </c>
      <c r="BH172" s="91">
        <f t="shared" si="12"/>
        <v>0</v>
      </c>
      <c r="BI172" s="91">
        <f t="shared" si="13"/>
        <v>0</v>
      </c>
      <c r="BJ172" s="13" t="s">
        <v>84</v>
      </c>
      <c r="BK172" s="91">
        <f t="shared" si="14"/>
        <v>0</v>
      </c>
      <c r="BL172" s="13" t="s">
        <v>225</v>
      </c>
      <c r="BM172" s="172" t="s">
        <v>389</v>
      </c>
    </row>
    <row r="173" spans="1:65" s="2" customFormat="1" ht="16.5" customHeight="1" x14ac:dyDescent="0.2">
      <c r="A173" s="30"/>
      <c r="B173" s="128"/>
      <c r="C173" s="160" t="s">
        <v>386</v>
      </c>
      <c r="D173" s="160" t="s">
        <v>221</v>
      </c>
      <c r="E173" s="161" t="s">
        <v>2307</v>
      </c>
      <c r="F173" s="162" t="s">
        <v>2308</v>
      </c>
      <c r="G173" s="163" t="s">
        <v>224</v>
      </c>
      <c r="H173" s="164">
        <v>129.06399999999999</v>
      </c>
      <c r="I173" s="165"/>
      <c r="J173" s="166">
        <f t="shared" si="5"/>
        <v>0</v>
      </c>
      <c r="K173" s="167"/>
      <c r="L173" s="31"/>
      <c r="M173" s="168" t="s">
        <v>1</v>
      </c>
      <c r="N173" s="169" t="s">
        <v>38</v>
      </c>
      <c r="O173" s="59"/>
      <c r="P173" s="170">
        <f t="shared" si="6"/>
        <v>0</v>
      </c>
      <c r="Q173" s="170">
        <v>0</v>
      </c>
      <c r="R173" s="170">
        <f t="shared" si="7"/>
        <v>0</v>
      </c>
      <c r="S173" s="170">
        <v>0</v>
      </c>
      <c r="T173" s="171">
        <f t="shared" si="8"/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72" t="s">
        <v>225</v>
      </c>
      <c r="AT173" s="172" t="s">
        <v>221</v>
      </c>
      <c r="AU173" s="172" t="s">
        <v>84</v>
      </c>
      <c r="AY173" s="13" t="s">
        <v>219</v>
      </c>
      <c r="BE173" s="91">
        <f t="shared" si="9"/>
        <v>0</v>
      </c>
      <c r="BF173" s="91">
        <f t="shared" si="10"/>
        <v>0</v>
      </c>
      <c r="BG173" s="91">
        <f t="shared" si="11"/>
        <v>0</v>
      </c>
      <c r="BH173" s="91">
        <f t="shared" si="12"/>
        <v>0</v>
      </c>
      <c r="BI173" s="91">
        <f t="shared" si="13"/>
        <v>0</v>
      </c>
      <c r="BJ173" s="13" t="s">
        <v>84</v>
      </c>
      <c r="BK173" s="91">
        <f t="shared" si="14"/>
        <v>0</v>
      </c>
      <c r="BL173" s="13" t="s">
        <v>225</v>
      </c>
      <c r="BM173" s="172" t="s">
        <v>392</v>
      </c>
    </row>
    <row r="174" spans="1:65" s="11" customFormat="1" ht="22.8" customHeight="1" x14ac:dyDescent="0.25">
      <c r="B174" s="147"/>
      <c r="D174" s="148" t="s">
        <v>71</v>
      </c>
      <c r="E174" s="158" t="s">
        <v>225</v>
      </c>
      <c r="F174" s="158" t="s">
        <v>443</v>
      </c>
      <c r="I174" s="150"/>
      <c r="J174" s="159">
        <f>BK174</f>
        <v>0</v>
      </c>
      <c r="L174" s="147"/>
      <c r="M174" s="152"/>
      <c r="N174" s="153"/>
      <c r="O174" s="153"/>
      <c r="P174" s="154">
        <f>SUM(P175:P181)</f>
        <v>0</v>
      </c>
      <c r="Q174" s="153"/>
      <c r="R174" s="154">
        <f>SUM(R175:R181)</f>
        <v>103.38899372</v>
      </c>
      <c r="S174" s="153"/>
      <c r="T174" s="155">
        <f>SUM(T175:T181)</f>
        <v>0</v>
      </c>
      <c r="AR174" s="148" t="s">
        <v>78</v>
      </c>
      <c r="AT174" s="156" t="s">
        <v>71</v>
      </c>
      <c r="AU174" s="156" t="s">
        <v>78</v>
      </c>
      <c r="AY174" s="148" t="s">
        <v>219</v>
      </c>
      <c r="BK174" s="157">
        <f>SUM(BK175:BK181)</f>
        <v>0</v>
      </c>
    </row>
    <row r="175" spans="1:65" s="2" customFormat="1" ht="24.3" customHeight="1" x14ac:dyDescent="0.2">
      <c r="A175" s="30"/>
      <c r="B175" s="128"/>
      <c r="C175" s="160" t="s">
        <v>275</v>
      </c>
      <c r="D175" s="160" t="s">
        <v>221</v>
      </c>
      <c r="E175" s="161" t="s">
        <v>2309</v>
      </c>
      <c r="F175" s="162" t="s">
        <v>2310</v>
      </c>
      <c r="G175" s="163" t="s">
        <v>224</v>
      </c>
      <c r="H175" s="164">
        <v>48.54</v>
      </c>
      <c r="I175" s="165"/>
      <c r="J175" s="166">
        <f t="shared" ref="J175:J181" si="15">ROUND(I175*H175,2)</f>
        <v>0</v>
      </c>
      <c r="K175" s="167"/>
      <c r="L175" s="31"/>
      <c r="M175" s="168" t="s">
        <v>1</v>
      </c>
      <c r="N175" s="169" t="s">
        <v>38</v>
      </c>
      <c r="O175" s="59"/>
      <c r="P175" s="170">
        <f t="shared" ref="P175:P181" si="16">O175*H175</f>
        <v>0</v>
      </c>
      <c r="Q175" s="170">
        <v>1.8907700000000001</v>
      </c>
      <c r="R175" s="170">
        <f t="shared" ref="R175:R181" si="17">Q175*H175</f>
        <v>91.777975800000007</v>
      </c>
      <c r="S175" s="170">
        <v>0</v>
      </c>
      <c r="T175" s="171">
        <f t="shared" ref="T175:T181" si="18">S175*H175</f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72" t="s">
        <v>225</v>
      </c>
      <c r="AT175" s="172" t="s">
        <v>221</v>
      </c>
      <c r="AU175" s="172" t="s">
        <v>84</v>
      </c>
      <c r="AY175" s="13" t="s">
        <v>219</v>
      </c>
      <c r="BE175" s="91">
        <f t="shared" ref="BE175:BE181" si="19">IF(N175="základná",J175,0)</f>
        <v>0</v>
      </c>
      <c r="BF175" s="91">
        <f t="shared" ref="BF175:BF181" si="20">IF(N175="znížená",J175,0)</f>
        <v>0</v>
      </c>
      <c r="BG175" s="91">
        <f t="shared" ref="BG175:BG181" si="21">IF(N175="zákl. prenesená",J175,0)</f>
        <v>0</v>
      </c>
      <c r="BH175" s="91">
        <f t="shared" ref="BH175:BH181" si="22">IF(N175="zníž. prenesená",J175,0)</f>
        <v>0</v>
      </c>
      <c r="BI175" s="91">
        <f t="shared" ref="BI175:BI181" si="23">IF(N175="nulová",J175,0)</f>
        <v>0</v>
      </c>
      <c r="BJ175" s="13" t="s">
        <v>84</v>
      </c>
      <c r="BK175" s="91">
        <f t="shared" ref="BK175:BK181" si="24">ROUND(I175*H175,2)</f>
        <v>0</v>
      </c>
      <c r="BL175" s="13" t="s">
        <v>225</v>
      </c>
      <c r="BM175" s="172" t="s">
        <v>396</v>
      </c>
    </row>
    <row r="176" spans="1:65" s="2" customFormat="1" ht="16.5" customHeight="1" x14ac:dyDescent="0.2">
      <c r="A176" s="30"/>
      <c r="B176" s="128"/>
      <c r="C176" s="160" t="s">
        <v>393</v>
      </c>
      <c r="D176" s="160" t="s">
        <v>221</v>
      </c>
      <c r="E176" s="161" t="s">
        <v>2311</v>
      </c>
      <c r="F176" s="162" t="s">
        <v>2491</v>
      </c>
      <c r="G176" s="163" t="s">
        <v>224</v>
      </c>
      <c r="H176" s="164">
        <v>0.59499999999999997</v>
      </c>
      <c r="I176" s="165"/>
      <c r="J176" s="166">
        <f t="shared" si="15"/>
        <v>0</v>
      </c>
      <c r="K176" s="167"/>
      <c r="L176" s="31"/>
      <c r="M176" s="168" t="s">
        <v>1</v>
      </c>
      <c r="N176" s="169" t="s">
        <v>38</v>
      </c>
      <c r="O176" s="59"/>
      <c r="P176" s="170">
        <f t="shared" si="16"/>
        <v>0</v>
      </c>
      <c r="Q176" s="170">
        <v>2.8446799999999999</v>
      </c>
      <c r="R176" s="170">
        <f t="shared" si="17"/>
        <v>1.6925845999999998</v>
      </c>
      <c r="S176" s="170">
        <v>0</v>
      </c>
      <c r="T176" s="171">
        <f t="shared" si="18"/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72" t="s">
        <v>225</v>
      </c>
      <c r="AT176" s="172" t="s">
        <v>221</v>
      </c>
      <c r="AU176" s="172" t="s">
        <v>84</v>
      </c>
      <c r="AY176" s="13" t="s">
        <v>219</v>
      </c>
      <c r="BE176" s="91">
        <f t="shared" si="19"/>
        <v>0</v>
      </c>
      <c r="BF176" s="91">
        <f t="shared" si="20"/>
        <v>0</v>
      </c>
      <c r="BG176" s="91">
        <f t="shared" si="21"/>
        <v>0</v>
      </c>
      <c r="BH176" s="91">
        <f t="shared" si="22"/>
        <v>0</v>
      </c>
      <c r="BI176" s="91">
        <f t="shared" si="23"/>
        <v>0</v>
      </c>
      <c r="BJ176" s="13" t="s">
        <v>84</v>
      </c>
      <c r="BK176" s="91">
        <f t="shared" si="24"/>
        <v>0</v>
      </c>
      <c r="BL176" s="13" t="s">
        <v>225</v>
      </c>
      <c r="BM176" s="172" t="s">
        <v>399</v>
      </c>
    </row>
    <row r="177" spans="1:65" s="2" customFormat="1" ht="16.5" customHeight="1" x14ac:dyDescent="0.2">
      <c r="A177" s="30"/>
      <c r="B177" s="128"/>
      <c r="C177" s="160" t="s">
        <v>279</v>
      </c>
      <c r="D177" s="160" t="s">
        <v>221</v>
      </c>
      <c r="E177" s="161" t="s">
        <v>2313</v>
      </c>
      <c r="F177" s="162" t="s">
        <v>2492</v>
      </c>
      <c r="G177" s="163" t="s">
        <v>224</v>
      </c>
      <c r="H177" s="164">
        <v>3.3490000000000002</v>
      </c>
      <c r="I177" s="165"/>
      <c r="J177" s="166">
        <f t="shared" si="15"/>
        <v>0</v>
      </c>
      <c r="K177" s="167"/>
      <c r="L177" s="31"/>
      <c r="M177" s="168" t="s">
        <v>1</v>
      </c>
      <c r="N177" s="169" t="s">
        <v>38</v>
      </c>
      <c r="O177" s="59"/>
      <c r="P177" s="170">
        <f t="shared" si="16"/>
        <v>0</v>
      </c>
      <c r="Q177" s="170">
        <v>2.8446799999999999</v>
      </c>
      <c r="R177" s="170">
        <f t="shared" si="17"/>
        <v>9.5268333199999997</v>
      </c>
      <c r="S177" s="170">
        <v>0</v>
      </c>
      <c r="T177" s="171">
        <f t="shared" si="18"/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72" t="s">
        <v>225</v>
      </c>
      <c r="AT177" s="172" t="s">
        <v>221</v>
      </c>
      <c r="AU177" s="172" t="s">
        <v>84</v>
      </c>
      <c r="AY177" s="13" t="s">
        <v>219</v>
      </c>
      <c r="BE177" s="91">
        <f t="shared" si="19"/>
        <v>0</v>
      </c>
      <c r="BF177" s="91">
        <f t="shared" si="20"/>
        <v>0</v>
      </c>
      <c r="BG177" s="91">
        <f t="shared" si="21"/>
        <v>0</v>
      </c>
      <c r="BH177" s="91">
        <f t="shared" si="22"/>
        <v>0</v>
      </c>
      <c r="BI177" s="91">
        <f t="shared" si="23"/>
        <v>0</v>
      </c>
      <c r="BJ177" s="13" t="s">
        <v>84</v>
      </c>
      <c r="BK177" s="91">
        <f t="shared" si="24"/>
        <v>0</v>
      </c>
      <c r="BL177" s="13" t="s">
        <v>225</v>
      </c>
      <c r="BM177" s="172" t="s">
        <v>403</v>
      </c>
    </row>
    <row r="178" spans="1:65" s="2" customFormat="1" ht="24.3" customHeight="1" x14ac:dyDescent="0.2">
      <c r="A178" s="30"/>
      <c r="B178" s="128"/>
      <c r="C178" s="160" t="s">
        <v>400</v>
      </c>
      <c r="D178" s="160" t="s">
        <v>221</v>
      </c>
      <c r="E178" s="161" t="s">
        <v>2417</v>
      </c>
      <c r="F178" s="162" t="s">
        <v>2418</v>
      </c>
      <c r="G178" s="163" t="s">
        <v>246</v>
      </c>
      <c r="H178" s="164">
        <v>2</v>
      </c>
      <c r="I178" s="165"/>
      <c r="J178" s="166">
        <f t="shared" si="15"/>
        <v>0</v>
      </c>
      <c r="K178" s="167"/>
      <c r="L178" s="31"/>
      <c r="M178" s="168" t="s">
        <v>1</v>
      </c>
      <c r="N178" s="169" t="s">
        <v>38</v>
      </c>
      <c r="O178" s="59"/>
      <c r="P178" s="170">
        <f t="shared" si="16"/>
        <v>0</v>
      </c>
      <c r="Q178" s="170">
        <v>6.6E-3</v>
      </c>
      <c r="R178" s="170">
        <f t="shared" si="17"/>
        <v>1.32E-2</v>
      </c>
      <c r="S178" s="170">
        <v>0</v>
      </c>
      <c r="T178" s="171">
        <f t="shared" si="18"/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72" t="s">
        <v>225</v>
      </c>
      <c r="AT178" s="172" t="s">
        <v>221</v>
      </c>
      <c r="AU178" s="172" t="s">
        <v>84</v>
      </c>
      <c r="AY178" s="13" t="s">
        <v>219</v>
      </c>
      <c r="BE178" s="91">
        <f t="shared" si="19"/>
        <v>0</v>
      </c>
      <c r="BF178" s="91">
        <f t="shared" si="20"/>
        <v>0</v>
      </c>
      <c r="BG178" s="91">
        <f t="shared" si="21"/>
        <v>0</v>
      </c>
      <c r="BH178" s="91">
        <f t="shared" si="22"/>
        <v>0</v>
      </c>
      <c r="BI178" s="91">
        <f t="shared" si="23"/>
        <v>0</v>
      </c>
      <c r="BJ178" s="13" t="s">
        <v>84</v>
      </c>
      <c r="BK178" s="91">
        <f t="shared" si="24"/>
        <v>0</v>
      </c>
      <c r="BL178" s="13" t="s">
        <v>225</v>
      </c>
      <c r="BM178" s="172" t="s">
        <v>406</v>
      </c>
    </row>
    <row r="179" spans="1:65" s="2" customFormat="1" ht="16.5" customHeight="1" x14ac:dyDescent="0.2">
      <c r="A179" s="30"/>
      <c r="B179" s="128"/>
      <c r="C179" s="178" t="s">
        <v>337</v>
      </c>
      <c r="D179" s="178" t="s">
        <v>680</v>
      </c>
      <c r="E179" s="179" t="s">
        <v>2419</v>
      </c>
      <c r="F179" s="180" t="s">
        <v>2420</v>
      </c>
      <c r="G179" s="181" t="s">
        <v>246</v>
      </c>
      <c r="H179" s="182">
        <v>2</v>
      </c>
      <c r="I179" s="183"/>
      <c r="J179" s="184">
        <f t="shared" si="15"/>
        <v>0</v>
      </c>
      <c r="K179" s="185"/>
      <c r="L179" s="186"/>
      <c r="M179" s="187" t="s">
        <v>1</v>
      </c>
      <c r="N179" s="188" t="s">
        <v>38</v>
      </c>
      <c r="O179" s="59"/>
      <c r="P179" s="170">
        <f t="shared" si="16"/>
        <v>0</v>
      </c>
      <c r="Q179" s="170">
        <v>0.04</v>
      </c>
      <c r="R179" s="170">
        <f t="shared" si="17"/>
        <v>0.08</v>
      </c>
      <c r="S179" s="170">
        <v>0</v>
      </c>
      <c r="T179" s="171">
        <f t="shared" si="18"/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72" t="s">
        <v>233</v>
      </c>
      <c r="AT179" s="172" t="s">
        <v>680</v>
      </c>
      <c r="AU179" s="172" t="s">
        <v>84</v>
      </c>
      <c r="AY179" s="13" t="s">
        <v>219</v>
      </c>
      <c r="BE179" s="91">
        <f t="shared" si="19"/>
        <v>0</v>
      </c>
      <c r="BF179" s="91">
        <f t="shared" si="20"/>
        <v>0</v>
      </c>
      <c r="BG179" s="91">
        <f t="shared" si="21"/>
        <v>0</v>
      </c>
      <c r="BH179" s="91">
        <f t="shared" si="22"/>
        <v>0</v>
      </c>
      <c r="BI179" s="91">
        <f t="shared" si="23"/>
        <v>0</v>
      </c>
      <c r="BJ179" s="13" t="s">
        <v>84</v>
      </c>
      <c r="BK179" s="91">
        <f t="shared" si="24"/>
        <v>0</v>
      </c>
      <c r="BL179" s="13" t="s">
        <v>225</v>
      </c>
      <c r="BM179" s="172" t="s">
        <v>410</v>
      </c>
    </row>
    <row r="180" spans="1:65" s="2" customFormat="1" ht="24.3" customHeight="1" x14ac:dyDescent="0.2">
      <c r="A180" s="30"/>
      <c r="B180" s="128"/>
      <c r="C180" s="160" t="s">
        <v>407</v>
      </c>
      <c r="D180" s="160" t="s">
        <v>221</v>
      </c>
      <c r="E180" s="161" t="s">
        <v>2423</v>
      </c>
      <c r="F180" s="162" t="s">
        <v>2424</v>
      </c>
      <c r="G180" s="163" t="s">
        <v>246</v>
      </c>
      <c r="H180" s="164">
        <v>4</v>
      </c>
      <c r="I180" s="165"/>
      <c r="J180" s="166">
        <f t="shared" si="15"/>
        <v>0</v>
      </c>
      <c r="K180" s="167"/>
      <c r="L180" s="31"/>
      <c r="M180" s="168" t="s">
        <v>1</v>
      </c>
      <c r="N180" s="169" t="s">
        <v>38</v>
      </c>
      <c r="O180" s="59"/>
      <c r="P180" s="170">
        <f t="shared" si="16"/>
        <v>0</v>
      </c>
      <c r="Q180" s="170">
        <v>6.6E-3</v>
      </c>
      <c r="R180" s="170">
        <f t="shared" si="17"/>
        <v>2.64E-2</v>
      </c>
      <c r="S180" s="170">
        <v>0</v>
      </c>
      <c r="T180" s="171">
        <f t="shared" si="18"/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72" t="s">
        <v>225</v>
      </c>
      <c r="AT180" s="172" t="s">
        <v>221</v>
      </c>
      <c r="AU180" s="172" t="s">
        <v>84</v>
      </c>
      <c r="AY180" s="13" t="s">
        <v>219</v>
      </c>
      <c r="BE180" s="91">
        <f t="shared" si="19"/>
        <v>0</v>
      </c>
      <c r="BF180" s="91">
        <f t="shared" si="20"/>
        <v>0</v>
      </c>
      <c r="BG180" s="91">
        <f t="shared" si="21"/>
        <v>0</v>
      </c>
      <c r="BH180" s="91">
        <f t="shared" si="22"/>
        <v>0</v>
      </c>
      <c r="BI180" s="91">
        <f t="shared" si="23"/>
        <v>0</v>
      </c>
      <c r="BJ180" s="13" t="s">
        <v>84</v>
      </c>
      <c r="BK180" s="91">
        <f t="shared" si="24"/>
        <v>0</v>
      </c>
      <c r="BL180" s="13" t="s">
        <v>225</v>
      </c>
      <c r="BM180" s="172" t="s">
        <v>413</v>
      </c>
    </row>
    <row r="181" spans="1:65" s="2" customFormat="1" ht="16.5" customHeight="1" x14ac:dyDescent="0.2">
      <c r="A181" s="30"/>
      <c r="B181" s="128"/>
      <c r="C181" s="178" t="s">
        <v>340</v>
      </c>
      <c r="D181" s="178" t="s">
        <v>680</v>
      </c>
      <c r="E181" s="179" t="s">
        <v>2425</v>
      </c>
      <c r="F181" s="180" t="s">
        <v>2426</v>
      </c>
      <c r="G181" s="181" t="s">
        <v>246</v>
      </c>
      <c r="H181" s="182">
        <v>4</v>
      </c>
      <c r="I181" s="183"/>
      <c r="J181" s="184">
        <f t="shared" si="15"/>
        <v>0</v>
      </c>
      <c r="K181" s="185"/>
      <c r="L181" s="186"/>
      <c r="M181" s="187" t="s">
        <v>1</v>
      </c>
      <c r="N181" s="188" t="s">
        <v>38</v>
      </c>
      <c r="O181" s="59"/>
      <c r="P181" s="170">
        <f t="shared" si="16"/>
        <v>0</v>
      </c>
      <c r="Q181" s="170">
        <v>6.8000000000000005E-2</v>
      </c>
      <c r="R181" s="170">
        <f t="shared" si="17"/>
        <v>0.27200000000000002</v>
      </c>
      <c r="S181" s="170">
        <v>0</v>
      </c>
      <c r="T181" s="171">
        <f t="shared" si="18"/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72" t="s">
        <v>233</v>
      </c>
      <c r="AT181" s="172" t="s">
        <v>680</v>
      </c>
      <c r="AU181" s="172" t="s">
        <v>84</v>
      </c>
      <c r="AY181" s="13" t="s">
        <v>219</v>
      </c>
      <c r="BE181" s="91">
        <f t="shared" si="19"/>
        <v>0</v>
      </c>
      <c r="BF181" s="91">
        <f t="shared" si="20"/>
        <v>0</v>
      </c>
      <c r="BG181" s="91">
        <f t="shared" si="21"/>
        <v>0</v>
      </c>
      <c r="BH181" s="91">
        <f t="shared" si="22"/>
        <v>0</v>
      </c>
      <c r="BI181" s="91">
        <f t="shared" si="23"/>
        <v>0</v>
      </c>
      <c r="BJ181" s="13" t="s">
        <v>84</v>
      </c>
      <c r="BK181" s="91">
        <f t="shared" si="24"/>
        <v>0</v>
      </c>
      <c r="BL181" s="13" t="s">
        <v>225</v>
      </c>
      <c r="BM181" s="172" t="s">
        <v>417</v>
      </c>
    </row>
    <row r="182" spans="1:65" s="11" customFormat="1" ht="22.8" customHeight="1" x14ac:dyDescent="0.25">
      <c r="B182" s="147"/>
      <c r="D182" s="148" t="s">
        <v>71</v>
      </c>
      <c r="E182" s="158" t="s">
        <v>233</v>
      </c>
      <c r="F182" s="158" t="s">
        <v>2315</v>
      </c>
      <c r="I182" s="150"/>
      <c r="J182" s="159">
        <f>BK182</f>
        <v>0</v>
      </c>
      <c r="L182" s="147"/>
      <c r="M182" s="152"/>
      <c r="N182" s="153"/>
      <c r="O182" s="153"/>
      <c r="P182" s="154">
        <f>SUM(P183:P242)</f>
        <v>0</v>
      </c>
      <c r="Q182" s="153"/>
      <c r="R182" s="154">
        <f>SUM(R183:R242)</f>
        <v>62.566074919999991</v>
      </c>
      <c r="S182" s="153"/>
      <c r="T182" s="155">
        <f>SUM(T183:T242)</f>
        <v>0</v>
      </c>
      <c r="AR182" s="148" t="s">
        <v>78</v>
      </c>
      <c r="AT182" s="156" t="s">
        <v>71</v>
      </c>
      <c r="AU182" s="156" t="s">
        <v>78</v>
      </c>
      <c r="AY182" s="148" t="s">
        <v>219</v>
      </c>
      <c r="BK182" s="157">
        <f>SUM(BK183:BK242)</f>
        <v>0</v>
      </c>
    </row>
    <row r="183" spans="1:65" s="2" customFormat="1" ht="21.75" customHeight="1" x14ac:dyDescent="0.2">
      <c r="A183" s="30"/>
      <c r="B183" s="128"/>
      <c r="C183" s="160" t="s">
        <v>414</v>
      </c>
      <c r="D183" s="160" t="s">
        <v>221</v>
      </c>
      <c r="E183" s="161" t="s">
        <v>2320</v>
      </c>
      <c r="F183" s="162" t="s">
        <v>2321</v>
      </c>
      <c r="G183" s="163" t="s">
        <v>380</v>
      </c>
      <c r="H183" s="164">
        <v>107.7</v>
      </c>
      <c r="I183" s="165"/>
      <c r="J183" s="166">
        <f t="shared" ref="J183:J214" si="25">ROUND(I183*H183,2)</f>
        <v>0</v>
      </c>
      <c r="K183" s="167"/>
      <c r="L183" s="31"/>
      <c r="M183" s="168" t="s">
        <v>1</v>
      </c>
      <c r="N183" s="169" t="s">
        <v>38</v>
      </c>
      <c r="O183" s="59"/>
      <c r="P183" s="170">
        <f t="shared" ref="P183:P214" si="26">O183*H183</f>
        <v>0</v>
      </c>
      <c r="Q183" s="170">
        <v>0</v>
      </c>
      <c r="R183" s="170">
        <f t="shared" ref="R183:R214" si="27">Q183*H183</f>
        <v>0</v>
      </c>
      <c r="S183" s="170">
        <v>0</v>
      </c>
      <c r="T183" s="171">
        <f t="shared" ref="T183:T214" si="28">S183*H183</f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72" t="s">
        <v>225</v>
      </c>
      <c r="AT183" s="172" t="s">
        <v>221</v>
      </c>
      <c r="AU183" s="172" t="s">
        <v>84</v>
      </c>
      <c r="AY183" s="13" t="s">
        <v>219</v>
      </c>
      <c r="BE183" s="91">
        <f t="shared" ref="BE183:BE214" si="29">IF(N183="základná",J183,0)</f>
        <v>0</v>
      </c>
      <c r="BF183" s="91">
        <f t="shared" ref="BF183:BF214" si="30">IF(N183="znížená",J183,0)</f>
        <v>0</v>
      </c>
      <c r="BG183" s="91">
        <f t="shared" ref="BG183:BG214" si="31">IF(N183="zákl. prenesená",J183,0)</f>
        <v>0</v>
      </c>
      <c r="BH183" s="91">
        <f t="shared" ref="BH183:BH214" si="32">IF(N183="zníž. prenesená",J183,0)</f>
        <v>0</v>
      </c>
      <c r="BI183" s="91">
        <f t="shared" ref="BI183:BI214" si="33">IF(N183="nulová",J183,0)</f>
        <v>0</v>
      </c>
      <c r="BJ183" s="13" t="s">
        <v>84</v>
      </c>
      <c r="BK183" s="91">
        <f t="shared" ref="BK183:BK214" si="34">ROUND(I183*H183,2)</f>
        <v>0</v>
      </c>
      <c r="BL183" s="13" t="s">
        <v>225</v>
      </c>
      <c r="BM183" s="172" t="s">
        <v>564</v>
      </c>
    </row>
    <row r="184" spans="1:65" s="2" customFormat="1" ht="21.75" customHeight="1" x14ac:dyDescent="0.2">
      <c r="A184" s="30"/>
      <c r="B184" s="128"/>
      <c r="C184" s="178" t="s">
        <v>344</v>
      </c>
      <c r="D184" s="178" t="s">
        <v>680</v>
      </c>
      <c r="E184" s="179" t="s">
        <v>2322</v>
      </c>
      <c r="F184" s="180" t="s">
        <v>2323</v>
      </c>
      <c r="G184" s="181" t="s">
        <v>380</v>
      </c>
      <c r="H184" s="182">
        <v>109.316</v>
      </c>
      <c r="I184" s="183"/>
      <c r="J184" s="184">
        <f t="shared" si="25"/>
        <v>0</v>
      </c>
      <c r="K184" s="185"/>
      <c r="L184" s="186"/>
      <c r="M184" s="187" t="s">
        <v>1</v>
      </c>
      <c r="N184" s="188" t="s">
        <v>38</v>
      </c>
      <c r="O184" s="59"/>
      <c r="P184" s="170">
        <f t="shared" si="26"/>
        <v>0</v>
      </c>
      <c r="Q184" s="170">
        <v>0</v>
      </c>
      <c r="R184" s="170">
        <f t="shared" si="27"/>
        <v>0</v>
      </c>
      <c r="S184" s="170">
        <v>0</v>
      </c>
      <c r="T184" s="171">
        <f t="shared" si="28"/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72" t="s">
        <v>233</v>
      </c>
      <c r="AT184" s="172" t="s">
        <v>680</v>
      </c>
      <c r="AU184" s="172" t="s">
        <v>84</v>
      </c>
      <c r="AY184" s="13" t="s">
        <v>219</v>
      </c>
      <c r="BE184" s="91">
        <f t="shared" si="29"/>
        <v>0</v>
      </c>
      <c r="BF184" s="91">
        <f t="shared" si="30"/>
        <v>0</v>
      </c>
      <c r="BG184" s="91">
        <f t="shared" si="31"/>
        <v>0</v>
      </c>
      <c r="BH184" s="91">
        <f t="shared" si="32"/>
        <v>0</v>
      </c>
      <c r="BI184" s="91">
        <f t="shared" si="33"/>
        <v>0</v>
      </c>
      <c r="BJ184" s="13" t="s">
        <v>84</v>
      </c>
      <c r="BK184" s="91">
        <f t="shared" si="34"/>
        <v>0</v>
      </c>
      <c r="BL184" s="13" t="s">
        <v>225</v>
      </c>
      <c r="BM184" s="172" t="s">
        <v>421</v>
      </c>
    </row>
    <row r="185" spans="1:65" s="2" customFormat="1" ht="21.75" customHeight="1" x14ac:dyDescent="0.2">
      <c r="A185" s="30"/>
      <c r="B185" s="128"/>
      <c r="C185" s="160" t="s">
        <v>418</v>
      </c>
      <c r="D185" s="160" t="s">
        <v>221</v>
      </c>
      <c r="E185" s="161" t="s">
        <v>2324</v>
      </c>
      <c r="F185" s="162" t="s">
        <v>2325</v>
      </c>
      <c r="G185" s="163" t="s">
        <v>380</v>
      </c>
      <c r="H185" s="164">
        <v>55.5</v>
      </c>
      <c r="I185" s="165"/>
      <c r="J185" s="166">
        <f t="shared" si="25"/>
        <v>0</v>
      </c>
      <c r="K185" s="167"/>
      <c r="L185" s="31"/>
      <c r="M185" s="168" t="s">
        <v>1</v>
      </c>
      <c r="N185" s="169" t="s">
        <v>38</v>
      </c>
      <c r="O185" s="59"/>
      <c r="P185" s="170">
        <f t="shared" si="26"/>
        <v>0</v>
      </c>
      <c r="Q185" s="170">
        <v>0</v>
      </c>
      <c r="R185" s="170">
        <f t="shared" si="27"/>
        <v>0</v>
      </c>
      <c r="S185" s="170">
        <v>0</v>
      </c>
      <c r="T185" s="171">
        <f t="shared" si="28"/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72" t="s">
        <v>225</v>
      </c>
      <c r="AT185" s="172" t="s">
        <v>221</v>
      </c>
      <c r="AU185" s="172" t="s">
        <v>84</v>
      </c>
      <c r="AY185" s="13" t="s">
        <v>219</v>
      </c>
      <c r="BE185" s="91">
        <f t="shared" si="29"/>
        <v>0</v>
      </c>
      <c r="BF185" s="91">
        <f t="shared" si="30"/>
        <v>0</v>
      </c>
      <c r="BG185" s="91">
        <f t="shared" si="31"/>
        <v>0</v>
      </c>
      <c r="BH185" s="91">
        <f t="shared" si="32"/>
        <v>0</v>
      </c>
      <c r="BI185" s="91">
        <f t="shared" si="33"/>
        <v>0</v>
      </c>
      <c r="BJ185" s="13" t="s">
        <v>84</v>
      </c>
      <c r="BK185" s="91">
        <f t="shared" si="34"/>
        <v>0</v>
      </c>
      <c r="BL185" s="13" t="s">
        <v>225</v>
      </c>
      <c r="BM185" s="172" t="s">
        <v>424</v>
      </c>
    </row>
    <row r="186" spans="1:65" s="2" customFormat="1" ht="21.75" customHeight="1" x14ac:dyDescent="0.2">
      <c r="A186" s="30"/>
      <c r="B186" s="128"/>
      <c r="C186" s="178" t="s">
        <v>347</v>
      </c>
      <c r="D186" s="178" t="s">
        <v>680</v>
      </c>
      <c r="E186" s="179" t="s">
        <v>2326</v>
      </c>
      <c r="F186" s="180" t="s">
        <v>2327</v>
      </c>
      <c r="G186" s="181" t="s">
        <v>380</v>
      </c>
      <c r="H186" s="182">
        <v>56.332999999999998</v>
      </c>
      <c r="I186" s="183"/>
      <c r="J186" s="184">
        <f t="shared" si="25"/>
        <v>0</v>
      </c>
      <c r="K186" s="185"/>
      <c r="L186" s="186"/>
      <c r="M186" s="187" t="s">
        <v>1</v>
      </c>
      <c r="N186" s="188" t="s">
        <v>38</v>
      </c>
      <c r="O186" s="59"/>
      <c r="P186" s="170">
        <f t="shared" si="26"/>
        <v>0</v>
      </c>
      <c r="Q186" s="170">
        <v>0</v>
      </c>
      <c r="R186" s="170">
        <f t="shared" si="27"/>
        <v>0</v>
      </c>
      <c r="S186" s="170">
        <v>0</v>
      </c>
      <c r="T186" s="171">
        <f t="shared" si="28"/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72" t="s">
        <v>233</v>
      </c>
      <c r="AT186" s="172" t="s">
        <v>680</v>
      </c>
      <c r="AU186" s="172" t="s">
        <v>84</v>
      </c>
      <c r="AY186" s="13" t="s">
        <v>219</v>
      </c>
      <c r="BE186" s="91">
        <f t="shared" si="29"/>
        <v>0</v>
      </c>
      <c r="BF186" s="91">
        <f t="shared" si="30"/>
        <v>0</v>
      </c>
      <c r="BG186" s="91">
        <f t="shared" si="31"/>
        <v>0</v>
      </c>
      <c r="BH186" s="91">
        <f t="shared" si="32"/>
        <v>0</v>
      </c>
      <c r="BI186" s="91">
        <f t="shared" si="33"/>
        <v>0</v>
      </c>
      <c r="BJ186" s="13" t="s">
        <v>84</v>
      </c>
      <c r="BK186" s="91">
        <f t="shared" si="34"/>
        <v>0</v>
      </c>
      <c r="BL186" s="13" t="s">
        <v>225</v>
      </c>
      <c r="BM186" s="172" t="s">
        <v>428</v>
      </c>
    </row>
    <row r="187" spans="1:65" s="2" customFormat="1" ht="21.75" customHeight="1" x14ac:dyDescent="0.2">
      <c r="A187" s="30"/>
      <c r="B187" s="128"/>
      <c r="C187" s="160" t="s">
        <v>425</v>
      </c>
      <c r="D187" s="160" t="s">
        <v>221</v>
      </c>
      <c r="E187" s="161" t="s">
        <v>2493</v>
      </c>
      <c r="F187" s="162" t="s">
        <v>2494</v>
      </c>
      <c r="G187" s="163" t="s">
        <v>380</v>
      </c>
      <c r="H187" s="164">
        <v>6.8</v>
      </c>
      <c r="I187" s="165"/>
      <c r="J187" s="166">
        <f t="shared" si="25"/>
        <v>0</v>
      </c>
      <c r="K187" s="167"/>
      <c r="L187" s="31"/>
      <c r="M187" s="168" t="s">
        <v>1</v>
      </c>
      <c r="N187" s="169" t="s">
        <v>38</v>
      </c>
      <c r="O187" s="59"/>
      <c r="P187" s="170">
        <f t="shared" si="26"/>
        <v>0</v>
      </c>
      <c r="Q187" s="170">
        <v>0</v>
      </c>
      <c r="R187" s="170">
        <f t="shared" si="27"/>
        <v>0</v>
      </c>
      <c r="S187" s="170">
        <v>0</v>
      </c>
      <c r="T187" s="171">
        <f t="shared" si="28"/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72" t="s">
        <v>225</v>
      </c>
      <c r="AT187" s="172" t="s">
        <v>221</v>
      </c>
      <c r="AU187" s="172" t="s">
        <v>84</v>
      </c>
      <c r="AY187" s="13" t="s">
        <v>219</v>
      </c>
      <c r="BE187" s="91">
        <f t="shared" si="29"/>
        <v>0</v>
      </c>
      <c r="BF187" s="91">
        <f t="shared" si="30"/>
        <v>0</v>
      </c>
      <c r="BG187" s="91">
        <f t="shared" si="31"/>
        <v>0</v>
      </c>
      <c r="BH187" s="91">
        <f t="shared" si="32"/>
        <v>0</v>
      </c>
      <c r="BI187" s="91">
        <f t="shared" si="33"/>
        <v>0</v>
      </c>
      <c r="BJ187" s="13" t="s">
        <v>84</v>
      </c>
      <c r="BK187" s="91">
        <f t="shared" si="34"/>
        <v>0</v>
      </c>
      <c r="BL187" s="13" t="s">
        <v>225</v>
      </c>
      <c r="BM187" s="172" t="s">
        <v>431</v>
      </c>
    </row>
    <row r="188" spans="1:65" s="2" customFormat="1" ht="21.75" customHeight="1" x14ac:dyDescent="0.2">
      <c r="A188" s="30"/>
      <c r="B188" s="128"/>
      <c r="C188" s="178" t="s">
        <v>351</v>
      </c>
      <c r="D188" s="178" t="s">
        <v>680</v>
      </c>
      <c r="E188" s="179" t="s">
        <v>2495</v>
      </c>
      <c r="F188" s="180" t="s">
        <v>2496</v>
      </c>
      <c r="G188" s="181" t="s">
        <v>380</v>
      </c>
      <c r="H188" s="182">
        <v>6.9020000000000001</v>
      </c>
      <c r="I188" s="183"/>
      <c r="J188" s="184">
        <f t="shared" si="25"/>
        <v>0</v>
      </c>
      <c r="K188" s="185"/>
      <c r="L188" s="186"/>
      <c r="M188" s="187" t="s">
        <v>1</v>
      </c>
      <c r="N188" s="188" t="s">
        <v>38</v>
      </c>
      <c r="O188" s="59"/>
      <c r="P188" s="170">
        <f t="shared" si="26"/>
        <v>0</v>
      </c>
      <c r="Q188" s="170">
        <v>0</v>
      </c>
      <c r="R188" s="170">
        <f t="shared" si="27"/>
        <v>0</v>
      </c>
      <c r="S188" s="170">
        <v>0</v>
      </c>
      <c r="T188" s="171">
        <f t="shared" si="28"/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72" t="s">
        <v>233</v>
      </c>
      <c r="AT188" s="172" t="s">
        <v>680</v>
      </c>
      <c r="AU188" s="172" t="s">
        <v>84</v>
      </c>
      <c r="AY188" s="13" t="s">
        <v>219</v>
      </c>
      <c r="BE188" s="91">
        <f t="shared" si="29"/>
        <v>0</v>
      </c>
      <c r="BF188" s="91">
        <f t="shared" si="30"/>
        <v>0</v>
      </c>
      <c r="BG188" s="91">
        <f t="shared" si="31"/>
        <v>0</v>
      </c>
      <c r="BH188" s="91">
        <f t="shared" si="32"/>
        <v>0</v>
      </c>
      <c r="BI188" s="91">
        <f t="shared" si="33"/>
        <v>0</v>
      </c>
      <c r="BJ188" s="13" t="s">
        <v>84</v>
      </c>
      <c r="BK188" s="91">
        <f t="shared" si="34"/>
        <v>0</v>
      </c>
      <c r="BL188" s="13" t="s">
        <v>225</v>
      </c>
      <c r="BM188" s="172" t="s">
        <v>435</v>
      </c>
    </row>
    <row r="189" spans="1:65" s="2" customFormat="1" ht="33" customHeight="1" x14ac:dyDescent="0.2">
      <c r="A189" s="30"/>
      <c r="B189" s="128"/>
      <c r="C189" s="160" t="s">
        <v>432</v>
      </c>
      <c r="D189" s="160" t="s">
        <v>221</v>
      </c>
      <c r="E189" s="161" t="s">
        <v>2427</v>
      </c>
      <c r="F189" s="162" t="s">
        <v>2428</v>
      </c>
      <c r="G189" s="163" t="s">
        <v>380</v>
      </c>
      <c r="H189" s="164">
        <v>68.599999999999994</v>
      </c>
      <c r="I189" s="165"/>
      <c r="J189" s="166">
        <f t="shared" si="25"/>
        <v>0</v>
      </c>
      <c r="K189" s="167"/>
      <c r="L189" s="31"/>
      <c r="M189" s="168" t="s">
        <v>1</v>
      </c>
      <c r="N189" s="169" t="s">
        <v>38</v>
      </c>
      <c r="O189" s="59"/>
      <c r="P189" s="170">
        <f t="shared" si="26"/>
        <v>0</v>
      </c>
      <c r="Q189" s="170">
        <v>0</v>
      </c>
      <c r="R189" s="170">
        <f t="shared" si="27"/>
        <v>0</v>
      </c>
      <c r="S189" s="170">
        <v>0</v>
      </c>
      <c r="T189" s="171">
        <f t="shared" si="28"/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72" t="s">
        <v>225</v>
      </c>
      <c r="AT189" s="172" t="s">
        <v>221</v>
      </c>
      <c r="AU189" s="172" t="s">
        <v>84</v>
      </c>
      <c r="AY189" s="13" t="s">
        <v>219</v>
      </c>
      <c r="BE189" s="91">
        <f t="shared" si="29"/>
        <v>0</v>
      </c>
      <c r="BF189" s="91">
        <f t="shared" si="30"/>
        <v>0</v>
      </c>
      <c r="BG189" s="91">
        <f t="shared" si="31"/>
        <v>0</v>
      </c>
      <c r="BH189" s="91">
        <f t="shared" si="32"/>
        <v>0</v>
      </c>
      <c r="BI189" s="91">
        <f t="shared" si="33"/>
        <v>0</v>
      </c>
      <c r="BJ189" s="13" t="s">
        <v>84</v>
      </c>
      <c r="BK189" s="91">
        <f t="shared" si="34"/>
        <v>0</v>
      </c>
      <c r="BL189" s="13" t="s">
        <v>225</v>
      </c>
      <c r="BM189" s="172" t="s">
        <v>438</v>
      </c>
    </row>
    <row r="190" spans="1:65" s="2" customFormat="1" ht="24.3" customHeight="1" x14ac:dyDescent="0.2">
      <c r="A190" s="30"/>
      <c r="B190" s="128"/>
      <c r="C190" s="178" t="s">
        <v>354</v>
      </c>
      <c r="D190" s="178" t="s">
        <v>680</v>
      </c>
      <c r="E190" s="179" t="s">
        <v>2429</v>
      </c>
      <c r="F190" s="180" t="s">
        <v>2430</v>
      </c>
      <c r="G190" s="181" t="s">
        <v>246</v>
      </c>
      <c r="H190" s="182">
        <v>1</v>
      </c>
      <c r="I190" s="183"/>
      <c r="J190" s="184">
        <f t="shared" si="25"/>
        <v>0</v>
      </c>
      <c r="K190" s="185"/>
      <c r="L190" s="186"/>
      <c r="M190" s="187" t="s">
        <v>1</v>
      </c>
      <c r="N190" s="188" t="s">
        <v>38</v>
      </c>
      <c r="O190" s="59"/>
      <c r="P190" s="170">
        <f t="shared" si="26"/>
        <v>0</v>
      </c>
      <c r="Q190" s="170">
        <v>6.8199999999999997E-3</v>
      </c>
      <c r="R190" s="170">
        <f t="shared" si="27"/>
        <v>6.8199999999999997E-3</v>
      </c>
      <c r="S190" s="170">
        <v>0</v>
      </c>
      <c r="T190" s="171">
        <f t="shared" si="28"/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72" t="s">
        <v>233</v>
      </c>
      <c r="AT190" s="172" t="s">
        <v>680</v>
      </c>
      <c r="AU190" s="172" t="s">
        <v>84</v>
      </c>
      <c r="AY190" s="13" t="s">
        <v>219</v>
      </c>
      <c r="BE190" s="91">
        <f t="shared" si="29"/>
        <v>0</v>
      </c>
      <c r="BF190" s="91">
        <f t="shared" si="30"/>
        <v>0</v>
      </c>
      <c r="BG190" s="91">
        <f t="shared" si="31"/>
        <v>0</v>
      </c>
      <c r="BH190" s="91">
        <f t="shared" si="32"/>
        <v>0</v>
      </c>
      <c r="BI190" s="91">
        <f t="shared" si="33"/>
        <v>0</v>
      </c>
      <c r="BJ190" s="13" t="s">
        <v>84</v>
      </c>
      <c r="BK190" s="91">
        <f t="shared" si="34"/>
        <v>0</v>
      </c>
      <c r="BL190" s="13" t="s">
        <v>225</v>
      </c>
      <c r="BM190" s="172" t="s">
        <v>442</v>
      </c>
    </row>
    <row r="191" spans="1:65" s="2" customFormat="1" ht="24.3" customHeight="1" x14ac:dyDescent="0.2">
      <c r="A191" s="30"/>
      <c r="B191" s="128"/>
      <c r="C191" s="178" t="s">
        <v>439</v>
      </c>
      <c r="D191" s="178" t="s">
        <v>680</v>
      </c>
      <c r="E191" s="179" t="s">
        <v>2431</v>
      </c>
      <c r="F191" s="180" t="s">
        <v>2432</v>
      </c>
      <c r="G191" s="181" t="s">
        <v>246</v>
      </c>
      <c r="H191" s="182">
        <v>14</v>
      </c>
      <c r="I191" s="183"/>
      <c r="J191" s="184">
        <f t="shared" si="25"/>
        <v>0</v>
      </c>
      <c r="K191" s="185"/>
      <c r="L191" s="186"/>
      <c r="M191" s="187" t="s">
        <v>1</v>
      </c>
      <c r="N191" s="188" t="s">
        <v>38</v>
      </c>
      <c r="O191" s="59"/>
      <c r="P191" s="170">
        <f t="shared" si="26"/>
        <v>0</v>
      </c>
      <c r="Q191" s="170">
        <v>1.081E-2</v>
      </c>
      <c r="R191" s="170">
        <f t="shared" si="27"/>
        <v>0.15134</v>
      </c>
      <c r="S191" s="170">
        <v>0</v>
      </c>
      <c r="T191" s="171">
        <f t="shared" si="28"/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72" t="s">
        <v>233</v>
      </c>
      <c r="AT191" s="172" t="s">
        <v>680</v>
      </c>
      <c r="AU191" s="172" t="s">
        <v>84</v>
      </c>
      <c r="AY191" s="13" t="s">
        <v>219</v>
      </c>
      <c r="BE191" s="91">
        <f t="shared" si="29"/>
        <v>0</v>
      </c>
      <c r="BF191" s="91">
        <f t="shared" si="30"/>
        <v>0</v>
      </c>
      <c r="BG191" s="91">
        <f t="shared" si="31"/>
        <v>0</v>
      </c>
      <c r="BH191" s="91">
        <f t="shared" si="32"/>
        <v>0</v>
      </c>
      <c r="BI191" s="91">
        <f t="shared" si="33"/>
        <v>0</v>
      </c>
      <c r="BJ191" s="13" t="s">
        <v>84</v>
      </c>
      <c r="BK191" s="91">
        <f t="shared" si="34"/>
        <v>0</v>
      </c>
      <c r="BL191" s="13" t="s">
        <v>225</v>
      </c>
      <c r="BM191" s="172" t="s">
        <v>446</v>
      </c>
    </row>
    <row r="192" spans="1:65" s="2" customFormat="1" ht="33" customHeight="1" x14ac:dyDescent="0.2">
      <c r="A192" s="30"/>
      <c r="B192" s="128"/>
      <c r="C192" s="160" t="s">
        <v>359</v>
      </c>
      <c r="D192" s="160" t="s">
        <v>221</v>
      </c>
      <c r="E192" s="161" t="s">
        <v>2497</v>
      </c>
      <c r="F192" s="162" t="s">
        <v>2498</v>
      </c>
      <c r="G192" s="163" t="s">
        <v>380</v>
      </c>
      <c r="H192" s="164">
        <v>106.9</v>
      </c>
      <c r="I192" s="165"/>
      <c r="J192" s="166">
        <f t="shared" si="25"/>
        <v>0</v>
      </c>
      <c r="K192" s="167"/>
      <c r="L192" s="31"/>
      <c r="M192" s="168" t="s">
        <v>1</v>
      </c>
      <c r="N192" s="169" t="s">
        <v>38</v>
      </c>
      <c r="O192" s="59"/>
      <c r="P192" s="170">
        <f t="shared" si="26"/>
        <v>0</v>
      </c>
      <c r="Q192" s="170">
        <v>0</v>
      </c>
      <c r="R192" s="170">
        <f t="shared" si="27"/>
        <v>0</v>
      </c>
      <c r="S192" s="170">
        <v>0</v>
      </c>
      <c r="T192" s="171">
        <f t="shared" si="28"/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72" t="s">
        <v>225</v>
      </c>
      <c r="AT192" s="172" t="s">
        <v>221</v>
      </c>
      <c r="AU192" s="172" t="s">
        <v>84</v>
      </c>
      <c r="AY192" s="13" t="s">
        <v>219</v>
      </c>
      <c r="BE192" s="91">
        <f t="shared" si="29"/>
        <v>0</v>
      </c>
      <c r="BF192" s="91">
        <f t="shared" si="30"/>
        <v>0</v>
      </c>
      <c r="BG192" s="91">
        <f t="shared" si="31"/>
        <v>0</v>
      </c>
      <c r="BH192" s="91">
        <f t="shared" si="32"/>
        <v>0</v>
      </c>
      <c r="BI192" s="91">
        <f t="shared" si="33"/>
        <v>0</v>
      </c>
      <c r="BJ192" s="13" t="s">
        <v>84</v>
      </c>
      <c r="BK192" s="91">
        <f t="shared" si="34"/>
        <v>0</v>
      </c>
      <c r="BL192" s="13" t="s">
        <v>225</v>
      </c>
      <c r="BM192" s="172" t="s">
        <v>450</v>
      </c>
    </row>
    <row r="193" spans="1:65" s="2" customFormat="1" ht="24.3" customHeight="1" x14ac:dyDescent="0.2">
      <c r="A193" s="30"/>
      <c r="B193" s="128"/>
      <c r="C193" s="178" t="s">
        <v>447</v>
      </c>
      <c r="D193" s="178" t="s">
        <v>680</v>
      </c>
      <c r="E193" s="179" t="s">
        <v>2499</v>
      </c>
      <c r="F193" s="180" t="s">
        <v>2500</v>
      </c>
      <c r="G193" s="181" t="s">
        <v>246</v>
      </c>
      <c r="H193" s="182">
        <v>22</v>
      </c>
      <c r="I193" s="183"/>
      <c r="J193" s="184">
        <f t="shared" si="25"/>
        <v>0</v>
      </c>
      <c r="K193" s="185"/>
      <c r="L193" s="186"/>
      <c r="M193" s="187" t="s">
        <v>1</v>
      </c>
      <c r="N193" s="188" t="s">
        <v>38</v>
      </c>
      <c r="O193" s="59"/>
      <c r="P193" s="170">
        <f t="shared" si="26"/>
        <v>0</v>
      </c>
      <c r="Q193" s="170">
        <v>1.6660000000000001E-2</v>
      </c>
      <c r="R193" s="170">
        <f t="shared" si="27"/>
        <v>0.36652000000000001</v>
      </c>
      <c r="S193" s="170">
        <v>0</v>
      </c>
      <c r="T193" s="171">
        <f t="shared" si="28"/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72" t="s">
        <v>233</v>
      </c>
      <c r="AT193" s="172" t="s">
        <v>680</v>
      </c>
      <c r="AU193" s="172" t="s">
        <v>84</v>
      </c>
      <c r="AY193" s="13" t="s">
        <v>219</v>
      </c>
      <c r="BE193" s="91">
        <f t="shared" si="29"/>
        <v>0</v>
      </c>
      <c r="BF193" s="91">
        <f t="shared" si="30"/>
        <v>0</v>
      </c>
      <c r="BG193" s="91">
        <f t="shared" si="31"/>
        <v>0</v>
      </c>
      <c r="BH193" s="91">
        <f t="shared" si="32"/>
        <v>0</v>
      </c>
      <c r="BI193" s="91">
        <f t="shared" si="33"/>
        <v>0</v>
      </c>
      <c r="BJ193" s="13" t="s">
        <v>84</v>
      </c>
      <c r="BK193" s="91">
        <f t="shared" si="34"/>
        <v>0</v>
      </c>
      <c r="BL193" s="13" t="s">
        <v>225</v>
      </c>
      <c r="BM193" s="172" t="s">
        <v>453</v>
      </c>
    </row>
    <row r="194" spans="1:65" s="2" customFormat="1" ht="33" customHeight="1" x14ac:dyDescent="0.2">
      <c r="A194" s="30"/>
      <c r="B194" s="128"/>
      <c r="C194" s="160" t="s">
        <v>362</v>
      </c>
      <c r="D194" s="160" t="s">
        <v>221</v>
      </c>
      <c r="E194" s="161" t="s">
        <v>2501</v>
      </c>
      <c r="F194" s="162" t="s">
        <v>2502</v>
      </c>
      <c r="G194" s="163" t="s">
        <v>380</v>
      </c>
      <c r="H194" s="164">
        <v>2.9</v>
      </c>
      <c r="I194" s="165"/>
      <c r="J194" s="166">
        <f t="shared" si="25"/>
        <v>0</v>
      </c>
      <c r="K194" s="167"/>
      <c r="L194" s="31"/>
      <c r="M194" s="168" t="s">
        <v>1</v>
      </c>
      <c r="N194" s="169" t="s">
        <v>38</v>
      </c>
      <c r="O194" s="59"/>
      <c r="P194" s="170">
        <f t="shared" si="26"/>
        <v>0</v>
      </c>
      <c r="Q194" s="170">
        <v>0</v>
      </c>
      <c r="R194" s="170">
        <f t="shared" si="27"/>
        <v>0</v>
      </c>
      <c r="S194" s="170">
        <v>0</v>
      </c>
      <c r="T194" s="171">
        <f t="shared" si="28"/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72" t="s">
        <v>225</v>
      </c>
      <c r="AT194" s="172" t="s">
        <v>221</v>
      </c>
      <c r="AU194" s="172" t="s">
        <v>84</v>
      </c>
      <c r="AY194" s="13" t="s">
        <v>219</v>
      </c>
      <c r="BE194" s="91">
        <f t="shared" si="29"/>
        <v>0</v>
      </c>
      <c r="BF194" s="91">
        <f t="shared" si="30"/>
        <v>0</v>
      </c>
      <c r="BG194" s="91">
        <f t="shared" si="31"/>
        <v>0</v>
      </c>
      <c r="BH194" s="91">
        <f t="shared" si="32"/>
        <v>0</v>
      </c>
      <c r="BI194" s="91">
        <f t="shared" si="33"/>
        <v>0</v>
      </c>
      <c r="BJ194" s="13" t="s">
        <v>84</v>
      </c>
      <c r="BK194" s="91">
        <f t="shared" si="34"/>
        <v>0</v>
      </c>
      <c r="BL194" s="13" t="s">
        <v>225</v>
      </c>
      <c r="BM194" s="172" t="s">
        <v>642</v>
      </c>
    </row>
    <row r="195" spans="1:65" s="2" customFormat="1" ht="24.3" customHeight="1" x14ac:dyDescent="0.2">
      <c r="A195" s="30"/>
      <c r="B195" s="128"/>
      <c r="C195" s="178" t="s">
        <v>454</v>
      </c>
      <c r="D195" s="178" t="s">
        <v>680</v>
      </c>
      <c r="E195" s="179" t="s">
        <v>2503</v>
      </c>
      <c r="F195" s="180" t="s">
        <v>2504</v>
      </c>
      <c r="G195" s="181" t="s">
        <v>246</v>
      </c>
      <c r="H195" s="182">
        <v>1</v>
      </c>
      <c r="I195" s="183"/>
      <c r="J195" s="184">
        <f t="shared" si="25"/>
        <v>0</v>
      </c>
      <c r="K195" s="185"/>
      <c r="L195" s="186"/>
      <c r="M195" s="187" t="s">
        <v>1</v>
      </c>
      <c r="N195" s="188" t="s">
        <v>38</v>
      </c>
      <c r="O195" s="59"/>
      <c r="P195" s="170">
        <f t="shared" si="26"/>
        <v>0</v>
      </c>
      <c r="Q195" s="170">
        <v>1.7600000000000001E-2</v>
      </c>
      <c r="R195" s="170">
        <f t="shared" si="27"/>
        <v>1.7600000000000001E-2</v>
      </c>
      <c r="S195" s="170">
        <v>0</v>
      </c>
      <c r="T195" s="171">
        <f t="shared" si="28"/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72" t="s">
        <v>233</v>
      </c>
      <c r="AT195" s="172" t="s">
        <v>680</v>
      </c>
      <c r="AU195" s="172" t="s">
        <v>84</v>
      </c>
      <c r="AY195" s="13" t="s">
        <v>219</v>
      </c>
      <c r="BE195" s="91">
        <f t="shared" si="29"/>
        <v>0</v>
      </c>
      <c r="BF195" s="91">
        <f t="shared" si="30"/>
        <v>0</v>
      </c>
      <c r="BG195" s="91">
        <f t="shared" si="31"/>
        <v>0</v>
      </c>
      <c r="BH195" s="91">
        <f t="shared" si="32"/>
        <v>0</v>
      </c>
      <c r="BI195" s="91">
        <f t="shared" si="33"/>
        <v>0</v>
      </c>
      <c r="BJ195" s="13" t="s">
        <v>84</v>
      </c>
      <c r="BK195" s="91">
        <f t="shared" si="34"/>
        <v>0</v>
      </c>
      <c r="BL195" s="13" t="s">
        <v>225</v>
      </c>
      <c r="BM195" s="172" t="s">
        <v>650</v>
      </c>
    </row>
    <row r="196" spans="1:65" s="2" customFormat="1" ht="33" customHeight="1" x14ac:dyDescent="0.2">
      <c r="A196" s="30"/>
      <c r="B196" s="128"/>
      <c r="C196" s="160" t="s">
        <v>366</v>
      </c>
      <c r="D196" s="160" t="s">
        <v>221</v>
      </c>
      <c r="E196" s="161" t="s">
        <v>2433</v>
      </c>
      <c r="F196" s="162" t="s">
        <v>2434</v>
      </c>
      <c r="G196" s="163" t="s">
        <v>246</v>
      </c>
      <c r="H196" s="164">
        <v>15</v>
      </c>
      <c r="I196" s="165"/>
      <c r="J196" s="166">
        <f t="shared" si="25"/>
        <v>0</v>
      </c>
      <c r="K196" s="167"/>
      <c r="L196" s="31"/>
      <c r="M196" s="168" t="s">
        <v>1</v>
      </c>
      <c r="N196" s="169" t="s">
        <v>38</v>
      </c>
      <c r="O196" s="59"/>
      <c r="P196" s="170">
        <f t="shared" si="26"/>
        <v>0</v>
      </c>
      <c r="Q196" s="170">
        <v>0</v>
      </c>
      <c r="R196" s="170">
        <f t="shared" si="27"/>
        <v>0</v>
      </c>
      <c r="S196" s="170">
        <v>0</v>
      </c>
      <c r="T196" s="171">
        <f t="shared" si="28"/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72" t="s">
        <v>225</v>
      </c>
      <c r="AT196" s="172" t="s">
        <v>221</v>
      </c>
      <c r="AU196" s="172" t="s">
        <v>84</v>
      </c>
      <c r="AY196" s="13" t="s">
        <v>219</v>
      </c>
      <c r="BE196" s="91">
        <f t="shared" si="29"/>
        <v>0</v>
      </c>
      <c r="BF196" s="91">
        <f t="shared" si="30"/>
        <v>0</v>
      </c>
      <c r="BG196" s="91">
        <f t="shared" si="31"/>
        <v>0</v>
      </c>
      <c r="BH196" s="91">
        <f t="shared" si="32"/>
        <v>0</v>
      </c>
      <c r="BI196" s="91">
        <f t="shared" si="33"/>
        <v>0</v>
      </c>
      <c r="BJ196" s="13" t="s">
        <v>84</v>
      </c>
      <c r="BK196" s="91">
        <f t="shared" si="34"/>
        <v>0</v>
      </c>
      <c r="BL196" s="13" t="s">
        <v>225</v>
      </c>
      <c r="BM196" s="172" t="s">
        <v>464</v>
      </c>
    </row>
    <row r="197" spans="1:65" s="2" customFormat="1" ht="16.5" customHeight="1" x14ac:dyDescent="0.2">
      <c r="A197" s="30"/>
      <c r="B197" s="128"/>
      <c r="C197" s="178" t="s">
        <v>461</v>
      </c>
      <c r="D197" s="178" t="s">
        <v>680</v>
      </c>
      <c r="E197" s="179" t="s">
        <v>2435</v>
      </c>
      <c r="F197" s="180" t="s">
        <v>2436</v>
      </c>
      <c r="G197" s="181" t="s">
        <v>246</v>
      </c>
      <c r="H197" s="182">
        <v>15</v>
      </c>
      <c r="I197" s="183"/>
      <c r="J197" s="184">
        <f t="shared" si="25"/>
        <v>0</v>
      </c>
      <c r="K197" s="185"/>
      <c r="L197" s="186"/>
      <c r="M197" s="187" t="s">
        <v>1</v>
      </c>
      <c r="N197" s="188" t="s">
        <v>38</v>
      </c>
      <c r="O197" s="59"/>
      <c r="P197" s="170">
        <f t="shared" si="26"/>
        <v>0</v>
      </c>
      <c r="Q197" s="170">
        <v>9.2000000000000003E-4</v>
      </c>
      <c r="R197" s="170">
        <f t="shared" si="27"/>
        <v>1.38E-2</v>
      </c>
      <c r="S197" s="170">
        <v>0</v>
      </c>
      <c r="T197" s="171">
        <f t="shared" si="28"/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72" t="s">
        <v>233</v>
      </c>
      <c r="AT197" s="172" t="s">
        <v>680</v>
      </c>
      <c r="AU197" s="172" t="s">
        <v>84</v>
      </c>
      <c r="AY197" s="13" t="s">
        <v>219</v>
      </c>
      <c r="BE197" s="91">
        <f t="shared" si="29"/>
        <v>0</v>
      </c>
      <c r="BF197" s="91">
        <f t="shared" si="30"/>
        <v>0</v>
      </c>
      <c r="BG197" s="91">
        <f t="shared" si="31"/>
        <v>0</v>
      </c>
      <c r="BH197" s="91">
        <f t="shared" si="32"/>
        <v>0</v>
      </c>
      <c r="BI197" s="91">
        <f t="shared" si="33"/>
        <v>0</v>
      </c>
      <c r="BJ197" s="13" t="s">
        <v>84</v>
      </c>
      <c r="BK197" s="91">
        <f t="shared" si="34"/>
        <v>0</v>
      </c>
      <c r="BL197" s="13" t="s">
        <v>225</v>
      </c>
      <c r="BM197" s="172" t="s">
        <v>467</v>
      </c>
    </row>
    <row r="198" spans="1:65" s="2" customFormat="1" ht="33" customHeight="1" x14ac:dyDescent="0.2">
      <c r="A198" s="30"/>
      <c r="B198" s="128"/>
      <c r="C198" s="160" t="s">
        <v>369</v>
      </c>
      <c r="D198" s="160" t="s">
        <v>221</v>
      </c>
      <c r="E198" s="161" t="s">
        <v>2437</v>
      </c>
      <c r="F198" s="162" t="s">
        <v>2438</v>
      </c>
      <c r="G198" s="163" t="s">
        <v>246</v>
      </c>
      <c r="H198" s="164">
        <v>9</v>
      </c>
      <c r="I198" s="165"/>
      <c r="J198" s="166">
        <f t="shared" si="25"/>
        <v>0</v>
      </c>
      <c r="K198" s="167"/>
      <c r="L198" s="31"/>
      <c r="M198" s="168" t="s">
        <v>1</v>
      </c>
      <c r="N198" s="169" t="s">
        <v>38</v>
      </c>
      <c r="O198" s="59"/>
      <c r="P198" s="170">
        <f t="shared" si="26"/>
        <v>0</v>
      </c>
      <c r="Q198" s="170">
        <v>0</v>
      </c>
      <c r="R198" s="170">
        <f t="shared" si="27"/>
        <v>0</v>
      </c>
      <c r="S198" s="170">
        <v>0</v>
      </c>
      <c r="T198" s="171">
        <f t="shared" si="28"/>
        <v>0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172" t="s">
        <v>225</v>
      </c>
      <c r="AT198" s="172" t="s">
        <v>221</v>
      </c>
      <c r="AU198" s="172" t="s">
        <v>84</v>
      </c>
      <c r="AY198" s="13" t="s">
        <v>219</v>
      </c>
      <c r="BE198" s="91">
        <f t="shared" si="29"/>
        <v>0</v>
      </c>
      <c r="BF198" s="91">
        <f t="shared" si="30"/>
        <v>0</v>
      </c>
      <c r="BG198" s="91">
        <f t="shared" si="31"/>
        <v>0</v>
      </c>
      <c r="BH198" s="91">
        <f t="shared" si="32"/>
        <v>0</v>
      </c>
      <c r="BI198" s="91">
        <f t="shared" si="33"/>
        <v>0</v>
      </c>
      <c r="BJ198" s="13" t="s">
        <v>84</v>
      </c>
      <c r="BK198" s="91">
        <f t="shared" si="34"/>
        <v>0</v>
      </c>
      <c r="BL198" s="13" t="s">
        <v>225</v>
      </c>
      <c r="BM198" s="172" t="s">
        <v>471</v>
      </c>
    </row>
    <row r="199" spans="1:65" s="2" customFormat="1" ht="16.5" customHeight="1" x14ac:dyDescent="0.2">
      <c r="A199" s="30"/>
      <c r="B199" s="128"/>
      <c r="C199" s="178" t="s">
        <v>468</v>
      </c>
      <c r="D199" s="178" t="s">
        <v>680</v>
      </c>
      <c r="E199" s="179" t="s">
        <v>2505</v>
      </c>
      <c r="F199" s="180" t="s">
        <v>2506</v>
      </c>
      <c r="G199" s="181" t="s">
        <v>246</v>
      </c>
      <c r="H199" s="182">
        <v>3</v>
      </c>
      <c r="I199" s="183"/>
      <c r="J199" s="184">
        <f t="shared" si="25"/>
        <v>0</v>
      </c>
      <c r="K199" s="185"/>
      <c r="L199" s="186"/>
      <c r="M199" s="187" t="s">
        <v>1</v>
      </c>
      <c r="N199" s="188" t="s">
        <v>38</v>
      </c>
      <c r="O199" s="59"/>
      <c r="P199" s="170">
        <f t="shared" si="26"/>
        <v>0</v>
      </c>
      <c r="Q199" s="170">
        <v>1.65E-3</v>
      </c>
      <c r="R199" s="170">
        <f t="shared" si="27"/>
        <v>4.9499999999999995E-3</v>
      </c>
      <c r="S199" s="170">
        <v>0</v>
      </c>
      <c r="T199" s="171">
        <f t="shared" si="28"/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72" t="s">
        <v>233</v>
      </c>
      <c r="AT199" s="172" t="s">
        <v>680</v>
      </c>
      <c r="AU199" s="172" t="s">
        <v>84</v>
      </c>
      <c r="AY199" s="13" t="s">
        <v>219</v>
      </c>
      <c r="BE199" s="91">
        <f t="shared" si="29"/>
        <v>0</v>
      </c>
      <c r="BF199" s="91">
        <f t="shared" si="30"/>
        <v>0</v>
      </c>
      <c r="BG199" s="91">
        <f t="shared" si="31"/>
        <v>0</v>
      </c>
      <c r="BH199" s="91">
        <f t="shared" si="32"/>
        <v>0</v>
      </c>
      <c r="BI199" s="91">
        <f t="shared" si="33"/>
        <v>0</v>
      </c>
      <c r="BJ199" s="13" t="s">
        <v>84</v>
      </c>
      <c r="BK199" s="91">
        <f t="shared" si="34"/>
        <v>0</v>
      </c>
      <c r="BL199" s="13" t="s">
        <v>225</v>
      </c>
      <c r="BM199" s="172" t="s">
        <v>474</v>
      </c>
    </row>
    <row r="200" spans="1:65" s="2" customFormat="1" ht="16.5" customHeight="1" x14ac:dyDescent="0.2">
      <c r="A200" s="30"/>
      <c r="B200" s="128"/>
      <c r="C200" s="178" t="s">
        <v>373</v>
      </c>
      <c r="D200" s="178" t="s">
        <v>680</v>
      </c>
      <c r="E200" s="179" t="s">
        <v>2507</v>
      </c>
      <c r="F200" s="180" t="s">
        <v>2508</v>
      </c>
      <c r="G200" s="181" t="s">
        <v>246</v>
      </c>
      <c r="H200" s="182">
        <v>3</v>
      </c>
      <c r="I200" s="183"/>
      <c r="J200" s="184">
        <f t="shared" si="25"/>
        <v>0</v>
      </c>
      <c r="K200" s="185"/>
      <c r="L200" s="186"/>
      <c r="M200" s="187" t="s">
        <v>1</v>
      </c>
      <c r="N200" s="188" t="s">
        <v>38</v>
      </c>
      <c r="O200" s="59"/>
      <c r="P200" s="170">
        <f t="shared" si="26"/>
        <v>0</v>
      </c>
      <c r="Q200" s="170">
        <v>1.2999999999999999E-3</v>
      </c>
      <c r="R200" s="170">
        <f t="shared" si="27"/>
        <v>3.8999999999999998E-3</v>
      </c>
      <c r="S200" s="170">
        <v>0</v>
      </c>
      <c r="T200" s="171">
        <f t="shared" si="28"/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172" t="s">
        <v>233</v>
      </c>
      <c r="AT200" s="172" t="s">
        <v>680</v>
      </c>
      <c r="AU200" s="172" t="s">
        <v>84</v>
      </c>
      <c r="AY200" s="13" t="s">
        <v>219</v>
      </c>
      <c r="BE200" s="91">
        <f t="shared" si="29"/>
        <v>0</v>
      </c>
      <c r="BF200" s="91">
        <f t="shared" si="30"/>
        <v>0</v>
      </c>
      <c r="BG200" s="91">
        <f t="shared" si="31"/>
        <v>0</v>
      </c>
      <c r="BH200" s="91">
        <f t="shared" si="32"/>
        <v>0</v>
      </c>
      <c r="BI200" s="91">
        <f t="shared" si="33"/>
        <v>0</v>
      </c>
      <c r="BJ200" s="13" t="s">
        <v>84</v>
      </c>
      <c r="BK200" s="91">
        <f t="shared" si="34"/>
        <v>0</v>
      </c>
      <c r="BL200" s="13" t="s">
        <v>225</v>
      </c>
      <c r="BM200" s="172" t="s">
        <v>478</v>
      </c>
    </row>
    <row r="201" spans="1:65" s="2" customFormat="1" ht="16.5" customHeight="1" x14ac:dyDescent="0.2">
      <c r="A201" s="30"/>
      <c r="B201" s="128"/>
      <c r="C201" s="178" t="s">
        <v>475</v>
      </c>
      <c r="D201" s="178" t="s">
        <v>680</v>
      </c>
      <c r="E201" s="179" t="s">
        <v>2509</v>
      </c>
      <c r="F201" s="180" t="s">
        <v>2510</v>
      </c>
      <c r="G201" s="181" t="s">
        <v>246</v>
      </c>
      <c r="H201" s="182">
        <v>1</v>
      </c>
      <c r="I201" s="183"/>
      <c r="J201" s="184">
        <f t="shared" si="25"/>
        <v>0</v>
      </c>
      <c r="K201" s="185"/>
      <c r="L201" s="186"/>
      <c r="M201" s="187" t="s">
        <v>1</v>
      </c>
      <c r="N201" s="188" t="s">
        <v>38</v>
      </c>
      <c r="O201" s="59"/>
      <c r="P201" s="170">
        <f t="shared" si="26"/>
        <v>0</v>
      </c>
      <c r="Q201" s="170">
        <v>1.6000000000000001E-3</v>
      </c>
      <c r="R201" s="170">
        <f t="shared" si="27"/>
        <v>1.6000000000000001E-3</v>
      </c>
      <c r="S201" s="170">
        <v>0</v>
      </c>
      <c r="T201" s="171">
        <f t="shared" si="28"/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72" t="s">
        <v>233</v>
      </c>
      <c r="AT201" s="172" t="s">
        <v>680</v>
      </c>
      <c r="AU201" s="172" t="s">
        <v>84</v>
      </c>
      <c r="AY201" s="13" t="s">
        <v>219</v>
      </c>
      <c r="BE201" s="91">
        <f t="shared" si="29"/>
        <v>0</v>
      </c>
      <c r="BF201" s="91">
        <f t="shared" si="30"/>
        <v>0</v>
      </c>
      <c r="BG201" s="91">
        <f t="shared" si="31"/>
        <v>0</v>
      </c>
      <c r="BH201" s="91">
        <f t="shared" si="32"/>
        <v>0</v>
      </c>
      <c r="BI201" s="91">
        <f t="shared" si="33"/>
        <v>0</v>
      </c>
      <c r="BJ201" s="13" t="s">
        <v>84</v>
      </c>
      <c r="BK201" s="91">
        <f t="shared" si="34"/>
        <v>0</v>
      </c>
      <c r="BL201" s="13" t="s">
        <v>225</v>
      </c>
      <c r="BM201" s="172" t="s">
        <v>481</v>
      </c>
    </row>
    <row r="202" spans="1:65" s="2" customFormat="1" ht="16.5" customHeight="1" x14ac:dyDescent="0.2">
      <c r="A202" s="30"/>
      <c r="B202" s="128"/>
      <c r="C202" s="178" t="s">
        <v>376</v>
      </c>
      <c r="D202" s="178" t="s">
        <v>680</v>
      </c>
      <c r="E202" s="179" t="s">
        <v>2511</v>
      </c>
      <c r="F202" s="180" t="s">
        <v>2512</v>
      </c>
      <c r="G202" s="181" t="s">
        <v>246</v>
      </c>
      <c r="H202" s="182">
        <v>2</v>
      </c>
      <c r="I202" s="183"/>
      <c r="J202" s="184">
        <f t="shared" si="25"/>
        <v>0</v>
      </c>
      <c r="K202" s="185"/>
      <c r="L202" s="186"/>
      <c r="M202" s="187" t="s">
        <v>1</v>
      </c>
      <c r="N202" s="188" t="s">
        <v>38</v>
      </c>
      <c r="O202" s="59"/>
      <c r="P202" s="170">
        <f t="shared" si="26"/>
        <v>0</v>
      </c>
      <c r="Q202" s="170">
        <v>2E-3</v>
      </c>
      <c r="R202" s="170">
        <f t="shared" si="27"/>
        <v>4.0000000000000001E-3</v>
      </c>
      <c r="S202" s="170">
        <v>0</v>
      </c>
      <c r="T202" s="171">
        <f t="shared" si="28"/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72" t="s">
        <v>233</v>
      </c>
      <c r="AT202" s="172" t="s">
        <v>680</v>
      </c>
      <c r="AU202" s="172" t="s">
        <v>84</v>
      </c>
      <c r="AY202" s="13" t="s">
        <v>219</v>
      </c>
      <c r="BE202" s="91">
        <f t="shared" si="29"/>
        <v>0</v>
      </c>
      <c r="BF202" s="91">
        <f t="shared" si="30"/>
        <v>0</v>
      </c>
      <c r="BG202" s="91">
        <f t="shared" si="31"/>
        <v>0</v>
      </c>
      <c r="BH202" s="91">
        <f t="shared" si="32"/>
        <v>0</v>
      </c>
      <c r="BI202" s="91">
        <f t="shared" si="33"/>
        <v>0</v>
      </c>
      <c r="BJ202" s="13" t="s">
        <v>84</v>
      </c>
      <c r="BK202" s="91">
        <f t="shared" si="34"/>
        <v>0</v>
      </c>
      <c r="BL202" s="13" t="s">
        <v>225</v>
      </c>
      <c r="BM202" s="172" t="s">
        <v>485</v>
      </c>
    </row>
    <row r="203" spans="1:65" s="2" customFormat="1" ht="33" customHeight="1" x14ac:dyDescent="0.2">
      <c r="A203" s="30"/>
      <c r="B203" s="128"/>
      <c r="C203" s="160" t="s">
        <v>482</v>
      </c>
      <c r="D203" s="160" t="s">
        <v>221</v>
      </c>
      <c r="E203" s="161" t="s">
        <v>2513</v>
      </c>
      <c r="F203" s="162" t="s">
        <v>2514</v>
      </c>
      <c r="G203" s="163" t="s">
        <v>246</v>
      </c>
      <c r="H203" s="164">
        <v>5</v>
      </c>
      <c r="I203" s="165"/>
      <c r="J203" s="166">
        <f t="shared" si="25"/>
        <v>0</v>
      </c>
      <c r="K203" s="167"/>
      <c r="L203" s="31"/>
      <c r="M203" s="168" t="s">
        <v>1</v>
      </c>
      <c r="N203" s="169" t="s">
        <v>38</v>
      </c>
      <c r="O203" s="59"/>
      <c r="P203" s="170">
        <f t="shared" si="26"/>
        <v>0</v>
      </c>
      <c r="Q203" s="170">
        <v>0</v>
      </c>
      <c r="R203" s="170">
        <f t="shared" si="27"/>
        <v>0</v>
      </c>
      <c r="S203" s="170">
        <v>0</v>
      </c>
      <c r="T203" s="171">
        <f t="shared" si="28"/>
        <v>0</v>
      </c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R203" s="172" t="s">
        <v>225</v>
      </c>
      <c r="AT203" s="172" t="s">
        <v>221</v>
      </c>
      <c r="AU203" s="172" t="s">
        <v>84</v>
      </c>
      <c r="AY203" s="13" t="s">
        <v>219</v>
      </c>
      <c r="BE203" s="91">
        <f t="shared" si="29"/>
        <v>0</v>
      </c>
      <c r="BF203" s="91">
        <f t="shared" si="30"/>
        <v>0</v>
      </c>
      <c r="BG203" s="91">
        <f t="shared" si="31"/>
        <v>0</v>
      </c>
      <c r="BH203" s="91">
        <f t="shared" si="32"/>
        <v>0</v>
      </c>
      <c r="BI203" s="91">
        <f t="shared" si="33"/>
        <v>0</v>
      </c>
      <c r="BJ203" s="13" t="s">
        <v>84</v>
      </c>
      <c r="BK203" s="91">
        <f t="shared" si="34"/>
        <v>0</v>
      </c>
      <c r="BL203" s="13" t="s">
        <v>225</v>
      </c>
      <c r="BM203" s="172" t="s">
        <v>488</v>
      </c>
    </row>
    <row r="204" spans="1:65" s="2" customFormat="1" ht="16.5" customHeight="1" x14ac:dyDescent="0.2">
      <c r="A204" s="30"/>
      <c r="B204" s="128"/>
      <c r="C204" s="178" t="s">
        <v>381</v>
      </c>
      <c r="D204" s="178" t="s">
        <v>680</v>
      </c>
      <c r="E204" s="179" t="s">
        <v>2515</v>
      </c>
      <c r="F204" s="180" t="s">
        <v>2516</v>
      </c>
      <c r="G204" s="181" t="s">
        <v>246</v>
      </c>
      <c r="H204" s="182">
        <v>5</v>
      </c>
      <c r="I204" s="183"/>
      <c r="J204" s="184">
        <f t="shared" si="25"/>
        <v>0</v>
      </c>
      <c r="K204" s="185"/>
      <c r="L204" s="186"/>
      <c r="M204" s="187" t="s">
        <v>1</v>
      </c>
      <c r="N204" s="188" t="s">
        <v>38</v>
      </c>
      <c r="O204" s="59"/>
      <c r="P204" s="170">
        <f t="shared" si="26"/>
        <v>0</v>
      </c>
      <c r="Q204" s="170">
        <v>1.3500000000000001E-3</v>
      </c>
      <c r="R204" s="170">
        <f t="shared" si="27"/>
        <v>6.7500000000000008E-3</v>
      </c>
      <c r="S204" s="170">
        <v>0</v>
      </c>
      <c r="T204" s="171">
        <f t="shared" si="28"/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72" t="s">
        <v>233</v>
      </c>
      <c r="AT204" s="172" t="s">
        <v>680</v>
      </c>
      <c r="AU204" s="172" t="s">
        <v>84</v>
      </c>
      <c r="AY204" s="13" t="s">
        <v>219</v>
      </c>
      <c r="BE204" s="91">
        <f t="shared" si="29"/>
        <v>0</v>
      </c>
      <c r="BF204" s="91">
        <f t="shared" si="30"/>
        <v>0</v>
      </c>
      <c r="BG204" s="91">
        <f t="shared" si="31"/>
        <v>0</v>
      </c>
      <c r="BH204" s="91">
        <f t="shared" si="32"/>
        <v>0</v>
      </c>
      <c r="BI204" s="91">
        <f t="shared" si="33"/>
        <v>0</v>
      </c>
      <c r="BJ204" s="13" t="s">
        <v>84</v>
      </c>
      <c r="BK204" s="91">
        <f t="shared" si="34"/>
        <v>0</v>
      </c>
      <c r="BL204" s="13" t="s">
        <v>225</v>
      </c>
      <c r="BM204" s="172" t="s">
        <v>492</v>
      </c>
    </row>
    <row r="205" spans="1:65" s="2" customFormat="1" ht="24.3" customHeight="1" x14ac:dyDescent="0.2">
      <c r="A205" s="30"/>
      <c r="B205" s="128"/>
      <c r="C205" s="160" t="s">
        <v>489</v>
      </c>
      <c r="D205" s="160" t="s">
        <v>221</v>
      </c>
      <c r="E205" s="161" t="s">
        <v>2441</v>
      </c>
      <c r="F205" s="162" t="s">
        <v>2442</v>
      </c>
      <c r="G205" s="163" t="s">
        <v>380</v>
      </c>
      <c r="H205" s="164">
        <v>175.5</v>
      </c>
      <c r="I205" s="165"/>
      <c r="J205" s="166">
        <f t="shared" si="25"/>
        <v>0</v>
      </c>
      <c r="K205" s="167"/>
      <c r="L205" s="31"/>
      <c r="M205" s="168" t="s">
        <v>1</v>
      </c>
      <c r="N205" s="169" t="s">
        <v>38</v>
      </c>
      <c r="O205" s="59"/>
      <c r="P205" s="170">
        <f t="shared" si="26"/>
        <v>0</v>
      </c>
      <c r="Q205" s="170">
        <v>0</v>
      </c>
      <c r="R205" s="170">
        <f t="shared" si="27"/>
        <v>0</v>
      </c>
      <c r="S205" s="170">
        <v>0</v>
      </c>
      <c r="T205" s="171">
        <f t="shared" si="28"/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72" t="s">
        <v>225</v>
      </c>
      <c r="AT205" s="172" t="s">
        <v>221</v>
      </c>
      <c r="AU205" s="172" t="s">
        <v>84</v>
      </c>
      <c r="AY205" s="13" t="s">
        <v>219</v>
      </c>
      <c r="BE205" s="91">
        <f t="shared" si="29"/>
        <v>0</v>
      </c>
      <c r="BF205" s="91">
        <f t="shared" si="30"/>
        <v>0</v>
      </c>
      <c r="BG205" s="91">
        <f t="shared" si="31"/>
        <v>0</v>
      </c>
      <c r="BH205" s="91">
        <f t="shared" si="32"/>
        <v>0</v>
      </c>
      <c r="BI205" s="91">
        <f t="shared" si="33"/>
        <v>0</v>
      </c>
      <c r="BJ205" s="13" t="s">
        <v>84</v>
      </c>
      <c r="BK205" s="91">
        <f t="shared" si="34"/>
        <v>0</v>
      </c>
      <c r="BL205" s="13" t="s">
        <v>225</v>
      </c>
      <c r="BM205" s="172" t="s">
        <v>495</v>
      </c>
    </row>
    <row r="206" spans="1:65" s="2" customFormat="1" ht="21.75" customHeight="1" x14ac:dyDescent="0.2">
      <c r="A206" s="30"/>
      <c r="B206" s="128"/>
      <c r="C206" s="160" t="s">
        <v>385</v>
      </c>
      <c r="D206" s="160" t="s">
        <v>221</v>
      </c>
      <c r="E206" s="161" t="s">
        <v>2517</v>
      </c>
      <c r="F206" s="162" t="s">
        <v>2518</v>
      </c>
      <c r="G206" s="163" t="s">
        <v>380</v>
      </c>
      <c r="H206" s="164">
        <v>2.9</v>
      </c>
      <c r="I206" s="165"/>
      <c r="J206" s="166">
        <f t="shared" si="25"/>
        <v>0</v>
      </c>
      <c r="K206" s="167"/>
      <c r="L206" s="31"/>
      <c r="M206" s="168" t="s">
        <v>1</v>
      </c>
      <c r="N206" s="169" t="s">
        <v>38</v>
      </c>
      <c r="O206" s="59"/>
      <c r="P206" s="170">
        <f t="shared" si="26"/>
        <v>0</v>
      </c>
      <c r="Q206" s="170">
        <v>0</v>
      </c>
      <c r="R206" s="170">
        <f t="shared" si="27"/>
        <v>0</v>
      </c>
      <c r="S206" s="170">
        <v>0</v>
      </c>
      <c r="T206" s="171">
        <f t="shared" si="28"/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72" t="s">
        <v>225</v>
      </c>
      <c r="AT206" s="172" t="s">
        <v>221</v>
      </c>
      <c r="AU206" s="172" t="s">
        <v>84</v>
      </c>
      <c r="AY206" s="13" t="s">
        <v>219</v>
      </c>
      <c r="BE206" s="91">
        <f t="shared" si="29"/>
        <v>0</v>
      </c>
      <c r="BF206" s="91">
        <f t="shared" si="30"/>
        <v>0</v>
      </c>
      <c r="BG206" s="91">
        <f t="shared" si="31"/>
        <v>0</v>
      </c>
      <c r="BH206" s="91">
        <f t="shared" si="32"/>
        <v>0</v>
      </c>
      <c r="BI206" s="91">
        <f t="shared" si="33"/>
        <v>0</v>
      </c>
      <c r="BJ206" s="13" t="s">
        <v>84</v>
      </c>
      <c r="BK206" s="91">
        <f t="shared" si="34"/>
        <v>0</v>
      </c>
      <c r="BL206" s="13" t="s">
        <v>225</v>
      </c>
      <c r="BM206" s="172" t="s">
        <v>499</v>
      </c>
    </row>
    <row r="207" spans="1:65" s="2" customFormat="1" ht="24.3" customHeight="1" x14ac:dyDescent="0.2">
      <c r="A207" s="30"/>
      <c r="B207" s="128"/>
      <c r="C207" s="160" t="s">
        <v>496</v>
      </c>
      <c r="D207" s="160" t="s">
        <v>221</v>
      </c>
      <c r="E207" s="161" t="s">
        <v>2346</v>
      </c>
      <c r="F207" s="162" t="s">
        <v>2519</v>
      </c>
      <c r="G207" s="163" t="s">
        <v>380</v>
      </c>
      <c r="H207" s="164">
        <v>170</v>
      </c>
      <c r="I207" s="165"/>
      <c r="J207" s="166">
        <f t="shared" si="25"/>
        <v>0</v>
      </c>
      <c r="K207" s="167"/>
      <c r="L207" s="31"/>
      <c r="M207" s="168" t="s">
        <v>1</v>
      </c>
      <c r="N207" s="169" t="s">
        <v>38</v>
      </c>
      <c r="O207" s="59"/>
      <c r="P207" s="170">
        <f t="shared" si="26"/>
        <v>0</v>
      </c>
      <c r="Q207" s="170">
        <v>0</v>
      </c>
      <c r="R207" s="170">
        <f t="shared" si="27"/>
        <v>0</v>
      </c>
      <c r="S207" s="170">
        <v>0</v>
      </c>
      <c r="T207" s="171">
        <f t="shared" si="28"/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172" t="s">
        <v>225</v>
      </c>
      <c r="AT207" s="172" t="s">
        <v>221</v>
      </c>
      <c r="AU207" s="172" t="s">
        <v>84</v>
      </c>
      <c r="AY207" s="13" t="s">
        <v>219</v>
      </c>
      <c r="BE207" s="91">
        <f t="shared" si="29"/>
        <v>0</v>
      </c>
      <c r="BF207" s="91">
        <f t="shared" si="30"/>
        <v>0</v>
      </c>
      <c r="BG207" s="91">
        <f t="shared" si="31"/>
        <v>0</v>
      </c>
      <c r="BH207" s="91">
        <f t="shared" si="32"/>
        <v>0</v>
      </c>
      <c r="BI207" s="91">
        <f t="shared" si="33"/>
        <v>0</v>
      </c>
      <c r="BJ207" s="13" t="s">
        <v>84</v>
      </c>
      <c r="BK207" s="91">
        <f t="shared" si="34"/>
        <v>0</v>
      </c>
      <c r="BL207" s="13" t="s">
        <v>225</v>
      </c>
      <c r="BM207" s="172" t="s">
        <v>502</v>
      </c>
    </row>
    <row r="208" spans="1:65" s="2" customFormat="1" ht="16.5" customHeight="1" x14ac:dyDescent="0.2">
      <c r="A208" s="30"/>
      <c r="B208" s="128"/>
      <c r="C208" s="160" t="s">
        <v>389</v>
      </c>
      <c r="D208" s="160" t="s">
        <v>221</v>
      </c>
      <c r="E208" s="161" t="s">
        <v>2348</v>
      </c>
      <c r="F208" s="162" t="s">
        <v>2349</v>
      </c>
      <c r="G208" s="163" t="s">
        <v>380</v>
      </c>
      <c r="H208" s="164">
        <v>170</v>
      </c>
      <c r="I208" s="165"/>
      <c r="J208" s="166">
        <f t="shared" si="25"/>
        <v>0</v>
      </c>
      <c r="K208" s="167"/>
      <c r="L208" s="31"/>
      <c r="M208" s="168" t="s">
        <v>1</v>
      </c>
      <c r="N208" s="169" t="s">
        <v>38</v>
      </c>
      <c r="O208" s="59"/>
      <c r="P208" s="170">
        <f t="shared" si="26"/>
        <v>0</v>
      </c>
      <c r="Q208" s="170">
        <v>0</v>
      </c>
      <c r="R208" s="170">
        <f t="shared" si="27"/>
        <v>0</v>
      </c>
      <c r="S208" s="170">
        <v>0</v>
      </c>
      <c r="T208" s="171">
        <f t="shared" si="28"/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72" t="s">
        <v>225</v>
      </c>
      <c r="AT208" s="172" t="s">
        <v>221</v>
      </c>
      <c r="AU208" s="172" t="s">
        <v>84</v>
      </c>
      <c r="AY208" s="13" t="s">
        <v>219</v>
      </c>
      <c r="BE208" s="91">
        <f t="shared" si="29"/>
        <v>0</v>
      </c>
      <c r="BF208" s="91">
        <f t="shared" si="30"/>
        <v>0</v>
      </c>
      <c r="BG208" s="91">
        <f t="shared" si="31"/>
        <v>0</v>
      </c>
      <c r="BH208" s="91">
        <f t="shared" si="32"/>
        <v>0</v>
      </c>
      <c r="BI208" s="91">
        <f t="shared" si="33"/>
        <v>0</v>
      </c>
      <c r="BJ208" s="13" t="s">
        <v>84</v>
      </c>
      <c r="BK208" s="91">
        <f t="shared" si="34"/>
        <v>0</v>
      </c>
      <c r="BL208" s="13" t="s">
        <v>225</v>
      </c>
      <c r="BM208" s="172" t="s">
        <v>506</v>
      </c>
    </row>
    <row r="209" spans="1:65" s="2" customFormat="1" ht="24.3" customHeight="1" x14ac:dyDescent="0.2">
      <c r="A209" s="30"/>
      <c r="B209" s="128"/>
      <c r="C209" s="160" t="s">
        <v>503</v>
      </c>
      <c r="D209" s="160" t="s">
        <v>221</v>
      </c>
      <c r="E209" s="161" t="s">
        <v>2350</v>
      </c>
      <c r="F209" s="162" t="s">
        <v>2520</v>
      </c>
      <c r="G209" s="163" t="s">
        <v>224</v>
      </c>
      <c r="H209" s="164">
        <v>3.8759999999999999</v>
      </c>
      <c r="I209" s="165"/>
      <c r="J209" s="166">
        <f t="shared" si="25"/>
        <v>0</v>
      </c>
      <c r="K209" s="167"/>
      <c r="L209" s="31"/>
      <c r="M209" s="168" t="s">
        <v>1</v>
      </c>
      <c r="N209" s="169" t="s">
        <v>38</v>
      </c>
      <c r="O209" s="59"/>
      <c r="P209" s="170">
        <f t="shared" si="26"/>
        <v>0</v>
      </c>
      <c r="Q209" s="170">
        <v>2.4411700000000001</v>
      </c>
      <c r="R209" s="170">
        <f t="shared" si="27"/>
        <v>9.4619749199999994</v>
      </c>
      <c r="S209" s="170">
        <v>0</v>
      </c>
      <c r="T209" s="171">
        <f t="shared" si="28"/>
        <v>0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R209" s="172" t="s">
        <v>225</v>
      </c>
      <c r="AT209" s="172" t="s">
        <v>221</v>
      </c>
      <c r="AU209" s="172" t="s">
        <v>84</v>
      </c>
      <c r="AY209" s="13" t="s">
        <v>219</v>
      </c>
      <c r="BE209" s="91">
        <f t="shared" si="29"/>
        <v>0</v>
      </c>
      <c r="BF209" s="91">
        <f t="shared" si="30"/>
        <v>0</v>
      </c>
      <c r="BG209" s="91">
        <f t="shared" si="31"/>
        <v>0</v>
      </c>
      <c r="BH209" s="91">
        <f t="shared" si="32"/>
        <v>0</v>
      </c>
      <c r="BI209" s="91">
        <f t="shared" si="33"/>
        <v>0</v>
      </c>
      <c r="BJ209" s="13" t="s">
        <v>84</v>
      </c>
      <c r="BK209" s="91">
        <f t="shared" si="34"/>
        <v>0</v>
      </c>
      <c r="BL209" s="13" t="s">
        <v>225</v>
      </c>
      <c r="BM209" s="172" t="s">
        <v>509</v>
      </c>
    </row>
    <row r="210" spans="1:65" s="2" customFormat="1" ht="16.5" customHeight="1" x14ac:dyDescent="0.2">
      <c r="A210" s="30"/>
      <c r="B210" s="128"/>
      <c r="C210" s="160" t="s">
        <v>392</v>
      </c>
      <c r="D210" s="160" t="s">
        <v>221</v>
      </c>
      <c r="E210" s="161" t="s">
        <v>2352</v>
      </c>
      <c r="F210" s="162" t="s">
        <v>2353</v>
      </c>
      <c r="G210" s="163" t="s">
        <v>224</v>
      </c>
      <c r="H210" s="164">
        <v>3.8759999999999999</v>
      </c>
      <c r="I210" s="165"/>
      <c r="J210" s="166">
        <f t="shared" si="25"/>
        <v>0</v>
      </c>
      <c r="K210" s="167"/>
      <c r="L210" s="31"/>
      <c r="M210" s="168" t="s">
        <v>1</v>
      </c>
      <c r="N210" s="169" t="s">
        <v>38</v>
      </c>
      <c r="O210" s="59"/>
      <c r="P210" s="170">
        <f t="shared" si="26"/>
        <v>0</v>
      </c>
      <c r="Q210" s="170">
        <v>0</v>
      </c>
      <c r="R210" s="170">
        <f t="shared" si="27"/>
        <v>0</v>
      </c>
      <c r="S210" s="170">
        <v>0</v>
      </c>
      <c r="T210" s="171">
        <f t="shared" si="28"/>
        <v>0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172" t="s">
        <v>225</v>
      </c>
      <c r="AT210" s="172" t="s">
        <v>221</v>
      </c>
      <c r="AU210" s="172" t="s">
        <v>84</v>
      </c>
      <c r="AY210" s="13" t="s">
        <v>219</v>
      </c>
      <c r="BE210" s="91">
        <f t="shared" si="29"/>
        <v>0</v>
      </c>
      <c r="BF210" s="91">
        <f t="shared" si="30"/>
        <v>0</v>
      </c>
      <c r="BG210" s="91">
        <f t="shared" si="31"/>
        <v>0</v>
      </c>
      <c r="BH210" s="91">
        <f t="shared" si="32"/>
        <v>0</v>
      </c>
      <c r="BI210" s="91">
        <f t="shared" si="33"/>
        <v>0</v>
      </c>
      <c r="BJ210" s="13" t="s">
        <v>84</v>
      </c>
      <c r="BK210" s="91">
        <f t="shared" si="34"/>
        <v>0</v>
      </c>
      <c r="BL210" s="13" t="s">
        <v>225</v>
      </c>
      <c r="BM210" s="172" t="s">
        <v>513</v>
      </c>
    </row>
    <row r="211" spans="1:65" s="2" customFormat="1" ht="16.5" customHeight="1" x14ac:dyDescent="0.2">
      <c r="A211" s="30"/>
      <c r="B211" s="128"/>
      <c r="C211" s="160" t="s">
        <v>510</v>
      </c>
      <c r="D211" s="160" t="s">
        <v>221</v>
      </c>
      <c r="E211" s="161" t="s">
        <v>2444</v>
      </c>
      <c r="F211" s="162" t="s">
        <v>2445</v>
      </c>
      <c r="G211" s="163" t="s">
        <v>246</v>
      </c>
      <c r="H211" s="164">
        <v>7</v>
      </c>
      <c r="I211" s="165"/>
      <c r="J211" s="166">
        <f t="shared" si="25"/>
        <v>0</v>
      </c>
      <c r="K211" s="167"/>
      <c r="L211" s="31"/>
      <c r="M211" s="168" t="s">
        <v>1</v>
      </c>
      <c r="N211" s="169" t="s">
        <v>38</v>
      </c>
      <c r="O211" s="59"/>
      <c r="P211" s="170">
        <f t="shared" si="26"/>
        <v>0</v>
      </c>
      <c r="Q211" s="170">
        <v>2.1420000000000002E-2</v>
      </c>
      <c r="R211" s="170">
        <f t="shared" si="27"/>
        <v>0.14994000000000002</v>
      </c>
      <c r="S211" s="170">
        <v>0</v>
      </c>
      <c r="T211" s="171">
        <f t="shared" si="28"/>
        <v>0</v>
      </c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R211" s="172" t="s">
        <v>225</v>
      </c>
      <c r="AT211" s="172" t="s">
        <v>221</v>
      </c>
      <c r="AU211" s="172" t="s">
        <v>84</v>
      </c>
      <c r="AY211" s="13" t="s">
        <v>219</v>
      </c>
      <c r="BE211" s="91">
        <f t="shared" si="29"/>
        <v>0</v>
      </c>
      <c r="BF211" s="91">
        <f t="shared" si="30"/>
        <v>0</v>
      </c>
      <c r="BG211" s="91">
        <f t="shared" si="31"/>
        <v>0</v>
      </c>
      <c r="BH211" s="91">
        <f t="shared" si="32"/>
        <v>0</v>
      </c>
      <c r="BI211" s="91">
        <f t="shared" si="33"/>
        <v>0</v>
      </c>
      <c r="BJ211" s="13" t="s">
        <v>84</v>
      </c>
      <c r="BK211" s="91">
        <f t="shared" si="34"/>
        <v>0</v>
      </c>
      <c r="BL211" s="13" t="s">
        <v>225</v>
      </c>
      <c r="BM211" s="172" t="s">
        <v>517</v>
      </c>
    </row>
    <row r="212" spans="1:65" s="2" customFormat="1" ht="16.5" customHeight="1" x14ac:dyDescent="0.2">
      <c r="A212" s="30"/>
      <c r="B212" s="128"/>
      <c r="C212" s="178" t="s">
        <v>396</v>
      </c>
      <c r="D212" s="178" t="s">
        <v>680</v>
      </c>
      <c r="E212" s="179" t="s">
        <v>2521</v>
      </c>
      <c r="F212" s="180" t="s">
        <v>2522</v>
      </c>
      <c r="G212" s="181" t="s">
        <v>2523</v>
      </c>
      <c r="H212" s="182">
        <v>2</v>
      </c>
      <c r="I212" s="183"/>
      <c r="J212" s="184">
        <f t="shared" si="25"/>
        <v>0</v>
      </c>
      <c r="K212" s="185"/>
      <c r="L212" s="186"/>
      <c r="M212" s="187" t="s">
        <v>1</v>
      </c>
      <c r="N212" s="188" t="s">
        <v>38</v>
      </c>
      <c r="O212" s="59"/>
      <c r="P212" s="170">
        <f t="shared" si="26"/>
        <v>0</v>
      </c>
      <c r="Q212" s="170">
        <v>0</v>
      </c>
      <c r="R212" s="170">
        <f t="shared" si="27"/>
        <v>0</v>
      </c>
      <c r="S212" s="170">
        <v>0</v>
      </c>
      <c r="T212" s="171">
        <f t="shared" si="28"/>
        <v>0</v>
      </c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R212" s="172" t="s">
        <v>233</v>
      </c>
      <c r="AT212" s="172" t="s">
        <v>680</v>
      </c>
      <c r="AU212" s="172" t="s">
        <v>84</v>
      </c>
      <c r="AY212" s="13" t="s">
        <v>219</v>
      </c>
      <c r="BE212" s="91">
        <f t="shared" si="29"/>
        <v>0</v>
      </c>
      <c r="BF212" s="91">
        <f t="shared" si="30"/>
        <v>0</v>
      </c>
      <c r="BG212" s="91">
        <f t="shared" si="31"/>
        <v>0</v>
      </c>
      <c r="BH212" s="91">
        <f t="shared" si="32"/>
        <v>0</v>
      </c>
      <c r="BI212" s="91">
        <f t="shared" si="33"/>
        <v>0</v>
      </c>
      <c r="BJ212" s="13" t="s">
        <v>84</v>
      </c>
      <c r="BK212" s="91">
        <f t="shared" si="34"/>
        <v>0</v>
      </c>
      <c r="BL212" s="13" t="s">
        <v>225</v>
      </c>
      <c r="BM212" s="172" t="s">
        <v>782</v>
      </c>
    </row>
    <row r="213" spans="1:65" s="2" customFormat="1" ht="16.5" customHeight="1" x14ac:dyDescent="0.2">
      <c r="A213" s="30"/>
      <c r="B213" s="128"/>
      <c r="C213" s="178" t="s">
        <v>518</v>
      </c>
      <c r="D213" s="178" t="s">
        <v>680</v>
      </c>
      <c r="E213" s="179" t="s">
        <v>2446</v>
      </c>
      <c r="F213" s="180" t="s">
        <v>2447</v>
      </c>
      <c r="G213" s="181" t="s">
        <v>246</v>
      </c>
      <c r="H213" s="182">
        <v>2</v>
      </c>
      <c r="I213" s="183"/>
      <c r="J213" s="184">
        <f t="shared" si="25"/>
        <v>0</v>
      </c>
      <c r="K213" s="185"/>
      <c r="L213" s="186"/>
      <c r="M213" s="187" t="s">
        <v>1</v>
      </c>
      <c r="N213" s="188" t="s">
        <v>38</v>
      </c>
      <c r="O213" s="59"/>
      <c r="P213" s="170">
        <f t="shared" si="26"/>
        <v>0</v>
      </c>
      <c r="Q213" s="170">
        <v>2.1</v>
      </c>
      <c r="R213" s="170">
        <f t="shared" si="27"/>
        <v>4.2</v>
      </c>
      <c r="S213" s="170">
        <v>0</v>
      </c>
      <c r="T213" s="171">
        <f t="shared" si="28"/>
        <v>0</v>
      </c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R213" s="172" t="s">
        <v>233</v>
      </c>
      <c r="AT213" s="172" t="s">
        <v>680</v>
      </c>
      <c r="AU213" s="172" t="s">
        <v>84</v>
      </c>
      <c r="AY213" s="13" t="s">
        <v>219</v>
      </c>
      <c r="BE213" s="91">
        <f t="shared" si="29"/>
        <v>0</v>
      </c>
      <c r="BF213" s="91">
        <f t="shared" si="30"/>
        <v>0</v>
      </c>
      <c r="BG213" s="91">
        <f t="shared" si="31"/>
        <v>0</v>
      </c>
      <c r="BH213" s="91">
        <f t="shared" si="32"/>
        <v>0</v>
      </c>
      <c r="BI213" s="91">
        <f t="shared" si="33"/>
        <v>0</v>
      </c>
      <c r="BJ213" s="13" t="s">
        <v>84</v>
      </c>
      <c r="BK213" s="91">
        <f t="shared" si="34"/>
        <v>0</v>
      </c>
      <c r="BL213" s="13" t="s">
        <v>225</v>
      </c>
      <c r="BM213" s="172" t="s">
        <v>535</v>
      </c>
    </row>
    <row r="214" spans="1:65" s="2" customFormat="1" ht="16.5" customHeight="1" x14ac:dyDescent="0.2">
      <c r="A214" s="30"/>
      <c r="B214" s="128"/>
      <c r="C214" s="178" t="s">
        <v>399</v>
      </c>
      <c r="D214" s="178" t="s">
        <v>680</v>
      </c>
      <c r="E214" s="179" t="s">
        <v>2524</v>
      </c>
      <c r="F214" s="180" t="s">
        <v>2525</v>
      </c>
      <c r="G214" s="181" t="s">
        <v>246</v>
      </c>
      <c r="H214" s="182">
        <v>2</v>
      </c>
      <c r="I214" s="183"/>
      <c r="J214" s="184">
        <f t="shared" si="25"/>
        <v>0</v>
      </c>
      <c r="K214" s="185"/>
      <c r="L214" s="186"/>
      <c r="M214" s="187" t="s">
        <v>1</v>
      </c>
      <c r="N214" s="188" t="s">
        <v>38</v>
      </c>
      <c r="O214" s="59"/>
      <c r="P214" s="170">
        <f t="shared" si="26"/>
        <v>0</v>
      </c>
      <c r="Q214" s="170">
        <v>2.1</v>
      </c>
      <c r="R214" s="170">
        <f t="shared" si="27"/>
        <v>4.2</v>
      </c>
      <c r="S214" s="170">
        <v>0</v>
      </c>
      <c r="T214" s="171">
        <f t="shared" si="28"/>
        <v>0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172" t="s">
        <v>233</v>
      </c>
      <c r="AT214" s="172" t="s">
        <v>680</v>
      </c>
      <c r="AU214" s="172" t="s">
        <v>84</v>
      </c>
      <c r="AY214" s="13" t="s">
        <v>219</v>
      </c>
      <c r="BE214" s="91">
        <f t="shared" si="29"/>
        <v>0</v>
      </c>
      <c r="BF214" s="91">
        <f t="shared" si="30"/>
        <v>0</v>
      </c>
      <c r="BG214" s="91">
        <f t="shared" si="31"/>
        <v>0</v>
      </c>
      <c r="BH214" s="91">
        <f t="shared" si="32"/>
        <v>0</v>
      </c>
      <c r="BI214" s="91">
        <f t="shared" si="33"/>
        <v>0</v>
      </c>
      <c r="BJ214" s="13" t="s">
        <v>84</v>
      </c>
      <c r="BK214" s="91">
        <f t="shared" si="34"/>
        <v>0</v>
      </c>
      <c r="BL214" s="13" t="s">
        <v>225</v>
      </c>
      <c r="BM214" s="172" t="s">
        <v>538</v>
      </c>
    </row>
    <row r="215" spans="1:65" s="2" customFormat="1" ht="24.3" customHeight="1" x14ac:dyDescent="0.2">
      <c r="A215" s="30"/>
      <c r="B215" s="128"/>
      <c r="C215" s="178" t="s">
        <v>525</v>
      </c>
      <c r="D215" s="178" t="s">
        <v>680</v>
      </c>
      <c r="E215" s="179" t="s">
        <v>2448</v>
      </c>
      <c r="F215" s="180" t="s">
        <v>2449</v>
      </c>
      <c r="G215" s="181" t="s">
        <v>246</v>
      </c>
      <c r="H215" s="182">
        <v>2</v>
      </c>
      <c r="I215" s="183"/>
      <c r="J215" s="184">
        <f t="shared" ref="J215:J242" si="35">ROUND(I215*H215,2)</f>
        <v>0</v>
      </c>
      <c r="K215" s="185"/>
      <c r="L215" s="186"/>
      <c r="M215" s="187" t="s">
        <v>1</v>
      </c>
      <c r="N215" s="188" t="s">
        <v>38</v>
      </c>
      <c r="O215" s="59"/>
      <c r="P215" s="170">
        <f t="shared" ref="P215:P242" si="36">O215*H215</f>
        <v>0</v>
      </c>
      <c r="Q215" s="170">
        <v>0.20499999999999999</v>
      </c>
      <c r="R215" s="170">
        <f t="shared" ref="R215:R242" si="37">Q215*H215</f>
        <v>0.41</v>
      </c>
      <c r="S215" s="170">
        <v>0</v>
      </c>
      <c r="T215" s="171">
        <f t="shared" ref="T215:T242" si="38">S215*H215</f>
        <v>0</v>
      </c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R215" s="172" t="s">
        <v>233</v>
      </c>
      <c r="AT215" s="172" t="s">
        <v>680</v>
      </c>
      <c r="AU215" s="172" t="s">
        <v>84</v>
      </c>
      <c r="AY215" s="13" t="s">
        <v>219</v>
      </c>
      <c r="BE215" s="91">
        <f t="shared" ref="BE215:BE242" si="39">IF(N215="základná",J215,0)</f>
        <v>0</v>
      </c>
      <c r="BF215" s="91">
        <f t="shared" ref="BF215:BF242" si="40">IF(N215="znížená",J215,0)</f>
        <v>0</v>
      </c>
      <c r="BG215" s="91">
        <f t="shared" ref="BG215:BG242" si="41">IF(N215="zákl. prenesená",J215,0)</f>
        <v>0</v>
      </c>
      <c r="BH215" s="91">
        <f t="shared" ref="BH215:BH242" si="42">IF(N215="zníž. prenesená",J215,0)</f>
        <v>0</v>
      </c>
      <c r="BI215" s="91">
        <f t="shared" ref="BI215:BI242" si="43">IF(N215="nulová",J215,0)</f>
        <v>0</v>
      </c>
      <c r="BJ215" s="13" t="s">
        <v>84</v>
      </c>
      <c r="BK215" s="91">
        <f t="shared" ref="BK215:BK242" si="44">ROUND(I215*H215,2)</f>
        <v>0</v>
      </c>
      <c r="BL215" s="13" t="s">
        <v>225</v>
      </c>
      <c r="BM215" s="172" t="s">
        <v>804</v>
      </c>
    </row>
    <row r="216" spans="1:65" s="2" customFormat="1" ht="24.3" customHeight="1" x14ac:dyDescent="0.2">
      <c r="A216" s="30"/>
      <c r="B216" s="128"/>
      <c r="C216" s="178" t="s">
        <v>403</v>
      </c>
      <c r="D216" s="178" t="s">
        <v>680</v>
      </c>
      <c r="E216" s="179" t="s">
        <v>2450</v>
      </c>
      <c r="F216" s="180" t="s">
        <v>2451</v>
      </c>
      <c r="G216" s="181" t="s">
        <v>246</v>
      </c>
      <c r="H216" s="182">
        <v>1</v>
      </c>
      <c r="I216" s="183"/>
      <c r="J216" s="184">
        <f t="shared" si="35"/>
        <v>0</v>
      </c>
      <c r="K216" s="185"/>
      <c r="L216" s="186"/>
      <c r="M216" s="187" t="s">
        <v>1</v>
      </c>
      <c r="N216" s="188" t="s">
        <v>38</v>
      </c>
      <c r="O216" s="59"/>
      <c r="P216" s="170">
        <f t="shared" si="36"/>
        <v>0</v>
      </c>
      <c r="Q216" s="170">
        <v>0.5</v>
      </c>
      <c r="R216" s="170">
        <f t="shared" si="37"/>
        <v>0.5</v>
      </c>
      <c r="S216" s="170">
        <v>0</v>
      </c>
      <c r="T216" s="171">
        <f t="shared" si="38"/>
        <v>0</v>
      </c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R216" s="172" t="s">
        <v>233</v>
      </c>
      <c r="AT216" s="172" t="s">
        <v>680</v>
      </c>
      <c r="AU216" s="172" t="s">
        <v>84</v>
      </c>
      <c r="AY216" s="13" t="s">
        <v>219</v>
      </c>
      <c r="BE216" s="91">
        <f t="shared" si="39"/>
        <v>0</v>
      </c>
      <c r="BF216" s="91">
        <f t="shared" si="40"/>
        <v>0</v>
      </c>
      <c r="BG216" s="91">
        <f t="shared" si="41"/>
        <v>0</v>
      </c>
      <c r="BH216" s="91">
        <f t="shared" si="42"/>
        <v>0</v>
      </c>
      <c r="BI216" s="91">
        <f t="shared" si="43"/>
        <v>0</v>
      </c>
      <c r="BJ216" s="13" t="s">
        <v>84</v>
      </c>
      <c r="BK216" s="91">
        <f t="shared" si="44"/>
        <v>0</v>
      </c>
      <c r="BL216" s="13" t="s">
        <v>225</v>
      </c>
      <c r="BM216" s="172" t="s">
        <v>812</v>
      </c>
    </row>
    <row r="217" spans="1:65" s="2" customFormat="1" ht="21.75" customHeight="1" x14ac:dyDescent="0.2">
      <c r="A217" s="30"/>
      <c r="B217" s="128"/>
      <c r="C217" s="178" t="s">
        <v>532</v>
      </c>
      <c r="D217" s="178" t="s">
        <v>680</v>
      </c>
      <c r="E217" s="179" t="s">
        <v>2452</v>
      </c>
      <c r="F217" s="180" t="s">
        <v>2453</v>
      </c>
      <c r="G217" s="181" t="s">
        <v>246</v>
      </c>
      <c r="H217" s="182">
        <v>14</v>
      </c>
      <c r="I217" s="183"/>
      <c r="J217" s="184">
        <f t="shared" si="35"/>
        <v>0</v>
      </c>
      <c r="K217" s="185"/>
      <c r="L217" s="186"/>
      <c r="M217" s="187" t="s">
        <v>1</v>
      </c>
      <c r="N217" s="188" t="s">
        <v>38</v>
      </c>
      <c r="O217" s="59"/>
      <c r="P217" s="170">
        <f t="shared" si="36"/>
        <v>0</v>
      </c>
      <c r="Q217" s="170">
        <v>2E-3</v>
      </c>
      <c r="R217" s="170">
        <f t="shared" si="37"/>
        <v>2.8000000000000001E-2</v>
      </c>
      <c r="S217" s="170">
        <v>0</v>
      </c>
      <c r="T217" s="171">
        <f t="shared" si="38"/>
        <v>0</v>
      </c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R217" s="172" t="s">
        <v>233</v>
      </c>
      <c r="AT217" s="172" t="s">
        <v>680</v>
      </c>
      <c r="AU217" s="172" t="s">
        <v>84</v>
      </c>
      <c r="AY217" s="13" t="s">
        <v>219</v>
      </c>
      <c r="BE217" s="91">
        <f t="shared" si="39"/>
        <v>0</v>
      </c>
      <c r="BF217" s="91">
        <f t="shared" si="40"/>
        <v>0</v>
      </c>
      <c r="BG217" s="91">
        <f t="shared" si="41"/>
        <v>0</v>
      </c>
      <c r="BH217" s="91">
        <f t="shared" si="42"/>
        <v>0</v>
      </c>
      <c r="BI217" s="91">
        <f t="shared" si="43"/>
        <v>0</v>
      </c>
      <c r="BJ217" s="13" t="s">
        <v>84</v>
      </c>
      <c r="BK217" s="91">
        <f t="shared" si="44"/>
        <v>0</v>
      </c>
      <c r="BL217" s="13" t="s">
        <v>225</v>
      </c>
      <c r="BM217" s="172" t="s">
        <v>820</v>
      </c>
    </row>
    <row r="218" spans="1:65" s="2" customFormat="1" ht="16.5" customHeight="1" x14ac:dyDescent="0.2">
      <c r="A218" s="30"/>
      <c r="B218" s="128"/>
      <c r="C218" s="160" t="s">
        <v>406</v>
      </c>
      <c r="D218" s="160" t="s">
        <v>221</v>
      </c>
      <c r="E218" s="161" t="s">
        <v>2454</v>
      </c>
      <c r="F218" s="162" t="s">
        <v>2455</v>
      </c>
      <c r="G218" s="163" t="s">
        <v>246</v>
      </c>
      <c r="H218" s="164">
        <v>3</v>
      </c>
      <c r="I218" s="165"/>
      <c r="J218" s="166">
        <f t="shared" si="35"/>
        <v>0</v>
      </c>
      <c r="K218" s="167"/>
      <c r="L218" s="31"/>
      <c r="M218" s="168" t="s">
        <v>1</v>
      </c>
      <c r="N218" s="169" t="s">
        <v>38</v>
      </c>
      <c r="O218" s="59"/>
      <c r="P218" s="170">
        <f t="shared" si="36"/>
        <v>0</v>
      </c>
      <c r="Q218" s="170">
        <v>2.1420000000000002E-2</v>
      </c>
      <c r="R218" s="170">
        <f t="shared" si="37"/>
        <v>6.4260000000000012E-2</v>
      </c>
      <c r="S218" s="170">
        <v>0</v>
      </c>
      <c r="T218" s="171">
        <f t="shared" si="38"/>
        <v>0</v>
      </c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R218" s="172" t="s">
        <v>225</v>
      </c>
      <c r="AT218" s="172" t="s">
        <v>221</v>
      </c>
      <c r="AU218" s="172" t="s">
        <v>84</v>
      </c>
      <c r="AY218" s="13" t="s">
        <v>219</v>
      </c>
      <c r="BE218" s="91">
        <f t="shared" si="39"/>
        <v>0</v>
      </c>
      <c r="BF218" s="91">
        <f t="shared" si="40"/>
        <v>0</v>
      </c>
      <c r="BG218" s="91">
        <f t="shared" si="41"/>
        <v>0</v>
      </c>
      <c r="BH218" s="91">
        <f t="shared" si="42"/>
        <v>0</v>
      </c>
      <c r="BI218" s="91">
        <f t="shared" si="43"/>
        <v>0</v>
      </c>
      <c r="BJ218" s="13" t="s">
        <v>84</v>
      </c>
      <c r="BK218" s="91">
        <f t="shared" si="44"/>
        <v>0</v>
      </c>
      <c r="BL218" s="13" t="s">
        <v>225</v>
      </c>
      <c r="BM218" s="172" t="s">
        <v>574</v>
      </c>
    </row>
    <row r="219" spans="1:65" s="2" customFormat="1" ht="24.3" customHeight="1" x14ac:dyDescent="0.2">
      <c r="A219" s="30"/>
      <c r="B219" s="128"/>
      <c r="C219" s="178" t="s">
        <v>539</v>
      </c>
      <c r="D219" s="178" t="s">
        <v>680</v>
      </c>
      <c r="E219" s="179" t="s">
        <v>2456</v>
      </c>
      <c r="F219" s="180" t="s">
        <v>2457</v>
      </c>
      <c r="G219" s="181" t="s">
        <v>246</v>
      </c>
      <c r="H219" s="182">
        <v>3</v>
      </c>
      <c r="I219" s="183"/>
      <c r="J219" s="184">
        <f t="shared" si="35"/>
        <v>0</v>
      </c>
      <c r="K219" s="185"/>
      <c r="L219" s="186"/>
      <c r="M219" s="187" t="s">
        <v>1</v>
      </c>
      <c r="N219" s="188" t="s">
        <v>38</v>
      </c>
      <c r="O219" s="59"/>
      <c r="P219" s="170">
        <f t="shared" si="36"/>
        <v>0</v>
      </c>
      <c r="Q219" s="170">
        <v>0.41499999999999998</v>
      </c>
      <c r="R219" s="170">
        <f t="shared" si="37"/>
        <v>1.2449999999999999</v>
      </c>
      <c r="S219" s="170">
        <v>0</v>
      </c>
      <c r="T219" s="171">
        <f t="shared" si="38"/>
        <v>0</v>
      </c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R219" s="172" t="s">
        <v>233</v>
      </c>
      <c r="AT219" s="172" t="s">
        <v>680</v>
      </c>
      <c r="AU219" s="172" t="s">
        <v>84</v>
      </c>
      <c r="AY219" s="13" t="s">
        <v>219</v>
      </c>
      <c r="BE219" s="91">
        <f t="shared" si="39"/>
        <v>0</v>
      </c>
      <c r="BF219" s="91">
        <f t="shared" si="40"/>
        <v>0</v>
      </c>
      <c r="BG219" s="91">
        <f t="shared" si="41"/>
        <v>0</v>
      </c>
      <c r="BH219" s="91">
        <f t="shared" si="42"/>
        <v>0</v>
      </c>
      <c r="BI219" s="91">
        <f t="shared" si="43"/>
        <v>0</v>
      </c>
      <c r="BJ219" s="13" t="s">
        <v>84</v>
      </c>
      <c r="BK219" s="91">
        <f t="shared" si="44"/>
        <v>0</v>
      </c>
      <c r="BL219" s="13" t="s">
        <v>225</v>
      </c>
      <c r="BM219" s="172" t="s">
        <v>578</v>
      </c>
    </row>
    <row r="220" spans="1:65" s="2" customFormat="1" ht="16.5" customHeight="1" x14ac:dyDescent="0.2">
      <c r="A220" s="30"/>
      <c r="B220" s="128"/>
      <c r="C220" s="160" t="s">
        <v>410</v>
      </c>
      <c r="D220" s="160" t="s">
        <v>221</v>
      </c>
      <c r="E220" s="161" t="s">
        <v>2458</v>
      </c>
      <c r="F220" s="162" t="s">
        <v>2459</v>
      </c>
      <c r="G220" s="163" t="s">
        <v>246</v>
      </c>
      <c r="H220" s="164">
        <v>1</v>
      </c>
      <c r="I220" s="165"/>
      <c r="J220" s="166">
        <f t="shared" si="35"/>
        <v>0</v>
      </c>
      <c r="K220" s="167"/>
      <c r="L220" s="31"/>
      <c r="M220" s="168" t="s">
        <v>1</v>
      </c>
      <c r="N220" s="169" t="s">
        <v>38</v>
      </c>
      <c r="O220" s="59"/>
      <c r="P220" s="170">
        <f t="shared" si="36"/>
        <v>0</v>
      </c>
      <c r="Q220" s="170">
        <v>3.9030000000000002E-2</v>
      </c>
      <c r="R220" s="170">
        <f t="shared" si="37"/>
        <v>3.9030000000000002E-2</v>
      </c>
      <c r="S220" s="170">
        <v>0</v>
      </c>
      <c r="T220" s="171">
        <f t="shared" si="38"/>
        <v>0</v>
      </c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R220" s="172" t="s">
        <v>225</v>
      </c>
      <c r="AT220" s="172" t="s">
        <v>221</v>
      </c>
      <c r="AU220" s="172" t="s">
        <v>84</v>
      </c>
      <c r="AY220" s="13" t="s">
        <v>219</v>
      </c>
      <c r="BE220" s="91">
        <f t="shared" si="39"/>
        <v>0</v>
      </c>
      <c r="BF220" s="91">
        <f t="shared" si="40"/>
        <v>0</v>
      </c>
      <c r="BG220" s="91">
        <f t="shared" si="41"/>
        <v>0</v>
      </c>
      <c r="BH220" s="91">
        <f t="shared" si="42"/>
        <v>0</v>
      </c>
      <c r="BI220" s="91">
        <f t="shared" si="43"/>
        <v>0</v>
      </c>
      <c r="BJ220" s="13" t="s">
        <v>84</v>
      </c>
      <c r="BK220" s="91">
        <f t="shared" si="44"/>
        <v>0</v>
      </c>
      <c r="BL220" s="13" t="s">
        <v>225</v>
      </c>
      <c r="BM220" s="172" t="s">
        <v>581</v>
      </c>
    </row>
    <row r="221" spans="1:65" s="2" customFormat="1" ht="16.5" customHeight="1" x14ac:dyDescent="0.2">
      <c r="A221" s="30"/>
      <c r="B221" s="128"/>
      <c r="C221" s="178" t="s">
        <v>546</v>
      </c>
      <c r="D221" s="178" t="s">
        <v>680</v>
      </c>
      <c r="E221" s="179" t="s">
        <v>2460</v>
      </c>
      <c r="F221" s="180" t="s">
        <v>2461</v>
      </c>
      <c r="G221" s="181" t="s">
        <v>246</v>
      </c>
      <c r="H221" s="182">
        <v>1</v>
      </c>
      <c r="I221" s="183"/>
      <c r="J221" s="184">
        <f t="shared" si="35"/>
        <v>0</v>
      </c>
      <c r="K221" s="185"/>
      <c r="L221" s="186"/>
      <c r="M221" s="187" t="s">
        <v>1</v>
      </c>
      <c r="N221" s="188" t="s">
        <v>38</v>
      </c>
      <c r="O221" s="59"/>
      <c r="P221" s="170">
        <f t="shared" si="36"/>
        <v>0</v>
      </c>
      <c r="Q221" s="170">
        <v>0.49</v>
      </c>
      <c r="R221" s="170">
        <f t="shared" si="37"/>
        <v>0.49</v>
      </c>
      <c r="S221" s="170">
        <v>0</v>
      </c>
      <c r="T221" s="171">
        <f t="shared" si="38"/>
        <v>0</v>
      </c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R221" s="172" t="s">
        <v>233</v>
      </c>
      <c r="AT221" s="172" t="s">
        <v>680</v>
      </c>
      <c r="AU221" s="172" t="s">
        <v>84</v>
      </c>
      <c r="AY221" s="13" t="s">
        <v>219</v>
      </c>
      <c r="BE221" s="91">
        <f t="shared" si="39"/>
        <v>0</v>
      </c>
      <c r="BF221" s="91">
        <f t="shared" si="40"/>
        <v>0</v>
      </c>
      <c r="BG221" s="91">
        <f t="shared" si="41"/>
        <v>0</v>
      </c>
      <c r="BH221" s="91">
        <f t="shared" si="42"/>
        <v>0</v>
      </c>
      <c r="BI221" s="91">
        <f t="shared" si="43"/>
        <v>0</v>
      </c>
      <c r="BJ221" s="13" t="s">
        <v>84</v>
      </c>
      <c r="BK221" s="91">
        <f t="shared" si="44"/>
        <v>0</v>
      </c>
      <c r="BL221" s="13" t="s">
        <v>225</v>
      </c>
      <c r="BM221" s="172" t="s">
        <v>585</v>
      </c>
    </row>
    <row r="222" spans="1:65" s="2" customFormat="1" ht="24.3" customHeight="1" x14ac:dyDescent="0.2">
      <c r="A222" s="30"/>
      <c r="B222" s="128"/>
      <c r="C222" s="160" t="s">
        <v>413</v>
      </c>
      <c r="D222" s="160" t="s">
        <v>221</v>
      </c>
      <c r="E222" s="161" t="s">
        <v>2462</v>
      </c>
      <c r="F222" s="162" t="s">
        <v>2463</v>
      </c>
      <c r="G222" s="163" t="s">
        <v>246</v>
      </c>
      <c r="H222" s="164">
        <v>3</v>
      </c>
      <c r="I222" s="165"/>
      <c r="J222" s="166">
        <f t="shared" si="35"/>
        <v>0</v>
      </c>
      <c r="K222" s="167"/>
      <c r="L222" s="31"/>
      <c r="M222" s="168" t="s">
        <v>1</v>
      </c>
      <c r="N222" s="169" t="s">
        <v>38</v>
      </c>
      <c r="O222" s="59"/>
      <c r="P222" s="170">
        <f t="shared" si="36"/>
        <v>0</v>
      </c>
      <c r="Q222" s="170">
        <v>1.909</v>
      </c>
      <c r="R222" s="170">
        <f t="shared" si="37"/>
        <v>5.7270000000000003</v>
      </c>
      <c r="S222" s="170">
        <v>0</v>
      </c>
      <c r="T222" s="171">
        <f t="shared" si="38"/>
        <v>0</v>
      </c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R222" s="172" t="s">
        <v>225</v>
      </c>
      <c r="AT222" s="172" t="s">
        <v>221</v>
      </c>
      <c r="AU222" s="172" t="s">
        <v>84</v>
      </c>
      <c r="AY222" s="13" t="s">
        <v>219</v>
      </c>
      <c r="BE222" s="91">
        <f t="shared" si="39"/>
        <v>0</v>
      </c>
      <c r="BF222" s="91">
        <f t="shared" si="40"/>
        <v>0</v>
      </c>
      <c r="BG222" s="91">
        <f t="shared" si="41"/>
        <v>0</v>
      </c>
      <c r="BH222" s="91">
        <f t="shared" si="42"/>
        <v>0</v>
      </c>
      <c r="BI222" s="91">
        <f t="shared" si="43"/>
        <v>0</v>
      </c>
      <c r="BJ222" s="13" t="s">
        <v>84</v>
      </c>
      <c r="BK222" s="91">
        <f t="shared" si="44"/>
        <v>0</v>
      </c>
      <c r="BL222" s="13" t="s">
        <v>225</v>
      </c>
      <c r="BM222" s="172" t="s">
        <v>588</v>
      </c>
    </row>
    <row r="223" spans="1:65" s="2" customFormat="1" ht="24.3" customHeight="1" x14ac:dyDescent="0.2">
      <c r="A223" s="30"/>
      <c r="B223" s="128"/>
      <c r="C223" s="160" t="s">
        <v>553</v>
      </c>
      <c r="D223" s="160" t="s">
        <v>221</v>
      </c>
      <c r="E223" s="161" t="s">
        <v>2526</v>
      </c>
      <c r="F223" s="162" t="s">
        <v>2527</v>
      </c>
      <c r="G223" s="163" t="s">
        <v>246</v>
      </c>
      <c r="H223" s="164">
        <v>1</v>
      </c>
      <c r="I223" s="165"/>
      <c r="J223" s="166">
        <f t="shared" si="35"/>
        <v>0</v>
      </c>
      <c r="K223" s="167"/>
      <c r="L223" s="31"/>
      <c r="M223" s="168" t="s">
        <v>1</v>
      </c>
      <c r="N223" s="169" t="s">
        <v>38</v>
      </c>
      <c r="O223" s="59"/>
      <c r="P223" s="170">
        <f t="shared" si="36"/>
        <v>0</v>
      </c>
      <c r="Q223" s="170">
        <v>2.08507</v>
      </c>
      <c r="R223" s="170">
        <f t="shared" si="37"/>
        <v>2.08507</v>
      </c>
      <c r="S223" s="170">
        <v>0</v>
      </c>
      <c r="T223" s="171">
        <f t="shared" si="38"/>
        <v>0</v>
      </c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R223" s="172" t="s">
        <v>225</v>
      </c>
      <c r="AT223" s="172" t="s">
        <v>221</v>
      </c>
      <c r="AU223" s="172" t="s">
        <v>84</v>
      </c>
      <c r="AY223" s="13" t="s">
        <v>219</v>
      </c>
      <c r="BE223" s="91">
        <f t="shared" si="39"/>
        <v>0</v>
      </c>
      <c r="BF223" s="91">
        <f t="shared" si="40"/>
        <v>0</v>
      </c>
      <c r="BG223" s="91">
        <f t="shared" si="41"/>
        <v>0</v>
      </c>
      <c r="BH223" s="91">
        <f t="shared" si="42"/>
        <v>0</v>
      </c>
      <c r="BI223" s="91">
        <f t="shared" si="43"/>
        <v>0</v>
      </c>
      <c r="BJ223" s="13" t="s">
        <v>84</v>
      </c>
      <c r="BK223" s="91">
        <f t="shared" si="44"/>
        <v>0</v>
      </c>
      <c r="BL223" s="13" t="s">
        <v>225</v>
      </c>
      <c r="BM223" s="172" t="s">
        <v>592</v>
      </c>
    </row>
    <row r="224" spans="1:65" s="2" customFormat="1" ht="16.5" customHeight="1" x14ac:dyDescent="0.2">
      <c r="A224" s="30"/>
      <c r="B224" s="128"/>
      <c r="C224" s="160" t="s">
        <v>417</v>
      </c>
      <c r="D224" s="160" t="s">
        <v>221</v>
      </c>
      <c r="E224" s="161" t="s">
        <v>2464</v>
      </c>
      <c r="F224" s="162" t="s">
        <v>2465</v>
      </c>
      <c r="G224" s="163" t="s">
        <v>246</v>
      </c>
      <c r="H224" s="164">
        <v>2</v>
      </c>
      <c r="I224" s="165"/>
      <c r="J224" s="166">
        <f t="shared" si="35"/>
        <v>0</v>
      </c>
      <c r="K224" s="167"/>
      <c r="L224" s="31"/>
      <c r="M224" s="168" t="s">
        <v>1</v>
      </c>
      <c r="N224" s="169" t="s">
        <v>38</v>
      </c>
      <c r="O224" s="59"/>
      <c r="P224" s="170">
        <f t="shared" si="36"/>
        <v>0</v>
      </c>
      <c r="Q224" s="170">
        <v>4.4000000000000003E-3</v>
      </c>
      <c r="R224" s="170">
        <f t="shared" si="37"/>
        <v>8.8000000000000005E-3</v>
      </c>
      <c r="S224" s="170">
        <v>0</v>
      </c>
      <c r="T224" s="171">
        <f t="shared" si="38"/>
        <v>0</v>
      </c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R224" s="172" t="s">
        <v>225</v>
      </c>
      <c r="AT224" s="172" t="s">
        <v>221</v>
      </c>
      <c r="AU224" s="172" t="s">
        <v>84</v>
      </c>
      <c r="AY224" s="13" t="s">
        <v>219</v>
      </c>
      <c r="BE224" s="91">
        <f t="shared" si="39"/>
        <v>0</v>
      </c>
      <c r="BF224" s="91">
        <f t="shared" si="40"/>
        <v>0</v>
      </c>
      <c r="BG224" s="91">
        <f t="shared" si="41"/>
        <v>0</v>
      </c>
      <c r="BH224" s="91">
        <f t="shared" si="42"/>
        <v>0</v>
      </c>
      <c r="BI224" s="91">
        <f t="shared" si="43"/>
        <v>0</v>
      </c>
      <c r="BJ224" s="13" t="s">
        <v>84</v>
      </c>
      <c r="BK224" s="91">
        <f t="shared" si="44"/>
        <v>0</v>
      </c>
      <c r="BL224" s="13" t="s">
        <v>225</v>
      </c>
      <c r="BM224" s="172" t="s">
        <v>595</v>
      </c>
    </row>
    <row r="225" spans="1:65" s="2" customFormat="1" ht="24.3" customHeight="1" x14ac:dyDescent="0.2">
      <c r="A225" s="30"/>
      <c r="B225" s="128"/>
      <c r="C225" s="178" t="s">
        <v>560</v>
      </c>
      <c r="D225" s="178" t="s">
        <v>680</v>
      </c>
      <c r="E225" s="179" t="s">
        <v>2528</v>
      </c>
      <c r="F225" s="180" t="s">
        <v>2529</v>
      </c>
      <c r="G225" s="181" t="s">
        <v>246</v>
      </c>
      <c r="H225" s="182">
        <v>1</v>
      </c>
      <c r="I225" s="183"/>
      <c r="J225" s="184">
        <f t="shared" si="35"/>
        <v>0</v>
      </c>
      <c r="K225" s="185"/>
      <c r="L225" s="186"/>
      <c r="M225" s="187" t="s">
        <v>1</v>
      </c>
      <c r="N225" s="188" t="s">
        <v>38</v>
      </c>
      <c r="O225" s="59"/>
      <c r="P225" s="170">
        <f t="shared" si="36"/>
        <v>0</v>
      </c>
      <c r="Q225" s="170">
        <v>5.5</v>
      </c>
      <c r="R225" s="170">
        <f t="shared" si="37"/>
        <v>5.5</v>
      </c>
      <c r="S225" s="170">
        <v>0</v>
      </c>
      <c r="T225" s="171">
        <f t="shared" si="38"/>
        <v>0</v>
      </c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R225" s="172" t="s">
        <v>233</v>
      </c>
      <c r="AT225" s="172" t="s">
        <v>680</v>
      </c>
      <c r="AU225" s="172" t="s">
        <v>84</v>
      </c>
      <c r="AY225" s="13" t="s">
        <v>219</v>
      </c>
      <c r="BE225" s="91">
        <f t="shared" si="39"/>
        <v>0</v>
      </c>
      <c r="BF225" s="91">
        <f t="shared" si="40"/>
        <v>0</v>
      </c>
      <c r="BG225" s="91">
        <f t="shared" si="41"/>
        <v>0</v>
      </c>
      <c r="BH225" s="91">
        <f t="shared" si="42"/>
        <v>0</v>
      </c>
      <c r="BI225" s="91">
        <f t="shared" si="43"/>
        <v>0</v>
      </c>
      <c r="BJ225" s="13" t="s">
        <v>84</v>
      </c>
      <c r="BK225" s="91">
        <f t="shared" si="44"/>
        <v>0</v>
      </c>
      <c r="BL225" s="13" t="s">
        <v>225</v>
      </c>
      <c r="BM225" s="172" t="s">
        <v>599</v>
      </c>
    </row>
    <row r="226" spans="1:65" s="2" customFormat="1" ht="24.3" customHeight="1" x14ac:dyDescent="0.2">
      <c r="A226" s="30"/>
      <c r="B226" s="128"/>
      <c r="C226" s="178" t="s">
        <v>564</v>
      </c>
      <c r="D226" s="178" t="s">
        <v>680</v>
      </c>
      <c r="E226" s="179" t="s">
        <v>2530</v>
      </c>
      <c r="F226" s="180" t="s">
        <v>2531</v>
      </c>
      <c r="G226" s="181" t="s">
        <v>246</v>
      </c>
      <c r="H226" s="182">
        <v>1</v>
      </c>
      <c r="I226" s="183"/>
      <c r="J226" s="184">
        <f t="shared" si="35"/>
        <v>0</v>
      </c>
      <c r="K226" s="185"/>
      <c r="L226" s="186"/>
      <c r="M226" s="187" t="s">
        <v>1</v>
      </c>
      <c r="N226" s="188" t="s">
        <v>38</v>
      </c>
      <c r="O226" s="59"/>
      <c r="P226" s="170">
        <f t="shared" si="36"/>
        <v>0</v>
      </c>
      <c r="Q226" s="170">
        <v>3</v>
      </c>
      <c r="R226" s="170">
        <f t="shared" si="37"/>
        <v>3</v>
      </c>
      <c r="S226" s="170">
        <v>0</v>
      </c>
      <c r="T226" s="171">
        <f t="shared" si="38"/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172" t="s">
        <v>233</v>
      </c>
      <c r="AT226" s="172" t="s">
        <v>680</v>
      </c>
      <c r="AU226" s="172" t="s">
        <v>84</v>
      </c>
      <c r="AY226" s="13" t="s">
        <v>219</v>
      </c>
      <c r="BE226" s="91">
        <f t="shared" si="39"/>
        <v>0</v>
      </c>
      <c r="BF226" s="91">
        <f t="shared" si="40"/>
        <v>0</v>
      </c>
      <c r="BG226" s="91">
        <f t="shared" si="41"/>
        <v>0</v>
      </c>
      <c r="BH226" s="91">
        <f t="shared" si="42"/>
        <v>0</v>
      </c>
      <c r="BI226" s="91">
        <f t="shared" si="43"/>
        <v>0</v>
      </c>
      <c r="BJ226" s="13" t="s">
        <v>84</v>
      </c>
      <c r="BK226" s="91">
        <f t="shared" si="44"/>
        <v>0</v>
      </c>
      <c r="BL226" s="13" t="s">
        <v>225</v>
      </c>
      <c r="BM226" s="172" t="s">
        <v>602</v>
      </c>
    </row>
    <row r="227" spans="1:65" s="2" customFormat="1" ht="16.5" customHeight="1" x14ac:dyDescent="0.2">
      <c r="A227" s="30"/>
      <c r="B227" s="128"/>
      <c r="C227" s="160" t="s">
        <v>568</v>
      </c>
      <c r="D227" s="160" t="s">
        <v>221</v>
      </c>
      <c r="E227" s="161" t="s">
        <v>2532</v>
      </c>
      <c r="F227" s="162" t="s">
        <v>2533</v>
      </c>
      <c r="G227" s="163" t="s">
        <v>246</v>
      </c>
      <c r="H227" s="164">
        <v>1</v>
      </c>
      <c r="I227" s="165"/>
      <c r="J227" s="166">
        <f t="shared" si="35"/>
        <v>0</v>
      </c>
      <c r="K227" s="167"/>
      <c r="L227" s="31"/>
      <c r="M227" s="168" t="s">
        <v>1</v>
      </c>
      <c r="N227" s="169" t="s">
        <v>38</v>
      </c>
      <c r="O227" s="59"/>
      <c r="P227" s="170">
        <f t="shared" si="36"/>
        <v>0</v>
      </c>
      <c r="Q227" s="170">
        <v>5.4999999999999997E-3</v>
      </c>
      <c r="R227" s="170">
        <f t="shared" si="37"/>
        <v>5.4999999999999997E-3</v>
      </c>
      <c r="S227" s="170">
        <v>0</v>
      </c>
      <c r="T227" s="171">
        <f t="shared" si="38"/>
        <v>0</v>
      </c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R227" s="172" t="s">
        <v>225</v>
      </c>
      <c r="AT227" s="172" t="s">
        <v>221</v>
      </c>
      <c r="AU227" s="172" t="s">
        <v>84</v>
      </c>
      <c r="AY227" s="13" t="s">
        <v>219</v>
      </c>
      <c r="BE227" s="91">
        <f t="shared" si="39"/>
        <v>0</v>
      </c>
      <c r="BF227" s="91">
        <f t="shared" si="40"/>
        <v>0</v>
      </c>
      <c r="BG227" s="91">
        <f t="shared" si="41"/>
        <v>0</v>
      </c>
      <c r="BH227" s="91">
        <f t="shared" si="42"/>
        <v>0</v>
      </c>
      <c r="BI227" s="91">
        <f t="shared" si="43"/>
        <v>0</v>
      </c>
      <c r="BJ227" s="13" t="s">
        <v>84</v>
      </c>
      <c r="BK227" s="91">
        <f t="shared" si="44"/>
        <v>0</v>
      </c>
      <c r="BL227" s="13" t="s">
        <v>225</v>
      </c>
      <c r="BM227" s="172" t="s">
        <v>606</v>
      </c>
    </row>
    <row r="228" spans="1:65" s="2" customFormat="1" ht="16.5" customHeight="1" x14ac:dyDescent="0.2">
      <c r="A228" s="30"/>
      <c r="B228" s="128"/>
      <c r="C228" s="178" t="s">
        <v>421</v>
      </c>
      <c r="D228" s="178" t="s">
        <v>680</v>
      </c>
      <c r="E228" s="179" t="s">
        <v>2534</v>
      </c>
      <c r="F228" s="180" t="s">
        <v>2535</v>
      </c>
      <c r="G228" s="181" t="s">
        <v>246</v>
      </c>
      <c r="H228" s="182">
        <v>1</v>
      </c>
      <c r="I228" s="183"/>
      <c r="J228" s="184">
        <f t="shared" si="35"/>
        <v>0</v>
      </c>
      <c r="K228" s="185"/>
      <c r="L228" s="186"/>
      <c r="M228" s="187" t="s">
        <v>1</v>
      </c>
      <c r="N228" s="188" t="s">
        <v>38</v>
      </c>
      <c r="O228" s="59"/>
      <c r="P228" s="170">
        <f t="shared" si="36"/>
        <v>0</v>
      </c>
      <c r="Q228" s="170">
        <v>0</v>
      </c>
      <c r="R228" s="170">
        <f t="shared" si="37"/>
        <v>0</v>
      </c>
      <c r="S228" s="170">
        <v>0</v>
      </c>
      <c r="T228" s="171">
        <f t="shared" si="38"/>
        <v>0</v>
      </c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R228" s="172" t="s">
        <v>233</v>
      </c>
      <c r="AT228" s="172" t="s">
        <v>680</v>
      </c>
      <c r="AU228" s="172" t="s">
        <v>84</v>
      </c>
      <c r="AY228" s="13" t="s">
        <v>219</v>
      </c>
      <c r="BE228" s="91">
        <f t="shared" si="39"/>
        <v>0</v>
      </c>
      <c r="BF228" s="91">
        <f t="shared" si="40"/>
        <v>0</v>
      </c>
      <c r="BG228" s="91">
        <f t="shared" si="41"/>
        <v>0</v>
      </c>
      <c r="BH228" s="91">
        <f t="shared" si="42"/>
        <v>0</v>
      </c>
      <c r="BI228" s="91">
        <f t="shared" si="43"/>
        <v>0</v>
      </c>
      <c r="BJ228" s="13" t="s">
        <v>84</v>
      </c>
      <c r="BK228" s="91">
        <f t="shared" si="44"/>
        <v>0</v>
      </c>
      <c r="BL228" s="13" t="s">
        <v>225</v>
      </c>
      <c r="BM228" s="172" t="s">
        <v>609</v>
      </c>
    </row>
    <row r="229" spans="1:65" s="2" customFormat="1" ht="33" customHeight="1" x14ac:dyDescent="0.2">
      <c r="A229" s="30"/>
      <c r="B229" s="128"/>
      <c r="C229" s="160" t="s">
        <v>575</v>
      </c>
      <c r="D229" s="160" t="s">
        <v>221</v>
      </c>
      <c r="E229" s="161" t="s">
        <v>2536</v>
      </c>
      <c r="F229" s="162" t="s">
        <v>2537</v>
      </c>
      <c r="G229" s="163" t="s">
        <v>246</v>
      </c>
      <c r="H229" s="164">
        <v>2</v>
      </c>
      <c r="I229" s="165"/>
      <c r="J229" s="166">
        <f t="shared" si="35"/>
        <v>0</v>
      </c>
      <c r="K229" s="167"/>
      <c r="L229" s="31"/>
      <c r="M229" s="168" t="s">
        <v>1</v>
      </c>
      <c r="N229" s="169" t="s">
        <v>38</v>
      </c>
      <c r="O229" s="59"/>
      <c r="P229" s="170">
        <f t="shared" si="36"/>
        <v>0</v>
      </c>
      <c r="Q229" s="170">
        <v>3.0000000000000001E-5</v>
      </c>
      <c r="R229" s="170">
        <f t="shared" si="37"/>
        <v>6.0000000000000002E-5</v>
      </c>
      <c r="S229" s="170">
        <v>0</v>
      </c>
      <c r="T229" s="171">
        <f t="shared" si="38"/>
        <v>0</v>
      </c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R229" s="172" t="s">
        <v>225</v>
      </c>
      <c r="AT229" s="172" t="s">
        <v>221</v>
      </c>
      <c r="AU229" s="172" t="s">
        <v>84</v>
      </c>
      <c r="AY229" s="13" t="s">
        <v>219</v>
      </c>
      <c r="BE229" s="91">
        <f t="shared" si="39"/>
        <v>0</v>
      </c>
      <c r="BF229" s="91">
        <f t="shared" si="40"/>
        <v>0</v>
      </c>
      <c r="BG229" s="91">
        <f t="shared" si="41"/>
        <v>0</v>
      </c>
      <c r="BH229" s="91">
        <f t="shared" si="42"/>
        <v>0</v>
      </c>
      <c r="BI229" s="91">
        <f t="shared" si="43"/>
        <v>0</v>
      </c>
      <c r="BJ229" s="13" t="s">
        <v>84</v>
      </c>
      <c r="BK229" s="91">
        <f t="shared" si="44"/>
        <v>0</v>
      </c>
      <c r="BL229" s="13" t="s">
        <v>225</v>
      </c>
      <c r="BM229" s="172" t="s">
        <v>613</v>
      </c>
    </row>
    <row r="230" spans="1:65" s="2" customFormat="1" ht="33" customHeight="1" x14ac:dyDescent="0.2">
      <c r="A230" s="30"/>
      <c r="B230" s="128"/>
      <c r="C230" s="160" t="s">
        <v>424</v>
      </c>
      <c r="D230" s="160" t="s">
        <v>221</v>
      </c>
      <c r="E230" s="161" t="s">
        <v>2538</v>
      </c>
      <c r="F230" s="162" t="s">
        <v>2539</v>
      </c>
      <c r="G230" s="163" t="s">
        <v>246</v>
      </c>
      <c r="H230" s="164">
        <v>2</v>
      </c>
      <c r="I230" s="165"/>
      <c r="J230" s="166">
        <f t="shared" si="35"/>
        <v>0</v>
      </c>
      <c r="K230" s="167"/>
      <c r="L230" s="31"/>
      <c r="M230" s="168" t="s">
        <v>1</v>
      </c>
      <c r="N230" s="169" t="s">
        <v>38</v>
      </c>
      <c r="O230" s="59"/>
      <c r="P230" s="170">
        <f t="shared" si="36"/>
        <v>0</v>
      </c>
      <c r="Q230" s="170">
        <v>3.0000000000000001E-5</v>
      </c>
      <c r="R230" s="170">
        <f t="shared" si="37"/>
        <v>6.0000000000000002E-5</v>
      </c>
      <c r="S230" s="170">
        <v>0</v>
      </c>
      <c r="T230" s="171">
        <f t="shared" si="38"/>
        <v>0</v>
      </c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R230" s="172" t="s">
        <v>225</v>
      </c>
      <c r="AT230" s="172" t="s">
        <v>221</v>
      </c>
      <c r="AU230" s="172" t="s">
        <v>84</v>
      </c>
      <c r="AY230" s="13" t="s">
        <v>219</v>
      </c>
      <c r="BE230" s="91">
        <f t="shared" si="39"/>
        <v>0</v>
      </c>
      <c r="BF230" s="91">
        <f t="shared" si="40"/>
        <v>0</v>
      </c>
      <c r="BG230" s="91">
        <f t="shared" si="41"/>
        <v>0</v>
      </c>
      <c r="BH230" s="91">
        <f t="shared" si="42"/>
        <v>0</v>
      </c>
      <c r="BI230" s="91">
        <f t="shared" si="43"/>
        <v>0</v>
      </c>
      <c r="BJ230" s="13" t="s">
        <v>84</v>
      </c>
      <c r="BK230" s="91">
        <f t="shared" si="44"/>
        <v>0</v>
      </c>
      <c r="BL230" s="13" t="s">
        <v>225</v>
      </c>
      <c r="BM230" s="172" t="s">
        <v>616</v>
      </c>
    </row>
    <row r="231" spans="1:65" s="2" customFormat="1" ht="33" customHeight="1" x14ac:dyDescent="0.2">
      <c r="A231" s="30"/>
      <c r="B231" s="128"/>
      <c r="C231" s="160" t="s">
        <v>582</v>
      </c>
      <c r="D231" s="160" t="s">
        <v>221</v>
      </c>
      <c r="E231" s="161" t="s">
        <v>2540</v>
      </c>
      <c r="F231" s="162" t="s">
        <v>2541</v>
      </c>
      <c r="G231" s="163" t="s">
        <v>246</v>
      </c>
      <c r="H231" s="164">
        <v>4</v>
      </c>
      <c r="I231" s="165"/>
      <c r="J231" s="166">
        <f t="shared" si="35"/>
        <v>0</v>
      </c>
      <c r="K231" s="167"/>
      <c r="L231" s="31"/>
      <c r="M231" s="168" t="s">
        <v>1</v>
      </c>
      <c r="N231" s="169" t="s">
        <v>38</v>
      </c>
      <c r="O231" s="59"/>
      <c r="P231" s="170">
        <f t="shared" si="36"/>
        <v>0</v>
      </c>
      <c r="Q231" s="170">
        <v>3.0000000000000001E-5</v>
      </c>
      <c r="R231" s="170">
        <f t="shared" si="37"/>
        <v>1.2E-4</v>
      </c>
      <c r="S231" s="170">
        <v>0</v>
      </c>
      <c r="T231" s="171">
        <f t="shared" si="38"/>
        <v>0</v>
      </c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R231" s="172" t="s">
        <v>225</v>
      </c>
      <c r="AT231" s="172" t="s">
        <v>221</v>
      </c>
      <c r="AU231" s="172" t="s">
        <v>84</v>
      </c>
      <c r="AY231" s="13" t="s">
        <v>219</v>
      </c>
      <c r="BE231" s="91">
        <f t="shared" si="39"/>
        <v>0</v>
      </c>
      <c r="BF231" s="91">
        <f t="shared" si="40"/>
        <v>0</v>
      </c>
      <c r="BG231" s="91">
        <f t="shared" si="41"/>
        <v>0</v>
      </c>
      <c r="BH231" s="91">
        <f t="shared" si="42"/>
        <v>0</v>
      </c>
      <c r="BI231" s="91">
        <f t="shared" si="43"/>
        <v>0</v>
      </c>
      <c r="BJ231" s="13" t="s">
        <v>84</v>
      </c>
      <c r="BK231" s="91">
        <f t="shared" si="44"/>
        <v>0</v>
      </c>
      <c r="BL231" s="13" t="s">
        <v>225</v>
      </c>
      <c r="BM231" s="172" t="s">
        <v>620</v>
      </c>
    </row>
    <row r="232" spans="1:65" s="2" customFormat="1" ht="21.75" customHeight="1" x14ac:dyDescent="0.2">
      <c r="A232" s="30"/>
      <c r="B232" s="128"/>
      <c r="C232" s="178" t="s">
        <v>428</v>
      </c>
      <c r="D232" s="178" t="s">
        <v>680</v>
      </c>
      <c r="E232" s="179" t="s">
        <v>2542</v>
      </c>
      <c r="F232" s="180" t="s">
        <v>2543</v>
      </c>
      <c r="G232" s="181" t="s">
        <v>246</v>
      </c>
      <c r="H232" s="182">
        <v>2</v>
      </c>
      <c r="I232" s="183"/>
      <c r="J232" s="184">
        <f t="shared" si="35"/>
        <v>0</v>
      </c>
      <c r="K232" s="185"/>
      <c r="L232" s="186"/>
      <c r="M232" s="187" t="s">
        <v>1</v>
      </c>
      <c r="N232" s="188" t="s">
        <v>38</v>
      </c>
      <c r="O232" s="59"/>
      <c r="P232" s="170">
        <f t="shared" si="36"/>
        <v>0</v>
      </c>
      <c r="Q232" s="170">
        <v>0</v>
      </c>
      <c r="R232" s="170">
        <f t="shared" si="37"/>
        <v>0</v>
      </c>
      <c r="S232" s="170">
        <v>0</v>
      </c>
      <c r="T232" s="171">
        <f t="shared" si="38"/>
        <v>0</v>
      </c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R232" s="172" t="s">
        <v>233</v>
      </c>
      <c r="AT232" s="172" t="s">
        <v>680</v>
      </c>
      <c r="AU232" s="172" t="s">
        <v>84</v>
      </c>
      <c r="AY232" s="13" t="s">
        <v>219</v>
      </c>
      <c r="BE232" s="91">
        <f t="shared" si="39"/>
        <v>0</v>
      </c>
      <c r="BF232" s="91">
        <f t="shared" si="40"/>
        <v>0</v>
      </c>
      <c r="BG232" s="91">
        <f t="shared" si="41"/>
        <v>0</v>
      </c>
      <c r="BH232" s="91">
        <f t="shared" si="42"/>
        <v>0</v>
      </c>
      <c r="BI232" s="91">
        <f t="shared" si="43"/>
        <v>0</v>
      </c>
      <c r="BJ232" s="13" t="s">
        <v>84</v>
      </c>
      <c r="BK232" s="91">
        <f t="shared" si="44"/>
        <v>0</v>
      </c>
      <c r="BL232" s="13" t="s">
        <v>225</v>
      </c>
      <c r="BM232" s="172" t="s">
        <v>623</v>
      </c>
    </row>
    <row r="233" spans="1:65" s="2" customFormat="1" ht="16.5" customHeight="1" x14ac:dyDescent="0.2">
      <c r="A233" s="30"/>
      <c r="B233" s="128"/>
      <c r="C233" s="178" t="s">
        <v>589</v>
      </c>
      <c r="D233" s="178" t="s">
        <v>680</v>
      </c>
      <c r="E233" s="179" t="s">
        <v>2474</v>
      </c>
      <c r="F233" s="180" t="s">
        <v>2475</v>
      </c>
      <c r="G233" s="181" t="s">
        <v>246</v>
      </c>
      <c r="H233" s="182">
        <v>2</v>
      </c>
      <c r="I233" s="183"/>
      <c r="J233" s="184">
        <f t="shared" si="35"/>
        <v>0</v>
      </c>
      <c r="K233" s="185"/>
      <c r="L233" s="186"/>
      <c r="M233" s="187" t="s">
        <v>1</v>
      </c>
      <c r="N233" s="188" t="s">
        <v>38</v>
      </c>
      <c r="O233" s="59"/>
      <c r="P233" s="170">
        <f t="shared" si="36"/>
        <v>0</v>
      </c>
      <c r="Q233" s="170">
        <v>0</v>
      </c>
      <c r="R233" s="170">
        <f t="shared" si="37"/>
        <v>0</v>
      </c>
      <c r="S233" s="170">
        <v>0</v>
      </c>
      <c r="T233" s="171">
        <f t="shared" si="38"/>
        <v>0</v>
      </c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R233" s="172" t="s">
        <v>233</v>
      </c>
      <c r="AT233" s="172" t="s">
        <v>680</v>
      </c>
      <c r="AU233" s="172" t="s">
        <v>84</v>
      </c>
      <c r="AY233" s="13" t="s">
        <v>219</v>
      </c>
      <c r="BE233" s="91">
        <f t="shared" si="39"/>
        <v>0</v>
      </c>
      <c r="BF233" s="91">
        <f t="shared" si="40"/>
        <v>0</v>
      </c>
      <c r="BG233" s="91">
        <f t="shared" si="41"/>
        <v>0</v>
      </c>
      <c r="BH233" s="91">
        <f t="shared" si="42"/>
        <v>0</v>
      </c>
      <c r="BI233" s="91">
        <f t="shared" si="43"/>
        <v>0</v>
      </c>
      <c r="BJ233" s="13" t="s">
        <v>84</v>
      </c>
      <c r="BK233" s="91">
        <f t="shared" si="44"/>
        <v>0</v>
      </c>
      <c r="BL233" s="13" t="s">
        <v>225</v>
      </c>
      <c r="BM233" s="172" t="s">
        <v>627</v>
      </c>
    </row>
    <row r="234" spans="1:65" s="2" customFormat="1" ht="16.5" customHeight="1" x14ac:dyDescent="0.2">
      <c r="A234" s="30"/>
      <c r="B234" s="128"/>
      <c r="C234" s="178" t="s">
        <v>431</v>
      </c>
      <c r="D234" s="178" t="s">
        <v>680</v>
      </c>
      <c r="E234" s="179" t="s">
        <v>2544</v>
      </c>
      <c r="F234" s="180" t="s">
        <v>2545</v>
      </c>
      <c r="G234" s="181" t="s">
        <v>246</v>
      </c>
      <c r="H234" s="182">
        <v>2</v>
      </c>
      <c r="I234" s="183"/>
      <c r="J234" s="184">
        <f t="shared" si="35"/>
        <v>0</v>
      </c>
      <c r="K234" s="185"/>
      <c r="L234" s="186"/>
      <c r="M234" s="187" t="s">
        <v>1</v>
      </c>
      <c r="N234" s="188" t="s">
        <v>38</v>
      </c>
      <c r="O234" s="59"/>
      <c r="P234" s="170">
        <f t="shared" si="36"/>
        <v>0</v>
      </c>
      <c r="Q234" s="170">
        <v>0</v>
      </c>
      <c r="R234" s="170">
        <f t="shared" si="37"/>
        <v>0</v>
      </c>
      <c r="S234" s="170">
        <v>0</v>
      </c>
      <c r="T234" s="171">
        <f t="shared" si="38"/>
        <v>0</v>
      </c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R234" s="172" t="s">
        <v>233</v>
      </c>
      <c r="AT234" s="172" t="s">
        <v>680</v>
      </c>
      <c r="AU234" s="172" t="s">
        <v>84</v>
      </c>
      <c r="AY234" s="13" t="s">
        <v>219</v>
      </c>
      <c r="BE234" s="91">
        <f t="shared" si="39"/>
        <v>0</v>
      </c>
      <c r="BF234" s="91">
        <f t="shared" si="40"/>
        <v>0</v>
      </c>
      <c r="BG234" s="91">
        <f t="shared" si="41"/>
        <v>0</v>
      </c>
      <c r="BH234" s="91">
        <f t="shared" si="42"/>
        <v>0</v>
      </c>
      <c r="BI234" s="91">
        <f t="shared" si="43"/>
        <v>0</v>
      </c>
      <c r="BJ234" s="13" t="s">
        <v>84</v>
      </c>
      <c r="BK234" s="91">
        <f t="shared" si="44"/>
        <v>0</v>
      </c>
      <c r="BL234" s="13" t="s">
        <v>225</v>
      </c>
      <c r="BM234" s="172" t="s">
        <v>630</v>
      </c>
    </row>
    <row r="235" spans="1:65" s="2" customFormat="1" ht="16.5" customHeight="1" x14ac:dyDescent="0.2">
      <c r="A235" s="30"/>
      <c r="B235" s="128"/>
      <c r="C235" s="178" t="s">
        <v>596</v>
      </c>
      <c r="D235" s="178" t="s">
        <v>680</v>
      </c>
      <c r="E235" s="179" t="s">
        <v>2546</v>
      </c>
      <c r="F235" s="180" t="s">
        <v>2547</v>
      </c>
      <c r="G235" s="181" t="s">
        <v>246</v>
      </c>
      <c r="H235" s="182">
        <v>2</v>
      </c>
      <c r="I235" s="183"/>
      <c r="J235" s="184">
        <f t="shared" si="35"/>
        <v>0</v>
      </c>
      <c r="K235" s="185"/>
      <c r="L235" s="186"/>
      <c r="M235" s="187" t="s">
        <v>1</v>
      </c>
      <c r="N235" s="188" t="s">
        <v>38</v>
      </c>
      <c r="O235" s="59"/>
      <c r="P235" s="170">
        <f t="shared" si="36"/>
        <v>0</v>
      </c>
      <c r="Q235" s="170">
        <v>0</v>
      </c>
      <c r="R235" s="170">
        <f t="shared" si="37"/>
        <v>0</v>
      </c>
      <c r="S235" s="170">
        <v>0</v>
      </c>
      <c r="T235" s="171">
        <f t="shared" si="38"/>
        <v>0</v>
      </c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R235" s="172" t="s">
        <v>233</v>
      </c>
      <c r="AT235" s="172" t="s">
        <v>680</v>
      </c>
      <c r="AU235" s="172" t="s">
        <v>84</v>
      </c>
      <c r="AY235" s="13" t="s">
        <v>219</v>
      </c>
      <c r="BE235" s="91">
        <f t="shared" si="39"/>
        <v>0</v>
      </c>
      <c r="BF235" s="91">
        <f t="shared" si="40"/>
        <v>0</v>
      </c>
      <c r="BG235" s="91">
        <f t="shared" si="41"/>
        <v>0</v>
      </c>
      <c r="BH235" s="91">
        <f t="shared" si="42"/>
        <v>0</v>
      </c>
      <c r="BI235" s="91">
        <f t="shared" si="43"/>
        <v>0</v>
      </c>
      <c r="BJ235" s="13" t="s">
        <v>84</v>
      </c>
      <c r="BK235" s="91">
        <f t="shared" si="44"/>
        <v>0</v>
      </c>
      <c r="BL235" s="13" t="s">
        <v>225</v>
      </c>
      <c r="BM235" s="172" t="s">
        <v>634</v>
      </c>
    </row>
    <row r="236" spans="1:65" s="2" customFormat="1" ht="21.75" customHeight="1" x14ac:dyDescent="0.2">
      <c r="A236" s="30"/>
      <c r="B236" s="128"/>
      <c r="C236" s="178" t="s">
        <v>435</v>
      </c>
      <c r="D236" s="178" t="s">
        <v>680</v>
      </c>
      <c r="E236" s="179" t="s">
        <v>2478</v>
      </c>
      <c r="F236" s="180" t="s">
        <v>2479</v>
      </c>
      <c r="G236" s="181" t="s">
        <v>246</v>
      </c>
      <c r="H236" s="182">
        <v>8</v>
      </c>
      <c r="I236" s="183"/>
      <c r="J236" s="184">
        <f t="shared" si="35"/>
        <v>0</v>
      </c>
      <c r="K236" s="185"/>
      <c r="L236" s="186"/>
      <c r="M236" s="187" t="s">
        <v>1</v>
      </c>
      <c r="N236" s="188" t="s">
        <v>38</v>
      </c>
      <c r="O236" s="59"/>
      <c r="P236" s="170">
        <f t="shared" si="36"/>
        <v>0</v>
      </c>
      <c r="Q236" s="170">
        <v>0</v>
      </c>
      <c r="R236" s="170">
        <f t="shared" si="37"/>
        <v>0</v>
      </c>
      <c r="S236" s="170">
        <v>0</v>
      </c>
      <c r="T236" s="171">
        <f t="shared" si="38"/>
        <v>0</v>
      </c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R236" s="172" t="s">
        <v>233</v>
      </c>
      <c r="AT236" s="172" t="s">
        <v>680</v>
      </c>
      <c r="AU236" s="172" t="s">
        <v>84</v>
      </c>
      <c r="AY236" s="13" t="s">
        <v>219</v>
      </c>
      <c r="BE236" s="91">
        <f t="shared" si="39"/>
        <v>0</v>
      </c>
      <c r="BF236" s="91">
        <f t="shared" si="40"/>
        <v>0</v>
      </c>
      <c r="BG236" s="91">
        <f t="shared" si="41"/>
        <v>0</v>
      </c>
      <c r="BH236" s="91">
        <f t="shared" si="42"/>
        <v>0</v>
      </c>
      <c r="BI236" s="91">
        <f t="shared" si="43"/>
        <v>0</v>
      </c>
      <c r="BJ236" s="13" t="s">
        <v>84</v>
      </c>
      <c r="BK236" s="91">
        <f t="shared" si="44"/>
        <v>0</v>
      </c>
      <c r="BL236" s="13" t="s">
        <v>225</v>
      </c>
      <c r="BM236" s="172" t="s">
        <v>637</v>
      </c>
    </row>
    <row r="237" spans="1:65" s="2" customFormat="1" ht="21.75" customHeight="1" x14ac:dyDescent="0.2">
      <c r="A237" s="30"/>
      <c r="B237" s="128"/>
      <c r="C237" s="178" t="s">
        <v>603</v>
      </c>
      <c r="D237" s="178" t="s">
        <v>680</v>
      </c>
      <c r="E237" s="179" t="s">
        <v>2480</v>
      </c>
      <c r="F237" s="180" t="s">
        <v>2481</v>
      </c>
      <c r="G237" s="181" t="s">
        <v>246</v>
      </c>
      <c r="H237" s="182">
        <v>8</v>
      </c>
      <c r="I237" s="183"/>
      <c r="J237" s="184">
        <f t="shared" si="35"/>
        <v>0</v>
      </c>
      <c r="K237" s="185"/>
      <c r="L237" s="186"/>
      <c r="M237" s="187" t="s">
        <v>1</v>
      </c>
      <c r="N237" s="188" t="s">
        <v>38</v>
      </c>
      <c r="O237" s="59"/>
      <c r="P237" s="170">
        <f t="shared" si="36"/>
        <v>0</v>
      </c>
      <c r="Q237" s="170">
        <v>0</v>
      </c>
      <c r="R237" s="170">
        <f t="shared" si="37"/>
        <v>0</v>
      </c>
      <c r="S237" s="170">
        <v>0</v>
      </c>
      <c r="T237" s="171">
        <f t="shared" si="38"/>
        <v>0</v>
      </c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R237" s="172" t="s">
        <v>233</v>
      </c>
      <c r="AT237" s="172" t="s">
        <v>680</v>
      </c>
      <c r="AU237" s="172" t="s">
        <v>84</v>
      </c>
      <c r="AY237" s="13" t="s">
        <v>219</v>
      </c>
      <c r="BE237" s="91">
        <f t="shared" si="39"/>
        <v>0</v>
      </c>
      <c r="BF237" s="91">
        <f t="shared" si="40"/>
        <v>0</v>
      </c>
      <c r="BG237" s="91">
        <f t="shared" si="41"/>
        <v>0</v>
      </c>
      <c r="BH237" s="91">
        <f t="shared" si="42"/>
        <v>0</v>
      </c>
      <c r="BI237" s="91">
        <f t="shared" si="43"/>
        <v>0</v>
      </c>
      <c r="BJ237" s="13" t="s">
        <v>84</v>
      </c>
      <c r="BK237" s="91">
        <f t="shared" si="44"/>
        <v>0</v>
      </c>
      <c r="BL237" s="13" t="s">
        <v>225</v>
      </c>
      <c r="BM237" s="172" t="s">
        <v>641</v>
      </c>
    </row>
    <row r="238" spans="1:65" s="2" customFormat="1" ht="21.75" customHeight="1" x14ac:dyDescent="0.2">
      <c r="A238" s="30"/>
      <c r="B238" s="128"/>
      <c r="C238" s="178" t="s">
        <v>438</v>
      </c>
      <c r="D238" s="178" t="s">
        <v>680</v>
      </c>
      <c r="E238" s="179" t="s">
        <v>2482</v>
      </c>
      <c r="F238" s="180" t="s">
        <v>2483</v>
      </c>
      <c r="G238" s="181" t="s">
        <v>246</v>
      </c>
      <c r="H238" s="182">
        <v>16</v>
      </c>
      <c r="I238" s="183"/>
      <c r="J238" s="184">
        <f t="shared" si="35"/>
        <v>0</v>
      </c>
      <c r="K238" s="185"/>
      <c r="L238" s="186"/>
      <c r="M238" s="187" t="s">
        <v>1</v>
      </c>
      <c r="N238" s="188" t="s">
        <v>38</v>
      </c>
      <c r="O238" s="59"/>
      <c r="P238" s="170">
        <f t="shared" si="36"/>
        <v>0</v>
      </c>
      <c r="Q238" s="170">
        <v>0</v>
      </c>
      <c r="R238" s="170">
        <f t="shared" si="37"/>
        <v>0</v>
      </c>
      <c r="S238" s="170">
        <v>0</v>
      </c>
      <c r="T238" s="171">
        <f t="shared" si="38"/>
        <v>0</v>
      </c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R238" s="172" t="s">
        <v>233</v>
      </c>
      <c r="AT238" s="172" t="s">
        <v>680</v>
      </c>
      <c r="AU238" s="172" t="s">
        <v>84</v>
      </c>
      <c r="AY238" s="13" t="s">
        <v>219</v>
      </c>
      <c r="BE238" s="91">
        <f t="shared" si="39"/>
        <v>0</v>
      </c>
      <c r="BF238" s="91">
        <f t="shared" si="40"/>
        <v>0</v>
      </c>
      <c r="BG238" s="91">
        <f t="shared" si="41"/>
        <v>0</v>
      </c>
      <c r="BH238" s="91">
        <f t="shared" si="42"/>
        <v>0</v>
      </c>
      <c r="BI238" s="91">
        <f t="shared" si="43"/>
        <v>0</v>
      </c>
      <c r="BJ238" s="13" t="s">
        <v>84</v>
      </c>
      <c r="BK238" s="91">
        <f t="shared" si="44"/>
        <v>0</v>
      </c>
      <c r="BL238" s="13" t="s">
        <v>225</v>
      </c>
      <c r="BM238" s="172" t="s">
        <v>645</v>
      </c>
    </row>
    <row r="239" spans="1:65" s="2" customFormat="1" ht="16.5" customHeight="1" x14ac:dyDescent="0.2">
      <c r="A239" s="30"/>
      <c r="B239" s="128"/>
      <c r="C239" s="160" t="s">
        <v>610</v>
      </c>
      <c r="D239" s="160" t="s">
        <v>221</v>
      </c>
      <c r="E239" s="161" t="s">
        <v>2548</v>
      </c>
      <c r="F239" s="162" t="s">
        <v>2549</v>
      </c>
      <c r="G239" s="163" t="s">
        <v>246</v>
      </c>
      <c r="H239" s="164">
        <v>1</v>
      </c>
      <c r="I239" s="165"/>
      <c r="J239" s="166">
        <f t="shared" si="35"/>
        <v>0</v>
      </c>
      <c r="K239" s="167"/>
      <c r="L239" s="31"/>
      <c r="M239" s="168" t="s">
        <v>1</v>
      </c>
      <c r="N239" s="169" t="s">
        <v>38</v>
      </c>
      <c r="O239" s="59"/>
      <c r="P239" s="170">
        <f t="shared" si="36"/>
        <v>0</v>
      </c>
      <c r="Q239" s="170">
        <v>24.15774</v>
      </c>
      <c r="R239" s="170">
        <f t="shared" si="37"/>
        <v>24.15774</v>
      </c>
      <c r="S239" s="170">
        <v>0</v>
      </c>
      <c r="T239" s="171">
        <f t="shared" si="38"/>
        <v>0</v>
      </c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R239" s="172" t="s">
        <v>225</v>
      </c>
      <c r="AT239" s="172" t="s">
        <v>221</v>
      </c>
      <c r="AU239" s="172" t="s">
        <v>84</v>
      </c>
      <c r="AY239" s="13" t="s">
        <v>219</v>
      </c>
      <c r="BE239" s="91">
        <f t="shared" si="39"/>
        <v>0</v>
      </c>
      <c r="BF239" s="91">
        <f t="shared" si="40"/>
        <v>0</v>
      </c>
      <c r="BG239" s="91">
        <f t="shared" si="41"/>
        <v>0</v>
      </c>
      <c r="BH239" s="91">
        <f t="shared" si="42"/>
        <v>0</v>
      </c>
      <c r="BI239" s="91">
        <f t="shared" si="43"/>
        <v>0</v>
      </c>
      <c r="BJ239" s="13" t="s">
        <v>84</v>
      </c>
      <c r="BK239" s="91">
        <f t="shared" si="44"/>
        <v>0</v>
      </c>
      <c r="BL239" s="13" t="s">
        <v>225</v>
      </c>
      <c r="BM239" s="172" t="s">
        <v>649</v>
      </c>
    </row>
    <row r="240" spans="1:65" s="2" customFormat="1" ht="24.3" customHeight="1" x14ac:dyDescent="0.2">
      <c r="A240" s="30"/>
      <c r="B240" s="128"/>
      <c r="C240" s="160" t="s">
        <v>442</v>
      </c>
      <c r="D240" s="160" t="s">
        <v>221</v>
      </c>
      <c r="E240" s="161" t="s">
        <v>2484</v>
      </c>
      <c r="F240" s="162" t="s">
        <v>2485</v>
      </c>
      <c r="G240" s="163" t="s">
        <v>246</v>
      </c>
      <c r="H240" s="164">
        <v>12</v>
      </c>
      <c r="I240" s="165"/>
      <c r="J240" s="166">
        <f t="shared" si="35"/>
        <v>0</v>
      </c>
      <c r="K240" s="167"/>
      <c r="L240" s="31"/>
      <c r="M240" s="168" t="s">
        <v>1</v>
      </c>
      <c r="N240" s="169" t="s">
        <v>38</v>
      </c>
      <c r="O240" s="59"/>
      <c r="P240" s="170">
        <f t="shared" si="36"/>
        <v>0</v>
      </c>
      <c r="Q240" s="170">
        <v>7.0200000000000002E-3</v>
      </c>
      <c r="R240" s="170">
        <f t="shared" si="37"/>
        <v>8.4240000000000009E-2</v>
      </c>
      <c r="S240" s="170">
        <v>0</v>
      </c>
      <c r="T240" s="171">
        <f t="shared" si="38"/>
        <v>0</v>
      </c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R240" s="172" t="s">
        <v>225</v>
      </c>
      <c r="AT240" s="172" t="s">
        <v>221</v>
      </c>
      <c r="AU240" s="172" t="s">
        <v>84</v>
      </c>
      <c r="AY240" s="13" t="s">
        <v>219</v>
      </c>
      <c r="BE240" s="91">
        <f t="shared" si="39"/>
        <v>0</v>
      </c>
      <c r="BF240" s="91">
        <f t="shared" si="40"/>
        <v>0</v>
      </c>
      <c r="BG240" s="91">
        <f t="shared" si="41"/>
        <v>0</v>
      </c>
      <c r="BH240" s="91">
        <f t="shared" si="42"/>
        <v>0</v>
      </c>
      <c r="BI240" s="91">
        <f t="shared" si="43"/>
        <v>0</v>
      </c>
      <c r="BJ240" s="13" t="s">
        <v>84</v>
      </c>
      <c r="BK240" s="91">
        <f t="shared" si="44"/>
        <v>0</v>
      </c>
      <c r="BL240" s="13" t="s">
        <v>225</v>
      </c>
      <c r="BM240" s="172" t="s">
        <v>653</v>
      </c>
    </row>
    <row r="241" spans="1:65" s="2" customFormat="1" ht="16.5" customHeight="1" x14ac:dyDescent="0.2">
      <c r="A241" s="30"/>
      <c r="B241" s="128"/>
      <c r="C241" s="178" t="s">
        <v>617</v>
      </c>
      <c r="D241" s="178" t="s">
        <v>680</v>
      </c>
      <c r="E241" s="179" t="s">
        <v>2486</v>
      </c>
      <c r="F241" s="180" t="s">
        <v>2487</v>
      </c>
      <c r="G241" s="181" t="s">
        <v>246</v>
      </c>
      <c r="H241" s="182">
        <v>8</v>
      </c>
      <c r="I241" s="183"/>
      <c r="J241" s="184">
        <f t="shared" si="35"/>
        <v>0</v>
      </c>
      <c r="K241" s="185"/>
      <c r="L241" s="186"/>
      <c r="M241" s="187" t="s">
        <v>1</v>
      </c>
      <c r="N241" s="188" t="s">
        <v>38</v>
      </c>
      <c r="O241" s="59"/>
      <c r="P241" s="170">
        <f t="shared" si="36"/>
        <v>0</v>
      </c>
      <c r="Q241" s="170">
        <v>0</v>
      </c>
      <c r="R241" s="170">
        <f t="shared" si="37"/>
        <v>0</v>
      </c>
      <c r="S241" s="170">
        <v>0</v>
      </c>
      <c r="T241" s="171">
        <f t="shared" si="38"/>
        <v>0</v>
      </c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R241" s="172" t="s">
        <v>233</v>
      </c>
      <c r="AT241" s="172" t="s">
        <v>680</v>
      </c>
      <c r="AU241" s="172" t="s">
        <v>84</v>
      </c>
      <c r="AY241" s="13" t="s">
        <v>219</v>
      </c>
      <c r="BE241" s="91">
        <f t="shared" si="39"/>
        <v>0</v>
      </c>
      <c r="BF241" s="91">
        <f t="shared" si="40"/>
        <v>0</v>
      </c>
      <c r="BG241" s="91">
        <f t="shared" si="41"/>
        <v>0</v>
      </c>
      <c r="BH241" s="91">
        <f t="shared" si="42"/>
        <v>0</v>
      </c>
      <c r="BI241" s="91">
        <f t="shared" si="43"/>
        <v>0</v>
      </c>
      <c r="BJ241" s="13" t="s">
        <v>84</v>
      </c>
      <c r="BK241" s="91">
        <f t="shared" si="44"/>
        <v>0</v>
      </c>
      <c r="BL241" s="13" t="s">
        <v>225</v>
      </c>
      <c r="BM241" s="172" t="s">
        <v>657</v>
      </c>
    </row>
    <row r="242" spans="1:65" s="2" customFormat="1" ht="16.5" customHeight="1" x14ac:dyDescent="0.2">
      <c r="A242" s="30"/>
      <c r="B242" s="128"/>
      <c r="C242" s="178" t="s">
        <v>446</v>
      </c>
      <c r="D242" s="178" t="s">
        <v>680</v>
      </c>
      <c r="E242" s="179" t="s">
        <v>2488</v>
      </c>
      <c r="F242" s="180" t="s">
        <v>2489</v>
      </c>
      <c r="G242" s="181" t="s">
        <v>246</v>
      </c>
      <c r="H242" s="182">
        <v>4</v>
      </c>
      <c r="I242" s="183"/>
      <c r="J242" s="184">
        <f t="shared" si="35"/>
        <v>0</v>
      </c>
      <c r="K242" s="185"/>
      <c r="L242" s="186"/>
      <c r="M242" s="187" t="s">
        <v>1</v>
      </c>
      <c r="N242" s="188" t="s">
        <v>38</v>
      </c>
      <c r="O242" s="59"/>
      <c r="P242" s="170">
        <f t="shared" si="36"/>
        <v>0</v>
      </c>
      <c r="Q242" s="170">
        <v>0.158</v>
      </c>
      <c r="R242" s="170">
        <f t="shared" si="37"/>
        <v>0.63200000000000001</v>
      </c>
      <c r="S242" s="170">
        <v>0</v>
      </c>
      <c r="T242" s="171">
        <f t="shared" si="38"/>
        <v>0</v>
      </c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R242" s="172" t="s">
        <v>233</v>
      </c>
      <c r="AT242" s="172" t="s">
        <v>680</v>
      </c>
      <c r="AU242" s="172" t="s">
        <v>84</v>
      </c>
      <c r="AY242" s="13" t="s">
        <v>219</v>
      </c>
      <c r="BE242" s="91">
        <f t="shared" si="39"/>
        <v>0</v>
      </c>
      <c r="BF242" s="91">
        <f t="shared" si="40"/>
        <v>0</v>
      </c>
      <c r="BG242" s="91">
        <f t="shared" si="41"/>
        <v>0</v>
      </c>
      <c r="BH242" s="91">
        <f t="shared" si="42"/>
        <v>0</v>
      </c>
      <c r="BI242" s="91">
        <f t="shared" si="43"/>
        <v>0</v>
      </c>
      <c r="BJ242" s="13" t="s">
        <v>84</v>
      </c>
      <c r="BK242" s="91">
        <f t="shared" si="44"/>
        <v>0</v>
      </c>
      <c r="BL242" s="13" t="s">
        <v>225</v>
      </c>
      <c r="BM242" s="172" t="s">
        <v>660</v>
      </c>
    </row>
    <row r="243" spans="1:65" s="11" customFormat="1" ht="22.8" customHeight="1" x14ac:dyDescent="0.25">
      <c r="B243" s="147"/>
      <c r="D243" s="148" t="s">
        <v>71</v>
      </c>
      <c r="E243" s="158" t="s">
        <v>238</v>
      </c>
      <c r="F243" s="158" t="s">
        <v>239</v>
      </c>
      <c r="I243" s="150"/>
      <c r="J243" s="159">
        <f>BK243</f>
        <v>0</v>
      </c>
      <c r="L243" s="147"/>
      <c r="M243" s="152"/>
      <c r="N243" s="153"/>
      <c r="O243" s="153"/>
      <c r="P243" s="154">
        <f>SUM(P244:P245)</f>
        <v>0</v>
      </c>
      <c r="Q243" s="153"/>
      <c r="R243" s="154">
        <f>SUM(R244:R245)</f>
        <v>417.21200249999998</v>
      </c>
      <c r="S243" s="153"/>
      <c r="T243" s="155">
        <f>SUM(T244:T245)</f>
        <v>0</v>
      </c>
      <c r="AR243" s="148" t="s">
        <v>78</v>
      </c>
      <c r="AT243" s="156" t="s">
        <v>71</v>
      </c>
      <c r="AU243" s="156" t="s">
        <v>78</v>
      </c>
      <c r="AY243" s="148" t="s">
        <v>219</v>
      </c>
      <c r="BK243" s="157">
        <f>SUM(BK244:BK245)</f>
        <v>0</v>
      </c>
    </row>
    <row r="244" spans="1:65" s="2" customFormat="1" ht="16.5" customHeight="1" x14ac:dyDescent="0.2">
      <c r="A244" s="30"/>
      <c r="B244" s="128"/>
      <c r="C244" s="160" t="s">
        <v>624</v>
      </c>
      <c r="D244" s="160" t="s">
        <v>221</v>
      </c>
      <c r="E244" s="161" t="s">
        <v>2364</v>
      </c>
      <c r="F244" s="162" t="s">
        <v>2365</v>
      </c>
      <c r="G244" s="163" t="s">
        <v>224</v>
      </c>
      <c r="H244" s="164">
        <v>239.43299999999999</v>
      </c>
      <c r="I244" s="165"/>
      <c r="J244" s="166">
        <f>ROUND(I244*H244,2)</f>
        <v>0</v>
      </c>
      <c r="K244" s="167"/>
      <c r="L244" s="31"/>
      <c r="M244" s="168" t="s">
        <v>1</v>
      </c>
      <c r="N244" s="169" t="s">
        <v>38</v>
      </c>
      <c r="O244" s="59"/>
      <c r="P244" s="170">
        <f>O244*H244</f>
        <v>0</v>
      </c>
      <c r="Q244" s="170">
        <v>1.7424999999999999</v>
      </c>
      <c r="R244" s="170">
        <f>Q244*H244</f>
        <v>417.21200249999998</v>
      </c>
      <c r="S244" s="170">
        <v>0</v>
      </c>
      <c r="T244" s="171">
        <f>S244*H244</f>
        <v>0</v>
      </c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R244" s="172" t="s">
        <v>225</v>
      </c>
      <c r="AT244" s="172" t="s">
        <v>221</v>
      </c>
      <c r="AU244" s="172" t="s">
        <v>84</v>
      </c>
      <c r="AY244" s="13" t="s">
        <v>219</v>
      </c>
      <c r="BE244" s="91">
        <f>IF(N244="základná",J244,0)</f>
        <v>0</v>
      </c>
      <c r="BF244" s="91">
        <f>IF(N244="znížená",J244,0)</f>
        <v>0</v>
      </c>
      <c r="BG244" s="91">
        <f>IF(N244="zákl. prenesená",J244,0)</f>
        <v>0</v>
      </c>
      <c r="BH244" s="91">
        <f>IF(N244="zníž. prenesená",J244,0)</f>
        <v>0</v>
      </c>
      <c r="BI244" s="91">
        <f>IF(N244="nulová",J244,0)</f>
        <v>0</v>
      </c>
      <c r="BJ244" s="13" t="s">
        <v>84</v>
      </c>
      <c r="BK244" s="91">
        <f>ROUND(I244*H244,2)</f>
        <v>0</v>
      </c>
      <c r="BL244" s="13" t="s">
        <v>225</v>
      </c>
      <c r="BM244" s="172" t="s">
        <v>664</v>
      </c>
    </row>
    <row r="245" spans="1:65" s="2" customFormat="1" ht="24.3" customHeight="1" x14ac:dyDescent="0.2">
      <c r="A245" s="30"/>
      <c r="B245" s="128"/>
      <c r="C245" s="160" t="s">
        <v>450</v>
      </c>
      <c r="D245" s="160" t="s">
        <v>221</v>
      </c>
      <c r="E245" s="161" t="s">
        <v>2366</v>
      </c>
      <c r="F245" s="162" t="s">
        <v>2367</v>
      </c>
      <c r="G245" s="163" t="s">
        <v>250</v>
      </c>
      <c r="H245" s="164">
        <v>166.09399999999999</v>
      </c>
      <c r="I245" s="165"/>
      <c r="J245" s="166">
        <f>ROUND(I245*H245,2)</f>
        <v>0</v>
      </c>
      <c r="K245" s="167"/>
      <c r="L245" s="31"/>
      <c r="M245" s="168" t="s">
        <v>1</v>
      </c>
      <c r="N245" s="169" t="s">
        <v>38</v>
      </c>
      <c r="O245" s="59"/>
      <c r="P245" s="170">
        <f>O245*H245</f>
        <v>0</v>
      </c>
      <c r="Q245" s="170">
        <v>0</v>
      </c>
      <c r="R245" s="170">
        <f>Q245*H245</f>
        <v>0</v>
      </c>
      <c r="S245" s="170">
        <v>0</v>
      </c>
      <c r="T245" s="171">
        <f>S245*H245</f>
        <v>0</v>
      </c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R245" s="172" t="s">
        <v>225</v>
      </c>
      <c r="AT245" s="172" t="s">
        <v>221</v>
      </c>
      <c r="AU245" s="172" t="s">
        <v>84</v>
      </c>
      <c r="AY245" s="13" t="s">
        <v>219</v>
      </c>
      <c r="BE245" s="91">
        <f>IF(N245="základná",J245,0)</f>
        <v>0</v>
      </c>
      <c r="BF245" s="91">
        <f>IF(N245="znížená",J245,0)</f>
        <v>0</v>
      </c>
      <c r="BG245" s="91">
        <f>IF(N245="zákl. prenesená",J245,0)</f>
        <v>0</v>
      </c>
      <c r="BH245" s="91">
        <f>IF(N245="zníž. prenesená",J245,0)</f>
        <v>0</v>
      </c>
      <c r="BI245" s="91">
        <f>IF(N245="nulová",J245,0)</f>
        <v>0</v>
      </c>
      <c r="BJ245" s="13" t="s">
        <v>84</v>
      </c>
      <c r="BK245" s="91">
        <f>ROUND(I245*H245,2)</f>
        <v>0</v>
      </c>
      <c r="BL245" s="13" t="s">
        <v>225</v>
      </c>
      <c r="BM245" s="172" t="s">
        <v>667</v>
      </c>
    </row>
    <row r="246" spans="1:65" s="11" customFormat="1" ht="25.95" customHeight="1" x14ac:dyDescent="0.25">
      <c r="B246" s="147"/>
      <c r="D246" s="148" t="s">
        <v>71</v>
      </c>
      <c r="E246" s="149" t="s">
        <v>668</v>
      </c>
      <c r="F246" s="149" t="s">
        <v>669</v>
      </c>
      <c r="I246" s="150"/>
      <c r="J246" s="151">
        <f>BK246</f>
        <v>0</v>
      </c>
      <c r="L246" s="147"/>
      <c r="M246" s="152"/>
      <c r="N246" s="153"/>
      <c r="O246" s="153"/>
      <c r="P246" s="154">
        <f>P247+P250</f>
        <v>0</v>
      </c>
      <c r="Q246" s="153"/>
      <c r="R246" s="154">
        <f>R247+R250</f>
        <v>2.266E-2</v>
      </c>
      <c r="S246" s="153"/>
      <c r="T246" s="155">
        <f>T247+T250</f>
        <v>0</v>
      </c>
      <c r="AR246" s="148" t="s">
        <v>78</v>
      </c>
      <c r="AT246" s="156" t="s">
        <v>71</v>
      </c>
      <c r="AU246" s="156" t="s">
        <v>72</v>
      </c>
      <c r="AY246" s="148" t="s">
        <v>219</v>
      </c>
      <c r="BK246" s="157">
        <f>BK247+BK250</f>
        <v>0</v>
      </c>
    </row>
    <row r="247" spans="1:65" s="11" customFormat="1" ht="22.8" customHeight="1" x14ac:dyDescent="0.25">
      <c r="B247" s="147"/>
      <c r="D247" s="148" t="s">
        <v>71</v>
      </c>
      <c r="E247" s="158" t="s">
        <v>1263</v>
      </c>
      <c r="F247" s="158" t="s">
        <v>2368</v>
      </c>
      <c r="I247" s="150"/>
      <c r="J247" s="159">
        <f>BK247</f>
        <v>0</v>
      </c>
      <c r="L247" s="147"/>
      <c r="M247" s="152"/>
      <c r="N247" s="153"/>
      <c r="O247" s="153"/>
      <c r="P247" s="154">
        <f>SUM(P248:P249)</f>
        <v>0</v>
      </c>
      <c r="Q247" s="153"/>
      <c r="R247" s="154">
        <f>SUM(R248:R249)</f>
        <v>6.6E-4</v>
      </c>
      <c r="S247" s="153"/>
      <c r="T247" s="155">
        <f>SUM(T248:T249)</f>
        <v>0</v>
      </c>
      <c r="AR247" s="148" t="s">
        <v>84</v>
      </c>
      <c r="AT247" s="156" t="s">
        <v>71</v>
      </c>
      <c r="AU247" s="156" t="s">
        <v>78</v>
      </c>
      <c r="AY247" s="148" t="s">
        <v>219</v>
      </c>
      <c r="BK247" s="157">
        <f>SUM(BK248:BK249)</f>
        <v>0</v>
      </c>
    </row>
    <row r="248" spans="1:65" s="2" customFormat="1" ht="24.3" customHeight="1" x14ac:dyDescent="0.2">
      <c r="A248" s="30"/>
      <c r="B248" s="128"/>
      <c r="C248" s="160" t="s">
        <v>631</v>
      </c>
      <c r="D248" s="160" t="s">
        <v>221</v>
      </c>
      <c r="E248" s="161" t="s">
        <v>2550</v>
      </c>
      <c r="F248" s="162" t="s">
        <v>2551</v>
      </c>
      <c r="G248" s="163" t="s">
        <v>246</v>
      </c>
      <c r="H248" s="164">
        <v>2</v>
      </c>
      <c r="I248" s="165"/>
      <c r="J248" s="166">
        <f>ROUND(I248*H248,2)</f>
        <v>0</v>
      </c>
      <c r="K248" s="167"/>
      <c r="L248" s="31"/>
      <c r="M248" s="168" t="s">
        <v>1</v>
      </c>
      <c r="N248" s="169" t="s">
        <v>38</v>
      </c>
      <c r="O248" s="59"/>
      <c r="P248" s="170">
        <f>O248*H248</f>
        <v>0</v>
      </c>
      <c r="Q248" s="170">
        <v>3.3E-4</v>
      </c>
      <c r="R248" s="170">
        <f>Q248*H248</f>
        <v>6.6E-4</v>
      </c>
      <c r="S248" s="170">
        <v>0</v>
      </c>
      <c r="T248" s="171">
        <f>S248*H248</f>
        <v>0</v>
      </c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R248" s="172" t="s">
        <v>247</v>
      </c>
      <c r="AT248" s="172" t="s">
        <v>221</v>
      </c>
      <c r="AU248" s="172" t="s">
        <v>84</v>
      </c>
      <c r="AY248" s="13" t="s">
        <v>219</v>
      </c>
      <c r="BE248" s="91">
        <f>IF(N248="základná",J248,0)</f>
        <v>0</v>
      </c>
      <c r="BF248" s="91">
        <f>IF(N248="znížená",J248,0)</f>
        <v>0</v>
      </c>
      <c r="BG248" s="91">
        <f>IF(N248="zákl. prenesená",J248,0)</f>
        <v>0</v>
      </c>
      <c r="BH248" s="91">
        <f>IF(N248="zníž. prenesená",J248,0)</f>
        <v>0</v>
      </c>
      <c r="BI248" s="91">
        <f>IF(N248="nulová",J248,0)</f>
        <v>0</v>
      </c>
      <c r="BJ248" s="13" t="s">
        <v>84</v>
      </c>
      <c r="BK248" s="91">
        <f>ROUND(I248*H248,2)</f>
        <v>0</v>
      </c>
      <c r="BL248" s="13" t="s">
        <v>247</v>
      </c>
      <c r="BM248" s="172" t="s">
        <v>675</v>
      </c>
    </row>
    <row r="249" spans="1:65" s="2" customFormat="1" ht="24.3" customHeight="1" x14ac:dyDescent="0.2">
      <c r="A249" s="30"/>
      <c r="B249" s="128"/>
      <c r="C249" s="160" t="s">
        <v>453</v>
      </c>
      <c r="D249" s="160" t="s">
        <v>221</v>
      </c>
      <c r="E249" s="161" t="s">
        <v>2389</v>
      </c>
      <c r="F249" s="162" t="s">
        <v>2390</v>
      </c>
      <c r="G249" s="163" t="s">
        <v>250</v>
      </c>
      <c r="H249" s="164">
        <v>1E-3</v>
      </c>
      <c r="I249" s="165"/>
      <c r="J249" s="166">
        <f>ROUND(I249*H249,2)</f>
        <v>0</v>
      </c>
      <c r="K249" s="167"/>
      <c r="L249" s="31"/>
      <c r="M249" s="168" t="s">
        <v>1</v>
      </c>
      <c r="N249" s="169" t="s">
        <v>38</v>
      </c>
      <c r="O249" s="59"/>
      <c r="P249" s="170">
        <f>O249*H249</f>
        <v>0</v>
      </c>
      <c r="Q249" s="170">
        <v>0</v>
      </c>
      <c r="R249" s="170">
        <f>Q249*H249</f>
        <v>0</v>
      </c>
      <c r="S249" s="170">
        <v>0</v>
      </c>
      <c r="T249" s="171">
        <f>S249*H249</f>
        <v>0</v>
      </c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R249" s="172" t="s">
        <v>247</v>
      </c>
      <c r="AT249" s="172" t="s">
        <v>221</v>
      </c>
      <c r="AU249" s="172" t="s">
        <v>84</v>
      </c>
      <c r="AY249" s="13" t="s">
        <v>219</v>
      </c>
      <c r="BE249" s="91">
        <f>IF(N249="základná",J249,0)</f>
        <v>0</v>
      </c>
      <c r="BF249" s="91">
        <f>IF(N249="znížená",J249,0)</f>
        <v>0</v>
      </c>
      <c r="BG249" s="91">
        <f>IF(N249="zákl. prenesená",J249,0)</f>
        <v>0</v>
      </c>
      <c r="BH249" s="91">
        <f>IF(N249="zníž. prenesená",J249,0)</f>
        <v>0</v>
      </c>
      <c r="BI249" s="91">
        <f>IF(N249="nulová",J249,0)</f>
        <v>0</v>
      </c>
      <c r="BJ249" s="13" t="s">
        <v>84</v>
      </c>
      <c r="BK249" s="91">
        <f>ROUND(I249*H249,2)</f>
        <v>0</v>
      </c>
      <c r="BL249" s="13" t="s">
        <v>247</v>
      </c>
      <c r="BM249" s="172" t="s">
        <v>678</v>
      </c>
    </row>
    <row r="250" spans="1:65" s="11" customFormat="1" ht="22.8" customHeight="1" x14ac:dyDescent="0.25">
      <c r="B250" s="147"/>
      <c r="D250" s="148" t="s">
        <v>71</v>
      </c>
      <c r="E250" s="158" t="s">
        <v>2552</v>
      </c>
      <c r="F250" s="158" t="s">
        <v>2553</v>
      </c>
      <c r="I250" s="150"/>
      <c r="J250" s="159">
        <f>BK250</f>
        <v>0</v>
      </c>
      <c r="L250" s="147"/>
      <c r="M250" s="152"/>
      <c r="N250" s="153"/>
      <c r="O250" s="153"/>
      <c r="P250" s="154">
        <f>SUM(P251:P258)</f>
        <v>0</v>
      </c>
      <c r="Q250" s="153"/>
      <c r="R250" s="154">
        <f>SUM(R251:R258)</f>
        <v>2.1999999999999999E-2</v>
      </c>
      <c r="S250" s="153"/>
      <c r="T250" s="155">
        <f>SUM(T251:T258)</f>
        <v>0</v>
      </c>
      <c r="AR250" s="148" t="s">
        <v>84</v>
      </c>
      <c r="AT250" s="156" t="s">
        <v>71</v>
      </c>
      <c r="AU250" s="156" t="s">
        <v>78</v>
      </c>
      <c r="AY250" s="148" t="s">
        <v>219</v>
      </c>
      <c r="BK250" s="157">
        <f>SUM(BK251:BK258)</f>
        <v>0</v>
      </c>
    </row>
    <row r="251" spans="1:65" s="2" customFormat="1" ht="16.5" customHeight="1" x14ac:dyDescent="0.2">
      <c r="A251" s="30"/>
      <c r="B251" s="128"/>
      <c r="C251" s="160" t="s">
        <v>638</v>
      </c>
      <c r="D251" s="160" t="s">
        <v>221</v>
      </c>
      <c r="E251" s="161" t="s">
        <v>2554</v>
      </c>
      <c r="F251" s="162" t="s">
        <v>2555</v>
      </c>
      <c r="G251" s="163" t="s">
        <v>246</v>
      </c>
      <c r="H251" s="164">
        <v>4</v>
      </c>
      <c r="I251" s="165"/>
      <c r="J251" s="166">
        <f t="shared" ref="J251:J258" si="45">ROUND(I251*H251,2)</f>
        <v>0</v>
      </c>
      <c r="K251" s="167"/>
      <c r="L251" s="31"/>
      <c r="M251" s="168" t="s">
        <v>1</v>
      </c>
      <c r="N251" s="169" t="s">
        <v>38</v>
      </c>
      <c r="O251" s="59"/>
      <c r="P251" s="170">
        <f t="shared" ref="P251:P258" si="46">O251*H251</f>
        <v>0</v>
      </c>
      <c r="Q251" s="170">
        <v>0</v>
      </c>
      <c r="R251" s="170">
        <f t="shared" ref="R251:R258" si="47">Q251*H251</f>
        <v>0</v>
      </c>
      <c r="S251" s="170">
        <v>0</v>
      </c>
      <c r="T251" s="171">
        <f t="shared" ref="T251:T258" si="48">S251*H251</f>
        <v>0</v>
      </c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R251" s="172" t="s">
        <v>247</v>
      </c>
      <c r="AT251" s="172" t="s">
        <v>221</v>
      </c>
      <c r="AU251" s="172" t="s">
        <v>84</v>
      </c>
      <c r="AY251" s="13" t="s">
        <v>219</v>
      </c>
      <c r="BE251" s="91">
        <f t="shared" ref="BE251:BE258" si="49">IF(N251="základná",J251,0)</f>
        <v>0</v>
      </c>
      <c r="BF251" s="91">
        <f t="shared" ref="BF251:BF258" si="50">IF(N251="znížená",J251,0)</f>
        <v>0</v>
      </c>
      <c r="BG251" s="91">
        <f t="shared" ref="BG251:BG258" si="51">IF(N251="zákl. prenesená",J251,0)</f>
        <v>0</v>
      </c>
      <c r="BH251" s="91">
        <f t="shared" ref="BH251:BH258" si="52">IF(N251="zníž. prenesená",J251,0)</f>
        <v>0</v>
      </c>
      <c r="BI251" s="91">
        <f t="shared" ref="BI251:BI258" si="53">IF(N251="nulová",J251,0)</f>
        <v>0</v>
      </c>
      <c r="BJ251" s="13" t="s">
        <v>84</v>
      </c>
      <c r="BK251" s="91">
        <f t="shared" ref="BK251:BK258" si="54">ROUND(I251*H251,2)</f>
        <v>0</v>
      </c>
      <c r="BL251" s="13" t="s">
        <v>247</v>
      </c>
      <c r="BM251" s="172" t="s">
        <v>683</v>
      </c>
    </row>
    <row r="252" spans="1:65" s="2" customFormat="1" ht="16.5" customHeight="1" x14ac:dyDescent="0.2">
      <c r="A252" s="30"/>
      <c r="B252" s="128"/>
      <c r="C252" s="178" t="s">
        <v>642</v>
      </c>
      <c r="D252" s="178" t="s">
        <v>680</v>
      </c>
      <c r="E252" s="179" t="s">
        <v>2556</v>
      </c>
      <c r="F252" s="180" t="s">
        <v>2557</v>
      </c>
      <c r="G252" s="181" t="s">
        <v>246</v>
      </c>
      <c r="H252" s="182">
        <v>3</v>
      </c>
      <c r="I252" s="183"/>
      <c r="J252" s="184">
        <f t="shared" si="45"/>
        <v>0</v>
      </c>
      <c r="K252" s="185"/>
      <c r="L252" s="186"/>
      <c r="M252" s="187" t="s">
        <v>1</v>
      </c>
      <c r="N252" s="188" t="s">
        <v>38</v>
      </c>
      <c r="O252" s="59"/>
      <c r="P252" s="170">
        <f t="shared" si="46"/>
        <v>0</v>
      </c>
      <c r="Q252" s="170">
        <v>0</v>
      </c>
      <c r="R252" s="170">
        <f t="shared" si="47"/>
        <v>0</v>
      </c>
      <c r="S252" s="170">
        <v>0</v>
      </c>
      <c r="T252" s="171">
        <f t="shared" si="48"/>
        <v>0</v>
      </c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R252" s="172" t="s">
        <v>275</v>
      </c>
      <c r="AT252" s="172" t="s">
        <v>680</v>
      </c>
      <c r="AU252" s="172" t="s">
        <v>84</v>
      </c>
      <c r="AY252" s="13" t="s">
        <v>219</v>
      </c>
      <c r="BE252" s="91">
        <f t="shared" si="49"/>
        <v>0</v>
      </c>
      <c r="BF252" s="91">
        <f t="shared" si="50"/>
        <v>0</v>
      </c>
      <c r="BG252" s="91">
        <f t="shared" si="51"/>
        <v>0</v>
      </c>
      <c r="BH252" s="91">
        <f t="shared" si="52"/>
        <v>0</v>
      </c>
      <c r="BI252" s="91">
        <f t="shared" si="53"/>
        <v>0</v>
      </c>
      <c r="BJ252" s="13" t="s">
        <v>84</v>
      </c>
      <c r="BK252" s="91">
        <f t="shared" si="54"/>
        <v>0</v>
      </c>
      <c r="BL252" s="13" t="s">
        <v>247</v>
      </c>
      <c r="BM252" s="172" t="s">
        <v>686</v>
      </c>
    </row>
    <row r="253" spans="1:65" s="2" customFormat="1" ht="16.5" customHeight="1" x14ac:dyDescent="0.2">
      <c r="A253" s="30"/>
      <c r="B253" s="128"/>
      <c r="C253" s="178" t="s">
        <v>646</v>
      </c>
      <c r="D253" s="178" t="s">
        <v>680</v>
      </c>
      <c r="E253" s="179" t="s">
        <v>2558</v>
      </c>
      <c r="F253" s="180" t="s">
        <v>2559</v>
      </c>
      <c r="G253" s="181" t="s">
        <v>246</v>
      </c>
      <c r="H253" s="182">
        <v>1</v>
      </c>
      <c r="I253" s="183"/>
      <c r="J253" s="184">
        <f t="shared" si="45"/>
        <v>0</v>
      </c>
      <c r="K253" s="185"/>
      <c r="L253" s="186"/>
      <c r="M253" s="187" t="s">
        <v>1</v>
      </c>
      <c r="N253" s="188" t="s">
        <v>38</v>
      </c>
      <c r="O253" s="59"/>
      <c r="P253" s="170">
        <f t="shared" si="46"/>
        <v>0</v>
      </c>
      <c r="Q253" s="170">
        <v>0</v>
      </c>
      <c r="R253" s="170">
        <f t="shared" si="47"/>
        <v>0</v>
      </c>
      <c r="S253" s="170">
        <v>0</v>
      </c>
      <c r="T253" s="171">
        <f t="shared" si="48"/>
        <v>0</v>
      </c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R253" s="172" t="s">
        <v>275</v>
      </c>
      <c r="AT253" s="172" t="s">
        <v>680</v>
      </c>
      <c r="AU253" s="172" t="s">
        <v>84</v>
      </c>
      <c r="AY253" s="13" t="s">
        <v>219</v>
      </c>
      <c r="BE253" s="91">
        <f t="shared" si="49"/>
        <v>0</v>
      </c>
      <c r="BF253" s="91">
        <f t="shared" si="50"/>
        <v>0</v>
      </c>
      <c r="BG253" s="91">
        <f t="shared" si="51"/>
        <v>0</v>
      </c>
      <c r="BH253" s="91">
        <f t="shared" si="52"/>
        <v>0</v>
      </c>
      <c r="BI253" s="91">
        <f t="shared" si="53"/>
        <v>0</v>
      </c>
      <c r="BJ253" s="13" t="s">
        <v>84</v>
      </c>
      <c r="BK253" s="91">
        <f t="shared" si="54"/>
        <v>0</v>
      </c>
      <c r="BL253" s="13" t="s">
        <v>247</v>
      </c>
      <c r="BM253" s="172" t="s">
        <v>690</v>
      </c>
    </row>
    <row r="254" spans="1:65" s="2" customFormat="1" ht="16.5" customHeight="1" x14ac:dyDescent="0.2">
      <c r="A254" s="30"/>
      <c r="B254" s="128"/>
      <c r="C254" s="178" t="s">
        <v>650</v>
      </c>
      <c r="D254" s="178" t="s">
        <v>680</v>
      </c>
      <c r="E254" s="179" t="s">
        <v>2560</v>
      </c>
      <c r="F254" s="180" t="s">
        <v>2561</v>
      </c>
      <c r="G254" s="181" t="s">
        <v>246</v>
      </c>
      <c r="H254" s="182">
        <v>3</v>
      </c>
      <c r="I254" s="183"/>
      <c r="J254" s="184">
        <f t="shared" si="45"/>
        <v>0</v>
      </c>
      <c r="K254" s="185"/>
      <c r="L254" s="186"/>
      <c r="M254" s="187" t="s">
        <v>1</v>
      </c>
      <c r="N254" s="188" t="s">
        <v>38</v>
      </c>
      <c r="O254" s="59"/>
      <c r="P254" s="170">
        <f t="shared" si="46"/>
        <v>0</v>
      </c>
      <c r="Q254" s="170">
        <v>0</v>
      </c>
      <c r="R254" s="170">
        <f t="shared" si="47"/>
        <v>0</v>
      </c>
      <c r="S254" s="170">
        <v>0</v>
      </c>
      <c r="T254" s="171">
        <f t="shared" si="48"/>
        <v>0</v>
      </c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R254" s="172" t="s">
        <v>275</v>
      </c>
      <c r="AT254" s="172" t="s">
        <v>680</v>
      </c>
      <c r="AU254" s="172" t="s">
        <v>84</v>
      </c>
      <c r="AY254" s="13" t="s">
        <v>219</v>
      </c>
      <c r="BE254" s="91">
        <f t="shared" si="49"/>
        <v>0</v>
      </c>
      <c r="BF254" s="91">
        <f t="shared" si="50"/>
        <v>0</v>
      </c>
      <c r="BG254" s="91">
        <f t="shared" si="51"/>
        <v>0</v>
      </c>
      <c r="BH254" s="91">
        <f t="shared" si="52"/>
        <v>0</v>
      </c>
      <c r="BI254" s="91">
        <f t="shared" si="53"/>
        <v>0</v>
      </c>
      <c r="BJ254" s="13" t="s">
        <v>84</v>
      </c>
      <c r="BK254" s="91">
        <f t="shared" si="54"/>
        <v>0</v>
      </c>
      <c r="BL254" s="13" t="s">
        <v>247</v>
      </c>
      <c r="BM254" s="172" t="s">
        <v>693</v>
      </c>
    </row>
    <row r="255" spans="1:65" s="2" customFormat="1" ht="16.5" customHeight="1" x14ac:dyDescent="0.2">
      <c r="A255" s="30"/>
      <c r="B255" s="128"/>
      <c r="C255" s="178" t="s">
        <v>654</v>
      </c>
      <c r="D255" s="178" t="s">
        <v>680</v>
      </c>
      <c r="E255" s="179" t="s">
        <v>2562</v>
      </c>
      <c r="F255" s="180" t="s">
        <v>2563</v>
      </c>
      <c r="G255" s="181" t="s">
        <v>246</v>
      </c>
      <c r="H255" s="182">
        <v>1</v>
      </c>
      <c r="I255" s="183"/>
      <c r="J255" s="184">
        <f t="shared" si="45"/>
        <v>0</v>
      </c>
      <c r="K255" s="185"/>
      <c r="L255" s="186"/>
      <c r="M255" s="187" t="s">
        <v>1</v>
      </c>
      <c r="N255" s="188" t="s">
        <v>38</v>
      </c>
      <c r="O255" s="59"/>
      <c r="P255" s="170">
        <f t="shared" si="46"/>
        <v>0</v>
      </c>
      <c r="Q255" s="170">
        <v>0</v>
      </c>
      <c r="R255" s="170">
        <f t="shared" si="47"/>
        <v>0</v>
      </c>
      <c r="S255" s="170">
        <v>0</v>
      </c>
      <c r="T255" s="171">
        <f t="shared" si="48"/>
        <v>0</v>
      </c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R255" s="172" t="s">
        <v>275</v>
      </c>
      <c r="AT255" s="172" t="s">
        <v>680</v>
      </c>
      <c r="AU255" s="172" t="s">
        <v>84</v>
      </c>
      <c r="AY255" s="13" t="s">
        <v>219</v>
      </c>
      <c r="BE255" s="91">
        <f t="shared" si="49"/>
        <v>0</v>
      </c>
      <c r="BF255" s="91">
        <f t="shared" si="50"/>
        <v>0</v>
      </c>
      <c r="BG255" s="91">
        <f t="shared" si="51"/>
        <v>0</v>
      </c>
      <c r="BH255" s="91">
        <f t="shared" si="52"/>
        <v>0</v>
      </c>
      <c r="BI255" s="91">
        <f t="shared" si="53"/>
        <v>0</v>
      </c>
      <c r="BJ255" s="13" t="s">
        <v>84</v>
      </c>
      <c r="BK255" s="91">
        <f t="shared" si="54"/>
        <v>0</v>
      </c>
      <c r="BL255" s="13" t="s">
        <v>247</v>
      </c>
      <c r="BM255" s="172" t="s">
        <v>697</v>
      </c>
    </row>
    <row r="256" spans="1:65" s="2" customFormat="1" ht="16.5" customHeight="1" x14ac:dyDescent="0.2">
      <c r="A256" s="30"/>
      <c r="B256" s="128"/>
      <c r="C256" s="178" t="s">
        <v>464</v>
      </c>
      <c r="D256" s="178" t="s">
        <v>680</v>
      </c>
      <c r="E256" s="179" t="s">
        <v>2564</v>
      </c>
      <c r="F256" s="180" t="s">
        <v>2565</v>
      </c>
      <c r="G256" s="181" t="s">
        <v>246</v>
      </c>
      <c r="H256" s="182">
        <v>2</v>
      </c>
      <c r="I256" s="183"/>
      <c r="J256" s="184">
        <f t="shared" si="45"/>
        <v>0</v>
      </c>
      <c r="K256" s="185"/>
      <c r="L256" s="186"/>
      <c r="M256" s="187" t="s">
        <v>1</v>
      </c>
      <c r="N256" s="188" t="s">
        <v>38</v>
      </c>
      <c r="O256" s="59"/>
      <c r="P256" s="170">
        <f t="shared" si="46"/>
        <v>0</v>
      </c>
      <c r="Q256" s="170">
        <v>1.0999999999999999E-2</v>
      </c>
      <c r="R256" s="170">
        <f t="shared" si="47"/>
        <v>2.1999999999999999E-2</v>
      </c>
      <c r="S256" s="170">
        <v>0</v>
      </c>
      <c r="T256" s="171">
        <f t="shared" si="48"/>
        <v>0</v>
      </c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R256" s="172" t="s">
        <v>275</v>
      </c>
      <c r="AT256" s="172" t="s">
        <v>680</v>
      </c>
      <c r="AU256" s="172" t="s">
        <v>84</v>
      </c>
      <c r="AY256" s="13" t="s">
        <v>219</v>
      </c>
      <c r="BE256" s="91">
        <f t="shared" si="49"/>
        <v>0</v>
      </c>
      <c r="BF256" s="91">
        <f t="shared" si="50"/>
        <v>0</v>
      </c>
      <c r="BG256" s="91">
        <f t="shared" si="51"/>
        <v>0</v>
      </c>
      <c r="BH256" s="91">
        <f t="shared" si="52"/>
        <v>0</v>
      </c>
      <c r="BI256" s="91">
        <f t="shared" si="53"/>
        <v>0</v>
      </c>
      <c r="BJ256" s="13" t="s">
        <v>84</v>
      </c>
      <c r="BK256" s="91">
        <f t="shared" si="54"/>
        <v>0</v>
      </c>
      <c r="BL256" s="13" t="s">
        <v>247</v>
      </c>
      <c r="BM256" s="172" t="s">
        <v>700</v>
      </c>
    </row>
    <row r="257" spans="1:65" s="2" customFormat="1" ht="16.5" customHeight="1" x14ac:dyDescent="0.2">
      <c r="A257" s="30"/>
      <c r="B257" s="128"/>
      <c r="C257" s="178" t="s">
        <v>661</v>
      </c>
      <c r="D257" s="178" t="s">
        <v>680</v>
      </c>
      <c r="E257" s="179" t="s">
        <v>2566</v>
      </c>
      <c r="F257" s="180" t="s">
        <v>2567</v>
      </c>
      <c r="G257" s="181" t="s">
        <v>1976</v>
      </c>
      <c r="H257" s="182">
        <v>2</v>
      </c>
      <c r="I257" s="183"/>
      <c r="J257" s="184">
        <f t="shared" si="45"/>
        <v>0</v>
      </c>
      <c r="K257" s="185"/>
      <c r="L257" s="186"/>
      <c r="M257" s="187" t="s">
        <v>1</v>
      </c>
      <c r="N257" s="188" t="s">
        <v>38</v>
      </c>
      <c r="O257" s="59"/>
      <c r="P257" s="170">
        <f t="shared" si="46"/>
        <v>0</v>
      </c>
      <c r="Q257" s="170">
        <v>0</v>
      </c>
      <c r="R257" s="170">
        <f t="shared" si="47"/>
        <v>0</v>
      </c>
      <c r="S257" s="170">
        <v>0</v>
      </c>
      <c r="T257" s="171">
        <f t="shared" si="48"/>
        <v>0</v>
      </c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R257" s="172" t="s">
        <v>275</v>
      </c>
      <c r="AT257" s="172" t="s">
        <v>680</v>
      </c>
      <c r="AU257" s="172" t="s">
        <v>84</v>
      </c>
      <c r="AY257" s="13" t="s">
        <v>219</v>
      </c>
      <c r="BE257" s="91">
        <f t="shared" si="49"/>
        <v>0</v>
      </c>
      <c r="BF257" s="91">
        <f t="shared" si="50"/>
        <v>0</v>
      </c>
      <c r="BG257" s="91">
        <f t="shared" si="51"/>
        <v>0</v>
      </c>
      <c r="BH257" s="91">
        <f t="shared" si="52"/>
        <v>0</v>
      </c>
      <c r="BI257" s="91">
        <f t="shared" si="53"/>
        <v>0</v>
      </c>
      <c r="BJ257" s="13" t="s">
        <v>84</v>
      </c>
      <c r="BK257" s="91">
        <f t="shared" si="54"/>
        <v>0</v>
      </c>
      <c r="BL257" s="13" t="s">
        <v>247</v>
      </c>
      <c r="BM257" s="172" t="s">
        <v>704</v>
      </c>
    </row>
    <row r="258" spans="1:65" s="2" customFormat="1" ht="24.3" customHeight="1" x14ac:dyDescent="0.2">
      <c r="A258" s="30"/>
      <c r="B258" s="128"/>
      <c r="C258" s="160" t="s">
        <v>467</v>
      </c>
      <c r="D258" s="160" t="s">
        <v>221</v>
      </c>
      <c r="E258" s="161" t="s">
        <v>2568</v>
      </c>
      <c r="F258" s="162" t="s">
        <v>2569</v>
      </c>
      <c r="G258" s="163" t="s">
        <v>250</v>
      </c>
      <c r="H258" s="164">
        <v>2.1999999999999999E-2</v>
      </c>
      <c r="I258" s="165"/>
      <c r="J258" s="166">
        <f t="shared" si="45"/>
        <v>0</v>
      </c>
      <c r="K258" s="167"/>
      <c r="L258" s="31"/>
      <c r="M258" s="168" t="s">
        <v>1</v>
      </c>
      <c r="N258" s="169" t="s">
        <v>38</v>
      </c>
      <c r="O258" s="59"/>
      <c r="P258" s="170">
        <f t="shared" si="46"/>
        <v>0</v>
      </c>
      <c r="Q258" s="170">
        <v>0</v>
      </c>
      <c r="R258" s="170">
        <f t="shared" si="47"/>
        <v>0</v>
      </c>
      <c r="S258" s="170">
        <v>0</v>
      </c>
      <c r="T258" s="171">
        <f t="shared" si="48"/>
        <v>0</v>
      </c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R258" s="172" t="s">
        <v>247</v>
      </c>
      <c r="AT258" s="172" t="s">
        <v>221</v>
      </c>
      <c r="AU258" s="172" t="s">
        <v>84</v>
      </c>
      <c r="AY258" s="13" t="s">
        <v>219</v>
      </c>
      <c r="BE258" s="91">
        <f t="shared" si="49"/>
        <v>0</v>
      </c>
      <c r="BF258" s="91">
        <f t="shared" si="50"/>
        <v>0</v>
      </c>
      <c r="BG258" s="91">
        <f t="shared" si="51"/>
        <v>0</v>
      </c>
      <c r="BH258" s="91">
        <f t="shared" si="52"/>
        <v>0</v>
      </c>
      <c r="BI258" s="91">
        <f t="shared" si="53"/>
        <v>0</v>
      </c>
      <c r="BJ258" s="13" t="s">
        <v>84</v>
      </c>
      <c r="BK258" s="91">
        <f t="shared" si="54"/>
        <v>0</v>
      </c>
      <c r="BL258" s="13" t="s">
        <v>247</v>
      </c>
      <c r="BM258" s="172" t="s">
        <v>707</v>
      </c>
    </row>
    <row r="259" spans="1:65" s="11" customFormat="1" ht="25.95" customHeight="1" x14ac:dyDescent="0.25">
      <c r="B259" s="147"/>
      <c r="D259" s="148" t="s">
        <v>71</v>
      </c>
      <c r="E259" s="149" t="s">
        <v>1077</v>
      </c>
      <c r="F259" s="149" t="s">
        <v>2391</v>
      </c>
      <c r="I259" s="150"/>
      <c r="J259" s="151">
        <f>BK259</f>
        <v>0</v>
      </c>
      <c r="L259" s="147"/>
      <c r="M259" s="152"/>
      <c r="N259" s="153"/>
      <c r="O259" s="153"/>
      <c r="P259" s="154">
        <f>P260</f>
        <v>0</v>
      </c>
      <c r="Q259" s="153"/>
      <c r="R259" s="154">
        <f>R260</f>
        <v>8.3499999999999998E-3</v>
      </c>
      <c r="S259" s="153"/>
      <c r="T259" s="155">
        <f>T260</f>
        <v>0</v>
      </c>
      <c r="AR259" s="148" t="s">
        <v>78</v>
      </c>
      <c r="AT259" s="156" t="s">
        <v>71</v>
      </c>
      <c r="AU259" s="156" t="s">
        <v>72</v>
      </c>
      <c r="AY259" s="148" t="s">
        <v>219</v>
      </c>
      <c r="BK259" s="157">
        <f>BK260</f>
        <v>0</v>
      </c>
    </row>
    <row r="260" spans="1:65" s="11" customFormat="1" ht="22.8" customHeight="1" x14ac:dyDescent="0.25">
      <c r="B260" s="147"/>
      <c r="D260" s="148" t="s">
        <v>71</v>
      </c>
      <c r="E260" s="158" t="s">
        <v>799</v>
      </c>
      <c r="F260" s="158" t="s">
        <v>2392</v>
      </c>
      <c r="I260" s="150"/>
      <c r="J260" s="159">
        <f>BK260</f>
        <v>0</v>
      </c>
      <c r="L260" s="147"/>
      <c r="M260" s="152"/>
      <c r="N260" s="153"/>
      <c r="O260" s="153"/>
      <c r="P260" s="154">
        <f>SUM(P261:P263)</f>
        <v>0</v>
      </c>
      <c r="Q260" s="153"/>
      <c r="R260" s="154">
        <f>SUM(R261:R263)</f>
        <v>8.3499999999999998E-3</v>
      </c>
      <c r="S260" s="153"/>
      <c r="T260" s="155">
        <f>SUM(T261:T263)</f>
        <v>0</v>
      </c>
      <c r="AR260" s="148" t="s">
        <v>78</v>
      </c>
      <c r="AT260" s="156" t="s">
        <v>71</v>
      </c>
      <c r="AU260" s="156" t="s">
        <v>78</v>
      </c>
      <c r="AY260" s="148" t="s">
        <v>219</v>
      </c>
      <c r="BK260" s="157">
        <f>SUM(BK261:BK263)</f>
        <v>0</v>
      </c>
    </row>
    <row r="261" spans="1:65" s="2" customFormat="1" ht="16.5" customHeight="1" x14ac:dyDescent="0.2">
      <c r="A261" s="30"/>
      <c r="B261" s="128"/>
      <c r="C261" s="160" t="s">
        <v>672</v>
      </c>
      <c r="D261" s="160" t="s">
        <v>221</v>
      </c>
      <c r="E261" s="161" t="s">
        <v>2393</v>
      </c>
      <c r="F261" s="162" t="s">
        <v>2394</v>
      </c>
      <c r="G261" s="163" t="s">
        <v>380</v>
      </c>
      <c r="H261" s="164">
        <v>167</v>
      </c>
      <c r="I261" s="165"/>
      <c r="J261" s="166">
        <f>ROUND(I261*H261,2)</f>
        <v>0</v>
      </c>
      <c r="K261" s="167"/>
      <c r="L261" s="31"/>
      <c r="M261" s="168" t="s">
        <v>1</v>
      </c>
      <c r="N261" s="169" t="s">
        <v>38</v>
      </c>
      <c r="O261" s="59"/>
      <c r="P261" s="170">
        <f>O261*H261</f>
        <v>0</v>
      </c>
      <c r="Q261" s="170">
        <v>5.0000000000000002E-5</v>
      </c>
      <c r="R261" s="170">
        <f>Q261*H261</f>
        <v>8.3499999999999998E-3</v>
      </c>
      <c r="S261" s="170">
        <v>0</v>
      </c>
      <c r="T261" s="171">
        <f>S261*H261</f>
        <v>0</v>
      </c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R261" s="172" t="s">
        <v>225</v>
      </c>
      <c r="AT261" s="172" t="s">
        <v>221</v>
      </c>
      <c r="AU261" s="172" t="s">
        <v>84</v>
      </c>
      <c r="AY261" s="13" t="s">
        <v>219</v>
      </c>
      <c r="BE261" s="91">
        <f>IF(N261="základná",J261,0)</f>
        <v>0</v>
      </c>
      <c r="BF261" s="91">
        <f>IF(N261="znížená",J261,0)</f>
        <v>0</v>
      </c>
      <c r="BG261" s="91">
        <f>IF(N261="zákl. prenesená",J261,0)</f>
        <v>0</v>
      </c>
      <c r="BH261" s="91">
        <f>IF(N261="zníž. prenesená",J261,0)</f>
        <v>0</v>
      </c>
      <c r="BI261" s="91">
        <f>IF(N261="nulová",J261,0)</f>
        <v>0</v>
      </c>
      <c r="BJ261" s="13" t="s">
        <v>84</v>
      </c>
      <c r="BK261" s="91">
        <f>ROUND(I261*H261,2)</f>
        <v>0</v>
      </c>
      <c r="BL261" s="13" t="s">
        <v>225</v>
      </c>
      <c r="BM261" s="172" t="s">
        <v>1598</v>
      </c>
    </row>
    <row r="262" spans="1:65" s="2" customFormat="1" ht="16.5" customHeight="1" x14ac:dyDescent="0.2">
      <c r="A262" s="30"/>
      <c r="B262" s="128"/>
      <c r="C262" s="160" t="s">
        <v>471</v>
      </c>
      <c r="D262" s="160" t="s">
        <v>221</v>
      </c>
      <c r="E262" s="161" t="s">
        <v>2395</v>
      </c>
      <c r="F262" s="162" t="s">
        <v>2396</v>
      </c>
      <c r="G262" s="163" t="s">
        <v>246</v>
      </c>
      <c r="H262" s="164">
        <v>4</v>
      </c>
      <c r="I262" s="165"/>
      <c r="J262" s="166">
        <f>ROUND(I262*H262,2)</f>
        <v>0</v>
      </c>
      <c r="K262" s="167"/>
      <c r="L262" s="31"/>
      <c r="M262" s="168" t="s">
        <v>1</v>
      </c>
      <c r="N262" s="169" t="s">
        <v>38</v>
      </c>
      <c r="O262" s="59"/>
      <c r="P262" s="170">
        <f>O262*H262</f>
        <v>0</v>
      </c>
      <c r="Q262" s="170">
        <v>0</v>
      </c>
      <c r="R262" s="170">
        <f>Q262*H262</f>
        <v>0</v>
      </c>
      <c r="S262" s="170">
        <v>0</v>
      </c>
      <c r="T262" s="171">
        <f>S262*H262</f>
        <v>0</v>
      </c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R262" s="172" t="s">
        <v>225</v>
      </c>
      <c r="AT262" s="172" t="s">
        <v>221</v>
      </c>
      <c r="AU262" s="172" t="s">
        <v>84</v>
      </c>
      <c r="AY262" s="13" t="s">
        <v>219</v>
      </c>
      <c r="BE262" s="91">
        <f>IF(N262="základná",J262,0)</f>
        <v>0</v>
      </c>
      <c r="BF262" s="91">
        <f>IF(N262="znížená",J262,0)</f>
        <v>0</v>
      </c>
      <c r="BG262" s="91">
        <f>IF(N262="zákl. prenesená",J262,0)</f>
        <v>0</v>
      </c>
      <c r="BH262" s="91">
        <f>IF(N262="zníž. prenesená",J262,0)</f>
        <v>0</v>
      </c>
      <c r="BI262" s="91">
        <f>IF(N262="nulová",J262,0)</f>
        <v>0</v>
      </c>
      <c r="BJ262" s="13" t="s">
        <v>84</v>
      </c>
      <c r="BK262" s="91">
        <f>ROUND(I262*H262,2)</f>
        <v>0</v>
      </c>
      <c r="BL262" s="13" t="s">
        <v>225</v>
      </c>
      <c r="BM262" s="172" t="s">
        <v>717</v>
      </c>
    </row>
    <row r="263" spans="1:65" s="2" customFormat="1" ht="21.75" customHeight="1" x14ac:dyDescent="0.2">
      <c r="A263" s="30"/>
      <c r="B263" s="128"/>
      <c r="C263" s="160" t="s">
        <v>679</v>
      </c>
      <c r="D263" s="160" t="s">
        <v>221</v>
      </c>
      <c r="E263" s="161" t="s">
        <v>2397</v>
      </c>
      <c r="F263" s="162" t="s">
        <v>2398</v>
      </c>
      <c r="G263" s="163" t="s">
        <v>380</v>
      </c>
      <c r="H263" s="164">
        <v>161</v>
      </c>
      <c r="I263" s="165"/>
      <c r="J263" s="166">
        <f>ROUND(I263*H263,2)</f>
        <v>0</v>
      </c>
      <c r="K263" s="167"/>
      <c r="L263" s="31"/>
      <c r="M263" s="173" t="s">
        <v>1</v>
      </c>
      <c r="N263" s="174" t="s">
        <v>38</v>
      </c>
      <c r="O263" s="175"/>
      <c r="P263" s="176">
        <f>O263*H263</f>
        <v>0</v>
      </c>
      <c r="Q263" s="176">
        <v>0</v>
      </c>
      <c r="R263" s="176">
        <f>Q263*H263</f>
        <v>0</v>
      </c>
      <c r="S263" s="176">
        <v>0</v>
      </c>
      <c r="T263" s="177">
        <f>S263*H263</f>
        <v>0</v>
      </c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R263" s="172" t="s">
        <v>225</v>
      </c>
      <c r="AT263" s="172" t="s">
        <v>221</v>
      </c>
      <c r="AU263" s="172" t="s">
        <v>84</v>
      </c>
      <c r="AY263" s="13" t="s">
        <v>219</v>
      </c>
      <c r="BE263" s="91">
        <f>IF(N263="základná",J263,0)</f>
        <v>0</v>
      </c>
      <c r="BF263" s="91">
        <f>IF(N263="znížená",J263,0)</f>
        <v>0</v>
      </c>
      <c r="BG263" s="91">
        <f>IF(N263="zákl. prenesená",J263,0)</f>
        <v>0</v>
      </c>
      <c r="BH263" s="91">
        <f>IF(N263="zníž. prenesená",J263,0)</f>
        <v>0</v>
      </c>
      <c r="BI263" s="91">
        <f>IF(N263="nulová",J263,0)</f>
        <v>0</v>
      </c>
      <c r="BJ263" s="13" t="s">
        <v>84</v>
      </c>
      <c r="BK263" s="91">
        <f>ROUND(I263*H263,2)</f>
        <v>0</v>
      </c>
      <c r="BL263" s="13" t="s">
        <v>225</v>
      </c>
      <c r="BM263" s="172" t="s">
        <v>721</v>
      </c>
    </row>
    <row r="264" spans="1:65" s="2" customFormat="1" ht="24.3" customHeight="1" x14ac:dyDescent="0.2">
      <c r="A264" s="30"/>
      <c r="B264" s="128"/>
      <c r="C264" s="427" t="s">
        <v>2852</v>
      </c>
      <c r="D264" s="427"/>
      <c r="E264" s="7"/>
      <c r="F264" s="7"/>
      <c r="G264" s="7"/>
      <c r="H264" s="7"/>
      <c r="I264" s="7"/>
      <c r="J264" s="192"/>
      <c r="K264" s="193"/>
      <c r="L264" s="31"/>
      <c r="M264" s="194"/>
      <c r="N264" s="169"/>
      <c r="O264" s="59"/>
      <c r="P264" s="170"/>
      <c r="Q264" s="170"/>
      <c r="R264" s="170"/>
      <c r="S264" s="170"/>
      <c r="T264" s="17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R264" s="172"/>
      <c r="AT264" s="172"/>
      <c r="AU264" s="172"/>
      <c r="AY264" s="13"/>
      <c r="BE264" s="91"/>
      <c r="BF264" s="91"/>
      <c r="BG264" s="91"/>
      <c r="BH264" s="91"/>
      <c r="BI264" s="91"/>
      <c r="BJ264" s="13"/>
      <c r="BK264" s="91"/>
      <c r="BL264" s="13"/>
      <c r="BM264" s="172"/>
    </row>
    <row r="265" spans="1:65" s="2" customFormat="1" ht="28.8" customHeight="1" x14ac:dyDescent="0.2">
      <c r="A265" s="30"/>
      <c r="B265" s="128"/>
      <c r="C265" s="427" t="s">
        <v>2853</v>
      </c>
      <c r="D265" s="427"/>
      <c r="E265" s="427"/>
      <c r="F265" s="427"/>
      <c r="G265" s="427"/>
      <c r="H265" s="427"/>
      <c r="I265" s="427"/>
      <c r="J265" s="192"/>
      <c r="K265" s="193"/>
      <c r="L265" s="31"/>
      <c r="M265" s="194"/>
      <c r="N265" s="169"/>
      <c r="O265" s="59"/>
      <c r="P265" s="170"/>
      <c r="Q265" s="170"/>
      <c r="R265" s="170"/>
      <c r="S265" s="170"/>
      <c r="T265" s="17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R265" s="172"/>
      <c r="AT265" s="172"/>
      <c r="AU265" s="172"/>
      <c r="AY265" s="13"/>
      <c r="BE265" s="91"/>
      <c r="BF265" s="91"/>
      <c r="BG265" s="91"/>
      <c r="BH265" s="91"/>
      <c r="BI265" s="91"/>
      <c r="BJ265" s="13"/>
      <c r="BK265" s="91"/>
      <c r="BL265" s="13"/>
      <c r="BM265" s="172"/>
    </row>
    <row r="266" spans="1:65" s="2" customFormat="1" ht="33.450000000000003" customHeight="1" x14ac:dyDescent="0.2">
      <c r="A266" s="30"/>
      <c r="B266" s="128"/>
      <c r="C266" s="427" t="s">
        <v>2854</v>
      </c>
      <c r="D266" s="427"/>
      <c r="E266" s="427"/>
      <c r="F266" s="427"/>
      <c r="G266" s="427"/>
      <c r="H266" s="427"/>
      <c r="I266" s="427"/>
      <c r="J266" s="192"/>
      <c r="K266" s="193"/>
      <c r="L266" s="31"/>
      <c r="M266" s="194"/>
      <c r="N266" s="169"/>
      <c r="O266" s="59"/>
      <c r="P266" s="170"/>
      <c r="Q266" s="170"/>
      <c r="R266" s="170"/>
      <c r="S266" s="170"/>
      <c r="T266" s="17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R266" s="172"/>
      <c r="AT266" s="172"/>
      <c r="AU266" s="172"/>
      <c r="AY266" s="13"/>
      <c r="BE266" s="91"/>
      <c r="BF266" s="91"/>
      <c r="BG266" s="91"/>
      <c r="BH266" s="91"/>
      <c r="BI266" s="91"/>
      <c r="BJ266" s="13"/>
      <c r="BK266" s="91"/>
      <c r="BL266" s="13"/>
      <c r="BM266" s="172"/>
    </row>
    <row r="267" spans="1:65" s="2" customFormat="1" ht="33.450000000000003" customHeight="1" x14ac:dyDescent="0.2">
      <c r="A267" s="30"/>
      <c r="B267" s="128"/>
      <c r="C267" s="427" t="s">
        <v>2855</v>
      </c>
      <c r="D267" s="427"/>
      <c r="E267" s="427"/>
      <c r="F267" s="427"/>
      <c r="G267" s="427"/>
      <c r="H267" s="427"/>
      <c r="I267" s="427"/>
      <c r="J267" s="192"/>
      <c r="K267" s="193"/>
      <c r="L267" s="31"/>
      <c r="M267" s="194"/>
      <c r="N267" s="169"/>
      <c r="O267" s="59"/>
      <c r="P267" s="170"/>
      <c r="Q267" s="170"/>
      <c r="R267" s="170"/>
      <c r="S267" s="170"/>
      <c r="T267" s="17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R267" s="172"/>
      <c r="AT267" s="172"/>
      <c r="AU267" s="172"/>
      <c r="AY267" s="13"/>
      <c r="BE267" s="91"/>
      <c r="BF267" s="91"/>
      <c r="BG267" s="91"/>
      <c r="BH267" s="91"/>
      <c r="BI267" s="91"/>
      <c r="BJ267" s="13"/>
      <c r="BK267" s="91"/>
      <c r="BL267" s="13"/>
      <c r="BM267" s="172"/>
    </row>
    <row r="268" spans="1:65" s="2" customFormat="1" ht="39" customHeight="1" x14ac:dyDescent="0.2">
      <c r="A268" s="30"/>
      <c r="B268" s="128"/>
      <c r="C268" s="427" t="s">
        <v>2856</v>
      </c>
      <c r="D268" s="427"/>
      <c r="E268" s="427"/>
      <c r="F268" s="427"/>
      <c r="G268" s="427"/>
      <c r="H268" s="427"/>
      <c r="I268" s="427"/>
      <c r="J268" s="192"/>
      <c r="K268" s="193"/>
      <c r="L268" s="31"/>
      <c r="M268" s="194"/>
      <c r="N268" s="169"/>
      <c r="O268" s="59"/>
      <c r="P268" s="170"/>
      <c r="Q268" s="170"/>
      <c r="R268" s="170"/>
      <c r="S268" s="170"/>
      <c r="T268" s="17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R268" s="172"/>
      <c r="AT268" s="172"/>
      <c r="AU268" s="172"/>
      <c r="AY268" s="13"/>
      <c r="BE268" s="91"/>
      <c r="BF268" s="91"/>
      <c r="BG268" s="91"/>
      <c r="BH268" s="91"/>
      <c r="BI268" s="91"/>
      <c r="BJ268" s="13"/>
      <c r="BK268" s="91"/>
      <c r="BL268" s="13"/>
      <c r="BM268" s="172"/>
    </row>
    <row r="269" spans="1:65" s="2" customFormat="1" ht="40.799999999999997" customHeight="1" x14ac:dyDescent="0.2">
      <c r="A269" s="30"/>
      <c r="B269" s="128"/>
      <c r="C269" s="427" t="s">
        <v>2857</v>
      </c>
      <c r="D269" s="427"/>
      <c r="E269" s="427"/>
      <c r="F269" s="427"/>
      <c r="G269" s="427"/>
      <c r="H269" s="427"/>
      <c r="I269" s="427"/>
      <c r="J269" s="192"/>
      <c r="K269" s="193"/>
      <c r="L269" s="31"/>
      <c r="M269" s="194"/>
      <c r="N269" s="169"/>
      <c r="O269" s="59"/>
      <c r="P269" s="170"/>
      <c r="Q269" s="170"/>
      <c r="R269" s="170"/>
      <c r="S269" s="170"/>
      <c r="T269" s="17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R269" s="172"/>
      <c r="AT269" s="172"/>
      <c r="AU269" s="172"/>
      <c r="AY269" s="13"/>
      <c r="BE269" s="91"/>
      <c r="BF269" s="91"/>
      <c r="BG269" s="91"/>
      <c r="BH269" s="91"/>
      <c r="BI269" s="91"/>
      <c r="BJ269" s="13"/>
      <c r="BK269" s="91"/>
      <c r="BL269" s="13"/>
      <c r="BM269" s="172"/>
    </row>
    <row r="270" spans="1:65" s="2" customFormat="1" ht="46.2" customHeight="1" x14ac:dyDescent="0.2">
      <c r="A270" s="30"/>
      <c r="B270" s="128"/>
      <c r="C270" s="427" t="s">
        <v>2858</v>
      </c>
      <c r="D270" s="427"/>
      <c r="E270" s="427"/>
      <c r="F270" s="427"/>
      <c r="G270" s="427"/>
      <c r="H270" s="427"/>
      <c r="I270" s="427"/>
      <c r="J270" s="192"/>
      <c r="K270" s="193"/>
      <c r="L270" s="31"/>
      <c r="M270" s="194"/>
      <c r="N270" s="169"/>
      <c r="O270" s="59"/>
      <c r="P270" s="170"/>
      <c r="Q270" s="170"/>
      <c r="R270" s="170"/>
      <c r="S270" s="170"/>
      <c r="T270" s="17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R270" s="172"/>
      <c r="AT270" s="172"/>
      <c r="AU270" s="172"/>
      <c r="AY270" s="13"/>
      <c r="BE270" s="91"/>
      <c r="BF270" s="91"/>
      <c r="BG270" s="91"/>
      <c r="BH270" s="91"/>
      <c r="BI270" s="91"/>
      <c r="BJ270" s="13"/>
      <c r="BK270" s="91"/>
      <c r="BL270" s="13"/>
      <c r="BM270" s="172"/>
    </row>
    <row r="271" spans="1:65" s="2" customFormat="1" ht="7.05" customHeight="1" x14ac:dyDescent="0.2">
      <c r="A271" s="30"/>
      <c r="B271" s="48"/>
      <c r="C271" s="49"/>
      <c r="D271" s="49"/>
      <c r="E271" s="49"/>
      <c r="F271" s="49"/>
      <c r="G271" s="49"/>
      <c r="H271" s="49"/>
      <c r="I271" s="49"/>
      <c r="J271" s="49"/>
      <c r="K271" s="49"/>
      <c r="L271" s="31"/>
      <c r="M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</row>
  </sheetData>
  <autoFilter ref="C139:K263"/>
  <mergeCells count="24">
    <mergeCell ref="E130:H130"/>
    <mergeCell ref="C267:I267"/>
    <mergeCell ref="C268:I268"/>
    <mergeCell ref="C269:I269"/>
    <mergeCell ref="C270:I270"/>
    <mergeCell ref="E132:H132"/>
    <mergeCell ref="C265:I265"/>
    <mergeCell ref="C266:I266"/>
    <mergeCell ref="E11:H11"/>
    <mergeCell ref="E20:H20"/>
    <mergeCell ref="E29:H29"/>
    <mergeCell ref="L2:V2"/>
    <mergeCell ref="C264:D264"/>
    <mergeCell ref="E85:H85"/>
    <mergeCell ref="E87:H87"/>
    <mergeCell ref="E89:H89"/>
    <mergeCell ref="D112:F112"/>
    <mergeCell ref="D113:F113"/>
    <mergeCell ref="E7:H7"/>
    <mergeCell ref="E9:H9"/>
    <mergeCell ref="D114:F114"/>
    <mergeCell ref="D115:F115"/>
    <mergeCell ref="D116:F116"/>
    <mergeCell ref="E128:H128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5"/>
  <sheetViews>
    <sheetView showGridLines="0" topLeftCell="A156" workbookViewId="0">
      <selection activeCell="J43" sqref="J43"/>
    </sheetView>
  </sheetViews>
  <sheetFormatPr defaultColWidth="8.7109375" defaultRowHeight="10.199999999999999" x14ac:dyDescent="0.2"/>
  <cols>
    <col min="1" max="1" width="8.28515625" style="1" customWidth="1"/>
    <col min="2" max="2" width="1.28515625" style="1" customWidth="1"/>
    <col min="3" max="4" width="4.28515625" style="1" customWidth="1"/>
    <col min="5" max="5" width="17.28515625" style="1" customWidth="1"/>
    <col min="6" max="6" width="50.7109375" style="1" customWidth="1"/>
    <col min="7" max="7" width="7.42578125" style="1" customWidth="1"/>
    <col min="8" max="8" width="14" style="1" customWidth="1"/>
    <col min="9" max="9" width="15.71093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7109375" style="1" hidden="1" customWidth="1"/>
    <col min="14" max="14" width="9.28515625" style="1" hidden="1"/>
    <col min="15" max="20" width="14.28515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7.049999999999997" customHeight="1" x14ac:dyDescent="0.2">
      <c r="L2" s="373" t="s">
        <v>5</v>
      </c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13" t="s">
        <v>161</v>
      </c>
    </row>
    <row r="3" spans="1:46" s="1" customFormat="1" ht="7.0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1:46" s="1" customFormat="1" ht="25.05" customHeight="1" x14ac:dyDescent="0.2">
      <c r="B4" s="16"/>
      <c r="D4" s="17" t="s">
        <v>180</v>
      </c>
      <c r="L4" s="16"/>
      <c r="M4" s="97" t="s">
        <v>9</v>
      </c>
      <c r="AT4" s="13" t="s">
        <v>3</v>
      </c>
    </row>
    <row r="5" spans="1:46" s="1" customFormat="1" ht="7.05" customHeight="1" x14ac:dyDescent="0.2">
      <c r="B5" s="16"/>
      <c r="L5" s="16"/>
    </row>
    <row r="6" spans="1:46" s="1" customFormat="1" ht="12" customHeight="1" x14ac:dyDescent="0.2">
      <c r="B6" s="16"/>
      <c r="D6" s="23" t="s">
        <v>15</v>
      </c>
      <c r="L6" s="16"/>
    </row>
    <row r="7" spans="1:46" s="1" customFormat="1" ht="16.5" customHeight="1" x14ac:dyDescent="0.2">
      <c r="B7" s="16"/>
      <c r="E7" s="428" t="str">
        <f>'Rekapitulácia stavby'!K6</f>
        <v>Vinárstvo S</v>
      </c>
      <c r="F7" s="429"/>
      <c r="G7" s="429"/>
      <c r="H7" s="429"/>
      <c r="L7" s="16"/>
    </row>
    <row r="8" spans="1:46" s="1" customFormat="1" ht="12" customHeight="1" x14ac:dyDescent="0.2">
      <c r="B8" s="16"/>
      <c r="D8" s="23" t="s">
        <v>181</v>
      </c>
      <c r="L8" s="16"/>
    </row>
    <row r="9" spans="1:46" s="2" customFormat="1" ht="16.5" customHeight="1" x14ac:dyDescent="0.2">
      <c r="A9" s="30"/>
      <c r="B9" s="31"/>
      <c r="C9" s="30"/>
      <c r="D9" s="30"/>
      <c r="E9" s="428" t="s">
        <v>160</v>
      </c>
      <c r="F9" s="425"/>
      <c r="G9" s="425"/>
      <c r="H9" s="425"/>
      <c r="I9" s="30"/>
      <c r="J9" s="30"/>
      <c r="K9" s="30"/>
      <c r="L9" s="43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2" customHeight="1" x14ac:dyDescent="0.2">
      <c r="A10" s="30"/>
      <c r="B10" s="31"/>
      <c r="C10" s="30"/>
      <c r="D10" s="23" t="s">
        <v>182</v>
      </c>
      <c r="E10" s="30"/>
      <c r="F10" s="30"/>
      <c r="G10" s="30"/>
      <c r="H10" s="30"/>
      <c r="I10" s="30"/>
      <c r="J10" s="30"/>
      <c r="K10" s="30"/>
      <c r="L10" s="43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6.5" customHeight="1" x14ac:dyDescent="0.2">
      <c r="A11" s="30"/>
      <c r="B11" s="31"/>
      <c r="C11" s="30"/>
      <c r="D11" s="30"/>
      <c r="E11" s="404"/>
      <c r="F11" s="425"/>
      <c r="G11" s="425"/>
      <c r="H11" s="425"/>
      <c r="I11" s="30"/>
      <c r="J11" s="30"/>
      <c r="K11" s="30"/>
      <c r="L11" s="4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x14ac:dyDescent="0.2">
      <c r="A12" s="30"/>
      <c r="B12" s="31"/>
      <c r="C12" s="30"/>
      <c r="D12" s="30"/>
      <c r="E12" s="30"/>
      <c r="F12" s="30"/>
      <c r="G12" s="30"/>
      <c r="H12" s="30"/>
      <c r="I12" s="30"/>
      <c r="J12" s="30"/>
      <c r="K12" s="30"/>
      <c r="L12" s="4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2" customHeight="1" x14ac:dyDescent="0.2">
      <c r="A13" s="30"/>
      <c r="B13" s="31"/>
      <c r="C13" s="30"/>
      <c r="D13" s="23" t="s">
        <v>16</v>
      </c>
      <c r="E13" s="30"/>
      <c r="F13" s="21" t="s">
        <v>1</v>
      </c>
      <c r="G13" s="30"/>
      <c r="H13" s="30"/>
      <c r="I13" s="23" t="s">
        <v>17</v>
      </c>
      <c r="J13" s="21" t="s">
        <v>1</v>
      </c>
      <c r="K13" s="30"/>
      <c r="L13" s="4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 x14ac:dyDescent="0.2">
      <c r="A14" s="30"/>
      <c r="B14" s="31"/>
      <c r="C14" s="30"/>
      <c r="D14" s="23" t="s">
        <v>18</v>
      </c>
      <c r="E14" s="30"/>
      <c r="F14" s="21" t="s">
        <v>183</v>
      </c>
      <c r="G14" s="30"/>
      <c r="H14" s="30"/>
      <c r="I14" s="23" t="s">
        <v>20</v>
      </c>
      <c r="J14" s="56">
        <f>'Rekapitulácia stavby'!AN8</f>
        <v>44665</v>
      </c>
      <c r="K14" s="30"/>
      <c r="L14" s="4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0.8" customHeight="1" x14ac:dyDescent="0.2">
      <c r="A15" s="30"/>
      <c r="B15" s="31"/>
      <c r="C15" s="30"/>
      <c r="D15" s="30"/>
      <c r="E15" s="30"/>
      <c r="F15" s="30"/>
      <c r="G15" s="30"/>
      <c r="H15" s="30"/>
      <c r="I15" s="30"/>
      <c r="J15" s="30"/>
      <c r="K15" s="30"/>
      <c r="L15" s="4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12" customHeight="1" x14ac:dyDescent="0.2">
      <c r="A16" s="30"/>
      <c r="B16" s="31"/>
      <c r="C16" s="30"/>
      <c r="D16" s="23" t="s">
        <v>21</v>
      </c>
      <c r="E16" s="30"/>
      <c r="F16" s="30"/>
      <c r="G16" s="30"/>
      <c r="H16" s="30"/>
      <c r="I16" s="23" t="s">
        <v>22</v>
      </c>
      <c r="J16" s="21" t="s">
        <v>1</v>
      </c>
      <c r="K16" s="30"/>
      <c r="L16" s="43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8" customHeight="1" x14ac:dyDescent="0.2">
      <c r="A17" s="30"/>
      <c r="B17" s="31"/>
      <c r="C17" s="30"/>
      <c r="D17" s="30"/>
      <c r="E17" s="21" t="s">
        <v>184</v>
      </c>
      <c r="F17" s="30"/>
      <c r="G17" s="30"/>
      <c r="H17" s="30"/>
      <c r="I17" s="23" t="s">
        <v>23</v>
      </c>
      <c r="J17" s="21" t="s">
        <v>1</v>
      </c>
      <c r="K17" s="30"/>
      <c r="L17" s="43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7.05" customHeight="1" x14ac:dyDescent="0.2">
      <c r="A18" s="30"/>
      <c r="B18" s="31"/>
      <c r="C18" s="30"/>
      <c r="D18" s="30"/>
      <c r="E18" s="30"/>
      <c r="F18" s="30"/>
      <c r="G18" s="30"/>
      <c r="H18" s="30"/>
      <c r="I18" s="30"/>
      <c r="J18" s="30"/>
      <c r="K18" s="30"/>
      <c r="L18" s="4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2" customHeight="1" x14ac:dyDescent="0.2">
      <c r="A19" s="30"/>
      <c r="B19" s="31"/>
      <c r="C19" s="30"/>
      <c r="D19" s="23" t="s">
        <v>24</v>
      </c>
      <c r="E19" s="30"/>
      <c r="F19" s="30"/>
      <c r="G19" s="30"/>
      <c r="H19" s="30"/>
      <c r="I19" s="23" t="s">
        <v>22</v>
      </c>
      <c r="J19" s="24" t="str">
        <f>'Rekapitulácia stavby'!AN13</f>
        <v>Vyplň údaj</v>
      </c>
      <c r="K19" s="30"/>
      <c r="L19" s="43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8" customHeight="1" x14ac:dyDescent="0.2">
      <c r="A20" s="30"/>
      <c r="B20" s="31"/>
      <c r="C20" s="30"/>
      <c r="D20" s="30"/>
      <c r="E20" s="426" t="str">
        <f>'Rekapitulácia stavby'!E14</f>
        <v>Vyplň údaj</v>
      </c>
      <c r="F20" s="378"/>
      <c r="G20" s="378"/>
      <c r="H20" s="378"/>
      <c r="I20" s="23" t="s">
        <v>23</v>
      </c>
      <c r="J20" s="24" t="str">
        <f>'Rekapitulácia stavby'!AN14</f>
        <v>Vyplň údaj</v>
      </c>
      <c r="K20" s="30"/>
      <c r="L20" s="43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7.05" customHeight="1" x14ac:dyDescent="0.2">
      <c r="A21" s="30"/>
      <c r="B21" s="31"/>
      <c r="C21" s="30"/>
      <c r="D21" s="30"/>
      <c r="E21" s="30"/>
      <c r="F21" s="30"/>
      <c r="G21" s="30"/>
      <c r="H21" s="30"/>
      <c r="I21" s="30"/>
      <c r="J21" s="30"/>
      <c r="K21" s="30"/>
      <c r="L21" s="43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2" customHeight="1" x14ac:dyDescent="0.2">
      <c r="A22" s="30"/>
      <c r="B22" s="31"/>
      <c r="C22" s="30"/>
      <c r="D22" s="23" t="s">
        <v>26</v>
      </c>
      <c r="E22" s="30"/>
      <c r="F22" s="30"/>
      <c r="G22" s="30"/>
      <c r="H22" s="30"/>
      <c r="I22" s="23" t="s">
        <v>22</v>
      </c>
      <c r="J22" s="21" t="s">
        <v>1</v>
      </c>
      <c r="K22" s="30"/>
      <c r="L22" s="4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8" customHeight="1" x14ac:dyDescent="0.2">
      <c r="A23" s="30"/>
      <c r="B23" s="31"/>
      <c r="C23" s="30"/>
      <c r="D23" s="30"/>
      <c r="E23" s="21" t="s">
        <v>185</v>
      </c>
      <c r="F23" s="30"/>
      <c r="G23" s="30"/>
      <c r="H23" s="30"/>
      <c r="I23" s="23" t="s">
        <v>23</v>
      </c>
      <c r="J23" s="21" t="s">
        <v>1</v>
      </c>
      <c r="K23" s="30"/>
      <c r="L23" s="4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7.05" customHeight="1" x14ac:dyDescent="0.2">
      <c r="A24" s="30"/>
      <c r="B24" s="31"/>
      <c r="C24" s="30"/>
      <c r="D24" s="30"/>
      <c r="E24" s="30"/>
      <c r="F24" s="30"/>
      <c r="G24" s="30"/>
      <c r="H24" s="30"/>
      <c r="I24" s="30"/>
      <c r="J24" s="30"/>
      <c r="K24" s="30"/>
      <c r="L24" s="43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2" customHeight="1" x14ac:dyDescent="0.2">
      <c r="A25" s="30"/>
      <c r="B25" s="31"/>
      <c r="C25" s="30"/>
      <c r="D25" s="23" t="s">
        <v>28</v>
      </c>
      <c r="E25" s="30"/>
      <c r="F25" s="30"/>
      <c r="G25" s="30"/>
      <c r="H25" s="30"/>
      <c r="I25" s="23" t="s">
        <v>22</v>
      </c>
      <c r="J25" s="21" t="s">
        <v>1</v>
      </c>
      <c r="K25" s="30"/>
      <c r="L25" s="43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8" customHeight="1" x14ac:dyDescent="0.2">
      <c r="A26" s="30"/>
      <c r="B26" s="31"/>
      <c r="C26" s="30"/>
      <c r="D26" s="30"/>
      <c r="E26" s="21" t="s">
        <v>186</v>
      </c>
      <c r="F26" s="30"/>
      <c r="G26" s="30"/>
      <c r="H26" s="30"/>
      <c r="I26" s="23" t="s">
        <v>23</v>
      </c>
      <c r="J26" s="21" t="s">
        <v>1</v>
      </c>
      <c r="K26" s="30"/>
      <c r="L26" s="4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7.05" customHeight="1" x14ac:dyDescent="0.2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43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12" customHeight="1" x14ac:dyDescent="0.2">
      <c r="A28" s="30"/>
      <c r="B28" s="31"/>
      <c r="C28" s="30"/>
      <c r="D28" s="23" t="s">
        <v>29</v>
      </c>
      <c r="E28" s="30"/>
      <c r="F28" s="30"/>
      <c r="G28" s="30"/>
      <c r="H28" s="30"/>
      <c r="I28" s="30"/>
      <c r="J28" s="30"/>
      <c r="K28" s="30"/>
      <c r="L28" s="4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7" customFormat="1" ht="16.5" customHeight="1" x14ac:dyDescent="0.2">
      <c r="A29" s="98"/>
      <c r="B29" s="99"/>
      <c r="C29" s="98"/>
      <c r="D29" s="98"/>
      <c r="E29" s="382" t="s">
        <v>1</v>
      </c>
      <c r="F29" s="382"/>
      <c r="G29" s="382"/>
      <c r="H29" s="382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7.05" customHeight="1" x14ac:dyDescent="0.2">
      <c r="A30" s="30"/>
      <c r="B30" s="31"/>
      <c r="C30" s="30"/>
      <c r="D30" s="30"/>
      <c r="E30" s="30"/>
      <c r="F30" s="30"/>
      <c r="G30" s="30"/>
      <c r="H30" s="30"/>
      <c r="I30" s="30"/>
      <c r="J30" s="30"/>
      <c r="K30" s="30"/>
      <c r="L30" s="43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7.05" customHeight="1" x14ac:dyDescent="0.2">
      <c r="A31" s="30"/>
      <c r="B31" s="31"/>
      <c r="C31" s="30"/>
      <c r="D31" s="67"/>
      <c r="E31" s="67"/>
      <c r="F31" s="67"/>
      <c r="G31" s="67"/>
      <c r="H31" s="67"/>
      <c r="I31" s="67"/>
      <c r="J31" s="67"/>
      <c r="K31" s="67"/>
      <c r="L31" s="43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55" customHeight="1" x14ac:dyDescent="0.2">
      <c r="A32" s="30"/>
      <c r="B32" s="31"/>
      <c r="C32" s="30"/>
      <c r="D32" s="21" t="s">
        <v>187</v>
      </c>
      <c r="E32" s="30"/>
      <c r="F32" s="30"/>
      <c r="G32" s="30"/>
      <c r="H32" s="30"/>
      <c r="I32" s="30"/>
      <c r="J32" s="29">
        <f>J98</f>
        <v>0</v>
      </c>
      <c r="K32" s="30"/>
      <c r="L32" s="43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55" customHeight="1" x14ac:dyDescent="0.2">
      <c r="A33" s="30"/>
      <c r="B33" s="31"/>
      <c r="C33" s="30"/>
      <c r="D33" s="28" t="s">
        <v>174</v>
      </c>
      <c r="E33" s="30"/>
      <c r="F33" s="30"/>
      <c r="G33" s="30"/>
      <c r="H33" s="30"/>
      <c r="I33" s="30"/>
      <c r="J33" s="29">
        <f>J108</f>
        <v>0</v>
      </c>
      <c r="K33" s="30"/>
      <c r="L33" s="4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25.2" customHeight="1" x14ac:dyDescent="0.2">
      <c r="A34" s="30"/>
      <c r="B34" s="31"/>
      <c r="C34" s="30"/>
      <c r="D34" s="101" t="s">
        <v>32</v>
      </c>
      <c r="E34" s="30"/>
      <c r="F34" s="30"/>
      <c r="G34" s="30"/>
      <c r="H34" s="30"/>
      <c r="I34" s="30"/>
      <c r="J34" s="72">
        <f>ROUND(J32 + J33, 2)</f>
        <v>0</v>
      </c>
      <c r="K34" s="30"/>
      <c r="L34" s="43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7.05" customHeight="1" x14ac:dyDescent="0.2">
      <c r="A35" s="30"/>
      <c r="B35" s="31"/>
      <c r="C35" s="30"/>
      <c r="D35" s="67"/>
      <c r="E35" s="67"/>
      <c r="F35" s="67"/>
      <c r="G35" s="67"/>
      <c r="H35" s="67"/>
      <c r="I35" s="67"/>
      <c r="J35" s="67"/>
      <c r="K35" s="67"/>
      <c r="L35" s="4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55" customHeight="1" x14ac:dyDescent="0.2">
      <c r="A36" s="30"/>
      <c r="B36" s="31"/>
      <c r="C36" s="30"/>
      <c r="D36" s="30"/>
      <c r="E36" s="30"/>
      <c r="F36" s="34" t="s">
        <v>34</v>
      </c>
      <c r="G36" s="30"/>
      <c r="H36" s="30"/>
      <c r="I36" s="34" t="s">
        <v>33</v>
      </c>
      <c r="J36" s="34" t="s">
        <v>35</v>
      </c>
      <c r="K36" s="30"/>
      <c r="L36" s="4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55" customHeight="1" x14ac:dyDescent="0.2">
      <c r="A37" s="30"/>
      <c r="B37" s="31"/>
      <c r="C37" s="30"/>
      <c r="D37" s="102" t="s">
        <v>36</v>
      </c>
      <c r="E37" s="36" t="s">
        <v>37</v>
      </c>
      <c r="F37" s="103">
        <f>ROUND((SUM(BE108:BE115) + SUM(BE137:BE167)),  2)</f>
        <v>0</v>
      </c>
      <c r="G37" s="104"/>
      <c r="H37" s="104"/>
      <c r="I37" s="105">
        <v>0.2</v>
      </c>
      <c r="J37" s="103">
        <f>ROUND(((SUM(BE108:BE115) + SUM(BE137:BE167))*I37),  2)</f>
        <v>0</v>
      </c>
      <c r="K37" s="30"/>
      <c r="L37" s="43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55" customHeight="1" x14ac:dyDescent="0.2">
      <c r="A38" s="30"/>
      <c r="B38" s="31"/>
      <c r="C38" s="30"/>
      <c r="D38" s="30"/>
      <c r="E38" s="36" t="s">
        <v>38</v>
      </c>
      <c r="F38" s="103">
        <f>ROUND((SUM(BF108:BF115) + SUM(BF137:BF167)),  2)</f>
        <v>0</v>
      </c>
      <c r="G38" s="104"/>
      <c r="H38" s="104"/>
      <c r="I38" s="105">
        <v>0.2</v>
      </c>
      <c r="J38" s="103">
        <f>ROUND(((SUM(BF108:BF115) + SUM(BF137:BF167))*I38),  2)</f>
        <v>0</v>
      </c>
      <c r="K38" s="30"/>
      <c r="L38" s="43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55" hidden="1" customHeight="1" x14ac:dyDescent="0.2">
      <c r="A39" s="30"/>
      <c r="B39" s="31"/>
      <c r="C39" s="30"/>
      <c r="D39" s="30"/>
      <c r="E39" s="23" t="s">
        <v>39</v>
      </c>
      <c r="F39" s="106">
        <f>ROUND((SUM(BG108:BG115) + SUM(BG137:BG167)),  2)</f>
        <v>0</v>
      </c>
      <c r="G39" s="30"/>
      <c r="H39" s="30"/>
      <c r="I39" s="107">
        <v>0.2</v>
      </c>
      <c r="J39" s="106">
        <f>0</f>
        <v>0</v>
      </c>
      <c r="K39" s="30"/>
      <c r="L39" s="43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55" hidden="1" customHeight="1" x14ac:dyDescent="0.2">
      <c r="A40" s="30"/>
      <c r="B40" s="31"/>
      <c r="C40" s="30"/>
      <c r="D40" s="30"/>
      <c r="E40" s="23" t="s">
        <v>40</v>
      </c>
      <c r="F40" s="106">
        <f>ROUND((SUM(BH108:BH115) + SUM(BH137:BH167)),  2)</f>
        <v>0</v>
      </c>
      <c r="G40" s="30"/>
      <c r="H40" s="30"/>
      <c r="I40" s="107">
        <v>0.2</v>
      </c>
      <c r="J40" s="106">
        <f>0</f>
        <v>0</v>
      </c>
      <c r="K40" s="30"/>
      <c r="L40" s="43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14.55" hidden="1" customHeight="1" x14ac:dyDescent="0.2">
      <c r="A41" s="30"/>
      <c r="B41" s="31"/>
      <c r="C41" s="30"/>
      <c r="D41" s="30"/>
      <c r="E41" s="36" t="s">
        <v>41</v>
      </c>
      <c r="F41" s="103">
        <f>ROUND((SUM(BI108:BI115) + SUM(BI137:BI167)),  2)</f>
        <v>0</v>
      </c>
      <c r="G41" s="104"/>
      <c r="H41" s="104"/>
      <c r="I41" s="105">
        <v>0</v>
      </c>
      <c r="J41" s="103">
        <f>0</f>
        <v>0</v>
      </c>
      <c r="K41" s="30"/>
      <c r="L41" s="43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7.05" customHeight="1" x14ac:dyDescent="0.2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43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" customFormat="1" ht="25.2" customHeight="1" x14ac:dyDescent="0.2">
      <c r="A43" s="30"/>
      <c r="B43" s="31"/>
      <c r="C43" s="95"/>
      <c r="D43" s="108" t="s">
        <v>42</v>
      </c>
      <c r="E43" s="61"/>
      <c r="F43" s="61"/>
      <c r="G43" s="109" t="s">
        <v>43</v>
      </c>
      <c r="H43" s="110" t="s">
        <v>44</v>
      </c>
      <c r="I43" s="61"/>
      <c r="J43" s="111">
        <f>SUM(J34:J41)</f>
        <v>0</v>
      </c>
      <c r="K43" s="112"/>
      <c r="L43" s="43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2" customFormat="1" ht="14.55" customHeight="1" x14ac:dyDescent="0.2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43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s="1" customFormat="1" ht="14.55" customHeight="1" x14ac:dyDescent="0.2">
      <c r="B45" s="16"/>
      <c r="L45" s="16"/>
    </row>
    <row r="46" spans="1:31" s="1" customFormat="1" ht="14.55" customHeight="1" x14ac:dyDescent="0.2">
      <c r="B46" s="16"/>
      <c r="L46" s="16"/>
    </row>
    <row r="47" spans="1:31" s="1" customFormat="1" ht="14.55" customHeight="1" x14ac:dyDescent="0.2">
      <c r="B47" s="16"/>
      <c r="L47" s="16"/>
    </row>
    <row r="48" spans="1:31" s="1" customFormat="1" ht="14.55" customHeight="1" x14ac:dyDescent="0.2">
      <c r="B48" s="16"/>
      <c r="L48" s="16"/>
    </row>
    <row r="49" spans="1:31" s="1" customFormat="1" ht="14.55" customHeight="1" x14ac:dyDescent="0.2">
      <c r="B49" s="16"/>
      <c r="L49" s="16"/>
    </row>
    <row r="50" spans="1:31" s="2" customFormat="1" ht="14.55" customHeight="1" x14ac:dyDescent="0.2">
      <c r="B50" s="43"/>
      <c r="D50" s="44" t="s">
        <v>45</v>
      </c>
      <c r="E50" s="45"/>
      <c r="F50" s="45"/>
      <c r="G50" s="44" t="s">
        <v>46</v>
      </c>
      <c r="H50" s="45"/>
      <c r="I50" s="45"/>
      <c r="J50" s="45"/>
      <c r="K50" s="45"/>
      <c r="L50" s="43"/>
    </row>
    <row r="51" spans="1:31" x14ac:dyDescent="0.2">
      <c r="B51" s="16"/>
      <c r="L51" s="16"/>
    </row>
    <row r="52" spans="1:31" x14ac:dyDescent="0.2">
      <c r="B52" s="16"/>
      <c r="L52" s="16"/>
    </row>
    <row r="53" spans="1:31" x14ac:dyDescent="0.2">
      <c r="B53" s="16"/>
      <c r="L53" s="16"/>
    </row>
    <row r="54" spans="1:31" x14ac:dyDescent="0.2">
      <c r="B54" s="16"/>
      <c r="L54" s="16"/>
    </row>
    <row r="55" spans="1:31" x14ac:dyDescent="0.2">
      <c r="B55" s="16"/>
      <c r="L55" s="16"/>
    </row>
    <row r="56" spans="1:31" x14ac:dyDescent="0.2">
      <c r="B56" s="16"/>
      <c r="L56" s="16"/>
    </row>
    <row r="57" spans="1:31" x14ac:dyDescent="0.2">
      <c r="B57" s="16"/>
      <c r="L57" s="16"/>
    </row>
    <row r="58" spans="1:31" x14ac:dyDescent="0.2">
      <c r="B58" s="16"/>
      <c r="L58" s="16"/>
    </row>
    <row r="59" spans="1:31" x14ac:dyDescent="0.2">
      <c r="B59" s="16"/>
      <c r="L59" s="16"/>
    </row>
    <row r="60" spans="1:31" x14ac:dyDescent="0.2">
      <c r="B60" s="16"/>
      <c r="L60" s="16"/>
    </row>
    <row r="61" spans="1:31" s="2" customFormat="1" ht="13.2" x14ac:dyDescent="0.2">
      <c r="A61" s="30"/>
      <c r="B61" s="31"/>
      <c r="C61" s="30"/>
      <c r="D61" s="46" t="s">
        <v>47</v>
      </c>
      <c r="E61" s="33"/>
      <c r="F61" s="113" t="s">
        <v>48</v>
      </c>
      <c r="G61" s="46" t="s">
        <v>47</v>
      </c>
      <c r="H61" s="33"/>
      <c r="I61" s="33"/>
      <c r="J61" s="114" t="s">
        <v>48</v>
      </c>
      <c r="K61" s="33"/>
      <c r="L61" s="4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x14ac:dyDescent="0.2">
      <c r="B62" s="16"/>
      <c r="L62" s="16"/>
    </row>
    <row r="63" spans="1:31" x14ac:dyDescent="0.2">
      <c r="B63" s="16"/>
      <c r="L63" s="16"/>
    </row>
    <row r="64" spans="1:31" x14ac:dyDescent="0.2">
      <c r="B64" s="16"/>
      <c r="L64" s="16"/>
    </row>
    <row r="65" spans="1:31" s="2" customFormat="1" ht="13.2" x14ac:dyDescent="0.2">
      <c r="A65" s="30"/>
      <c r="B65" s="31"/>
      <c r="C65" s="30"/>
      <c r="D65" s="44" t="s">
        <v>49</v>
      </c>
      <c r="E65" s="47"/>
      <c r="F65" s="47"/>
      <c r="G65" s="44" t="s">
        <v>50</v>
      </c>
      <c r="H65" s="47"/>
      <c r="I65" s="47"/>
      <c r="J65" s="47"/>
      <c r="K65" s="47"/>
      <c r="L65" s="4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x14ac:dyDescent="0.2">
      <c r="B66" s="16"/>
      <c r="L66" s="16"/>
    </row>
    <row r="67" spans="1:31" x14ac:dyDescent="0.2">
      <c r="B67" s="16"/>
      <c r="L67" s="16"/>
    </row>
    <row r="68" spans="1:31" x14ac:dyDescent="0.2">
      <c r="B68" s="16"/>
      <c r="L68" s="16"/>
    </row>
    <row r="69" spans="1:31" x14ac:dyDescent="0.2">
      <c r="B69" s="16"/>
      <c r="L69" s="16"/>
    </row>
    <row r="70" spans="1:31" x14ac:dyDescent="0.2">
      <c r="B70" s="16"/>
      <c r="L70" s="16"/>
    </row>
    <row r="71" spans="1:31" x14ac:dyDescent="0.2">
      <c r="B71" s="16"/>
      <c r="L71" s="16"/>
    </row>
    <row r="72" spans="1:31" x14ac:dyDescent="0.2">
      <c r="B72" s="16"/>
      <c r="L72" s="16"/>
    </row>
    <row r="73" spans="1:31" x14ac:dyDescent="0.2">
      <c r="B73" s="16"/>
      <c r="L73" s="16"/>
    </row>
    <row r="74" spans="1:31" x14ac:dyDescent="0.2">
      <c r="B74" s="16"/>
      <c r="L74" s="16"/>
    </row>
    <row r="75" spans="1:31" x14ac:dyDescent="0.2">
      <c r="B75" s="16"/>
      <c r="L75" s="16"/>
    </row>
    <row r="76" spans="1:31" s="2" customFormat="1" ht="13.2" x14ac:dyDescent="0.2">
      <c r="A76" s="30"/>
      <c r="B76" s="31"/>
      <c r="C76" s="30"/>
      <c r="D76" s="46" t="s">
        <v>47</v>
      </c>
      <c r="E76" s="33"/>
      <c r="F76" s="113" t="s">
        <v>48</v>
      </c>
      <c r="G76" s="46" t="s">
        <v>47</v>
      </c>
      <c r="H76" s="33"/>
      <c r="I76" s="33"/>
      <c r="J76" s="114" t="s">
        <v>48</v>
      </c>
      <c r="K76" s="33"/>
      <c r="L76" s="4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55" customHeight="1" x14ac:dyDescent="0.2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7.05" customHeight="1" x14ac:dyDescent="0.2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5.05" customHeight="1" x14ac:dyDescent="0.2">
      <c r="A82" s="30"/>
      <c r="B82" s="31"/>
      <c r="C82" s="17" t="s">
        <v>188</v>
      </c>
      <c r="D82" s="30"/>
      <c r="E82" s="30"/>
      <c r="F82" s="30"/>
      <c r="G82" s="30"/>
      <c r="H82" s="30"/>
      <c r="I82" s="30"/>
      <c r="J82" s="30"/>
      <c r="K82" s="30"/>
      <c r="L82" s="4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7.05" customHeight="1" x14ac:dyDescent="0.2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 x14ac:dyDescent="0.2">
      <c r="A84" s="30"/>
      <c r="B84" s="31"/>
      <c r="C84" s="23" t="s">
        <v>15</v>
      </c>
      <c r="D84" s="30"/>
      <c r="E84" s="30"/>
      <c r="F84" s="30"/>
      <c r="G84" s="30"/>
      <c r="H84" s="30"/>
      <c r="I84" s="30"/>
      <c r="J84" s="30"/>
      <c r="K84" s="30"/>
      <c r="L84" s="4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 x14ac:dyDescent="0.2">
      <c r="A85" s="30"/>
      <c r="B85" s="31"/>
      <c r="C85" s="30"/>
      <c r="D85" s="30"/>
      <c r="E85" s="428" t="str">
        <f>E7</f>
        <v>Vinárstvo S</v>
      </c>
      <c r="F85" s="429"/>
      <c r="G85" s="429"/>
      <c r="H85" s="429"/>
      <c r="I85" s="30"/>
      <c r="J85" s="30"/>
      <c r="K85" s="30"/>
      <c r="L85" s="4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1" customFormat="1" ht="12" customHeight="1" x14ac:dyDescent="0.2">
      <c r="B86" s="16"/>
      <c r="C86" s="23" t="s">
        <v>181</v>
      </c>
      <c r="L86" s="16"/>
    </row>
    <row r="87" spans="1:31" s="2" customFormat="1" ht="16.5" customHeight="1" x14ac:dyDescent="0.2">
      <c r="A87" s="30"/>
      <c r="B87" s="31"/>
      <c r="C87" s="30"/>
      <c r="D87" s="30"/>
      <c r="E87" s="428" t="s">
        <v>160</v>
      </c>
      <c r="F87" s="425"/>
      <c r="G87" s="425"/>
      <c r="H87" s="425"/>
      <c r="I87" s="30"/>
      <c r="J87" s="30"/>
      <c r="K87" s="30"/>
      <c r="L87" s="43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12" customHeight="1" x14ac:dyDescent="0.2">
      <c r="A88" s="30"/>
      <c r="B88" s="31"/>
      <c r="C88" s="23" t="s">
        <v>182</v>
      </c>
      <c r="D88" s="30"/>
      <c r="E88" s="30"/>
      <c r="F88" s="30"/>
      <c r="G88" s="30"/>
      <c r="H88" s="30"/>
      <c r="I88" s="30"/>
      <c r="J88" s="30"/>
      <c r="K88" s="30"/>
      <c r="L88" s="43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6.5" customHeight="1" x14ac:dyDescent="0.2">
      <c r="A89" s="30"/>
      <c r="B89" s="31"/>
      <c r="C89" s="30"/>
      <c r="D89" s="30"/>
      <c r="E89" s="404">
        <f>E11</f>
        <v>0</v>
      </c>
      <c r="F89" s="425"/>
      <c r="G89" s="425"/>
      <c r="H89" s="425"/>
      <c r="I89" s="30"/>
      <c r="J89" s="30"/>
      <c r="K89" s="30"/>
      <c r="L89" s="4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7.05" customHeight="1" x14ac:dyDescent="0.2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3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2" customHeight="1" x14ac:dyDescent="0.2">
      <c r="A91" s="30"/>
      <c r="B91" s="31"/>
      <c r="C91" s="23" t="s">
        <v>18</v>
      </c>
      <c r="D91" s="30"/>
      <c r="E91" s="30"/>
      <c r="F91" s="21" t="str">
        <f>F14</f>
        <v>k.ú.Strekov,okres Nové Zámky</v>
      </c>
      <c r="G91" s="30"/>
      <c r="H91" s="30"/>
      <c r="I91" s="23" t="s">
        <v>20</v>
      </c>
      <c r="J91" s="56">
        <f>IF(J14="","",J14)</f>
        <v>44665</v>
      </c>
      <c r="K91" s="30"/>
      <c r="L91" s="43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7.05" customHeight="1" x14ac:dyDescent="0.2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3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25.8" customHeight="1" x14ac:dyDescent="0.2">
      <c r="A93" s="30"/>
      <c r="B93" s="31"/>
      <c r="C93" s="23" t="s">
        <v>21</v>
      </c>
      <c r="D93" s="30"/>
      <c r="E93" s="30"/>
      <c r="F93" s="21" t="str">
        <f>E17</f>
        <v xml:space="preserve"> STON a.s. , Uhrova 18, 831 01 Bratislava</v>
      </c>
      <c r="G93" s="30"/>
      <c r="H93" s="30"/>
      <c r="I93" s="23" t="s">
        <v>26</v>
      </c>
      <c r="J93" s="26" t="str">
        <f>E23</f>
        <v xml:space="preserve"> Ing. arch. Tomáš Krištek</v>
      </c>
      <c r="K93" s="30"/>
      <c r="L93" s="43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15.3" customHeight="1" x14ac:dyDescent="0.2">
      <c r="A94" s="30"/>
      <c r="B94" s="31"/>
      <c r="C94" s="23" t="s">
        <v>24</v>
      </c>
      <c r="D94" s="30"/>
      <c r="E94" s="30"/>
      <c r="F94" s="21" t="str">
        <f>IF(E20="","",E20)</f>
        <v>Vyplň údaj</v>
      </c>
      <c r="G94" s="30"/>
      <c r="H94" s="30"/>
      <c r="I94" s="23" t="s">
        <v>28</v>
      </c>
      <c r="J94" s="26" t="str">
        <f>E26</f>
        <v>Rosoft,s.r.o.</v>
      </c>
      <c r="K94" s="30"/>
      <c r="L94" s="43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199999999999999" customHeight="1" x14ac:dyDescent="0.2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3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2" customFormat="1" ht="29.25" customHeight="1" x14ac:dyDescent="0.2">
      <c r="A96" s="30"/>
      <c r="B96" s="31"/>
      <c r="C96" s="115" t="s">
        <v>189</v>
      </c>
      <c r="D96" s="95"/>
      <c r="E96" s="95"/>
      <c r="F96" s="95"/>
      <c r="G96" s="95"/>
      <c r="H96" s="95"/>
      <c r="I96" s="95"/>
      <c r="J96" s="116" t="s">
        <v>190</v>
      </c>
      <c r="K96" s="95"/>
      <c r="L96" s="43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65" s="2" customFormat="1" ht="10.199999999999999" customHeight="1" x14ac:dyDescent="0.2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3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65" s="2" customFormat="1" ht="22.8" customHeight="1" x14ac:dyDescent="0.2">
      <c r="A98" s="30"/>
      <c r="B98" s="31"/>
      <c r="C98" s="117" t="s">
        <v>191</v>
      </c>
      <c r="D98" s="30"/>
      <c r="E98" s="30"/>
      <c r="F98" s="30"/>
      <c r="G98" s="30"/>
      <c r="H98" s="30"/>
      <c r="I98" s="30"/>
      <c r="J98" s="72">
        <f>J137</f>
        <v>0</v>
      </c>
      <c r="K98" s="30"/>
      <c r="L98" s="43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U98" s="13" t="s">
        <v>192</v>
      </c>
    </row>
    <row r="99" spans="1:65" s="8" customFormat="1" ht="25.05" customHeight="1" x14ac:dyDescent="0.2">
      <c r="B99" s="118"/>
      <c r="D99" s="119" t="s">
        <v>193</v>
      </c>
      <c r="E99" s="120"/>
      <c r="F99" s="120"/>
      <c r="G99" s="120"/>
      <c r="H99" s="120"/>
      <c r="I99" s="120"/>
      <c r="J99" s="121">
        <f>J138</f>
        <v>0</v>
      </c>
      <c r="L99" s="118"/>
    </row>
    <row r="100" spans="1:65" s="9" customFormat="1" ht="19.95" customHeight="1" x14ac:dyDescent="0.2">
      <c r="B100" s="122"/>
      <c r="D100" s="123" t="s">
        <v>194</v>
      </c>
      <c r="E100" s="124"/>
      <c r="F100" s="124"/>
      <c r="G100" s="124"/>
      <c r="H100" s="124"/>
      <c r="I100" s="124"/>
      <c r="J100" s="125">
        <f>J139</f>
        <v>0</v>
      </c>
      <c r="L100" s="122"/>
    </row>
    <row r="101" spans="1:65" s="9" customFormat="1" ht="19.95" customHeight="1" x14ac:dyDescent="0.2">
      <c r="B101" s="122"/>
      <c r="D101" s="123" t="s">
        <v>282</v>
      </c>
      <c r="E101" s="124"/>
      <c r="F101" s="124"/>
      <c r="G101" s="124"/>
      <c r="H101" s="124"/>
      <c r="I101" s="124"/>
      <c r="J101" s="125">
        <f>J152</f>
        <v>0</v>
      </c>
      <c r="L101" s="122"/>
    </row>
    <row r="102" spans="1:65" s="9" customFormat="1" ht="19.95" customHeight="1" x14ac:dyDescent="0.2">
      <c r="B102" s="122"/>
      <c r="D102" s="123" t="s">
        <v>2266</v>
      </c>
      <c r="E102" s="124"/>
      <c r="F102" s="124"/>
      <c r="G102" s="124"/>
      <c r="H102" s="124"/>
      <c r="I102" s="124"/>
      <c r="J102" s="125">
        <f>J155</f>
        <v>0</v>
      </c>
      <c r="L102" s="122"/>
    </row>
    <row r="103" spans="1:65" s="9" customFormat="1" ht="19.95" customHeight="1" x14ac:dyDescent="0.2">
      <c r="B103" s="122"/>
      <c r="D103" s="123" t="s">
        <v>195</v>
      </c>
      <c r="E103" s="124"/>
      <c r="F103" s="124"/>
      <c r="G103" s="124"/>
      <c r="H103" s="124"/>
      <c r="I103" s="124"/>
      <c r="J103" s="125">
        <f>J160</f>
        <v>0</v>
      </c>
      <c r="L103" s="122"/>
    </row>
    <row r="104" spans="1:65" s="8" customFormat="1" ht="25.05" customHeight="1" x14ac:dyDescent="0.2">
      <c r="B104" s="118"/>
      <c r="D104" s="119" t="s">
        <v>284</v>
      </c>
      <c r="E104" s="120"/>
      <c r="F104" s="120"/>
      <c r="G104" s="120"/>
      <c r="H104" s="120"/>
      <c r="I104" s="120"/>
      <c r="J104" s="121">
        <f>J163</f>
        <v>0</v>
      </c>
      <c r="L104" s="118"/>
    </row>
    <row r="105" spans="1:65" s="9" customFormat="1" ht="19.95" customHeight="1" x14ac:dyDescent="0.2">
      <c r="B105" s="122"/>
      <c r="D105" s="123" t="s">
        <v>2267</v>
      </c>
      <c r="E105" s="124"/>
      <c r="F105" s="124"/>
      <c r="G105" s="124"/>
      <c r="H105" s="124"/>
      <c r="I105" s="124"/>
      <c r="J105" s="125">
        <f>J164</f>
        <v>0</v>
      </c>
      <c r="L105" s="122"/>
    </row>
    <row r="106" spans="1:65" s="2" customFormat="1" ht="21.75" customHeight="1" x14ac:dyDescent="0.2">
      <c r="A106" s="30"/>
      <c r="B106" s="31"/>
      <c r="C106" s="30"/>
      <c r="D106" s="30"/>
      <c r="E106" s="30"/>
      <c r="F106" s="30"/>
      <c r="G106" s="30"/>
      <c r="H106" s="30"/>
      <c r="I106" s="30"/>
      <c r="J106" s="30"/>
      <c r="K106" s="30"/>
      <c r="L106" s="43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65" s="2" customFormat="1" ht="7.05" customHeight="1" x14ac:dyDescent="0.2">
      <c r="A107" s="30"/>
      <c r="B107" s="31"/>
      <c r="C107" s="30"/>
      <c r="D107" s="30"/>
      <c r="E107" s="30"/>
      <c r="F107" s="30"/>
      <c r="G107" s="30"/>
      <c r="H107" s="30"/>
      <c r="I107" s="30"/>
      <c r="J107" s="30"/>
      <c r="K107" s="30"/>
      <c r="L107" s="43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65" s="2" customFormat="1" ht="29.25" customHeight="1" x14ac:dyDescent="0.2">
      <c r="A108" s="30"/>
      <c r="B108" s="31"/>
      <c r="C108" s="117" t="s">
        <v>196</v>
      </c>
      <c r="D108" s="30"/>
      <c r="E108" s="30"/>
      <c r="F108" s="30"/>
      <c r="G108" s="30"/>
      <c r="H108" s="30"/>
      <c r="I108" s="30"/>
      <c r="J108" s="126">
        <f>ROUND(J109 + J110 + J111 + J112 + J113 + J114,2)</f>
        <v>0</v>
      </c>
      <c r="K108" s="30"/>
      <c r="L108" s="43"/>
      <c r="N108" s="127" t="s">
        <v>36</v>
      </c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65" s="2" customFormat="1" ht="18" customHeight="1" x14ac:dyDescent="0.2">
      <c r="A109" s="30"/>
      <c r="B109" s="128"/>
      <c r="C109" s="129"/>
      <c r="D109" s="424" t="s">
        <v>197</v>
      </c>
      <c r="E109" s="430"/>
      <c r="F109" s="430"/>
      <c r="G109" s="129"/>
      <c r="H109" s="129"/>
      <c r="I109" s="129"/>
      <c r="J109" s="88">
        <v>0</v>
      </c>
      <c r="K109" s="129"/>
      <c r="L109" s="131"/>
      <c r="M109" s="132"/>
      <c r="N109" s="133" t="s">
        <v>38</v>
      </c>
      <c r="O109" s="132"/>
      <c r="P109" s="132"/>
      <c r="Q109" s="132"/>
      <c r="R109" s="132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198</v>
      </c>
      <c r="AZ109" s="132"/>
      <c r="BA109" s="132"/>
      <c r="BB109" s="132"/>
      <c r="BC109" s="132"/>
      <c r="BD109" s="132"/>
      <c r="BE109" s="135">
        <f t="shared" ref="BE109:BE114" si="0">IF(N109="základná",J109,0)</f>
        <v>0</v>
      </c>
      <c r="BF109" s="135">
        <f t="shared" ref="BF109:BF114" si="1">IF(N109="znížená",J109,0)</f>
        <v>0</v>
      </c>
      <c r="BG109" s="135">
        <f t="shared" ref="BG109:BG114" si="2">IF(N109="zákl. prenesená",J109,0)</f>
        <v>0</v>
      </c>
      <c r="BH109" s="135">
        <f t="shared" ref="BH109:BH114" si="3">IF(N109="zníž. prenesená",J109,0)</f>
        <v>0</v>
      </c>
      <c r="BI109" s="135">
        <f t="shared" ref="BI109:BI114" si="4">IF(N109="nulová",J109,0)</f>
        <v>0</v>
      </c>
      <c r="BJ109" s="134" t="s">
        <v>84</v>
      </c>
      <c r="BK109" s="132"/>
      <c r="BL109" s="132"/>
      <c r="BM109" s="132"/>
    </row>
    <row r="110" spans="1:65" s="2" customFormat="1" ht="18" customHeight="1" x14ac:dyDescent="0.2">
      <c r="A110" s="30"/>
      <c r="B110" s="128"/>
      <c r="C110" s="129"/>
      <c r="D110" s="424" t="s">
        <v>199</v>
      </c>
      <c r="E110" s="430"/>
      <c r="F110" s="430"/>
      <c r="G110" s="129"/>
      <c r="H110" s="129"/>
      <c r="I110" s="129"/>
      <c r="J110" s="88">
        <v>0</v>
      </c>
      <c r="K110" s="129"/>
      <c r="L110" s="131"/>
      <c r="M110" s="132"/>
      <c r="N110" s="133" t="s">
        <v>38</v>
      </c>
      <c r="O110" s="132"/>
      <c r="P110" s="132"/>
      <c r="Q110" s="132"/>
      <c r="R110" s="132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198</v>
      </c>
      <c r="AZ110" s="132"/>
      <c r="BA110" s="132"/>
      <c r="BB110" s="132"/>
      <c r="BC110" s="132"/>
      <c r="BD110" s="132"/>
      <c r="BE110" s="135">
        <f t="shared" si="0"/>
        <v>0</v>
      </c>
      <c r="BF110" s="135">
        <f t="shared" si="1"/>
        <v>0</v>
      </c>
      <c r="BG110" s="135">
        <f t="shared" si="2"/>
        <v>0</v>
      </c>
      <c r="BH110" s="135">
        <f t="shared" si="3"/>
        <v>0</v>
      </c>
      <c r="BI110" s="135">
        <f t="shared" si="4"/>
        <v>0</v>
      </c>
      <c r="BJ110" s="134" t="s">
        <v>84</v>
      </c>
      <c r="BK110" s="132"/>
      <c r="BL110" s="132"/>
      <c r="BM110" s="132"/>
    </row>
    <row r="111" spans="1:65" s="2" customFormat="1" ht="18" customHeight="1" x14ac:dyDescent="0.2">
      <c r="A111" s="30"/>
      <c r="B111" s="128"/>
      <c r="C111" s="129"/>
      <c r="D111" s="424" t="s">
        <v>200</v>
      </c>
      <c r="E111" s="430"/>
      <c r="F111" s="430"/>
      <c r="G111" s="129"/>
      <c r="H111" s="129"/>
      <c r="I111" s="129"/>
      <c r="J111" s="88">
        <v>0</v>
      </c>
      <c r="K111" s="129"/>
      <c r="L111" s="131"/>
      <c r="M111" s="132"/>
      <c r="N111" s="133" t="s">
        <v>38</v>
      </c>
      <c r="O111" s="132"/>
      <c r="P111" s="132"/>
      <c r="Q111" s="132"/>
      <c r="R111" s="132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4" t="s">
        <v>198</v>
      </c>
      <c r="AZ111" s="132"/>
      <c r="BA111" s="132"/>
      <c r="BB111" s="132"/>
      <c r="BC111" s="132"/>
      <c r="BD111" s="132"/>
      <c r="BE111" s="135">
        <f t="shared" si="0"/>
        <v>0</v>
      </c>
      <c r="BF111" s="135">
        <f t="shared" si="1"/>
        <v>0</v>
      </c>
      <c r="BG111" s="135">
        <f t="shared" si="2"/>
        <v>0</v>
      </c>
      <c r="BH111" s="135">
        <f t="shared" si="3"/>
        <v>0</v>
      </c>
      <c r="BI111" s="135">
        <f t="shared" si="4"/>
        <v>0</v>
      </c>
      <c r="BJ111" s="134" t="s">
        <v>84</v>
      </c>
      <c r="BK111" s="132"/>
      <c r="BL111" s="132"/>
      <c r="BM111" s="132"/>
    </row>
    <row r="112" spans="1:65" s="2" customFormat="1" ht="18" customHeight="1" x14ac:dyDescent="0.2">
      <c r="A112" s="30"/>
      <c r="B112" s="128"/>
      <c r="C112" s="129"/>
      <c r="D112" s="424" t="s">
        <v>201</v>
      </c>
      <c r="E112" s="430"/>
      <c r="F112" s="430"/>
      <c r="G112" s="129"/>
      <c r="H112" s="129"/>
      <c r="I112" s="129"/>
      <c r="J112" s="88">
        <v>0</v>
      </c>
      <c r="K112" s="129"/>
      <c r="L112" s="131"/>
      <c r="M112" s="132"/>
      <c r="N112" s="133" t="s">
        <v>38</v>
      </c>
      <c r="O112" s="132"/>
      <c r="P112" s="132"/>
      <c r="Q112" s="132"/>
      <c r="R112" s="132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4" t="s">
        <v>198</v>
      </c>
      <c r="AZ112" s="132"/>
      <c r="BA112" s="132"/>
      <c r="BB112" s="132"/>
      <c r="BC112" s="132"/>
      <c r="BD112" s="132"/>
      <c r="BE112" s="135">
        <f t="shared" si="0"/>
        <v>0</v>
      </c>
      <c r="BF112" s="135">
        <f t="shared" si="1"/>
        <v>0</v>
      </c>
      <c r="BG112" s="135">
        <f t="shared" si="2"/>
        <v>0</v>
      </c>
      <c r="BH112" s="135">
        <f t="shared" si="3"/>
        <v>0</v>
      </c>
      <c r="BI112" s="135">
        <f t="shared" si="4"/>
        <v>0</v>
      </c>
      <c r="BJ112" s="134" t="s">
        <v>84</v>
      </c>
      <c r="BK112" s="132"/>
      <c r="BL112" s="132"/>
      <c r="BM112" s="132"/>
    </row>
    <row r="113" spans="1:65" s="2" customFormat="1" ht="18" customHeight="1" x14ac:dyDescent="0.2">
      <c r="A113" s="30"/>
      <c r="B113" s="128"/>
      <c r="C113" s="129"/>
      <c r="D113" s="424" t="s">
        <v>202</v>
      </c>
      <c r="E113" s="430"/>
      <c r="F113" s="430"/>
      <c r="G113" s="129"/>
      <c r="H113" s="129"/>
      <c r="I113" s="129"/>
      <c r="J113" s="88">
        <v>0</v>
      </c>
      <c r="K113" s="129"/>
      <c r="L113" s="131"/>
      <c r="M113" s="132"/>
      <c r="N113" s="133" t="s">
        <v>38</v>
      </c>
      <c r="O113" s="132"/>
      <c r="P113" s="132"/>
      <c r="Q113" s="132"/>
      <c r="R113" s="132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4" t="s">
        <v>198</v>
      </c>
      <c r="AZ113" s="132"/>
      <c r="BA113" s="132"/>
      <c r="BB113" s="132"/>
      <c r="BC113" s="132"/>
      <c r="BD113" s="132"/>
      <c r="BE113" s="135">
        <f t="shared" si="0"/>
        <v>0</v>
      </c>
      <c r="BF113" s="135">
        <f t="shared" si="1"/>
        <v>0</v>
      </c>
      <c r="BG113" s="135">
        <f t="shared" si="2"/>
        <v>0</v>
      </c>
      <c r="BH113" s="135">
        <f t="shared" si="3"/>
        <v>0</v>
      </c>
      <c r="BI113" s="135">
        <f t="shared" si="4"/>
        <v>0</v>
      </c>
      <c r="BJ113" s="134" t="s">
        <v>84</v>
      </c>
      <c r="BK113" s="132"/>
      <c r="BL113" s="132"/>
      <c r="BM113" s="132"/>
    </row>
    <row r="114" spans="1:65" s="2" customFormat="1" ht="18" customHeight="1" x14ac:dyDescent="0.2">
      <c r="A114" s="30"/>
      <c r="B114" s="128"/>
      <c r="C114" s="129"/>
      <c r="D114" s="130" t="s">
        <v>203</v>
      </c>
      <c r="E114" s="129"/>
      <c r="F114" s="129"/>
      <c r="G114" s="129"/>
      <c r="H114" s="129"/>
      <c r="I114" s="129"/>
      <c r="J114" s="88">
        <f>ROUND(J32*T114,2)</f>
        <v>0</v>
      </c>
      <c r="K114" s="129"/>
      <c r="L114" s="131"/>
      <c r="M114" s="132"/>
      <c r="N114" s="133" t="s">
        <v>38</v>
      </c>
      <c r="O114" s="132"/>
      <c r="P114" s="132"/>
      <c r="Q114" s="132"/>
      <c r="R114" s="132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4" t="s">
        <v>204</v>
      </c>
      <c r="AZ114" s="132"/>
      <c r="BA114" s="132"/>
      <c r="BB114" s="132"/>
      <c r="BC114" s="132"/>
      <c r="BD114" s="132"/>
      <c r="BE114" s="135">
        <f t="shared" si="0"/>
        <v>0</v>
      </c>
      <c r="BF114" s="135">
        <f t="shared" si="1"/>
        <v>0</v>
      </c>
      <c r="BG114" s="135">
        <f t="shared" si="2"/>
        <v>0</v>
      </c>
      <c r="BH114" s="135">
        <f t="shared" si="3"/>
        <v>0</v>
      </c>
      <c r="BI114" s="135">
        <f t="shared" si="4"/>
        <v>0</v>
      </c>
      <c r="BJ114" s="134" t="s">
        <v>84</v>
      </c>
      <c r="BK114" s="132"/>
      <c r="BL114" s="132"/>
      <c r="BM114" s="132"/>
    </row>
    <row r="115" spans="1:65" s="2" customFormat="1" x14ac:dyDescent="0.2">
      <c r="A115" s="30"/>
      <c r="B115" s="31"/>
      <c r="C115" s="30"/>
      <c r="D115" s="30"/>
      <c r="E115" s="30"/>
      <c r="F115" s="30"/>
      <c r="G115" s="30"/>
      <c r="H115" s="30"/>
      <c r="I115" s="30"/>
      <c r="J115" s="30"/>
      <c r="K115" s="30"/>
      <c r="L115" s="43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29.25" customHeight="1" x14ac:dyDescent="0.2">
      <c r="A116" s="30"/>
      <c r="B116" s="31"/>
      <c r="C116" s="94" t="s">
        <v>179</v>
      </c>
      <c r="D116" s="95"/>
      <c r="E116" s="95"/>
      <c r="F116" s="95"/>
      <c r="G116" s="95"/>
      <c r="H116" s="95"/>
      <c r="I116" s="95"/>
      <c r="J116" s="96">
        <f>ROUND(J98+J108,2)</f>
        <v>0</v>
      </c>
      <c r="K116" s="95"/>
      <c r="L116" s="43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7.05" customHeight="1" x14ac:dyDescent="0.2">
      <c r="A117" s="30"/>
      <c r="B117" s="48"/>
      <c r="C117" s="49"/>
      <c r="D117" s="49"/>
      <c r="E117" s="49"/>
      <c r="F117" s="49"/>
      <c r="G117" s="49"/>
      <c r="H117" s="49"/>
      <c r="I117" s="49"/>
      <c r="J117" s="49"/>
      <c r="K117" s="49"/>
      <c r="L117" s="43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21" spans="1:65" s="2" customFormat="1" ht="7.05" customHeight="1" x14ac:dyDescent="0.2">
      <c r="A121" s="30"/>
      <c r="B121" s="50"/>
      <c r="C121" s="51"/>
      <c r="D121" s="51"/>
      <c r="E121" s="51"/>
      <c r="F121" s="51"/>
      <c r="G121" s="51"/>
      <c r="H121" s="51"/>
      <c r="I121" s="51"/>
      <c r="J121" s="51"/>
      <c r="K121" s="51"/>
      <c r="L121" s="43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65" s="2" customFormat="1" ht="25.05" customHeight="1" x14ac:dyDescent="0.2">
      <c r="A122" s="30"/>
      <c r="B122" s="31"/>
      <c r="C122" s="17" t="s">
        <v>205</v>
      </c>
      <c r="D122" s="30"/>
      <c r="E122" s="30"/>
      <c r="F122" s="30"/>
      <c r="G122" s="30"/>
      <c r="H122" s="30"/>
      <c r="I122" s="30"/>
      <c r="J122" s="30"/>
      <c r="K122" s="30"/>
      <c r="L122" s="43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65" s="2" customFormat="1" ht="7.05" customHeight="1" x14ac:dyDescent="0.2">
      <c r="A123" s="30"/>
      <c r="B123" s="31"/>
      <c r="C123" s="30"/>
      <c r="D123" s="30"/>
      <c r="E123" s="30"/>
      <c r="F123" s="30"/>
      <c r="G123" s="30"/>
      <c r="H123" s="30"/>
      <c r="I123" s="30"/>
      <c r="J123" s="30"/>
      <c r="K123" s="30"/>
      <c r="L123" s="43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65" s="2" customFormat="1" ht="12" customHeight="1" x14ac:dyDescent="0.2">
      <c r="A124" s="30"/>
      <c r="B124" s="31"/>
      <c r="C124" s="23" t="s">
        <v>15</v>
      </c>
      <c r="D124" s="30"/>
      <c r="E124" s="30"/>
      <c r="F124" s="30"/>
      <c r="G124" s="30"/>
      <c r="H124" s="30"/>
      <c r="I124" s="30"/>
      <c r="J124" s="30"/>
      <c r="K124" s="30"/>
      <c r="L124" s="43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65" s="2" customFormat="1" ht="16.5" customHeight="1" x14ac:dyDescent="0.2">
      <c r="A125" s="30"/>
      <c r="B125" s="31"/>
      <c r="C125" s="30"/>
      <c r="D125" s="30"/>
      <c r="E125" s="428" t="str">
        <f>E7</f>
        <v>Vinárstvo S</v>
      </c>
      <c r="F125" s="429"/>
      <c r="G125" s="429"/>
      <c r="H125" s="429"/>
      <c r="I125" s="30"/>
      <c r="J125" s="30"/>
      <c r="K125" s="30"/>
      <c r="L125" s="43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65" s="1" customFormat="1" ht="12" customHeight="1" x14ac:dyDescent="0.2">
      <c r="B126" s="16"/>
      <c r="C126" s="23" t="s">
        <v>181</v>
      </c>
      <c r="L126" s="16"/>
    </row>
    <row r="127" spans="1:65" s="2" customFormat="1" ht="16.5" customHeight="1" x14ac:dyDescent="0.2">
      <c r="A127" s="30"/>
      <c r="B127" s="31"/>
      <c r="C127" s="30"/>
      <c r="D127" s="30"/>
      <c r="E127" s="428" t="s">
        <v>160</v>
      </c>
      <c r="F127" s="425"/>
      <c r="G127" s="425"/>
      <c r="H127" s="425"/>
      <c r="I127" s="30"/>
      <c r="J127" s="30"/>
      <c r="K127" s="30"/>
      <c r="L127" s="43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65" s="2" customFormat="1" ht="12" customHeight="1" x14ac:dyDescent="0.2">
      <c r="A128" s="30"/>
      <c r="B128" s="31"/>
      <c r="C128" s="23" t="s">
        <v>182</v>
      </c>
      <c r="D128" s="30"/>
      <c r="E128" s="30"/>
      <c r="F128" s="30"/>
      <c r="G128" s="30"/>
      <c r="H128" s="30"/>
      <c r="I128" s="30"/>
      <c r="J128" s="30"/>
      <c r="K128" s="30"/>
      <c r="L128" s="43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65" s="2" customFormat="1" ht="16.5" customHeight="1" x14ac:dyDescent="0.2">
      <c r="A129" s="30"/>
      <c r="B129" s="31"/>
      <c r="C129" s="30"/>
      <c r="D129" s="30"/>
      <c r="E129" s="404">
        <f>E11</f>
        <v>0</v>
      </c>
      <c r="F129" s="425"/>
      <c r="G129" s="425"/>
      <c r="H129" s="425"/>
      <c r="I129" s="30"/>
      <c r="J129" s="30"/>
      <c r="K129" s="30"/>
      <c r="L129" s="43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65" s="2" customFormat="1" ht="7.05" customHeight="1" x14ac:dyDescent="0.2">
      <c r="A130" s="30"/>
      <c r="B130" s="31"/>
      <c r="C130" s="30"/>
      <c r="D130" s="30"/>
      <c r="E130" s="30"/>
      <c r="F130" s="30"/>
      <c r="G130" s="30"/>
      <c r="H130" s="30"/>
      <c r="I130" s="30"/>
      <c r="J130" s="30"/>
      <c r="K130" s="30"/>
      <c r="L130" s="43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65" s="2" customFormat="1" ht="12" customHeight="1" x14ac:dyDescent="0.2">
      <c r="A131" s="30"/>
      <c r="B131" s="31"/>
      <c r="C131" s="23" t="s">
        <v>18</v>
      </c>
      <c r="D131" s="30"/>
      <c r="E131" s="30"/>
      <c r="F131" s="21" t="str">
        <f>F14</f>
        <v>k.ú.Strekov,okres Nové Zámky</v>
      </c>
      <c r="G131" s="30"/>
      <c r="H131" s="30"/>
      <c r="I131" s="23" t="s">
        <v>20</v>
      </c>
      <c r="J131" s="56">
        <f>IF(J14="","",J14)</f>
        <v>44665</v>
      </c>
      <c r="K131" s="30"/>
      <c r="L131" s="43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65" s="2" customFormat="1" ht="7.05" customHeight="1" x14ac:dyDescent="0.2">
      <c r="A132" s="30"/>
      <c r="B132" s="31"/>
      <c r="C132" s="30"/>
      <c r="D132" s="30"/>
      <c r="E132" s="30"/>
      <c r="F132" s="30"/>
      <c r="G132" s="30"/>
      <c r="H132" s="30"/>
      <c r="I132" s="30"/>
      <c r="J132" s="30"/>
      <c r="K132" s="30"/>
      <c r="L132" s="43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65" s="2" customFormat="1" ht="25.8" customHeight="1" x14ac:dyDescent="0.2">
      <c r="A133" s="30"/>
      <c r="B133" s="31"/>
      <c r="C133" s="23" t="s">
        <v>21</v>
      </c>
      <c r="D133" s="30"/>
      <c r="E133" s="30"/>
      <c r="F133" s="21" t="str">
        <f>E17</f>
        <v xml:space="preserve"> STON a.s. , Uhrova 18, 831 01 Bratislava</v>
      </c>
      <c r="G133" s="30"/>
      <c r="H133" s="30"/>
      <c r="I133" s="23" t="s">
        <v>26</v>
      </c>
      <c r="J133" s="26" t="str">
        <f>E23</f>
        <v xml:space="preserve"> Ing. arch. Tomáš Krištek</v>
      </c>
      <c r="K133" s="30"/>
      <c r="L133" s="43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1:65" s="2" customFormat="1" ht="15.3" customHeight="1" x14ac:dyDescent="0.2">
      <c r="A134" s="30"/>
      <c r="B134" s="31"/>
      <c r="C134" s="23" t="s">
        <v>24</v>
      </c>
      <c r="D134" s="30"/>
      <c r="E134" s="30"/>
      <c r="F134" s="21" t="str">
        <f>IF(E20="","",E20)</f>
        <v>Vyplň údaj</v>
      </c>
      <c r="G134" s="30"/>
      <c r="H134" s="30"/>
      <c r="I134" s="23" t="s">
        <v>28</v>
      </c>
      <c r="J134" s="26" t="str">
        <f>E26</f>
        <v>Rosoft,s.r.o.</v>
      </c>
      <c r="K134" s="30"/>
      <c r="L134" s="43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</row>
    <row r="135" spans="1:65" s="2" customFormat="1" ht="10.199999999999999" customHeight="1" x14ac:dyDescent="0.2">
      <c r="A135" s="30"/>
      <c r="B135" s="31"/>
      <c r="C135" s="30"/>
      <c r="D135" s="30"/>
      <c r="E135" s="30"/>
      <c r="F135" s="30"/>
      <c r="G135" s="30"/>
      <c r="H135" s="30"/>
      <c r="I135" s="30"/>
      <c r="J135" s="30"/>
      <c r="K135" s="30"/>
      <c r="L135" s="43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  <row r="136" spans="1:65" s="10" customFormat="1" ht="29.25" customHeight="1" x14ac:dyDescent="0.2">
      <c r="A136" s="136"/>
      <c r="B136" s="137"/>
      <c r="C136" s="138" t="s">
        <v>206</v>
      </c>
      <c r="D136" s="139" t="s">
        <v>57</v>
      </c>
      <c r="E136" s="139" t="s">
        <v>53</v>
      </c>
      <c r="F136" s="139" t="s">
        <v>54</v>
      </c>
      <c r="G136" s="139" t="s">
        <v>207</v>
      </c>
      <c r="H136" s="139" t="s">
        <v>208</v>
      </c>
      <c r="I136" s="139" t="s">
        <v>209</v>
      </c>
      <c r="J136" s="140" t="s">
        <v>190</v>
      </c>
      <c r="K136" s="141" t="s">
        <v>210</v>
      </c>
      <c r="L136" s="142"/>
      <c r="M136" s="63" t="s">
        <v>1</v>
      </c>
      <c r="N136" s="64" t="s">
        <v>36</v>
      </c>
      <c r="O136" s="64" t="s">
        <v>211</v>
      </c>
      <c r="P136" s="64" t="s">
        <v>212</v>
      </c>
      <c r="Q136" s="64" t="s">
        <v>213</v>
      </c>
      <c r="R136" s="64" t="s">
        <v>214</v>
      </c>
      <c r="S136" s="64" t="s">
        <v>215</v>
      </c>
      <c r="T136" s="65" t="s">
        <v>216</v>
      </c>
      <c r="U136" s="136"/>
      <c r="V136" s="136"/>
      <c r="W136" s="136"/>
      <c r="X136" s="136"/>
      <c r="Y136" s="136"/>
      <c r="Z136" s="136"/>
      <c r="AA136" s="136"/>
      <c r="AB136" s="136"/>
      <c r="AC136" s="136"/>
      <c r="AD136" s="136"/>
      <c r="AE136" s="136"/>
    </row>
    <row r="137" spans="1:65" s="2" customFormat="1" ht="22.8" customHeight="1" x14ac:dyDescent="0.3">
      <c r="A137" s="30"/>
      <c r="B137" s="31"/>
      <c r="C137" s="70" t="s">
        <v>187</v>
      </c>
      <c r="D137" s="30"/>
      <c r="E137" s="30"/>
      <c r="F137" s="30"/>
      <c r="G137" s="30"/>
      <c r="H137" s="30"/>
      <c r="I137" s="30"/>
      <c r="J137" s="143">
        <f>BK137</f>
        <v>0</v>
      </c>
      <c r="K137" s="30"/>
      <c r="L137" s="31"/>
      <c r="M137" s="66"/>
      <c r="N137" s="57"/>
      <c r="O137" s="67"/>
      <c r="P137" s="144">
        <f>P138+P163</f>
        <v>0</v>
      </c>
      <c r="Q137" s="67"/>
      <c r="R137" s="144">
        <f>R138+R163</f>
        <v>99.429124400000006</v>
      </c>
      <c r="S137" s="67"/>
      <c r="T137" s="145">
        <f>T138+T163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T137" s="13" t="s">
        <v>71</v>
      </c>
      <c r="AU137" s="13" t="s">
        <v>192</v>
      </c>
      <c r="BK137" s="146">
        <f>BK138+BK163</f>
        <v>0</v>
      </c>
    </row>
    <row r="138" spans="1:65" s="11" customFormat="1" ht="25.95" customHeight="1" x14ac:dyDescent="0.25">
      <c r="B138" s="147"/>
      <c r="D138" s="148" t="s">
        <v>71</v>
      </c>
      <c r="E138" s="149" t="s">
        <v>217</v>
      </c>
      <c r="F138" s="149" t="s">
        <v>218</v>
      </c>
      <c r="I138" s="150"/>
      <c r="J138" s="151">
        <f>BK138</f>
        <v>0</v>
      </c>
      <c r="L138" s="147"/>
      <c r="M138" s="152"/>
      <c r="N138" s="153"/>
      <c r="O138" s="153"/>
      <c r="P138" s="154">
        <f>P139+P152+P155+P160</f>
        <v>0</v>
      </c>
      <c r="Q138" s="153"/>
      <c r="R138" s="154">
        <f>R139+R152+R155+R160</f>
        <v>99.425174400000003</v>
      </c>
      <c r="S138" s="153"/>
      <c r="T138" s="155">
        <f>T139+T152+T155+T160</f>
        <v>0</v>
      </c>
      <c r="AR138" s="148" t="s">
        <v>78</v>
      </c>
      <c r="AT138" s="156" t="s">
        <v>71</v>
      </c>
      <c r="AU138" s="156" t="s">
        <v>72</v>
      </c>
      <c r="AY138" s="148" t="s">
        <v>219</v>
      </c>
      <c r="BK138" s="157">
        <f>BK139+BK152+BK155+BK160</f>
        <v>0</v>
      </c>
    </row>
    <row r="139" spans="1:65" s="11" customFormat="1" ht="22.8" customHeight="1" x14ac:dyDescent="0.25">
      <c r="B139" s="147"/>
      <c r="D139" s="148" t="s">
        <v>71</v>
      </c>
      <c r="E139" s="158" t="s">
        <v>78</v>
      </c>
      <c r="F139" s="158" t="s">
        <v>220</v>
      </c>
      <c r="I139" s="150"/>
      <c r="J139" s="159">
        <f>BK139</f>
        <v>0</v>
      </c>
      <c r="L139" s="147"/>
      <c r="M139" s="152"/>
      <c r="N139" s="153"/>
      <c r="O139" s="153"/>
      <c r="P139" s="154">
        <f>SUM(P140:P151)</f>
        <v>0</v>
      </c>
      <c r="Q139" s="153"/>
      <c r="R139" s="154">
        <f>SUM(R140:R151)</f>
        <v>0.42159039999999992</v>
      </c>
      <c r="S139" s="153"/>
      <c r="T139" s="155">
        <f>SUM(T140:T151)</f>
        <v>0</v>
      </c>
      <c r="AR139" s="148" t="s">
        <v>78</v>
      </c>
      <c r="AT139" s="156" t="s">
        <v>71</v>
      </c>
      <c r="AU139" s="156" t="s">
        <v>78</v>
      </c>
      <c r="AY139" s="148" t="s">
        <v>219</v>
      </c>
      <c r="BK139" s="157">
        <f>SUM(BK140:BK151)</f>
        <v>0</v>
      </c>
    </row>
    <row r="140" spans="1:65" s="2" customFormat="1" ht="21.75" customHeight="1" x14ac:dyDescent="0.2">
      <c r="A140" s="30"/>
      <c r="B140" s="128"/>
      <c r="C140" s="160" t="s">
        <v>78</v>
      </c>
      <c r="D140" s="160" t="s">
        <v>221</v>
      </c>
      <c r="E140" s="161" t="s">
        <v>2399</v>
      </c>
      <c r="F140" s="162" t="s">
        <v>2400</v>
      </c>
      <c r="G140" s="163" t="s">
        <v>224</v>
      </c>
      <c r="H140" s="164">
        <v>129.36000000000001</v>
      </c>
      <c r="I140" s="165"/>
      <c r="J140" s="166">
        <f t="shared" ref="J140:J151" si="5">ROUND(I140*H140,2)</f>
        <v>0</v>
      </c>
      <c r="K140" s="167"/>
      <c r="L140" s="31"/>
      <c r="M140" s="168" t="s">
        <v>1</v>
      </c>
      <c r="N140" s="169" t="s">
        <v>38</v>
      </c>
      <c r="O140" s="59"/>
      <c r="P140" s="170">
        <f t="shared" ref="P140:P151" si="6">O140*H140</f>
        <v>0</v>
      </c>
      <c r="Q140" s="170">
        <v>0</v>
      </c>
      <c r="R140" s="170">
        <f t="shared" ref="R140:R151" si="7">Q140*H140</f>
        <v>0</v>
      </c>
      <c r="S140" s="170">
        <v>0</v>
      </c>
      <c r="T140" s="171">
        <f t="shared" ref="T140:T151" si="8"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72" t="s">
        <v>225</v>
      </c>
      <c r="AT140" s="172" t="s">
        <v>221</v>
      </c>
      <c r="AU140" s="172" t="s">
        <v>84</v>
      </c>
      <c r="AY140" s="13" t="s">
        <v>219</v>
      </c>
      <c r="BE140" s="91">
        <f t="shared" ref="BE140:BE151" si="9">IF(N140="základná",J140,0)</f>
        <v>0</v>
      </c>
      <c r="BF140" s="91">
        <f t="shared" ref="BF140:BF151" si="10">IF(N140="znížená",J140,0)</f>
        <v>0</v>
      </c>
      <c r="BG140" s="91">
        <f t="shared" ref="BG140:BG151" si="11">IF(N140="zákl. prenesená",J140,0)</f>
        <v>0</v>
      </c>
      <c r="BH140" s="91">
        <f t="shared" ref="BH140:BH151" si="12">IF(N140="zníž. prenesená",J140,0)</f>
        <v>0</v>
      </c>
      <c r="BI140" s="91">
        <f t="shared" ref="BI140:BI151" si="13">IF(N140="nulová",J140,0)</f>
        <v>0</v>
      </c>
      <c r="BJ140" s="13" t="s">
        <v>84</v>
      </c>
      <c r="BK140" s="91">
        <f t="shared" ref="BK140:BK151" si="14">ROUND(I140*H140,2)</f>
        <v>0</v>
      </c>
      <c r="BL140" s="13" t="s">
        <v>225</v>
      </c>
      <c r="BM140" s="172" t="s">
        <v>84</v>
      </c>
    </row>
    <row r="141" spans="1:65" s="2" customFormat="1" ht="16.5" customHeight="1" x14ac:dyDescent="0.2">
      <c r="A141" s="30"/>
      <c r="B141" s="128"/>
      <c r="C141" s="160" t="s">
        <v>84</v>
      </c>
      <c r="D141" s="160" t="s">
        <v>221</v>
      </c>
      <c r="E141" s="161" t="s">
        <v>228</v>
      </c>
      <c r="F141" s="162" t="s">
        <v>2279</v>
      </c>
      <c r="G141" s="163" t="s">
        <v>224</v>
      </c>
      <c r="H141" s="164">
        <v>38.808</v>
      </c>
      <c r="I141" s="165"/>
      <c r="J141" s="166">
        <f t="shared" si="5"/>
        <v>0</v>
      </c>
      <c r="K141" s="167"/>
      <c r="L141" s="31"/>
      <c r="M141" s="168" t="s">
        <v>1</v>
      </c>
      <c r="N141" s="169" t="s">
        <v>38</v>
      </c>
      <c r="O141" s="59"/>
      <c r="P141" s="170">
        <f t="shared" si="6"/>
        <v>0</v>
      </c>
      <c r="Q141" s="170">
        <v>0</v>
      </c>
      <c r="R141" s="170">
        <f t="shared" si="7"/>
        <v>0</v>
      </c>
      <c r="S141" s="170">
        <v>0</v>
      </c>
      <c r="T141" s="171">
        <f t="shared" si="8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72" t="s">
        <v>225</v>
      </c>
      <c r="AT141" s="172" t="s">
        <v>221</v>
      </c>
      <c r="AU141" s="172" t="s">
        <v>84</v>
      </c>
      <c r="AY141" s="13" t="s">
        <v>219</v>
      </c>
      <c r="BE141" s="91">
        <f t="shared" si="9"/>
        <v>0</v>
      </c>
      <c r="BF141" s="91">
        <f t="shared" si="10"/>
        <v>0</v>
      </c>
      <c r="BG141" s="91">
        <f t="shared" si="11"/>
        <v>0</v>
      </c>
      <c r="BH141" s="91">
        <f t="shared" si="12"/>
        <v>0</v>
      </c>
      <c r="BI141" s="91">
        <f t="shared" si="13"/>
        <v>0</v>
      </c>
      <c r="BJ141" s="13" t="s">
        <v>84</v>
      </c>
      <c r="BK141" s="91">
        <f t="shared" si="14"/>
        <v>0</v>
      </c>
      <c r="BL141" s="13" t="s">
        <v>225</v>
      </c>
      <c r="BM141" s="172" t="s">
        <v>225</v>
      </c>
    </row>
    <row r="142" spans="1:65" s="2" customFormat="1" ht="21.75" customHeight="1" x14ac:dyDescent="0.2">
      <c r="A142" s="30"/>
      <c r="B142" s="128"/>
      <c r="C142" s="160" t="s">
        <v>91</v>
      </c>
      <c r="D142" s="160" t="s">
        <v>221</v>
      </c>
      <c r="E142" s="161" t="s">
        <v>2287</v>
      </c>
      <c r="F142" s="162" t="s">
        <v>2288</v>
      </c>
      <c r="G142" s="163" t="s">
        <v>321</v>
      </c>
      <c r="H142" s="164">
        <v>89.32</v>
      </c>
      <c r="I142" s="165"/>
      <c r="J142" s="166">
        <f t="shared" si="5"/>
        <v>0</v>
      </c>
      <c r="K142" s="167"/>
      <c r="L142" s="31"/>
      <c r="M142" s="168" t="s">
        <v>1</v>
      </c>
      <c r="N142" s="169" t="s">
        <v>38</v>
      </c>
      <c r="O142" s="59"/>
      <c r="P142" s="170">
        <f t="shared" si="6"/>
        <v>0</v>
      </c>
      <c r="Q142" s="170">
        <v>6.8999999999999997E-4</v>
      </c>
      <c r="R142" s="170">
        <f t="shared" si="7"/>
        <v>6.1630799999999993E-2</v>
      </c>
      <c r="S142" s="170">
        <v>0</v>
      </c>
      <c r="T142" s="171">
        <f t="shared" si="8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72" t="s">
        <v>225</v>
      </c>
      <c r="AT142" s="172" t="s">
        <v>221</v>
      </c>
      <c r="AU142" s="172" t="s">
        <v>84</v>
      </c>
      <c r="AY142" s="13" t="s">
        <v>219</v>
      </c>
      <c r="BE142" s="91">
        <f t="shared" si="9"/>
        <v>0</v>
      </c>
      <c r="BF142" s="91">
        <f t="shared" si="10"/>
        <v>0</v>
      </c>
      <c r="BG142" s="91">
        <f t="shared" si="11"/>
        <v>0</v>
      </c>
      <c r="BH142" s="91">
        <f t="shared" si="12"/>
        <v>0</v>
      </c>
      <c r="BI142" s="91">
        <f t="shared" si="13"/>
        <v>0</v>
      </c>
      <c r="BJ142" s="13" t="s">
        <v>84</v>
      </c>
      <c r="BK142" s="91">
        <f t="shared" si="14"/>
        <v>0</v>
      </c>
      <c r="BL142" s="13" t="s">
        <v>225</v>
      </c>
      <c r="BM142" s="172" t="s">
        <v>230</v>
      </c>
    </row>
    <row r="143" spans="1:65" s="2" customFormat="1" ht="21.75" customHeight="1" x14ac:dyDescent="0.2">
      <c r="A143" s="30"/>
      <c r="B143" s="128"/>
      <c r="C143" s="160" t="s">
        <v>225</v>
      </c>
      <c r="D143" s="160" t="s">
        <v>221</v>
      </c>
      <c r="E143" s="161" t="s">
        <v>2289</v>
      </c>
      <c r="F143" s="162" t="s">
        <v>2290</v>
      </c>
      <c r="G143" s="163" t="s">
        <v>321</v>
      </c>
      <c r="H143" s="164">
        <v>89.32</v>
      </c>
      <c r="I143" s="165"/>
      <c r="J143" s="166">
        <f t="shared" si="5"/>
        <v>0</v>
      </c>
      <c r="K143" s="167"/>
      <c r="L143" s="31"/>
      <c r="M143" s="168" t="s">
        <v>1</v>
      </c>
      <c r="N143" s="169" t="s">
        <v>38</v>
      </c>
      <c r="O143" s="59"/>
      <c r="P143" s="170">
        <f t="shared" si="6"/>
        <v>0</v>
      </c>
      <c r="Q143" s="170">
        <v>0</v>
      </c>
      <c r="R143" s="170">
        <f t="shared" si="7"/>
        <v>0</v>
      </c>
      <c r="S143" s="170">
        <v>0</v>
      </c>
      <c r="T143" s="171">
        <f t="shared" si="8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72" t="s">
        <v>225</v>
      </c>
      <c r="AT143" s="172" t="s">
        <v>221</v>
      </c>
      <c r="AU143" s="172" t="s">
        <v>84</v>
      </c>
      <c r="AY143" s="13" t="s">
        <v>219</v>
      </c>
      <c r="BE143" s="91">
        <f t="shared" si="9"/>
        <v>0</v>
      </c>
      <c r="BF143" s="91">
        <f t="shared" si="10"/>
        <v>0</v>
      </c>
      <c r="BG143" s="91">
        <f t="shared" si="11"/>
        <v>0</v>
      </c>
      <c r="BH143" s="91">
        <f t="shared" si="12"/>
        <v>0</v>
      </c>
      <c r="BI143" s="91">
        <f t="shared" si="13"/>
        <v>0</v>
      </c>
      <c r="BJ143" s="13" t="s">
        <v>84</v>
      </c>
      <c r="BK143" s="91">
        <f t="shared" si="14"/>
        <v>0</v>
      </c>
      <c r="BL143" s="13" t="s">
        <v>225</v>
      </c>
      <c r="BM143" s="172" t="s">
        <v>233</v>
      </c>
    </row>
    <row r="144" spans="1:65" s="2" customFormat="1" ht="24.3" customHeight="1" x14ac:dyDescent="0.2">
      <c r="A144" s="30"/>
      <c r="B144" s="128"/>
      <c r="C144" s="160" t="s">
        <v>234</v>
      </c>
      <c r="D144" s="160" t="s">
        <v>221</v>
      </c>
      <c r="E144" s="161" t="s">
        <v>2291</v>
      </c>
      <c r="F144" s="162" t="s">
        <v>2292</v>
      </c>
      <c r="G144" s="163" t="s">
        <v>321</v>
      </c>
      <c r="H144" s="164">
        <v>89.32</v>
      </c>
      <c r="I144" s="165"/>
      <c r="J144" s="166">
        <f t="shared" si="5"/>
        <v>0</v>
      </c>
      <c r="K144" s="167"/>
      <c r="L144" s="31"/>
      <c r="M144" s="168" t="s">
        <v>1</v>
      </c>
      <c r="N144" s="169" t="s">
        <v>38</v>
      </c>
      <c r="O144" s="59"/>
      <c r="P144" s="170">
        <f t="shared" si="6"/>
        <v>0</v>
      </c>
      <c r="Q144" s="170">
        <v>4.0299999999999997E-3</v>
      </c>
      <c r="R144" s="170">
        <f t="shared" si="7"/>
        <v>0.35995959999999994</v>
      </c>
      <c r="S144" s="170">
        <v>0</v>
      </c>
      <c r="T144" s="171">
        <f t="shared" si="8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72" t="s">
        <v>225</v>
      </c>
      <c r="AT144" s="172" t="s">
        <v>221</v>
      </c>
      <c r="AU144" s="172" t="s">
        <v>84</v>
      </c>
      <c r="AY144" s="13" t="s">
        <v>219</v>
      </c>
      <c r="BE144" s="91">
        <f t="shared" si="9"/>
        <v>0</v>
      </c>
      <c r="BF144" s="91">
        <f t="shared" si="10"/>
        <v>0</v>
      </c>
      <c r="BG144" s="91">
        <f t="shared" si="11"/>
        <v>0</v>
      </c>
      <c r="BH144" s="91">
        <f t="shared" si="12"/>
        <v>0</v>
      </c>
      <c r="BI144" s="91">
        <f t="shared" si="13"/>
        <v>0</v>
      </c>
      <c r="BJ144" s="13" t="s">
        <v>84</v>
      </c>
      <c r="BK144" s="91">
        <f t="shared" si="14"/>
        <v>0</v>
      </c>
      <c r="BL144" s="13" t="s">
        <v>225</v>
      </c>
      <c r="BM144" s="172" t="s">
        <v>237</v>
      </c>
    </row>
    <row r="145" spans="1:65" s="2" customFormat="1" ht="24.3" customHeight="1" x14ac:dyDescent="0.2">
      <c r="A145" s="30"/>
      <c r="B145" s="128"/>
      <c r="C145" s="160" t="s">
        <v>230</v>
      </c>
      <c r="D145" s="160" t="s">
        <v>221</v>
      </c>
      <c r="E145" s="161" t="s">
        <v>2293</v>
      </c>
      <c r="F145" s="162" t="s">
        <v>2294</v>
      </c>
      <c r="G145" s="163" t="s">
        <v>321</v>
      </c>
      <c r="H145" s="164">
        <v>89.32</v>
      </c>
      <c r="I145" s="165"/>
      <c r="J145" s="166">
        <f t="shared" si="5"/>
        <v>0</v>
      </c>
      <c r="K145" s="167"/>
      <c r="L145" s="31"/>
      <c r="M145" s="168" t="s">
        <v>1</v>
      </c>
      <c r="N145" s="169" t="s">
        <v>38</v>
      </c>
      <c r="O145" s="59"/>
      <c r="P145" s="170">
        <f t="shared" si="6"/>
        <v>0</v>
      </c>
      <c r="Q145" s="170">
        <v>0</v>
      </c>
      <c r="R145" s="170">
        <f t="shared" si="7"/>
        <v>0</v>
      </c>
      <c r="S145" s="170">
        <v>0</v>
      </c>
      <c r="T145" s="171">
        <f t="shared" si="8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72" t="s">
        <v>225</v>
      </c>
      <c r="AT145" s="172" t="s">
        <v>221</v>
      </c>
      <c r="AU145" s="172" t="s">
        <v>84</v>
      </c>
      <c r="AY145" s="13" t="s">
        <v>219</v>
      </c>
      <c r="BE145" s="91">
        <f t="shared" si="9"/>
        <v>0</v>
      </c>
      <c r="BF145" s="91">
        <f t="shared" si="10"/>
        <v>0</v>
      </c>
      <c r="BG145" s="91">
        <f t="shared" si="11"/>
        <v>0</v>
      </c>
      <c r="BH145" s="91">
        <f t="shared" si="12"/>
        <v>0</v>
      </c>
      <c r="BI145" s="91">
        <f t="shared" si="13"/>
        <v>0</v>
      </c>
      <c r="BJ145" s="13" t="s">
        <v>84</v>
      </c>
      <c r="BK145" s="91">
        <f t="shared" si="14"/>
        <v>0</v>
      </c>
      <c r="BL145" s="13" t="s">
        <v>225</v>
      </c>
      <c r="BM145" s="172" t="s">
        <v>261</v>
      </c>
    </row>
    <row r="146" spans="1:65" s="2" customFormat="1" ht="24.3" customHeight="1" x14ac:dyDescent="0.2">
      <c r="A146" s="30"/>
      <c r="B146" s="128"/>
      <c r="C146" s="160" t="s">
        <v>243</v>
      </c>
      <c r="D146" s="160" t="s">
        <v>221</v>
      </c>
      <c r="E146" s="161" t="s">
        <v>310</v>
      </c>
      <c r="F146" s="162" t="s">
        <v>2295</v>
      </c>
      <c r="G146" s="163" t="s">
        <v>224</v>
      </c>
      <c r="H146" s="164">
        <v>43.927999999999997</v>
      </c>
      <c r="I146" s="165"/>
      <c r="J146" s="166">
        <f t="shared" si="5"/>
        <v>0</v>
      </c>
      <c r="K146" s="167"/>
      <c r="L146" s="31"/>
      <c r="M146" s="168" t="s">
        <v>1</v>
      </c>
      <c r="N146" s="169" t="s">
        <v>38</v>
      </c>
      <c r="O146" s="59"/>
      <c r="P146" s="170">
        <f t="shared" si="6"/>
        <v>0</v>
      </c>
      <c r="Q146" s="170">
        <v>0</v>
      </c>
      <c r="R146" s="170">
        <f t="shared" si="7"/>
        <v>0</v>
      </c>
      <c r="S146" s="170">
        <v>0</v>
      </c>
      <c r="T146" s="171">
        <f t="shared" si="8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72" t="s">
        <v>225</v>
      </c>
      <c r="AT146" s="172" t="s">
        <v>221</v>
      </c>
      <c r="AU146" s="172" t="s">
        <v>84</v>
      </c>
      <c r="AY146" s="13" t="s">
        <v>219</v>
      </c>
      <c r="BE146" s="91">
        <f t="shared" si="9"/>
        <v>0</v>
      </c>
      <c r="BF146" s="91">
        <f t="shared" si="10"/>
        <v>0</v>
      </c>
      <c r="BG146" s="91">
        <f t="shared" si="11"/>
        <v>0</v>
      </c>
      <c r="BH146" s="91">
        <f t="shared" si="12"/>
        <v>0</v>
      </c>
      <c r="BI146" s="91">
        <f t="shared" si="13"/>
        <v>0</v>
      </c>
      <c r="BJ146" s="13" t="s">
        <v>84</v>
      </c>
      <c r="BK146" s="91">
        <f t="shared" si="14"/>
        <v>0</v>
      </c>
      <c r="BL146" s="13" t="s">
        <v>225</v>
      </c>
      <c r="BM146" s="172" t="s">
        <v>247</v>
      </c>
    </row>
    <row r="147" spans="1:65" s="2" customFormat="1" ht="16.5" customHeight="1" x14ac:dyDescent="0.2">
      <c r="A147" s="30"/>
      <c r="B147" s="128"/>
      <c r="C147" s="160" t="s">
        <v>233</v>
      </c>
      <c r="D147" s="160" t="s">
        <v>221</v>
      </c>
      <c r="E147" s="161" t="s">
        <v>2296</v>
      </c>
      <c r="F147" s="162" t="s">
        <v>2297</v>
      </c>
      <c r="G147" s="163" t="s">
        <v>224</v>
      </c>
      <c r="H147" s="164">
        <v>43.927999999999997</v>
      </c>
      <c r="I147" s="165"/>
      <c r="J147" s="166">
        <f t="shared" si="5"/>
        <v>0</v>
      </c>
      <c r="K147" s="167"/>
      <c r="L147" s="31"/>
      <c r="M147" s="168" t="s">
        <v>1</v>
      </c>
      <c r="N147" s="169" t="s">
        <v>38</v>
      </c>
      <c r="O147" s="59"/>
      <c r="P147" s="170">
        <f t="shared" si="6"/>
        <v>0</v>
      </c>
      <c r="Q147" s="170">
        <v>0</v>
      </c>
      <c r="R147" s="170">
        <f t="shared" si="7"/>
        <v>0</v>
      </c>
      <c r="S147" s="170">
        <v>0</v>
      </c>
      <c r="T147" s="171">
        <f t="shared" si="8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72" t="s">
        <v>225</v>
      </c>
      <c r="AT147" s="172" t="s">
        <v>221</v>
      </c>
      <c r="AU147" s="172" t="s">
        <v>84</v>
      </c>
      <c r="AY147" s="13" t="s">
        <v>219</v>
      </c>
      <c r="BE147" s="91">
        <f t="shared" si="9"/>
        <v>0</v>
      </c>
      <c r="BF147" s="91">
        <f t="shared" si="10"/>
        <v>0</v>
      </c>
      <c r="BG147" s="91">
        <f t="shared" si="11"/>
        <v>0</v>
      </c>
      <c r="BH147" s="91">
        <f t="shared" si="12"/>
        <v>0</v>
      </c>
      <c r="BI147" s="91">
        <f t="shared" si="13"/>
        <v>0</v>
      </c>
      <c r="BJ147" s="13" t="s">
        <v>84</v>
      </c>
      <c r="BK147" s="91">
        <f t="shared" si="14"/>
        <v>0</v>
      </c>
      <c r="BL147" s="13" t="s">
        <v>225</v>
      </c>
      <c r="BM147" s="172" t="s">
        <v>251</v>
      </c>
    </row>
    <row r="148" spans="1:65" s="2" customFormat="1" ht="21.75" customHeight="1" x14ac:dyDescent="0.2">
      <c r="A148" s="30"/>
      <c r="B148" s="128"/>
      <c r="C148" s="160" t="s">
        <v>238</v>
      </c>
      <c r="D148" s="160" t="s">
        <v>221</v>
      </c>
      <c r="E148" s="161" t="s">
        <v>2298</v>
      </c>
      <c r="F148" s="162" t="s">
        <v>2299</v>
      </c>
      <c r="G148" s="163" t="s">
        <v>224</v>
      </c>
      <c r="H148" s="164">
        <v>43.927999999999997</v>
      </c>
      <c r="I148" s="165"/>
      <c r="J148" s="166">
        <f t="shared" si="5"/>
        <v>0</v>
      </c>
      <c r="K148" s="167"/>
      <c r="L148" s="31"/>
      <c r="M148" s="168" t="s">
        <v>1</v>
      </c>
      <c r="N148" s="169" t="s">
        <v>38</v>
      </c>
      <c r="O148" s="59"/>
      <c r="P148" s="170">
        <f t="shared" si="6"/>
        <v>0</v>
      </c>
      <c r="Q148" s="170">
        <v>0</v>
      </c>
      <c r="R148" s="170">
        <f t="shared" si="7"/>
        <v>0</v>
      </c>
      <c r="S148" s="170">
        <v>0</v>
      </c>
      <c r="T148" s="171">
        <f t="shared" si="8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72" t="s">
        <v>225</v>
      </c>
      <c r="AT148" s="172" t="s">
        <v>221</v>
      </c>
      <c r="AU148" s="172" t="s">
        <v>84</v>
      </c>
      <c r="AY148" s="13" t="s">
        <v>219</v>
      </c>
      <c r="BE148" s="91">
        <f t="shared" si="9"/>
        <v>0</v>
      </c>
      <c r="BF148" s="91">
        <f t="shared" si="10"/>
        <v>0</v>
      </c>
      <c r="BG148" s="91">
        <f t="shared" si="11"/>
        <v>0</v>
      </c>
      <c r="BH148" s="91">
        <f t="shared" si="12"/>
        <v>0</v>
      </c>
      <c r="BI148" s="91">
        <f t="shared" si="13"/>
        <v>0</v>
      </c>
      <c r="BJ148" s="13" t="s">
        <v>84</v>
      </c>
      <c r="BK148" s="91">
        <f t="shared" si="14"/>
        <v>0</v>
      </c>
      <c r="BL148" s="13" t="s">
        <v>225</v>
      </c>
      <c r="BM148" s="172" t="s">
        <v>7</v>
      </c>
    </row>
    <row r="149" spans="1:65" s="2" customFormat="1" ht="16.5" customHeight="1" x14ac:dyDescent="0.2">
      <c r="A149" s="30"/>
      <c r="B149" s="128"/>
      <c r="C149" s="160" t="s">
        <v>237</v>
      </c>
      <c r="D149" s="160" t="s">
        <v>221</v>
      </c>
      <c r="E149" s="161" t="s">
        <v>2300</v>
      </c>
      <c r="F149" s="162" t="s">
        <v>2301</v>
      </c>
      <c r="G149" s="163" t="s">
        <v>224</v>
      </c>
      <c r="H149" s="164">
        <v>43.927999999999997</v>
      </c>
      <c r="I149" s="165"/>
      <c r="J149" s="166">
        <f t="shared" si="5"/>
        <v>0</v>
      </c>
      <c r="K149" s="167"/>
      <c r="L149" s="31"/>
      <c r="M149" s="168" t="s">
        <v>1</v>
      </c>
      <c r="N149" s="169" t="s">
        <v>38</v>
      </c>
      <c r="O149" s="59"/>
      <c r="P149" s="170">
        <f t="shared" si="6"/>
        <v>0</v>
      </c>
      <c r="Q149" s="170">
        <v>0</v>
      </c>
      <c r="R149" s="170">
        <f t="shared" si="7"/>
        <v>0</v>
      </c>
      <c r="S149" s="170">
        <v>0</v>
      </c>
      <c r="T149" s="171">
        <f t="shared" si="8"/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72" t="s">
        <v>225</v>
      </c>
      <c r="AT149" s="172" t="s">
        <v>221</v>
      </c>
      <c r="AU149" s="172" t="s">
        <v>84</v>
      </c>
      <c r="AY149" s="13" t="s">
        <v>219</v>
      </c>
      <c r="BE149" s="91">
        <f t="shared" si="9"/>
        <v>0</v>
      </c>
      <c r="BF149" s="91">
        <f t="shared" si="10"/>
        <v>0</v>
      </c>
      <c r="BG149" s="91">
        <f t="shared" si="11"/>
        <v>0</v>
      </c>
      <c r="BH149" s="91">
        <f t="shared" si="12"/>
        <v>0</v>
      </c>
      <c r="BI149" s="91">
        <f t="shared" si="13"/>
        <v>0</v>
      </c>
      <c r="BJ149" s="13" t="s">
        <v>84</v>
      </c>
      <c r="BK149" s="91">
        <f t="shared" si="14"/>
        <v>0</v>
      </c>
      <c r="BL149" s="13" t="s">
        <v>225</v>
      </c>
      <c r="BM149" s="172" t="s">
        <v>256</v>
      </c>
    </row>
    <row r="150" spans="1:65" s="2" customFormat="1" ht="16.5" customHeight="1" x14ac:dyDescent="0.2">
      <c r="A150" s="30"/>
      <c r="B150" s="128"/>
      <c r="C150" s="160" t="s">
        <v>257</v>
      </c>
      <c r="D150" s="160" t="s">
        <v>221</v>
      </c>
      <c r="E150" s="161" t="s">
        <v>314</v>
      </c>
      <c r="F150" s="162" t="s">
        <v>2302</v>
      </c>
      <c r="G150" s="163" t="s">
        <v>224</v>
      </c>
      <c r="H150" s="164">
        <v>43.927999999999997</v>
      </c>
      <c r="I150" s="165"/>
      <c r="J150" s="166">
        <f t="shared" si="5"/>
        <v>0</v>
      </c>
      <c r="K150" s="167"/>
      <c r="L150" s="31"/>
      <c r="M150" s="168" t="s">
        <v>1</v>
      </c>
      <c r="N150" s="169" t="s">
        <v>38</v>
      </c>
      <c r="O150" s="59"/>
      <c r="P150" s="170">
        <f t="shared" si="6"/>
        <v>0</v>
      </c>
      <c r="Q150" s="170">
        <v>0</v>
      </c>
      <c r="R150" s="170">
        <f t="shared" si="7"/>
        <v>0</v>
      </c>
      <c r="S150" s="170">
        <v>0</v>
      </c>
      <c r="T150" s="171">
        <f t="shared" si="8"/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72" t="s">
        <v>225</v>
      </c>
      <c r="AT150" s="172" t="s">
        <v>221</v>
      </c>
      <c r="AU150" s="172" t="s">
        <v>84</v>
      </c>
      <c r="AY150" s="13" t="s">
        <v>219</v>
      </c>
      <c r="BE150" s="91">
        <f t="shared" si="9"/>
        <v>0</v>
      </c>
      <c r="BF150" s="91">
        <f t="shared" si="10"/>
        <v>0</v>
      </c>
      <c r="BG150" s="91">
        <f t="shared" si="11"/>
        <v>0</v>
      </c>
      <c r="BH150" s="91">
        <f t="shared" si="12"/>
        <v>0</v>
      </c>
      <c r="BI150" s="91">
        <f t="shared" si="13"/>
        <v>0</v>
      </c>
      <c r="BJ150" s="13" t="s">
        <v>84</v>
      </c>
      <c r="BK150" s="91">
        <f t="shared" si="14"/>
        <v>0</v>
      </c>
      <c r="BL150" s="13" t="s">
        <v>225</v>
      </c>
      <c r="BM150" s="172" t="s">
        <v>260</v>
      </c>
    </row>
    <row r="151" spans="1:65" s="2" customFormat="1" ht="21.75" customHeight="1" x14ac:dyDescent="0.2">
      <c r="A151" s="30"/>
      <c r="B151" s="128"/>
      <c r="C151" s="160" t="s">
        <v>261</v>
      </c>
      <c r="D151" s="160" t="s">
        <v>221</v>
      </c>
      <c r="E151" s="161" t="s">
        <v>316</v>
      </c>
      <c r="F151" s="162" t="s">
        <v>317</v>
      </c>
      <c r="G151" s="163" t="s">
        <v>224</v>
      </c>
      <c r="H151" s="164">
        <v>85.432000000000002</v>
      </c>
      <c r="I151" s="165"/>
      <c r="J151" s="166">
        <f t="shared" si="5"/>
        <v>0</v>
      </c>
      <c r="K151" s="167"/>
      <c r="L151" s="31"/>
      <c r="M151" s="168" t="s">
        <v>1</v>
      </c>
      <c r="N151" s="169" t="s">
        <v>38</v>
      </c>
      <c r="O151" s="59"/>
      <c r="P151" s="170">
        <f t="shared" si="6"/>
        <v>0</v>
      </c>
      <c r="Q151" s="170">
        <v>0</v>
      </c>
      <c r="R151" s="170">
        <f t="shared" si="7"/>
        <v>0</v>
      </c>
      <c r="S151" s="170">
        <v>0</v>
      </c>
      <c r="T151" s="171">
        <f t="shared" si="8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72" t="s">
        <v>225</v>
      </c>
      <c r="AT151" s="172" t="s">
        <v>221</v>
      </c>
      <c r="AU151" s="172" t="s">
        <v>84</v>
      </c>
      <c r="AY151" s="13" t="s">
        <v>219</v>
      </c>
      <c r="BE151" s="91">
        <f t="shared" si="9"/>
        <v>0</v>
      </c>
      <c r="BF151" s="91">
        <f t="shared" si="10"/>
        <v>0</v>
      </c>
      <c r="BG151" s="91">
        <f t="shared" si="11"/>
        <v>0</v>
      </c>
      <c r="BH151" s="91">
        <f t="shared" si="12"/>
        <v>0</v>
      </c>
      <c r="BI151" s="91">
        <f t="shared" si="13"/>
        <v>0</v>
      </c>
      <c r="BJ151" s="13" t="s">
        <v>84</v>
      </c>
      <c r="BK151" s="91">
        <f t="shared" si="14"/>
        <v>0</v>
      </c>
      <c r="BL151" s="13" t="s">
        <v>225</v>
      </c>
      <c r="BM151" s="172" t="s">
        <v>264</v>
      </c>
    </row>
    <row r="152" spans="1:65" s="11" customFormat="1" ht="22.8" customHeight="1" x14ac:dyDescent="0.25">
      <c r="B152" s="147"/>
      <c r="D152" s="148" t="s">
        <v>71</v>
      </c>
      <c r="E152" s="158" t="s">
        <v>225</v>
      </c>
      <c r="F152" s="158" t="s">
        <v>443</v>
      </c>
      <c r="I152" s="150"/>
      <c r="J152" s="159">
        <f>BK152</f>
        <v>0</v>
      </c>
      <c r="L152" s="147"/>
      <c r="M152" s="152"/>
      <c r="N152" s="153"/>
      <c r="O152" s="153"/>
      <c r="P152" s="154">
        <f>SUM(P153:P154)</f>
        <v>0</v>
      </c>
      <c r="Q152" s="153"/>
      <c r="R152" s="154">
        <f>SUM(R153:R154)</f>
        <v>7.5099552000000003</v>
      </c>
      <c r="S152" s="153"/>
      <c r="T152" s="155">
        <f>SUM(T153:T154)</f>
        <v>0</v>
      </c>
      <c r="AR152" s="148" t="s">
        <v>78</v>
      </c>
      <c r="AT152" s="156" t="s">
        <v>71</v>
      </c>
      <c r="AU152" s="156" t="s">
        <v>78</v>
      </c>
      <c r="AY152" s="148" t="s">
        <v>219</v>
      </c>
      <c r="BK152" s="157">
        <f>SUM(BK153:BK154)</f>
        <v>0</v>
      </c>
    </row>
    <row r="153" spans="1:65" s="2" customFormat="1" ht="16.5" customHeight="1" x14ac:dyDescent="0.2">
      <c r="A153" s="30"/>
      <c r="B153" s="128"/>
      <c r="C153" s="160" t="s">
        <v>265</v>
      </c>
      <c r="D153" s="160" t="s">
        <v>221</v>
      </c>
      <c r="E153" s="161" t="s">
        <v>2311</v>
      </c>
      <c r="F153" s="162" t="s">
        <v>2570</v>
      </c>
      <c r="G153" s="163" t="s">
        <v>224</v>
      </c>
      <c r="H153" s="164">
        <v>0.52800000000000002</v>
      </c>
      <c r="I153" s="165"/>
      <c r="J153" s="166">
        <f>ROUND(I153*H153,2)</f>
        <v>0</v>
      </c>
      <c r="K153" s="167"/>
      <c r="L153" s="31"/>
      <c r="M153" s="168" t="s">
        <v>1</v>
      </c>
      <c r="N153" s="169" t="s">
        <v>38</v>
      </c>
      <c r="O153" s="59"/>
      <c r="P153" s="170">
        <f>O153*H153</f>
        <v>0</v>
      </c>
      <c r="Q153" s="170">
        <v>2.8446799999999999</v>
      </c>
      <c r="R153" s="170">
        <f>Q153*H153</f>
        <v>1.5019910400000001</v>
      </c>
      <c r="S153" s="170">
        <v>0</v>
      </c>
      <c r="T153" s="171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72" t="s">
        <v>225</v>
      </c>
      <c r="AT153" s="172" t="s">
        <v>221</v>
      </c>
      <c r="AU153" s="172" t="s">
        <v>84</v>
      </c>
      <c r="AY153" s="13" t="s">
        <v>219</v>
      </c>
      <c r="BE153" s="91">
        <f>IF(N153="základná",J153,0)</f>
        <v>0</v>
      </c>
      <c r="BF153" s="91">
        <f>IF(N153="znížená",J153,0)</f>
        <v>0</v>
      </c>
      <c r="BG153" s="91">
        <f>IF(N153="zákl. prenesená",J153,0)</f>
        <v>0</v>
      </c>
      <c r="BH153" s="91">
        <f>IF(N153="zníž. prenesená",J153,0)</f>
        <v>0</v>
      </c>
      <c r="BI153" s="91">
        <f>IF(N153="nulová",J153,0)</f>
        <v>0</v>
      </c>
      <c r="BJ153" s="13" t="s">
        <v>84</v>
      </c>
      <c r="BK153" s="91">
        <f>ROUND(I153*H153,2)</f>
        <v>0</v>
      </c>
      <c r="BL153" s="13" t="s">
        <v>225</v>
      </c>
      <c r="BM153" s="172" t="s">
        <v>268</v>
      </c>
    </row>
    <row r="154" spans="1:65" s="2" customFormat="1" ht="16.5" customHeight="1" x14ac:dyDescent="0.2">
      <c r="A154" s="30"/>
      <c r="B154" s="128"/>
      <c r="C154" s="160" t="s">
        <v>242</v>
      </c>
      <c r="D154" s="160" t="s">
        <v>221</v>
      </c>
      <c r="E154" s="161" t="s">
        <v>2313</v>
      </c>
      <c r="F154" s="162" t="s">
        <v>2571</v>
      </c>
      <c r="G154" s="163" t="s">
        <v>224</v>
      </c>
      <c r="H154" s="164">
        <v>2.1120000000000001</v>
      </c>
      <c r="I154" s="165"/>
      <c r="J154" s="166">
        <f>ROUND(I154*H154,2)</f>
        <v>0</v>
      </c>
      <c r="K154" s="167"/>
      <c r="L154" s="31"/>
      <c r="M154" s="168" t="s">
        <v>1</v>
      </c>
      <c r="N154" s="169" t="s">
        <v>38</v>
      </c>
      <c r="O154" s="59"/>
      <c r="P154" s="170">
        <f>O154*H154</f>
        <v>0</v>
      </c>
      <c r="Q154" s="170">
        <v>2.8446799999999999</v>
      </c>
      <c r="R154" s="170">
        <f>Q154*H154</f>
        <v>6.0079641600000002</v>
      </c>
      <c r="S154" s="170">
        <v>0</v>
      </c>
      <c r="T154" s="171">
        <f>S154*H154</f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72" t="s">
        <v>225</v>
      </c>
      <c r="AT154" s="172" t="s">
        <v>221</v>
      </c>
      <c r="AU154" s="172" t="s">
        <v>84</v>
      </c>
      <c r="AY154" s="13" t="s">
        <v>219</v>
      </c>
      <c r="BE154" s="91">
        <f>IF(N154="základná",J154,0)</f>
        <v>0</v>
      </c>
      <c r="BF154" s="91">
        <f>IF(N154="znížená",J154,0)</f>
        <v>0</v>
      </c>
      <c r="BG154" s="91">
        <f>IF(N154="zákl. prenesená",J154,0)</f>
        <v>0</v>
      </c>
      <c r="BH154" s="91">
        <f>IF(N154="zníž. prenesená",J154,0)</f>
        <v>0</v>
      </c>
      <c r="BI154" s="91">
        <f>IF(N154="nulová",J154,0)</f>
        <v>0</v>
      </c>
      <c r="BJ154" s="13" t="s">
        <v>84</v>
      </c>
      <c r="BK154" s="91">
        <f>ROUND(I154*H154,2)</f>
        <v>0</v>
      </c>
      <c r="BL154" s="13" t="s">
        <v>225</v>
      </c>
      <c r="BM154" s="172" t="s">
        <v>271</v>
      </c>
    </row>
    <row r="155" spans="1:65" s="11" customFormat="1" ht="22.8" customHeight="1" x14ac:dyDescent="0.25">
      <c r="B155" s="147"/>
      <c r="D155" s="148" t="s">
        <v>71</v>
      </c>
      <c r="E155" s="158" t="s">
        <v>233</v>
      </c>
      <c r="F155" s="158" t="s">
        <v>2315</v>
      </c>
      <c r="I155" s="150"/>
      <c r="J155" s="159">
        <f>BK155</f>
        <v>0</v>
      </c>
      <c r="L155" s="147"/>
      <c r="M155" s="152"/>
      <c r="N155" s="153"/>
      <c r="O155" s="153"/>
      <c r="P155" s="154">
        <f>SUM(P156:P159)</f>
        <v>0</v>
      </c>
      <c r="Q155" s="153"/>
      <c r="R155" s="154">
        <f>SUM(R156:R159)</f>
        <v>14.949088800000002</v>
      </c>
      <c r="S155" s="153"/>
      <c r="T155" s="155">
        <f>SUM(T156:T159)</f>
        <v>0</v>
      </c>
      <c r="AR155" s="148" t="s">
        <v>78</v>
      </c>
      <c r="AT155" s="156" t="s">
        <v>71</v>
      </c>
      <c r="AU155" s="156" t="s">
        <v>78</v>
      </c>
      <c r="AY155" s="148" t="s">
        <v>219</v>
      </c>
      <c r="BK155" s="157">
        <f>SUM(BK156:BK159)</f>
        <v>0</v>
      </c>
    </row>
    <row r="156" spans="1:65" s="2" customFormat="1" ht="24.3" customHeight="1" x14ac:dyDescent="0.2">
      <c r="A156" s="30"/>
      <c r="B156" s="128"/>
      <c r="C156" s="160" t="s">
        <v>272</v>
      </c>
      <c r="D156" s="160" t="s">
        <v>221</v>
      </c>
      <c r="E156" s="161" t="s">
        <v>2350</v>
      </c>
      <c r="F156" s="162" t="s">
        <v>2572</v>
      </c>
      <c r="G156" s="163" t="s">
        <v>224</v>
      </c>
      <c r="H156" s="164">
        <v>2.64</v>
      </c>
      <c r="I156" s="165"/>
      <c r="J156" s="166">
        <f>ROUND(I156*H156,2)</f>
        <v>0</v>
      </c>
      <c r="K156" s="167"/>
      <c r="L156" s="31"/>
      <c r="M156" s="168" t="s">
        <v>1</v>
      </c>
      <c r="N156" s="169" t="s">
        <v>38</v>
      </c>
      <c r="O156" s="59"/>
      <c r="P156" s="170">
        <f>O156*H156</f>
        <v>0</v>
      </c>
      <c r="Q156" s="170">
        <v>2.4411700000000001</v>
      </c>
      <c r="R156" s="170">
        <f>Q156*H156</f>
        <v>6.4446888000000007</v>
      </c>
      <c r="S156" s="170">
        <v>0</v>
      </c>
      <c r="T156" s="171">
        <f>S156*H156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72" t="s">
        <v>225</v>
      </c>
      <c r="AT156" s="172" t="s">
        <v>221</v>
      </c>
      <c r="AU156" s="172" t="s">
        <v>84</v>
      </c>
      <c r="AY156" s="13" t="s">
        <v>219</v>
      </c>
      <c r="BE156" s="91">
        <f>IF(N156="základná",J156,0)</f>
        <v>0</v>
      </c>
      <c r="BF156" s="91">
        <f>IF(N156="znížená",J156,0)</f>
        <v>0</v>
      </c>
      <c r="BG156" s="91">
        <f>IF(N156="zákl. prenesená",J156,0)</f>
        <v>0</v>
      </c>
      <c r="BH156" s="91">
        <f>IF(N156="zníž. prenesená",J156,0)</f>
        <v>0</v>
      </c>
      <c r="BI156" s="91">
        <f>IF(N156="nulová",J156,0)</f>
        <v>0</v>
      </c>
      <c r="BJ156" s="13" t="s">
        <v>84</v>
      </c>
      <c r="BK156" s="91">
        <f>ROUND(I156*H156,2)</f>
        <v>0</v>
      </c>
      <c r="BL156" s="13" t="s">
        <v>225</v>
      </c>
      <c r="BM156" s="172" t="s">
        <v>275</v>
      </c>
    </row>
    <row r="157" spans="1:65" s="2" customFormat="1" ht="16.5" customHeight="1" x14ac:dyDescent="0.2">
      <c r="A157" s="30"/>
      <c r="B157" s="128"/>
      <c r="C157" s="160" t="s">
        <v>247</v>
      </c>
      <c r="D157" s="160" t="s">
        <v>221</v>
      </c>
      <c r="E157" s="161" t="s">
        <v>2352</v>
      </c>
      <c r="F157" s="162" t="s">
        <v>2353</v>
      </c>
      <c r="G157" s="163" t="s">
        <v>224</v>
      </c>
      <c r="H157" s="164">
        <v>2.64</v>
      </c>
      <c r="I157" s="165"/>
      <c r="J157" s="166">
        <f>ROUND(I157*H157,2)</f>
        <v>0</v>
      </c>
      <c r="K157" s="167"/>
      <c r="L157" s="31"/>
      <c r="M157" s="168" t="s">
        <v>1</v>
      </c>
      <c r="N157" s="169" t="s">
        <v>38</v>
      </c>
      <c r="O157" s="59"/>
      <c r="P157" s="170">
        <f>O157*H157</f>
        <v>0</v>
      </c>
      <c r="Q157" s="170">
        <v>0</v>
      </c>
      <c r="R157" s="170">
        <f>Q157*H157</f>
        <v>0</v>
      </c>
      <c r="S157" s="170">
        <v>0</v>
      </c>
      <c r="T157" s="171">
        <f>S157*H157</f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72" t="s">
        <v>225</v>
      </c>
      <c r="AT157" s="172" t="s">
        <v>221</v>
      </c>
      <c r="AU157" s="172" t="s">
        <v>84</v>
      </c>
      <c r="AY157" s="13" t="s">
        <v>219</v>
      </c>
      <c r="BE157" s="91">
        <f>IF(N157="základná",J157,0)</f>
        <v>0</v>
      </c>
      <c r="BF157" s="91">
        <f>IF(N157="znížená",J157,0)</f>
        <v>0</v>
      </c>
      <c r="BG157" s="91">
        <f>IF(N157="zákl. prenesená",J157,0)</f>
        <v>0</v>
      </c>
      <c r="BH157" s="91">
        <f>IF(N157="zníž. prenesená",J157,0)</f>
        <v>0</v>
      </c>
      <c r="BI157" s="91">
        <f>IF(N157="nulová",J157,0)</f>
        <v>0</v>
      </c>
      <c r="BJ157" s="13" t="s">
        <v>84</v>
      </c>
      <c r="BK157" s="91">
        <f>ROUND(I157*H157,2)</f>
        <v>0</v>
      </c>
      <c r="BL157" s="13" t="s">
        <v>225</v>
      </c>
      <c r="BM157" s="172" t="s">
        <v>279</v>
      </c>
    </row>
    <row r="158" spans="1:65" s="2" customFormat="1" ht="16.5" customHeight="1" x14ac:dyDescent="0.2">
      <c r="A158" s="30"/>
      <c r="B158" s="128"/>
      <c r="C158" s="160" t="s">
        <v>334</v>
      </c>
      <c r="D158" s="160" t="s">
        <v>221</v>
      </c>
      <c r="E158" s="161" t="s">
        <v>2464</v>
      </c>
      <c r="F158" s="162" t="s">
        <v>2465</v>
      </c>
      <c r="G158" s="163" t="s">
        <v>246</v>
      </c>
      <c r="H158" s="164">
        <v>1</v>
      </c>
      <c r="I158" s="165"/>
      <c r="J158" s="166">
        <f>ROUND(I158*H158,2)</f>
        <v>0</v>
      </c>
      <c r="K158" s="167"/>
      <c r="L158" s="31"/>
      <c r="M158" s="168" t="s">
        <v>1</v>
      </c>
      <c r="N158" s="169" t="s">
        <v>38</v>
      </c>
      <c r="O158" s="59"/>
      <c r="P158" s="170">
        <f>O158*H158</f>
        <v>0</v>
      </c>
      <c r="Q158" s="170">
        <v>4.4000000000000003E-3</v>
      </c>
      <c r="R158" s="170">
        <f>Q158*H158</f>
        <v>4.4000000000000003E-3</v>
      </c>
      <c r="S158" s="170">
        <v>0</v>
      </c>
      <c r="T158" s="171">
        <f>S158*H158</f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72" t="s">
        <v>225</v>
      </c>
      <c r="AT158" s="172" t="s">
        <v>221</v>
      </c>
      <c r="AU158" s="172" t="s">
        <v>84</v>
      </c>
      <c r="AY158" s="13" t="s">
        <v>219</v>
      </c>
      <c r="BE158" s="91">
        <f>IF(N158="základná",J158,0)</f>
        <v>0</v>
      </c>
      <c r="BF158" s="91">
        <f>IF(N158="znížená",J158,0)</f>
        <v>0</v>
      </c>
      <c r="BG158" s="91">
        <f>IF(N158="zákl. prenesená",J158,0)</f>
        <v>0</v>
      </c>
      <c r="BH158" s="91">
        <f>IF(N158="zníž. prenesená",J158,0)</f>
        <v>0</v>
      </c>
      <c r="BI158" s="91">
        <f>IF(N158="nulová",J158,0)</f>
        <v>0</v>
      </c>
      <c r="BJ158" s="13" t="s">
        <v>84</v>
      </c>
      <c r="BK158" s="91">
        <f>ROUND(I158*H158,2)</f>
        <v>0</v>
      </c>
      <c r="BL158" s="13" t="s">
        <v>225</v>
      </c>
      <c r="BM158" s="172" t="s">
        <v>337</v>
      </c>
    </row>
    <row r="159" spans="1:65" s="2" customFormat="1" ht="24.3" customHeight="1" x14ac:dyDescent="0.2">
      <c r="A159" s="30"/>
      <c r="B159" s="128"/>
      <c r="C159" s="178" t="s">
        <v>251</v>
      </c>
      <c r="D159" s="178" t="s">
        <v>680</v>
      </c>
      <c r="E159" s="179" t="s">
        <v>2573</v>
      </c>
      <c r="F159" s="180" t="s">
        <v>2574</v>
      </c>
      <c r="G159" s="181" t="s">
        <v>246</v>
      </c>
      <c r="H159" s="182">
        <v>1</v>
      </c>
      <c r="I159" s="183"/>
      <c r="J159" s="184">
        <f>ROUND(I159*H159,2)</f>
        <v>0</v>
      </c>
      <c r="K159" s="185"/>
      <c r="L159" s="186"/>
      <c r="M159" s="187" t="s">
        <v>1</v>
      </c>
      <c r="N159" s="188" t="s">
        <v>38</v>
      </c>
      <c r="O159" s="59"/>
      <c r="P159" s="170">
        <f>O159*H159</f>
        <v>0</v>
      </c>
      <c r="Q159" s="170">
        <v>8.5</v>
      </c>
      <c r="R159" s="170">
        <f>Q159*H159</f>
        <v>8.5</v>
      </c>
      <c r="S159" s="170">
        <v>0</v>
      </c>
      <c r="T159" s="171">
        <f>S159*H159</f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72" t="s">
        <v>233</v>
      </c>
      <c r="AT159" s="172" t="s">
        <v>680</v>
      </c>
      <c r="AU159" s="172" t="s">
        <v>84</v>
      </c>
      <c r="AY159" s="13" t="s">
        <v>219</v>
      </c>
      <c r="BE159" s="91">
        <f>IF(N159="základná",J159,0)</f>
        <v>0</v>
      </c>
      <c r="BF159" s="91">
        <f>IF(N159="znížená",J159,0)</f>
        <v>0</v>
      </c>
      <c r="BG159" s="91">
        <f>IF(N159="zákl. prenesená",J159,0)</f>
        <v>0</v>
      </c>
      <c r="BH159" s="91">
        <f>IF(N159="zníž. prenesená",J159,0)</f>
        <v>0</v>
      </c>
      <c r="BI159" s="91">
        <f>IF(N159="nulová",J159,0)</f>
        <v>0</v>
      </c>
      <c r="BJ159" s="13" t="s">
        <v>84</v>
      </c>
      <c r="BK159" s="91">
        <f>ROUND(I159*H159,2)</f>
        <v>0</v>
      </c>
      <c r="BL159" s="13" t="s">
        <v>225</v>
      </c>
      <c r="BM159" s="172" t="s">
        <v>340</v>
      </c>
    </row>
    <row r="160" spans="1:65" s="11" customFormat="1" ht="22.8" customHeight="1" x14ac:dyDescent="0.25">
      <c r="B160" s="147"/>
      <c r="D160" s="148" t="s">
        <v>71</v>
      </c>
      <c r="E160" s="158" t="s">
        <v>238</v>
      </c>
      <c r="F160" s="158" t="s">
        <v>239</v>
      </c>
      <c r="I160" s="150"/>
      <c r="J160" s="159">
        <f>BK160</f>
        <v>0</v>
      </c>
      <c r="L160" s="147"/>
      <c r="M160" s="152"/>
      <c r="N160" s="153"/>
      <c r="O160" s="153"/>
      <c r="P160" s="154">
        <f>SUM(P161:P162)</f>
        <v>0</v>
      </c>
      <c r="Q160" s="153"/>
      <c r="R160" s="154">
        <f>SUM(R161:R162)</f>
        <v>76.544539999999998</v>
      </c>
      <c r="S160" s="153"/>
      <c r="T160" s="155">
        <f>SUM(T161:T162)</f>
        <v>0</v>
      </c>
      <c r="AR160" s="148" t="s">
        <v>78</v>
      </c>
      <c r="AT160" s="156" t="s">
        <v>71</v>
      </c>
      <c r="AU160" s="156" t="s">
        <v>78</v>
      </c>
      <c r="AY160" s="148" t="s">
        <v>219</v>
      </c>
      <c r="BK160" s="157">
        <f>SUM(BK161:BK162)</f>
        <v>0</v>
      </c>
    </row>
    <row r="161" spans="1:65" s="2" customFormat="1" ht="16.5" customHeight="1" x14ac:dyDescent="0.2">
      <c r="A161" s="30"/>
      <c r="B161" s="128"/>
      <c r="C161" s="160" t="s">
        <v>341</v>
      </c>
      <c r="D161" s="160" t="s">
        <v>221</v>
      </c>
      <c r="E161" s="161" t="s">
        <v>2364</v>
      </c>
      <c r="F161" s="162" t="s">
        <v>2365</v>
      </c>
      <c r="G161" s="163" t="s">
        <v>224</v>
      </c>
      <c r="H161" s="164">
        <v>43.927999999999997</v>
      </c>
      <c r="I161" s="165"/>
      <c r="J161" s="166">
        <f>ROUND(I161*H161,2)</f>
        <v>0</v>
      </c>
      <c r="K161" s="167"/>
      <c r="L161" s="31"/>
      <c r="M161" s="168" t="s">
        <v>1</v>
      </c>
      <c r="N161" s="169" t="s">
        <v>38</v>
      </c>
      <c r="O161" s="59"/>
      <c r="P161" s="170">
        <f>O161*H161</f>
        <v>0</v>
      </c>
      <c r="Q161" s="170">
        <v>1.7424999999999999</v>
      </c>
      <c r="R161" s="170">
        <f>Q161*H161</f>
        <v>76.544539999999998</v>
      </c>
      <c r="S161" s="170">
        <v>0</v>
      </c>
      <c r="T161" s="171">
        <f>S161*H161</f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72" t="s">
        <v>225</v>
      </c>
      <c r="AT161" s="172" t="s">
        <v>221</v>
      </c>
      <c r="AU161" s="172" t="s">
        <v>84</v>
      </c>
      <c r="AY161" s="13" t="s">
        <v>219</v>
      </c>
      <c r="BE161" s="91">
        <f>IF(N161="základná",J161,0)</f>
        <v>0</v>
      </c>
      <c r="BF161" s="91">
        <f>IF(N161="znížená",J161,0)</f>
        <v>0</v>
      </c>
      <c r="BG161" s="91">
        <f>IF(N161="zákl. prenesená",J161,0)</f>
        <v>0</v>
      </c>
      <c r="BH161" s="91">
        <f>IF(N161="zníž. prenesená",J161,0)</f>
        <v>0</v>
      </c>
      <c r="BI161" s="91">
        <f>IF(N161="nulová",J161,0)</f>
        <v>0</v>
      </c>
      <c r="BJ161" s="13" t="s">
        <v>84</v>
      </c>
      <c r="BK161" s="91">
        <f>ROUND(I161*H161,2)</f>
        <v>0</v>
      </c>
      <c r="BL161" s="13" t="s">
        <v>225</v>
      </c>
      <c r="BM161" s="172" t="s">
        <v>344</v>
      </c>
    </row>
    <row r="162" spans="1:65" s="2" customFormat="1" ht="24.3" customHeight="1" x14ac:dyDescent="0.2">
      <c r="A162" s="30"/>
      <c r="B162" s="128"/>
      <c r="C162" s="160" t="s">
        <v>7</v>
      </c>
      <c r="D162" s="160" t="s">
        <v>221</v>
      </c>
      <c r="E162" s="161" t="s">
        <v>2366</v>
      </c>
      <c r="F162" s="162" t="s">
        <v>2367</v>
      </c>
      <c r="G162" s="163" t="s">
        <v>250</v>
      </c>
      <c r="H162" s="164">
        <v>22.459</v>
      </c>
      <c r="I162" s="165"/>
      <c r="J162" s="166">
        <f>ROUND(I162*H162,2)</f>
        <v>0</v>
      </c>
      <c r="K162" s="167"/>
      <c r="L162" s="31"/>
      <c r="M162" s="168" t="s">
        <v>1</v>
      </c>
      <c r="N162" s="169" t="s">
        <v>38</v>
      </c>
      <c r="O162" s="59"/>
      <c r="P162" s="170">
        <f>O162*H162</f>
        <v>0</v>
      </c>
      <c r="Q162" s="170">
        <v>0</v>
      </c>
      <c r="R162" s="170">
        <f>Q162*H162</f>
        <v>0</v>
      </c>
      <c r="S162" s="170">
        <v>0</v>
      </c>
      <c r="T162" s="171">
        <f>S162*H162</f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72" t="s">
        <v>225</v>
      </c>
      <c r="AT162" s="172" t="s">
        <v>221</v>
      </c>
      <c r="AU162" s="172" t="s">
        <v>84</v>
      </c>
      <c r="AY162" s="13" t="s">
        <v>219</v>
      </c>
      <c r="BE162" s="91">
        <f>IF(N162="základná",J162,0)</f>
        <v>0</v>
      </c>
      <c r="BF162" s="91">
        <f>IF(N162="znížená",J162,0)</f>
        <v>0</v>
      </c>
      <c r="BG162" s="91">
        <f>IF(N162="zákl. prenesená",J162,0)</f>
        <v>0</v>
      </c>
      <c r="BH162" s="91">
        <f>IF(N162="zníž. prenesená",J162,0)</f>
        <v>0</v>
      </c>
      <c r="BI162" s="91">
        <f>IF(N162="nulová",J162,0)</f>
        <v>0</v>
      </c>
      <c r="BJ162" s="13" t="s">
        <v>84</v>
      </c>
      <c r="BK162" s="91">
        <f>ROUND(I162*H162,2)</f>
        <v>0</v>
      </c>
      <c r="BL162" s="13" t="s">
        <v>225</v>
      </c>
      <c r="BM162" s="172" t="s">
        <v>347</v>
      </c>
    </row>
    <row r="163" spans="1:65" s="11" customFormat="1" ht="25.95" customHeight="1" x14ac:dyDescent="0.25">
      <c r="B163" s="147"/>
      <c r="D163" s="148" t="s">
        <v>71</v>
      </c>
      <c r="E163" s="149" t="s">
        <v>668</v>
      </c>
      <c r="F163" s="149" t="s">
        <v>669</v>
      </c>
      <c r="I163" s="150"/>
      <c r="J163" s="151">
        <f>BK163</f>
        <v>0</v>
      </c>
      <c r="L163" s="147"/>
      <c r="M163" s="152"/>
      <c r="N163" s="153"/>
      <c r="O163" s="153"/>
      <c r="P163" s="154">
        <f>P164</f>
        <v>0</v>
      </c>
      <c r="Q163" s="153"/>
      <c r="R163" s="154">
        <f>R164</f>
        <v>3.9500000000000004E-3</v>
      </c>
      <c r="S163" s="153"/>
      <c r="T163" s="155">
        <f>T164</f>
        <v>0</v>
      </c>
      <c r="AR163" s="148" t="s">
        <v>78</v>
      </c>
      <c r="AT163" s="156" t="s">
        <v>71</v>
      </c>
      <c r="AU163" s="156" t="s">
        <v>72</v>
      </c>
      <c r="AY163" s="148" t="s">
        <v>219</v>
      </c>
      <c r="BK163" s="157">
        <f>BK164</f>
        <v>0</v>
      </c>
    </row>
    <row r="164" spans="1:65" s="11" customFormat="1" ht="22.8" customHeight="1" x14ac:dyDescent="0.25">
      <c r="B164" s="147"/>
      <c r="D164" s="148" t="s">
        <v>71</v>
      </c>
      <c r="E164" s="158" t="s">
        <v>1263</v>
      </c>
      <c r="F164" s="158" t="s">
        <v>2368</v>
      </c>
      <c r="I164" s="150"/>
      <c r="J164" s="159">
        <f>BK164</f>
        <v>0</v>
      </c>
      <c r="L164" s="147"/>
      <c r="M164" s="152"/>
      <c r="N164" s="153"/>
      <c r="O164" s="153"/>
      <c r="P164" s="154">
        <f>SUM(P165:P167)</f>
        <v>0</v>
      </c>
      <c r="Q164" s="153"/>
      <c r="R164" s="154">
        <f>SUM(R165:R167)</f>
        <v>3.9500000000000004E-3</v>
      </c>
      <c r="S164" s="153"/>
      <c r="T164" s="155">
        <f>SUM(T165:T167)</f>
        <v>0</v>
      </c>
      <c r="AR164" s="148" t="s">
        <v>84</v>
      </c>
      <c r="AT164" s="156" t="s">
        <v>71</v>
      </c>
      <c r="AU164" s="156" t="s">
        <v>78</v>
      </c>
      <c r="AY164" s="148" t="s">
        <v>219</v>
      </c>
      <c r="BK164" s="157">
        <f>SUM(BK165:BK167)</f>
        <v>0</v>
      </c>
    </row>
    <row r="165" spans="1:65" s="2" customFormat="1" ht="16.5" customHeight="1" x14ac:dyDescent="0.2">
      <c r="A165" s="30"/>
      <c r="B165" s="128"/>
      <c r="C165" s="160" t="s">
        <v>348</v>
      </c>
      <c r="D165" s="160" t="s">
        <v>221</v>
      </c>
      <c r="E165" s="161" t="s">
        <v>2575</v>
      </c>
      <c r="F165" s="162" t="s">
        <v>2576</v>
      </c>
      <c r="G165" s="163" t="s">
        <v>246</v>
      </c>
      <c r="H165" s="164">
        <v>1</v>
      </c>
      <c r="I165" s="165"/>
      <c r="J165" s="166">
        <f>ROUND(I165*H165,2)</f>
        <v>0</v>
      </c>
      <c r="K165" s="167"/>
      <c r="L165" s="31"/>
      <c r="M165" s="168" t="s">
        <v>1</v>
      </c>
      <c r="N165" s="169" t="s">
        <v>38</v>
      </c>
      <c r="O165" s="59"/>
      <c r="P165" s="170">
        <f>O165*H165</f>
        <v>0</v>
      </c>
      <c r="Q165" s="170">
        <v>3.9500000000000004E-3</v>
      </c>
      <c r="R165" s="170">
        <f>Q165*H165</f>
        <v>3.9500000000000004E-3</v>
      </c>
      <c r="S165" s="170">
        <v>0</v>
      </c>
      <c r="T165" s="171">
        <f>S165*H165</f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72" t="s">
        <v>247</v>
      </c>
      <c r="AT165" s="172" t="s">
        <v>221</v>
      </c>
      <c r="AU165" s="172" t="s">
        <v>84</v>
      </c>
      <c r="AY165" s="13" t="s">
        <v>219</v>
      </c>
      <c r="BE165" s="91">
        <f>IF(N165="základná",J165,0)</f>
        <v>0</v>
      </c>
      <c r="BF165" s="91">
        <f>IF(N165="znížená",J165,0)</f>
        <v>0</v>
      </c>
      <c r="BG165" s="91">
        <f>IF(N165="zákl. prenesená",J165,0)</f>
        <v>0</v>
      </c>
      <c r="BH165" s="91">
        <f>IF(N165="zníž. prenesená",J165,0)</f>
        <v>0</v>
      </c>
      <c r="BI165" s="91">
        <f>IF(N165="nulová",J165,0)</f>
        <v>0</v>
      </c>
      <c r="BJ165" s="13" t="s">
        <v>84</v>
      </c>
      <c r="BK165" s="91">
        <f>ROUND(I165*H165,2)</f>
        <v>0</v>
      </c>
      <c r="BL165" s="13" t="s">
        <v>247</v>
      </c>
      <c r="BM165" s="172" t="s">
        <v>351</v>
      </c>
    </row>
    <row r="166" spans="1:65" s="2" customFormat="1" ht="16.5" customHeight="1" x14ac:dyDescent="0.2">
      <c r="A166" s="30"/>
      <c r="B166" s="128"/>
      <c r="C166" s="178" t="s">
        <v>256</v>
      </c>
      <c r="D166" s="178" t="s">
        <v>680</v>
      </c>
      <c r="E166" s="179" t="s">
        <v>2577</v>
      </c>
      <c r="F166" s="180" t="s">
        <v>2578</v>
      </c>
      <c r="G166" s="181" t="s">
        <v>246</v>
      </c>
      <c r="H166" s="182">
        <v>1</v>
      </c>
      <c r="I166" s="183"/>
      <c r="J166" s="184">
        <f>ROUND(I166*H166,2)</f>
        <v>0</v>
      </c>
      <c r="K166" s="185"/>
      <c r="L166" s="186"/>
      <c r="M166" s="187" t="s">
        <v>1</v>
      </c>
      <c r="N166" s="188" t="s">
        <v>38</v>
      </c>
      <c r="O166" s="59"/>
      <c r="P166" s="170">
        <f>O166*H166</f>
        <v>0</v>
      </c>
      <c r="Q166" s="170">
        <v>0</v>
      </c>
      <c r="R166" s="170">
        <f>Q166*H166</f>
        <v>0</v>
      </c>
      <c r="S166" s="170">
        <v>0</v>
      </c>
      <c r="T166" s="171">
        <f>S166*H166</f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72" t="s">
        <v>275</v>
      </c>
      <c r="AT166" s="172" t="s">
        <v>680</v>
      </c>
      <c r="AU166" s="172" t="s">
        <v>84</v>
      </c>
      <c r="AY166" s="13" t="s">
        <v>219</v>
      </c>
      <c r="BE166" s="91">
        <f>IF(N166="základná",J166,0)</f>
        <v>0</v>
      </c>
      <c r="BF166" s="91">
        <f>IF(N166="znížená",J166,0)</f>
        <v>0</v>
      </c>
      <c r="BG166" s="91">
        <f>IF(N166="zákl. prenesená",J166,0)</f>
        <v>0</v>
      </c>
      <c r="BH166" s="91">
        <f>IF(N166="zníž. prenesená",J166,0)</f>
        <v>0</v>
      </c>
      <c r="BI166" s="91">
        <f>IF(N166="nulová",J166,0)</f>
        <v>0</v>
      </c>
      <c r="BJ166" s="13" t="s">
        <v>84</v>
      </c>
      <c r="BK166" s="91">
        <f>ROUND(I166*H166,2)</f>
        <v>0</v>
      </c>
      <c r="BL166" s="13" t="s">
        <v>247</v>
      </c>
      <c r="BM166" s="172" t="s">
        <v>354</v>
      </c>
    </row>
    <row r="167" spans="1:65" s="2" customFormat="1" ht="24.3" customHeight="1" x14ac:dyDescent="0.2">
      <c r="A167" s="30"/>
      <c r="B167" s="128"/>
      <c r="C167" s="160" t="s">
        <v>356</v>
      </c>
      <c r="D167" s="160" t="s">
        <v>221</v>
      </c>
      <c r="E167" s="161" t="s">
        <v>2389</v>
      </c>
      <c r="F167" s="162" t="s">
        <v>2390</v>
      </c>
      <c r="G167" s="163" t="s">
        <v>250</v>
      </c>
      <c r="H167" s="164">
        <v>4.0000000000000001E-3</v>
      </c>
      <c r="I167" s="165"/>
      <c r="J167" s="166">
        <f>ROUND(I167*H167,2)</f>
        <v>0</v>
      </c>
      <c r="K167" s="167"/>
      <c r="L167" s="31"/>
      <c r="M167" s="173" t="s">
        <v>1</v>
      </c>
      <c r="N167" s="174" t="s">
        <v>38</v>
      </c>
      <c r="O167" s="175"/>
      <c r="P167" s="176">
        <f>O167*H167</f>
        <v>0</v>
      </c>
      <c r="Q167" s="176">
        <v>0</v>
      </c>
      <c r="R167" s="176">
        <f>Q167*H167</f>
        <v>0</v>
      </c>
      <c r="S167" s="176">
        <v>0</v>
      </c>
      <c r="T167" s="177">
        <f>S167*H167</f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72" t="s">
        <v>247</v>
      </c>
      <c r="AT167" s="172" t="s">
        <v>221</v>
      </c>
      <c r="AU167" s="172" t="s">
        <v>84</v>
      </c>
      <c r="AY167" s="13" t="s">
        <v>219</v>
      </c>
      <c r="BE167" s="91">
        <f>IF(N167="základná",J167,0)</f>
        <v>0</v>
      </c>
      <c r="BF167" s="91">
        <f>IF(N167="znížená",J167,0)</f>
        <v>0</v>
      </c>
      <c r="BG167" s="91">
        <f>IF(N167="zákl. prenesená",J167,0)</f>
        <v>0</v>
      </c>
      <c r="BH167" s="91">
        <f>IF(N167="zníž. prenesená",J167,0)</f>
        <v>0</v>
      </c>
      <c r="BI167" s="91">
        <f>IF(N167="nulová",J167,0)</f>
        <v>0</v>
      </c>
      <c r="BJ167" s="13" t="s">
        <v>84</v>
      </c>
      <c r="BK167" s="91">
        <f>ROUND(I167*H167,2)</f>
        <v>0</v>
      </c>
      <c r="BL167" s="13" t="s">
        <v>247</v>
      </c>
      <c r="BM167" s="172" t="s">
        <v>359</v>
      </c>
    </row>
    <row r="168" spans="1:65" s="2" customFormat="1" ht="24.3" customHeight="1" x14ac:dyDescent="0.2">
      <c r="A168" s="30"/>
      <c r="B168" s="128"/>
      <c r="C168" s="427" t="s">
        <v>2852</v>
      </c>
      <c r="D168" s="427"/>
      <c r="E168" s="7"/>
      <c r="F168" s="7"/>
      <c r="G168" s="7"/>
      <c r="H168" s="7"/>
      <c r="I168" s="7"/>
      <c r="J168" s="192"/>
      <c r="K168" s="193"/>
      <c r="L168" s="31"/>
      <c r="M168" s="194"/>
      <c r="N168" s="169"/>
      <c r="O168" s="59"/>
      <c r="P168" s="170"/>
      <c r="Q168" s="170"/>
      <c r="R168" s="170"/>
      <c r="S168" s="170"/>
      <c r="T168" s="17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72"/>
      <c r="AT168" s="172"/>
      <c r="AU168" s="172"/>
      <c r="AY168" s="13"/>
      <c r="BE168" s="91"/>
      <c r="BF168" s="91"/>
      <c r="BG168" s="91"/>
      <c r="BH168" s="91"/>
      <c r="BI168" s="91"/>
      <c r="BJ168" s="13"/>
      <c r="BK168" s="91"/>
      <c r="BL168" s="13"/>
      <c r="BM168" s="172"/>
    </row>
    <row r="169" spans="1:65" s="2" customFormat="1" ht="28.8" customHeight="1" x14ac:dyDescent="0.2">
      <c r="A169" s="30"/>
      <c r="B169" s="128"/>
      <c r="C169" s="427" t="s">
        <v>2853</v>
      </c>
      <c r="D169" s="427"/>
      <c r="E169" s="427"/>
      <c r="F169" s="427"/>
      <c r="G169" s="427"/>
      <c r="H169" s="427"/>
      <c r="I169" s="427"/>
      <c r="J169" s="192"/>
      <c r="K169" s="193"/>
      <c r="L169" s="31"/>
      <c r="M169" s="194"/>
      <c r="N169" s="169"/>
      <c r="O169" s="59"/>
      <c r="P169" s="170"/>
      <c r="Q169" s="170"/>
      <c r="R169" s="170"/>
      <c r="S169" s="170"/>
      <c r="T169" s="17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72"/>
      <c r="AT169" s="172"/>
      <c r="AU169" s="172"/>
      <c r="AY169" s="13"/>
      <c r="BE169" s="91"/>
      <c r="BF169" s="91"/>
      <c r="BG169" s="91"/>
      <c r="BH169" s="91"/>
      <c r="BI169" s="91"/>
      <c r="BJ169" s="13"/>
      <c r="BK169" s="91"/>
      <c r="BL169" s="13"/>
      <c r="BM169" s="172"/>
    </row>
    <row r="170" spans="1:65" s="2" customFormat="1" ht="33.450000000000003" customHeight="1" x14ac:dyDescent="0.2">
      <c r="A170" s="30"/>
      <c r="B170" s="128"/>
      <c r="C170" s="427" t="s">
        <v>2854</v>
      </c>
      <c r="D170" s="427"/>
      <c r="E170" s="427"/>
      <c r="F170" s="427"/>
      <c r="G170" s="427"/>
      <c r="H170" s="427"/>
      <c r="I170" s="427"/>
      <c r="J170" s="192"/>
      <c r="K170" s="193"/>
      <c r="L170" s="31"/>
      <c r="M170" s="194"/>
      <c r="N170" s="169"/>
      <c r="O170" s="59"/>
      <c r="P170" s="170"/>
      <c r="Q170" s="170"/>
      <c r="R170" s="170"/>
      <c r="S170" s="170"/>
      <c r="T170" s="17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72"/>
      <c r="AT170" s="172"/>
      <c r="AU170" s="172"/>
      <c r="AY170" s="13"/>
      <c r="BE170" s="91"/>
      <c r="BF170" s="91"/>
      <c r="BG170" s="91"/>
      <c r="BH170" s="91"/>
      <c r="BI170" s="91"/>
      <c r="BJ170" s="13"/>
      <c r="BK170" s="91"/>
      <c r="BL170" s="13"/>
      <c r="BM170" s="172"/>
    </row>
    <row r="171" spans="1:65" s="2" customFormat="1" ht="33.450000000000003" customHeight="1" x14ac:dyDescent="0.2">
      <c r="A171" s="30"/>
      <c r="B171" s="128"/>
      <c r="C171" s="427" t="s">
        <v>2855</v>
      </c>
      <c r="D171" s="427"/>
      <c r="E171" s="427"/>
      <c r="F171" s="427"/>
      <c r="G171" s="427"/>
      <c r="H171" s="427"/>
      <c r="I171" s="427"/>
      <c r="J171" s="192"/>
      <c r="K171" s="193"/>
      <c r="L171" s="31"/>
      <c r="M171" s="194"/>
      <c r="N171" s="169"/>
      <c r="O171" s="59"/>
      <c r="P171" s="170"/>
      <c r="Q171" s="170"/>
      <c r="R171" s="170"/>
      <c r="S171" s="170"/>
      <c r="T171" s="17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72"/>
      <c r="AT171" s="172"/>
      <c r="AU171" s="172"/>
      <c r="AY171" s="13"/>
      <c r="BE171" s="91"/>
      <c r="BF171" s="91"/>
      <c r="BG171" s="91"/>
      <c r="BH171" s="91"/>
      <c r="BI171" s="91"/>
      <c r="BJ171" s="13"/>
      <c r="BK171" s="91"/>
      <c r="BL171" s="13"/>
      <c r="BM171" s="172"/>
    </row>
    <row r="172" spans="1:65" s="2" customFormat="1" ht="39" customHeight="1" x14ac:dyDescent="0.2">
      <c r="A172" s="30"/>
      <c r="B172" s="128"/>
      <c r="C172" s="427" t="s">
        <v>2856</v>
      </c>
      <c r="D172" s="427"/>
      <c r="E172" s="427"/>
      <c r="F172" s="427"/>
      <c r="G172" s="427"/>
      <c r="H172" s="427"/>
      <c r="I172" s="427"/>
      <c r="J172" s="192"/>
      <c r="K172" s="193"/>
      <c r="L172" s="31"/>
      <c r="M172" s="194"/>
      <c r="N172" s="169"/>
      <c r="O172" s="59"/>
      <c r="P172" s="170"/>
      <c r="Q172" s="170"/>
      <c r="R172" s="170"/>
      <c r="S172" s="170"/>
      <c r="T172" s="17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72"/>
      <c r="AT172" s="172"/>
      <c r="AU172" s="172"/>
      <c r="AY172" s="13"/>
      <c r="BE172" s="91"/>
      <c r="BF172" s="91"/>
      <c r="BG172" s="91"/>
      <c r="BH172" s="91"/>
      <c r="BI172" s="91"/>
      <c r="BJ172" s="13"/>
      <c r="BK172" s="91"/>
      <c r="BL172" s="13"/>
      <c r="BM172" s="172"/>
    </row>
    <row r="173" spans="1:65" s="2" customFormat="1" ht="40.799999999999997" customHeight="1" x14ac:dyDescent="0.2">
      <c r="A173" s="30"/>
      <c r="B173" s="128"/>
      <c r="C173" s="427" t="s">
        <v>2857</v>
      </c>
      <c r="D173" s="427"/>
      <c r="E173" s="427"/>
      <c r="F173" s="427"/>
      <c r="G173" s="427"/>
      <c r="H173" s="427"/>
      <c r="I173" s="427"/>
      <c r="J173" s="192"/>
      <c r="K173" s="193"/>
      <c r="L173" s="31"/>
      <c r="M173" s="194"/>
      <c r="N173" s="169"/>
      <c r="O173" s="59"/>
      <c r="P173" s="170"/>
      <c r="Q173" s="170"/>
      <c r="R173" s="170"/>
      <c r="S173" s="170"/>
      <c r="T173" s="17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72"/>
      <c r="AT173" s="172"/>
      <c r="AU173" s="172"/>
      <c r="AY173" s="13"/>
      <c r="BE173" s="91"/>
      <c r="BF173" s="91"/>
      <c r="BG173" s="91"/>
      <c r="BH173" s="91"/>
      <c r="BI173" s="91"/>
      <c r="BJ173" s="13"/>
      <c r="BK173" s="91"/>
      <c r="BL173" s="13"/>
      <c r="BM173" s="172"/>
    </row>
    <row r="174" spans="1:65" s="2" customFormat="1" ht="46.2" customHeight="1" x14ac:dyDescent="0.2">
      <c r="A174" s="30"/>
      <c r="B174" s="128"/>
      <c r="C174" s="427" t="s">
        <v>2858</v>
      </c>
      <c r="D174" s="427"/>
      <c r="E174" s="427"/>
      <c r="F174" s="427"/>
      <c r="G174" s="427"/>
      <c r="H174" s="427"/>
      <c r="I174" s="427"/>
      <c r="J174" s="192"/>
      <c r="K174" s="193"/>
      <c r="L174" s="31"/>
      <c r="M174" s="194"/>
      <c r="N174" s="169"/>
      <c r="O174" s="59"/>
      <c r="P174" s="170"/>
      <c r="Q174" s="170"/>
      <c r="R174" s="170"/>
      <c r="S174" s="170"/>
      <c r="T174" s="17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72"/>
      <c r="AT174" s="172"/>
      <c r="AU174" s="172"/>
      <c r="AY174" s="13"/>
      <c r="BE174" s="91"/>
      <c r="BF174" s="91"/>
      <c r="BG174" s="91"/>
      <c r="BH174" s="91"/>
      <c r="BI174" s="91"/>
      <c r="BJ174" s="13"/>
      <c r="BK174" s="91"/>
      <c r="BL174" s="13"/>
      <c r="BM174" s="172"/>
    </row>
    <row r="175" spans="1:65" s="2" customFormat="1" ht="7.05" customHeight="1" x14ac:dyDescent="0.2">
      <c r="A175" s="30"/>
      <c r="B175" s="48"/>
      <c r="C175" s="49"/>
      <c r="D175" s="49"/>
      <c r="E175" s="49"/>
      <c r="F175" s="49"/>
      <c r="G175" s="49"/>
      <c r="H175" s="49"/>
      <c r="I175" s="49"/>
      <c r="J175" s="49"/>
      <c r="K175" s="49"/>
      <c r="L175" s="31"/>
      <c r="M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</row>
  </sheetData>
  <autoFilter ref="C136:K167"/>
  <mergeCells count="24">
    <mergeCell ref="E127:H127"/>
    <mergeCell ref="C171:I171"/>
    <mergeCell ref="C172:I172"/>
    <mergeCell ref="C173:I173"/>
    <mergeCell ref="C174:I174"/>
    <mergeCell ref="E129:H129"/>
    <mergeCell ref="C169:I169"/>
    <mergeCell ref="C170:I170"/>
    <mergeCell ref="E11:H11"/>
    <mergeCell ref="E20:H20"/>
    <mergeCell ref="E29:H29"/>
    <mergeCell ref="L2:V2"/>
    <mergeCell ref="C168:D168"/>
    <mergeCell ref="E85:H85"/>
    <mergeCell ref="E87:H87"/>
    <mergeCell ref="E89:H89"/>
    <mergeCell ref="D109:F109"/>
    <mergeCell ref="D110:F110"/>
    <mergeCell ref="E7:H7"/>
    <mergeCell ref="E9:H9"/>
    <mergeCell ref="D111:F111"/>
    <mergeCell ref="D112:F112"/>
    <mergeCell ref="D113:F113"/>
    <mergeCell ref="E125:H12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9"/>
  <sheetViews>
    <sheetView showGridLines="0" topLeftCell="A186" workbookViewId="0">
      <selection activeCell="J43" sqref="J43"/>
    </sheetView>
  </sheetViews>
  <sheetFormatPr defaultColWidth="8.7109375" defaultRowHeight="10.199999999999999" x14ac:dyDescent="0.2"/>
  <cols>
    <col min="1" max="1" width="8.28515625" style="1" customWidth="1"/>
    <col min="2" max="2" width="1.28515625" style="1" customWidth="1"/>
    <col min="3" max="4" width="4.28515625" style="1" customWidth="1"/>
    <col min="5" max="5" width="17.28515625" style="1" customWidth="1"/>
    <col min="6" max="6" width="50.7109375" style="1" customWidth="1"/>
    <col min="7" max="7" width="7.42578125" style="1" customWidth="1"/>
    <col min="8" max="8" width="14" style="1" customWidth="1"/>
    <col min="9" max="9" width="15.71093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7109375" style="1" hidden="1" customWidth="1"/>
    <col min="14" max="14" width="9.28515625" style="1" hidden="1"/>
    <col min="15" max="20" width="14.28515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7.049999999999997" customHeight="1" x14ac:dyDescent="0.2">
      <c r="L2" s="373" t="s">
        <v>5</v>
      </c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13" t="s">
        <v>164</v>
      </c>
    </row>
    <row r="3" spans="1:46" s="1" customFormat="1" ht="7.0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1:46" s="1" customFormat="1" ht="25.05" customHeight="1" x14ac:dyDescent="0.2">
      <c r="B4" s="16"/>
      <c r="D4" s="17" t="s">
        <v>180</v>
      </c>
      <c r="L4" s="16"/>
      <c r="M4" s="97" t="s">
        <v>9</v>
      </c>
      <c r="AT4" s="13" t="s">
        <v>3</v>
      </c>
    </row>
    <row r="5" spans="1:46" s="1" customFormat="1" ht="7.05" customHeight="1" x14ac:dyDescent="0.2">
      <c r="B5" s="16"/>
      <c r="L5" s="16"/>
    </row>
    <row r="6" spans="1:46" s="1" customFormat="1" ht="12" customHeight="1" x14ac:dyDescent="0.2">
      <c r="B6" s="16"/>
      <c r="D6" s="23" t="s">
        <v>15</v>
      </c>
      <c r="L6" s="16"/>
    </row>
    <row r="7" spans="1:46" s="1" customFormat="1" ht="16.5" customHeight="1" x14ac:dyDescent="0.2">
      <c r="B7" s="16"/>
      <c r="E7" s="428" t="str">
        <f>'Rekapitulácia stavby'!K6</f>
        <v>Vinárstvo S</v>
      </c>
      <c r="F7" s="429"/>
      <c r="G7" s="429"/>
      <c r="H7" s="429"/>
      <c r="L7" s="16"/>
    </row>
    <row r="8" spans="1:46" s="1" customFormat="1" ht="12" customHeight="1" x14ac:dyDescent="0.2">
      <c r="B8" s="16"/>
      <c r="D8" s="23" t="s">
        <v>181</v>
      </c>
      <c r="L8" s="16"/>
    </row>
    <row r="9" spans="1:46" s="2" customFormat="1" ht="16.5" customHeight="1" x14ac:dyDescent="0.2">
      <c r="A9" s="30"/>
      <c r="B9" s="31"/>
      <c r="C9" s="30"/>
      <c r="D9" s="30"/>
      <c r="E9" s="428" t="s">
        <v>163</v>
      </c>
      <c r="F9" s="425"/>
      <c r="G9" s="425"/>
      <c r="H9" s="425"/>
      <c r="I9" s="30"/>
      <c r="J9" s="30"/>
      <c r="K9" s="30"/>
      <c r="L9" s="43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2" customHeight="1" x14ac:dyDescent="0.2">
      <c r="A10" s="30"/>
      <c r="B10" s="31"/>
      <c r="C10" s="30"/>
      <c r="D10" s="23" t="s">
        <v>182</v>
      </c>
      <c r="E10" s="30"/>
      <c r="F10" s="30"/>
      <c r="G10" s="30"/>
      <c r="H10" s="30"/>
      <c r="I10" s="30"/>
      <c r="J10" s="30"/>
      <c r="K10" s="30"/>
      <c r="L10" s="43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30" customHeight="1" x14ac:dyDescent="0.2">
      <c r="A11" s="30"/>
      <c r="B11" s="31"/>
      <c r="C11" s="30"/>
      <c r="D11" s="30"/>
      <c r="E11" s="404"/>
      <c r="F11" s="425"/>
      <c r="G11" s="425"/>
      <c r="H11" s="425"/>
      <c r="I11" s="30"/>
      <c r="J11" s="30"/>
      <c r="K11" s="30"/>
      <c r="L11" s="4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x14ac:dyDescent="0.2">
      <c r="A12" s="30"/>
      <c r="B12" s="31"/>
      <c r="C12" s="30"/>
      <c r="D12" s="30"/>
      <c r="E12" s="30"/>
      <c r="F12" s="30"/>
      <c r="G12" s="30"/>
      <c r="H12" s="30"/>
      <c r="I12" s="30"/>
      <c r="J12" s="30"/>
      <c r="K12" s="30"/>
      <c r="L12" s="4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2" customHeight="1" x14ac:dyDescent="0.2">
      <c r="A13" s="30"/>
      <c r="B13" s="31"/>
      <c r="C13" s="30"/>
      <c r="D13" s="23" t="s">
        <v>16</v>
      </c>
      <c r="E13" s="30"/>
      <c r="F13" s="21" t="s">
        <v>1</v>
      </c>
      <c r="G13" s="30"/>
      <c r="H13" s="30"/>
      <c r="I13" s="23" t="s">
        <v>17</v>
      </c>
      <c r="J13" s="21" t="s">
        <v>1</v>
      </c>
      <c r="K13" s="30"/>
      <c r="L13" s="4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 x14ac:dyDescent="0.2">
      <c r="A14" s="30"/>
      <c r="B14" s="31"/>
      <c r="C14" s="30"/>
      <c r="D14" s="23" t="s">
        <v>18</v>
      </c>
      <c r="E14" s="30"/>
      <c r="F14" s="21" t="s">
        <v>183</v>
      </c>
      <c r="G14" s="30"/>
      <c r="H14" s="30"/>
      <c r="I14" s="23" t="s">
        <v>20</v>
      </c>
      <c r="J14" s="56">
        <f>'Rekapitulácia stavby'!AN8</f>
        <v>44665</v>
      </c>
      <c r="K14" s="30"/>
      <c r="L14" s="4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0.8" customHeight="1" x14ac:dyDescent="0.2">
      <c r="A15" s="30"/>
      <c r="B15" s="31"/>
      <c r="C15" s="30"/>
      <c r="D15" s="30"/>
      <c r="E15" s="30"/>
      <c r="F15" s="30"/>
      <c r="G15" s="30"/>
      <c r="H15" s="30"/>
      <c r="I15" s="30"/>
      <c r="J15" s="30"/>
      <c r="K15" s="30"/>
      <c r="L15" s="4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12" customHeight="1" x14ac:dyDescent="0.2">
      <c r="A16" s="30"/>
      <c r="B16" s="31"/>
      <c r="C16" s="30"/>
      <c r="D16" s="23" t="s">
        <v>21</v>
      </c>
      <c r="E16" s="30"/>
      <c r="F16" s="30"/>
      <c r="G16" s="30"/>
      <c r="H16" s="30"/>
      <c r="I16" s="23" t="s">
        <v>22</v>
      </c>
      <c r="J16" s="21" t="s">
        <v>1</v>
      </c>
      <c r="K16" s="30"/>
      <c r="L16" s="43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8" customHeight="1" x14ac:dyDescent="0.2">
      <c r="A17" s="30"/>
      <c r="B17" s="31"/>
      <c r="C17" s="30"/>
      <c r="D17" s="30"/>
      <c r="E17" s="21" t="s">
        <v>184</v>
      </c>
      <c r="F17" s="30"/>
      <c r="G17" s="30"/>
      <c r="H17" s="30"/>
      <c r="I17" s="23" t="s">
        <v>23</v>
      </c>
      <c r="J17" s="21" t="s">
        <v>1</v>
      </c>
      <c r="K17" s="30"/>
      <c r="L17" s="43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7.05" customHeight="1" x14ac:dyDescent="0.2">
      <c r="A18" s="30"/>
      <c r="B18" s="31"/>
      <c r="C18" s="30"/>
      <c r="D18" s="30"/>
      <c r="E18" s="30"/>
      <c r="F18" s="30"/>
      <c r="G18" s="30"/>
      <c r="H18" s="30"/>
      <c r="I18" s="30"/>
      <c r="J18" s="30"/>
      <c r="K18" s="30"/>
      <c r="L18" s="4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2" customHeight="1" x14ac:dyDescent="0.2">
      <c r="A19" s="30"/>
      <c r="B19" s="31"/>
      <c r="C19" s="30"/>
      <c r="D19" s="23" t="s">
        <v>24</v>
      </c>
      <c r="E19" s="30"/>
      <c r="F19" s="30"/>
      <c r="G19" s="30"/>
      <c r="H19" s="30"/>
      <c r="I19" s="23" t="s">
        <v>22</v>
      </c>
      <c r="J19" s="24" t="str">
        <f>'Rekapitulácia stavby'!AN13</f>
        <v>Vyplň údaj</v>
      </c>
      <c r="K19" s="30"/>
      <c r="L19" s="43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8" customHeight="1" x14ac:dyDescent="0.2">
      <c r="A20" s="30"/>
      <c r="B20" s="31"/>
      <c r="C20" s="30"/>
      <c r="D20" s="30"/>
      <c r="E20" s="426" t="str">
        <f>'Rekapitulácia stavby'!E14</f>
        <v>Vyplň údaj</v>
      </c>
      <c r="F20" s="378"/>
      <c r="G20" s="378"/>
      <c r="H20" s="378"/>
      <c r="I20" s="23" t="s">
        <v>23</v>
      </c>
      <c r="J20" s="24" t="str">
        <f>'Rekapitulácia stavby'!AN14</f>
        <v>Vyplň údaj</v>
      </c>
      <c r="K20" s="30"/>
      <c r="L20" s="43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7.05" customHeight="1" x14ac:dyDescent="0.2">
      <c r="A21" s="30"/>
      <c r="B21" s="31"/>
      <c r="C21" s="30"/>
      <c r="D21" s="30"/>
      <c r="E21" s="30"/>
      <c r="F21" s="30"/>
      <c r="G21" s="30"/>
      <c r="H21" s="30"/>
      <c r="I21" s="30"/>
      <c r="J21" s="30"/>
      <c r="K21" s="30"/>
      <c r="L21" s="43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2" customHeight="1" x14ac:dyDescent="0.2">
      <c r="A22" s="30"/>
      <c r="B22" s="31"/>
      <c r="C22" s="30"/>
      <c r="D22" s="23" t="s">
        <v>26</v>
      </c>
      <c r="E22" s="30"/>
      <c r="F22" s="30"/>
      <c r="G22" s="30"/>
      <c r="H22" s="30"/>
      <c r="I22" s="23" t="s">
        <v>22</v>
      </c>
      <c r="J22" s="21" t="s">
        <v>1</v>
      </c>
      <c r="K22" s="30"/>
      <c r="L22" s="4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8" customHeight="1" x14ac:dyDescent="0.2">
      <c r="A23" s="30"/>
      <c r="B23" s="31"/>
      <c r="C23" s="30"/>
      <c r="D23" s="30"/>
      <c r="E23" s="21" t="s">
        <v>185</v>
      </c>
      <c r="F23" s="30"/>
      <c r="G23" s="30"/>
      <c r="H23" s="30"/>
      <c r="I23" s="23" t="s">
        <v>23</v>
      </c>
      <c r="J23" s="21" t="s">
        <v>1</v>
      </c>
      <c r="K23" s="30"/>
      <c r="L23" s="4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7.05" customHeight="1" x14ac:dyDescent="0.2">
      <c r="A24" s="30"/>
      <c r="B24" s="31"/>
      <c r="C24" s="30"/>
      <c r="D24" s="30"/>
      <c r="E24" s="30"/>
      <c r="F24" s="30"/>
      <c r="G24" s="30"/>
      <c r="H24" s="30"/>
      <c r="I24" s="30"/>
      <c r="J24" s="30"/>
      <c r="K24" s="30"/>
      <c r="L24" s="43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2" customHeight="1" x14ac:dyDescent="0.2">
      <c r="A25" s="30"/>
      <c r="B25" s="31"/>
      <c r="C25" s="30"/>
      <c r="D25" s="23" t="s">
        <v>28</v>
      </c>
      <c r="E25" s="30"/>
      <c r="F25" s="30"/>
      <c r="G25" s="30"/>
      <c r="H25" s="30"/>
      <c r="I25" s="23" t="s">
        <v>22</v>
      </c>
      <c r="J25" s="21" t="s">
        <v>1</v>
      </c>
      <c r="K25" s="30"/>
      <c r="L25" s="43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8" customHeight="1" x14ac:dyDescent="0.2">
      <c r="A26" s="30"/>
      <c r="B26" s="31"/>
      <c r="C26" s="30"/>
      <c r="D26" s="30"/>
      <c r="E26" s="21" t="s">
        <v>186</v>
      </c>
      <c r="F26" s="30"/>
      <c r="G26" s="30"/>
      <c r="H26" s="30"/>
      <c r="I26" s="23" t="s">
        <v>23</v>
      </c>
      <c r="J26" s="21" t="s">
        <v>1</v>
      </c>
      <c r="K26" s="30"/>
      <c r="L26" s="4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7.05" customHeight="1" x14ac:dyDescent="0.2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43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12" customHeight="1" x14ac:dyDescent="0.2">
      <c r="A28" s="30"/>
      <c r="B28" s="31"/>
      <c r="C28" s="30"/>
      <c r="D28" s="23" t="s">
        <v>29</v>
      </c>
      <c r="E28" s="30"/>
      <c r="F28" s="30"/>
      <c r="G28" s="30"/>
      <c r="H28" s="30"/>
      <c r="I28" s="30"/>
      <c r="J28" s="30"/>
      <c r="K28" s="30"/>
      <c r="L28" s="4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7" customFormat="1" ht="16.5" customHeight="1" x14ac:dyDescent="0.2">
      <c r="A29" s="98"/>
      <c r="B29" s="99"/>
      <c r="C29" s="98"/>
      <c r="D29" s="98"/>
      <c r="E29" s="382" t="s">
        <v>1</v>
      </c>
      <c r="F29" s="382"/>
      <c r="G29" s="382"/>
      <c r="H29" s="382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7.05" customHeight="1" x14ac:dyDescent="0.2">
      <c r="A30" s="30"/>
      <c r="B30" s="31"/>
      <c r="C30" s="30"/>
      <c r="D30" s="30"/>
      <c r="E30" s="30"/>
      <c r="F30" s="30"/>
      <c r="G30" s="30"/>
      <c r="H30" s="30"/>
      <c r="I30" s="30"/>
      <c r="J30" s="30"/>
      <c r="K30" s="30"/>
      <c r="L30" s="43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7.05" customHeight="1" x14ac:dyDescent="0.2">
      <c r="A31" s="30"/>
      <c r="B31" s="31"/>
      <c r="C31" s="30"/>
      <c r="D31" s="67"/>
      <c r="E31" s="67"/>
      <c r="F31" s="67"/>
      <c r="G31" s="67"/>
      <c r="H31" s="67"/>
      <c r="I31" s="67"/>
      <c r="J31" s="67"/>
      <c r="K31" s="67"/>
      <c r="L31" s="43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55" customHeight="1" x14ac:dyDescent="0.2">
      <c r="A32" s="30"/>
      <c r="B32" s="31"/>
      <c r="C32" s="30"/>
      <c r="D32" s="21" t="s">
        <v>187</v>
      </c>
      <c r="E32" s="30"/>
      <c r="F32" s="30"/>
      <c r="G32" s="30"/>
      <c r="H32" s="30"/>
      <c r="I32" s="30"/>
      <c r="J32" s="29">
        <f>J98</f>
        <v>0</v>
      </c>
      <c r="K32" s="30"/>
      <c r="L32" s="43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55" customHeight="1" x14ac:dyDescent="0.2">
      <c r="A33" s="30"/>
      <c r="B33" s="31"/>
      <c r="C33" s="30"/>
      <c r="D33" s="28" t="s">
        <v>174</v>
      </c>
      <c r="E33" s="30"/>
      <c r="F33" s="30"/>
      <c r="G33" s="30"/>
      <c r="H33" s="30"/>
      <c r="I33" s="30"/>
      <c r="J33" s="29">
        <f>J111</f>
        <v>0</v>
      </c>
      <c r="K33" s="30"/>
      <c r="L33" s="4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25.2" customHeight="1" x14ac:dyDescent="0.2">
      <c r="A34" s="30"/>
      <c r="B34" s="31"/>
      <c r="C34" s="30"/>
      <c r="D34" s="101" t="s">
        <v>32</v>
      </c>
      <c r="E34" s="30"/>
      <c r="F34" s="30"/>
      <c r="G34" s="30"/>
      <c r="H34" s="30"/>
      <c r="I34" s="30"/>
      <c r="J34" s="72">
        <f>ROUND(J32 + J33, 2)</f>
        <v>0</v>
      </c>
      <c r="K34" s="30"/>
      <c r="L34" s="43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7.05" customHeight="1" x14ac:dyDescent="0.2">
      <c r="A35" s="30"/>
      <c r="B35" s="31"/>
      <c r="C35" s="30"/>
      <c r="D35" s="67"/>
      <c r="E35" s="67"/>
      <c r="F35" s="67"/>
      <c r="G35" s="67"/>
      <c r="H35" s="67"/>
      <c r="I35" s="67"/>
      <c r="J35" s="67"/>
      <c r="K35" s="67"/>
      <c r="L35" s="4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55" customHeight="1" x14ac:dyDescent="0.2">
      <c r="A36" s="30"/>
      <c r="B36" s="31"/>
      <c r="C36" s="30"/>
      <c r="D36" s="30"/>
      <c r="E36" s="30"/>
      <c r="F36" s="34" t="s">
        <v>34</v>
      </c>
      <c r="G36" s="30"/>
      <c r="H36" s="30"/>
      <c r="I36" s="34" t="s">
        <v>33</v>
      </c>
      <c r="J36" s="34" t="s">
        <v>35</v>
      </c>
      <c r="K36" s="30"/>
      <c r="L36" s="4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55" customHeight="1" x14ac:dyDescent="0.2">
      <c r="A37" s="30"/>
      <c r="B37" s="31"/>
      <c r="C37" s="30"/>
      <c r="D37" s="102" t="s">
        <v>36</v>
      </c>
      <c r="E37" s="36" t="s">
        <v>37</v>
      </c>
      <c r="F37" s="103">
        <f>ROUND((SUM(BE111:BE118) + SUM(BE140:BE191)),  2)</f>
        <v>0</v>
      </c>
      <c r="G37" s="104"/>
      <c r="H37" s="104"/>
      <c r="I37" s="105">
        <v>0.2</v>
      </c>
      <c r="J37" s="103">
        <f>ROUND(((SUM(BE111:BE118) + SUM(BE140:BE191))*I37),  2)</f>
        <v>0</v>
      </c>
      <c r="K37" s="30"/>
      <c r="L37" s="43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55" customHeight="1" x14ac:dyDescent="0.2">
      <c r="A38" s="30"/>
      <c r="B38" s="31"/>
      <c r="C38" s="30"/>
      <c r="D38" s="30"/>
      <c r="E38" s="36" t="s">
        <v>38</v>
      </c>
      <c r="F38" s="103">
        <f>ROUND((SUM(BF111:BF118) + SUM(BF140:BF191)),  2)</f>
        <v>0</v>
      </c>
      <c r="G38" s="104"/>
      <c r="H38" s="104"/>
      <c r="I38" s="105">
        <v>0.2</v>
      </c>
      <c r="J38" s="103">
        <f>ROUND(((SUM(BF111:BF118) + SUM(BF140:BF191))*I38),  2)</f>
        <v>0</v>
      </c>
      <c r="K38" s="30"/>
      <c r="L38" s="43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55" hidden="1" customHeight="1" x14ac:dyDescent="0.2">
      <c r="A39" s="30"/>
      <c r="B39" s="31"/>
      <c r="C39" s="30"/>
      <c r="D39" s="30"/>
      <c r="E39" s="23" t="s">
        <v>39</v>
      </c>
      <c r="F39" s="106">
        <f>ROUND((SUM(BG111:BG118) + SUM(BG140:BG191)),  2)</f>
        <v>0</v>
      </c>
      <c r="G39" s="30"/>
      <c r="H39" s="30"/>
      <c r="I39" s="107">
        <v>0.2</v>
      </c>
      <c r="J39" s="106">
        <f>0</f>
        <v>0</v>
      </c>
      <c r="K39" s="30"/>
      <c r="L39" s="43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55" hidden="1" customHeight="1" x14ac:dyDescent="0.2">
      <c r="A40" s="30"/>
      <c r="B40" s="31"/>
      <c r="C40" s="30"/>
      <c r="D40" s="30"/>
      <c r="E40" s="23" t="s">
        <v>40</v>
      </c>
      <c r="F40" s="106">
        <f>ROUND((SUM(BH111:BH118) + SUM(BH140:BH191)),  2)</f>
        <v>0</v>
      </c>
      <c r="G40" s="30"/>
      <c r="H40" s="30"/>
      <c r="I40" s="107">
        <v>0.2</v>
      </c>
      <c r="J40" s="106">
        <f>0</f>
        <v>0</v>
      </c>
      <c r="K40" s="30"/>
      <c r="L40" s="43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14.55" hidden="1" customHeight="1" x14ac:dyDescent="0.2">
      <c r="A41" s="30"/>
      <c r="B41" s="31"/>
      <c r="C41" s="30"/>
      <c r="D41" s="30"/>
      <c r="E41" s="36" t="s">
        <v>41</v>
      </c>
      <c r="F41" s="103">
        <f>ROUND((SUM(BI111:BI118) + SUM(BI140:BI191)),  2)</f>
        <v>0</v>
      </c>
      <c r="G41" s="104"/>
      <c r="H41" s="104"/>
      <c r="I41" s="105">
        <v>0</v>
      </c>
      <c r="J41" s="103">
        <f>0</f>
        <v>0</v>
      </c>
      <c r="K41" s="30"/>
      <c r="L41" s="43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7.05" customHeight="1" x14ac:dyDescent="0.2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43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" customFormat="1" ht="25.2" customHeight="1" x14ac:dyDescent="0.2">
      <c r="A43" s="30"/>
      <c r="B43" s="31"/>
      <c r="C43" s="95"/>
      <c r="D43" s="108" t="s">
        <v>42</v>
      </c>
      <c r="E43" s="61"/>
      <c r="F43" s="61"/>
      <c r="G43" s="109" t="s">
        <v>43</v>
      </c>
      <c r="H43" s="110" t="s">
        <v>44</v>
      </c>
      <c r="I43" s="61"/>
      <c r="J43" s="111">
        <f>SUM(J34:J41)</f>
        <v>0</v>
      </c>
      <c r="K43" s="112"/>
      <c r="L43" s="43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2" customFormat="1" ht="14.55" customHeight="1" x14ac:dyDescent="0.2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43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s="1" customFormat="1" ht="14.55" customHeight="1" x14ac:dyDescent="0.2">
      <c r="B45" s="16"/>
      <c r="L45" s="16"/>
    </row>
    <row r="46" spans="1:31" s="1" customFormat="1" ht="14.55" customHeight="1" x14ac:dyDescent="0.2">
      <c r="B46" s="16"/>
      <c r="L46" s="16"/>
    </row>
    <row r="47" spans="1:31" s="1" customFormat="1" ht="14.55" customHeight="1" x14ac:dyDescent="0.2">
      <c r="B47" s="16"/>
      <c r="L47" s="16"/>
    </row>
    <row r="48" spans="1:31" s="1" customFormat="1" ht="14.55" customHeight="1" x14ac:dyDescent="0.2">
      <c r="B48" s="16"/>
      <c r="L48" s="16"/>
    </row>
    <row r="49" spans="1:31" s="1" customFormat="1" ht="14.55" customHeight="1" x14ac:dyDescent="0.2">
      <c r="B49" s="16"/>
      <c r="L49" s="16"/>
    </row>
    <row r="50" spans="1:31" s="2" customFormat="1" ht="14.55" customHeight="1" x14ac:dyDescent="0.2">
      <c r="B50" s="43"/>
      <c r="D50" s="44" t="s">
        <v>45</v>
      </c>
      <c r="E50" s="45"/>
      <c r="F50" s="45"/>
      <c r="G50" s="44" t="s">
        <v>46</v>
      </c>
      <c r="H50" s="45"/>
      <c r="I50" s="45"/>
      <c r="J50" s="45"/>
      <c r="K50" s="45"/>
      <c r="L50" s="43"/>
    </row>
    <row r="51" spans="1:31" x14ac:dyDescent="0.2">
      <c r="B51" s="16"/>
      <c r="L51" s="16"/>
    </row>
    <row r="52" spans="1:31" x14ac:dyDescent="0.2">
      <c r="B52" s="16"/>
      <c r="L52" s="16"/>
    </row>
    <row r="53" spans="1:31" x14ac:dyDescent="0.2">
      <c r="B53" s="16"/>
      <c r="L53" s="16"/>
    </row>
    <row r="54" spans="1:31" x14ac:dyDescent="0.2">
      <c r="B54" s="16"/>
      <c r="L54" s="16"/>
    </row>
    <row r="55" spans="1:31" x14ac:dyDescent="0.2">
      <c r="B55" s="16"/>
      <c r="L55" s="16"/>
    </row>
    <row r="56" spans="1:31" x14ac:dyDescent="0.2">
      <c r="B56" s="16"/>
      <c r="L56" s="16"/>
    </row>
    <row r="57" spans="1:31" x14ac:dyDescent="0.2">
      <c r="B57" s="16"/>
      <c r="L57" s="16"/>
    </row>
    <row r="58" spans="1:31" x14ac:dyDescent="0.2">
      <c r="B58" s="16"/>
      <c r="L58" s="16"/>
    </row>
    <row r="59" spans="1:31" x14ac:dyDescent="0.2">
      <c r="B59" s="16"/>
      <c r="L59" s="16"/>
    </row>
    <row r="60" spans="1:31" x14ac:dyDescent="0.2">
      <c r="B60" s="16"/>
      <c r="L60" s="16"/>
    </row>
    <row r="61" spans="1:31" s="2" customFormat="1" ht="13.2" x14ac:dyDescent="0.2">
      <c r="A61" s="30"/>
      <c r="B61" s="31"/>
      <c r="C61" s="30"/>
      <c r="D61" s="46" t="s">
        <v>47</v>
      </c>
      <c r="E61" s="33"/>
      <c r="F61" s="113" t="s">
        <v>48</v>
      </c>
      <c r="G61" s="46" t="s">
        <v>47</v>
      </c>
      <c r="H61" s="33"/>
      <c r="I61" s="33"/>
      <c r="J61" s="114" t="s">
        <v>48</v>
      </c>
      <c r="K61" s="33"/>
      <c r="L61" s="4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x14ac:dyDescent="0.2">
      <c r="B62" s="16"/>
      <c r="L62" s="16"/>
    </row>
    <row r="63" spans="1:31" x14ac:dyDescent="0.2">
      <c r="B63" s="16"/>
      <c r="L63" s="16"/>
    </row>
    <row r="64" spans="1:31" x14ac:dyDescent="0.2">
      <c r="B64" s="16"/>
      <c r="L64" s="16"/>
    </row>
    <row r="65" spans="1:31" s="2" customFormat="1" ht="13.2" x14ac:dyDescent="0.2">
      <c r="A65" s="30"/>
      <c r="B65" s="31"/>
      <c r="C65" s="30"/>
      <c r="D65" s="44" t="s">
        <v>49</v>
      </c>
      <c r="E65" s="47"/>
      <c r="F65" s="47"/>
      <c r="G65" s="44" t="s">
        <v>50</v>
      </c>
      <c r="H65" s="47"/>
      <c r="I65" s="47"/>
      <c r="J65" s="47"/>
      <c r="K65" s="47"/>
      <c r="L65" s="4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x14ac:dyDescent="0.2">
      <c r="B66" s="16"/>
      <c r="L66" s="16"/>
    </row>
    <row r="67" spans="1:31" x14ac:dyDescent="0.2">
      <c r="B67" s="16"/>
      <c r="L67" s="16"/>
    </row>
    <row r="68" spans="1:31" x14ac:dyDescent="0.2">
      <c r="B68" s="16"/>
      <c r="L68" s="16"/>
    </row>
    <row r="69" spans="1:31" x14ac:dyDescent="0.2">
      <c r="B69" s="16"/>
      <c r="L69" s="16"/>
    </row>
    <row r="70" spans="1:31" x14ac:dyDescent="0.2">
      <c r="B70" s="16"/>
      <c r="L70" s="16"/>
    </row>
    <row r="71" spans="1:31" x14ac:dyDescent="0.2">
      <c r="B71" s="16"/>
      <c r="L71" s="16"/>
    </row>
    <row r="72" spans="1:31" x14ac:dyDescent="0.2">
      <c r="B72" s="16"/>
      <c r="L72" s="16"/>
    </row>
    <row r="73" spans="1:31" x14ac:dyDescent="0.2">
      <c r="B73" s="16"/>
      <c r="L73" s="16"/>
    </row>
    <row r="74" spans="1:31" x14ac:dyDescent="0.2">
      <c r="B74" s="16"/>
      <c r="L74" s="16"/>
    </row>
    <row r="75" spans="1:31" x14ac:dyDescent="0.2">
      <c r="B75" s="16"/>
      <c r="L75" s="16"/>
    </row>
    <row r="76" spans="1:31" s="2" customFormat="1" ht="13.2" x14ac:dyDescent="0.2">
      <c r="A76" s="30"/>
      <c r="B76" s="31"/>
      <c r="C76" s="30"/>
      <c r="D76" s="46" t="s">
        <v>47</v>
      </c>
      <c r="E76" s="33"/>
      <c r="F76" s="113" t="s">
        <v>48</v>
      </c>
      <c r="G76" s="46" t="s">
        <v>47</v>
      </c>
      <c r="H76" s="33"/>
      <c r="I76" s="33"/>
      <c r="J76" s="114" t="s">
        <v>48</v>
      </c>
      <c r="K76" s="33"/>
      <c r="L76" s="4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55" customHeight="1" x14ac:dyDescent="0.2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7.05" customHeight="1" x14ac:dyDescent="0.2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5.05" customHeight="1" x14ac:dyDescent="0.2">
      <c r="A82" s="30"/>
      <c r="B82" s="31"/>
      <c r="C82" s="17" t="s">
        <v>188</v>
      </c>
      <c r="D82" s="30"/>
      <c r="E82" s="30"/>
      <c r="F82" s="30"/>
      <c r="G82" s="30"/>
      <c r="H82" s="30"/>
      <c r="I82" s="30"/>
      <c r="J82" s="30"/>
      <c r="K82" s="30"/>
      <c r="L82" s="4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7.05" customHeight="1" x14ac:dyDescent="0.2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 x14ac:dyDescent="0.2">
      <c r="A84" s="30"/>
      <c r="B84" s="31"/>
      <c r="C84" s="23" t="s">
        <v>15</v>
      </c>
      <c r="D84" s="30"/>
      <c r="E84" s="30"/>
      <c r="F84" s="30"/>
      <c r="G84" s="30"/>
      <c r="H84" s="30"/>
      <c r="I84" s="30"/>
      <c r="J84" s="30"/>
      <c r="K84" s="30"/>
      <c r="L84" s="4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 x14ac:dyDescent="0.2">
      <c r="A85" s="30"/>
      <c r="B85" s="31"/>
      <c r="C85" s="30"/>
      <c r="D85" s="30"/>
      <c r="E85" s="428" t="str">
        <f>E7</f>
        <v>Vinárstvo S</v>
      </c>
      <c r="F85" s="429"/>
      <c r="G85" s="429"/>
      <c r="H85" s="429"/>
      <c r="I85" s="30"/>
      <c r="J85" s="30"/>
      <c r="K85" s="30"/>
      <c r="L85" s="4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1" customFormat="1" ht="12" customHeight="1" x14ac:dyDescent="0.2">
      <c r="B86" s="16"/>
      <c r="C86" s="23" t="s">
        <v>181</v>
      </c>
      <c r="L86" s="16"/>
    </row>
    <row r="87" spans="1:31" s="2" customFormat="1" ht="16.5" customHeight="1" x14ac:dyDescent="0.2">
      <c r="A87" s="30"/>
      <c r="B87" s="31"/>
      <c r="C87" s="30"/>
      <c r="D87" s="30"/>
      <c r="E87" s="428" t="s">
        <v>163</v>
      </c>
      <c r="F87" s="425"/>
      <c r="G87" s="425"/>
      <c r="H87" s="425"/>
      <c r="I87" s="30"/>
      <c r="J87" s="30"/>
      <c r="K87" s="30"/>
      <c r="L87" s="43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12" customHeight="1" x14ac:dyDescent="0.2">
      <c r="A88" s="30"/>
      <c r="B88" s="31"/>
      <c r="C88" s="23" t="s">
        <v>182</v>
      </c>
      <c r="D88" s="30"/>
      <c r="E88" s="30"/>
      <c r="F88" s="30"/>
      <c r="G88" s="30"/>
      <c r="H88" s="30"/>
      <c r="I88" s="30"/>
      <c r="J88" s="30"/>
      <c r="K88" s="30"/>
      <c r="L88" s="43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30" customHeight="1" x14ac:dyDescent="0.2">
      <c r="A89" s="30"/>
      <c r="B89" s="31"/>
      <c r="C89" s="30"/>
      <c r="D89" s="30"/>
      <c r="E89" s="404">
        <f>E11</f>
        <v>0</v>
      </c>
      <c r="F89" s="425"/>
      <c r="G89" s="425"/>
      <c r="H89" s="425"/>
      <c r="I89" s="30"/>
      <c r="J89" s="30"/>
      <c r="K89" s="30"/>
      <c r="L89" s="4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7.05" customHeight="1" x14ac:dyDescent="0.2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3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2" customHeight="1" x14ac:dyDescent="0.2">
      <c r="A91" s="30"/>
      <c r="B91" s="31"/>
      <c r="C91" s="23" t="s">
        <v>18</v>
      </c>
      <c r="D91" s="30"/>
      <c r="E91" s="30"/>
      <c r="F91" s="21" t="str">
        <f>F14</f>
        <v>k.ú.Strekov,okres Nové Zámky</v>
      </c>
      <c r="G91" s="30"/>
      <c r="H91" s="30"/>
      <c r="I91" s="23" t="s">
        <v>20</v>
      </c>
      <c r="J91" s="56">
        <f>IF(J14="","",J14)</f>
        <v>44665</v>
      </c>
      <c r="K91" s="30"/>
      <c r="L91" s="43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7.05" customHeight="1" x14ac:dyDescent="0.2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3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25.8" customHeight="1" x14ac:dyDescent="0.2">
      <c r="A93" s="30"/>
      <c r="B93" s="31"/>
      <c r="C93" s="23" t="s">
        <v>21</v>
      </c>
      <c r="D93" s="30"/>
      <c r="E93" s="30"/>
      <c r="F93" s="21" t="str">
        <f>E17</f>
        <v xml:space="preserve"> STON a.s. , Uhrova 18, 831 01 Bratislava</v>
      </c>
      <c r="G93" s="30"/>
      <c r="H93" s="30"/>
      <c r="I93" s="23" t="s">
        <v>26</v>
      </c>
      <c r="J93" s="26" t="str">
        <f>E23</f>
        <v xml:space="preserve"> Ing. arch. Tomáš Krištek</v>
      </c>
      <c r="K93" s="30"/>
      <c r="L93" s="43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15.3" customHeight="1" x14ac:dyDescent="0.2">
      <c r="A94" s="30"/>
      <c r="B94" s="31"/>
      <c r="C94" s="23" t="s">
        <v>24</v>
      </c>
      <c r="D94" s="30"/>
      <c r="E94" s="30"/>
      <c r="F94" s="21" t="str">
        <f>IF(E20="","",E20)</f>
        <v>Vyplň údaj</v>
      </c>
      <c r="G94" s="30"/>
      <c r="H94" s="30"/>
      <c r="I94" s="23" t="s">
        <v>28</v>
      </c>
      <c r="J94" s="26" t="str">
        <f>E26</f>
        <v>Rosoft,s.r.o.</v>
      </c>
      <c r="K94" s="30"/>
      <c r="L94" s="43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199999999999999" customHeight="1" x14ac:dyDescent="0.2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3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2" customFormat="1" ht="29.25" customHeight="1" x14ac:dyDescent="0.2">
      <c r="A96" s="30"/>
      <c r="B96" s="31"/>
      <c r="C96" s="115" t="s">
        <v>189</v>
      </c>
      <c r="D96" s="95"/>
      <c r="E96" s="95"/>
      <c r="F96" s="95"/>
      <c r="G96" s="95"/>
      <c r="H96" s="95"/>
      <c r="I96" s="95"/>
      <c r="J96" s="116" t="s">
        <v>190</v>
      </c>
      <c r="K96" s="95"/>
      <c r="L96" s="43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65" s="2" customFormat="1" ht="10.199999999999999" customHeight="1" x14ac:dyDescent="0.2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3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65" s="2" customFormat="1" ht="22.8" customHeight="1" x14ac:dyDescent="0.2">
      <c r="A98" s="30"/>
      <c r="B98" s="31"/>
      <c r="C98" s="117" t="s">
        <v>191</v>
      </c>
      <c r="D98" s="30"/>
      <c r="E98" s="30"/>
      <c r="F98" s="30"/>
      <c r="G98" s="30"/>
      <c r="H98" s="30"/>
      <c r="I98" s="30"/>
      <c r="J98" s="72">
        <f>J140</f>
        <v>0</v>
      </c>
      <c r="K98" s="30"/>
      <c r="L98" s="43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U98" s="13" t="s">
        <v>192</v>
      </c>
    </row>
    <row r="99" spans="1:65" s="8" customFormat="1" ht="25.05" customHeight="1" x14ac:dyDescent="0.2">
      <c r="B99" s="118"/>
      <c r="D99" s="119" t="s">
        <v>1139</v>
      </c>
      <c r="E99" s="120"/>
      <c r="F99" s="120"/>
      <c r="G99" s="120"/>
      <c r="H99" s="120"/>
      <c r="I99" s="120"/>
      <c r="J99" s="121">
        <f>J141</f>
        <v>0</v>
      </c>
      <c r="L99" s="118"/>
    </row>
    <row r="100" spans="1:65" s="9" customFormat="1" ht="19.95" customHeight="1" x14ac:dyDescent="0.2">
      <c r="B100" s="122"/>
      <c r="D100" s="123" t="s">
        <v>1140</v>
      </c>
      <c r="E100" s="124"/>
      <c r="F100" s="124"/>
      <c r="G100" s="124"/>
      <c r="H100" s="124"/>
      <c r="I100" s="124"/>
      <c r="J100" s="125">
        <f>J142</f>
        <v>0</v>
      </c>
      <c r="L100" s="122"/>
    </row>
    <row r="101" spans="1:65" s="9" customFormat="1" ht="19.95" customHeight="1" x14ac:dyDescent="0.2">
      <c r="B101" s="122"/>
      <c r="D101" s="123" t="s">
        <v>1141</v>
      </c>
      <c r="E101" s="124"/>
      <c r="F101" s="124"/>
      <c r="G101" s="124"/>
      <c r="H101" s="124"/>
      <c r="I101" s="124"/>
      <c r="J101" s="125">
        <f>J156</f>
        <v>0</v>
      </c>
      <c r="L101" s="122"/>
    </row>
    <row r="102" spans="1:65" s="9" customFormat="1" ht="19.95" customHeight="1" x14ac:dyDescent="0.2">
      <c r="B102" s="122"/>
      <c r="D102" s="123" t="s">
        <v>2579</v>
      </c>
      <c r="E102" s="124"/>
      <c r="F102" s="124"/>
      <c r="G102" s="124"/>
      <c r="H102" s="124"/>
      <c r="I102" s="124"/>
      <c r="J102" s="125">
        <f>J160</f>
        <v>0</v>
      </c>
      <c r="L102" s="122"/>
    </row>
    <row r="103" spans="1:65" s="9" customFormat="1" ht="19.95" customHeight="1" x14ac:dyDescent="0.2">
      <c r="B103" s="122"/>
      <c r="D103" s="123" t="s">
        <v>2580</v>
      </c>
      <c r="E103" s="124"/>
      <c r="F103" s="124"/>
      <c r="G103" s="124"/>
      <c r="H103" s="124"/>
      <c r="I103" s="124"/>
      <c r="J103" s="125">
        <f>J163</f>
        <v>0</v>
      </c>
      <c r="L103" s="122"/>
    </row>
    <row r="104" spans="1:65" s="9" customFormat="1" ht="19.95" customHeight="1" x14ac:dyDescent="0.2">
      <c r="B104" s="122"/>
      <c r="D104" s="123" t="s">
        <v>2581</v>
      </c>
      <c r="E104" s="124"/>
      <c r="F104" s="124"/>
      <c r="G104" s="124"/>
      <c r="H104" s="124"/>
      <c r="I104" s="124"/>
      <c r="J104" s="125">
        <f>J168</f>
        <v>0</v>
      </c>
      <c r="L104" s="122"/>
    </row>
    <row r="105" spans="1:65" s="9" customFormat="1" ht="19.95" customHeight="1" x14ac:dyDescent="0.2">
      <c r="B105" s="122"/>
      <c r="D105" s="123" t="s">
        <v>2582</v>
      </c>
      <c r="E105" s="124"/>
      <c r="F105" s="124"/>
      <c r="G105" s="124"/>
      <c r="H105" s="124"/>
      <c r="I105" s="124"/>
      <c r="J105" s="125">
        <f>J175</f>
        <v>0</v>
      </c>
      <c r="L105" s="122"/>
    </row>
    <row r="106" spans="1:65" s="9" customFormat="1" ht="19.95" customHeight="1" x14ac:dyDescent="0.2">
      <c r="B106" s="122"/>
      <c r="D106" s="123" t="s">
        <v>1142</v>
      </c>
      <c r="E106" s="124"/>
      <c r="F106" s="124"/>
      <c r="G106" s="124"/>
      <c r="H106" s="124"/>
      <c r="I106" s="124"/>
      <c r="J106" s="125">
        <f>J178</f>
        <v>0</v>
      </c>
      <c r="L106" s="122"/>
    </row>
    <row r="107" spans="1:65" s="9" customFormat="1" ht="19.95" customHeight="1" x14ac:dyDescent="0.2">
      <c r="B107" s="122"/>
      <c r="D107" s="123" t="s">
        <v>1365</v>
      </c>
      <c r="E107" s="124"/>
      <c r="F107" s="124"/>
      <c r="G107" s="124"/>
      <c r="H107" s="124"/>
      <c r="I107" s="124"/>
      <c r="J107" s="125">
        <f>J180</f>
        <v>0</v>
      </c>
      <c r="L107" s="122"/>
    </row>
    <row r="108" spans="1:65" s="9" customFormat="1" ht="19.95" customHeight="1" x14ac:dyDescent="0.2">
      <c r="B108" s="122"/>
      <c r="D108" s="123" t="s">
        <v>1143</v>
      </c>
      <c r="E108" s="124"/>
      <c r="F108" s="124"/>
      <c r="G108" s="124"/>
      <c r="H108" s="124"/>
      <c r="I108" s="124"/>
      <c r="J108" s="125">
        <f>J190</f>
        <v>0</v>
      </c>
      <c r="L108" s="122"/>
    </row>
    <row r="109" spans="1:65" s="2" customFormat="1" ht="21.75" customHeight="1" x14ac:dyDescent="0.2">
      <c r="A109" s="30"/>
      <c r="B109" s="31"/>
      <c r="C109" s="30"/>
      <c r="D109" s="30"/>
      <c r="E109" s="30"/>
      <c r="F109" s="30"/>
      <c r="G109" s="30"/>
      <c r="H109" s="30"/>
      <c r="I109" s="30"/>
      <c r="J109" s="30"/>
      <c r="K109" s="30"/>
      <c r="L109" s="43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65" s="2" customFormat="1" ht="7.05" customHeight="1" x14ac:dyDescent="0.2">
      <c r="A110" s="30"/>
      <c r="B110" s="31"/>
      <c r="C110" s="30"/>
      <c r="D110" s="30"/>
      <c r="E110" s="30"/>
      <c r="F110" s="30"/>
      <c r="G110" s="30"/>
      <c r="H110" s="30"/>
      <c r="I110" s="30"/>
      <c r="J110" s="30"/>
      <c r="K110" s="30"/>
      <c r="L110" s="43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65" s="2" customFormat="1" ht="29.25" customHeight="1" x14ac:dyDescent="0.2">
      <c r="A111" s="30"/>
      <c r="B111" s="31"/>
      <c r="C111" s="117" t="s">
        <v>196</v>
      </c>
      <c r="D111" s="30"/>
      <c r="E111" s="30"/>
      <c r="F111" s="30"/>
      <c r="G111" s="30"/>
      <c r="H111" s="30"/>
      <c r="I111" s="30"/>
      <c r="J111" s="126">
        <f>ROUND(J112 + J113 + J114 + J115 + J116 + J117,2)</f>
        <v>0</v>
      </c>
      <c r="K111" s="30"/>
      <c r="L111" s="43"/>
      <c r="N111" s="127" t="s">
        <v>36</v>
      </c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65" s="2" customFormat="1" ht="18" customHeight="1" x14ac:dyDescent="0.2">
      <c r="A112" s="30"/>
      <c r="B112" s="128"/>
      <c r="C112" s="129"/>
      <c r="D112" s="424" t="s">
        <v>197</v>
      </c>
      <c r="E112" s="430"/>
      <c r="F112" s="430"/>
      <c r="G112" s="129"/>
      <c r="H112" s="129"/>
      <c r="I112" s="129"/>
      <c r="J112" s="88">
        <v>0</v>
      </c>
      <c r="K112" s="129"/>
      <c r="L112" s="131"/>
      <c r="M112" s="132"/>
      <c r="N112" s="133" t="s">
        <v>38</v>
      </c>
      <c r="O112" s="132"/>
      <c r="P112" s="132"/>
      <c r="Q112" s="132"/>
      <c r="R112" s="132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4" t="s">
        <v>198</v>
      </c>
      <c r="AZ112" s="132"/>
      <c r="BA112" s="132"/>
      <c r="BB112" s="132"/>
      <c r="BC112" s="132"/>
      <c r="BD112" s="132"/>
      <c r="BE112" s="135">
        <f t="shared" ref="BE112:BE117" si="0">IF(N112="základná",J112,0)</f>
        <v>0</v>
      </c>
      <c r="BF112" s="135">
        <f t="shared" ref="BF112:BF117" si="1">IF(N112="znížená",J112,0)</f>
        <v>0</v>
      </c>
      <c r="BG112" s="135">
        <f t="shared" ref="BG112:BG117" si="2">IF(N112="zákl. prenesená",J112,0)</f>
        <v>0</v>
      </c>
      <c r="BH112" s="135">
        <f t="shared" ref="BH112:BH117" si="3">IF(N112="zníž. prenesená",J112,0)</f>
        <v>0</v>
      </c>
      <c r="BI112" s="135">
        <f t="shared" ref="BI112:BI117" si="4">IF(N112="nulová",J112,0)</f>
        <v>0</v>
      </c>
      <c r="BJ112" s="134" t="s">
        <v>84</v>
      </c>
      <c r="BK112" s="132"/>
      <c r="BL112" s="132"/>
      <c r="BM112" s="132"/>
    </row>
    <row r="113" spans="1:65" s="2" customFormat="1" ht="18" customHeight="1" x14ac:dyDescent="0.2">
      <c r="A113" s="30"/>
      <c r="B113" s="128"/>
      <c r="C113" s="129"/>
      <c r="D113" s="424" t="s">
        <v>199</v>
      </c>
      <c r="E113" s="430"/>
      <c r="F113" s="430"/>
      <c r="G113" s="129"/>
      <c r="H113" s="129"/>
      <c r="I113" s="129"/>
      <c r="J113" s="88">
        <v>0</v>
      </c>
      <c r="K113" s="129"/>
      <c r="L113" s="131"/>
      <c r="M113" s="132"/>
      <c r="N113" s="133" t="s">
        <v>38</v>
      </c>
      <c r="O113" s="132"/>
      <c r="P113" s="132"/>
      <c r="Q113" s="132"/>
      <c r="R113" s="132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4" t="s">
        <v>198</v>
      </c>
      <c r="AZ113" s="132"/>
      <c r="BA113" s="132"/>
      <c r="BB113" s="132"/>
      <c r="BC113" s="132"/>
      <c r="BD113" s="132"/>
      <c r="BE113" s="135">
        <f t="shared" si="0"/>
        <v>0</v>
      </c>
      <c r="BF113" s="135">
        <f t="shared" si="1"/>
        <v>0</v>
      </c>
      <c r="BG113" s="135">
        <f t="shared" si="2"/>
        <v>0</v>
      </c>
      <c r="BH113" s="135">
        <f t="shared" si="3"/>
        <v>0</v>
      </c>
      <c r="BI113" s="135">
        <f t="shared" si="4"/>
        <v>0</v>
      </c>
      <c r="BJ113" s="134" t="s">
        <v>84</v>
      </c>
      <c r="BK113" s="132"/>
      <c r="BL113" s="132"/>
      <c r="BM113" s="132"/>
    </row>
    <row r="114" spans="1:65" s="2" customFormat="1" ht="18" customHeight="1" x14ac:dyDescent="0.2">
      <c r="A114" s="30"/>
      <c r="B114" s="128"/>
      <c r="C114" s="129"/>
      <c r="D114" s="424" t="s">
        <v>200</v>
      </c>
      <c r="E114" s="430"/>
      <c r="F114" s="430"/>
      <c r="G114" s="129"/>
      <c r="H114" s="129"/>
      <c r="I114" s="129"/>
      <c r="J114" s="88">
        <v>0</v>
      </c>
      <c r="K114" s="129"/>
      <c r="L114" s="131"/>
      <c r="M114" s="132"/>
      <c r="N114" s="133" t="s">
        <v>38</v>
      </c>
      <c r="O114" s="132"/>
      <c r="P114" s="132"/>
      <c r="Q114" s="132"/>
      <c r="R114" s="132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4" t="s">
        <v>198</v>
      </c>
      <c r="AZ114" s="132"/>
      <c r="BA114" s="132"/>
      <c r="BB114" s="132"/>
      <c r="BC114" s="132"/>
      <c r="BD114" s="132"/>
      <c r="BE114" s="135">
        <f t="shared" si="0"/>
        <v>0</v>
      </c>
      <c r="BF114" s="135">
        <f t="shared" si="1"/>
        <v>0</v>
      </c>
      <c r="BG114" s="135">
        <f t="shared" si="2"/>
        <v>0</v>
      </c>
      <c r="BH114" s="135">
        <f t="shared" si="3"/>
        <v>0</v>
      </c>
      <c r="BI114" s="135">
        <f t="shared" si="4"/>
        <v>0</v>
      </c>
      <c r="BJ114" s="134" t="s">
        <v>84</v>
      </c>
      <c r="BK114" s="132"/>
      <c r="BL114" s="132"/>
      <c r="BM114" s="132"/>
    </row>
    <row r="115" spans="1:65" s="2" customFormat="1" ht="18" customHeight="1" x14ac:dyDescent="0.2">
      <c r="A115" s="30"/>
      <c r="B115" s="128"/>
      <c r="C115" s="129"/>
      <c r="D115" s="424" t="s">
        <v>201</v>
      </c>
      <c r="E115" s="430"/>
      <c r="F115" s="430"/>
      <c r="G115" s="129"/>
      <c r="H115" s="129"/>
      <c r="I115" s="129"/>
      <c r="J115" s="88">
        <v>0</v>
      </c>
      <c r="K115" s="129"/>
      <c r="L115" s="131"/>
      <c r="M115" s="132"/>
      <c r="N115" s="133" t="s">
        <v>38</v>
      </c>
      <c r="O115" s="132"/>
      <c r="P115" s="132"/>
      <c r="Q115" s="132"/>
      <c r="R115" s="132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4" t="s">
        <v>198</v>
      </c>
      <c r="AZ115" s="132"/>
      <c r="BA115" s="132"/>
      <c r="BB115" s="132"/>
      <c r="BC115" s="132"/>
      <c r="BD115" s="132"/>
      <c r="BE115" s="135">
        <f t="shared" si="0"/>
        <v>0</v>
      </c>
      <c r="BF115" s="135">
        <f t="shared" si="1"/>
        <v>0</v>
      </c>
      <c r="BG115" s="135">
        <f t="shared" si="2"/>
        <v>0</v>
      </c>
      <c r="BH115" s="135">
        <f t="shared" si="3"/>
        <v>0</v>
      </c>
      <c r="BI115" s="135">
        <f t="shared" si="4"/>
        <v>0</v>
      </c>
      <c r="BJ115" s="134" t="s">
        <v>84</v>
      </c>
      <c r="BK115" s="132"/>
      <c r="BL115" s="132"/>
      <c r="BM115" s="132"/>
    </row>
    <row r="116" spans="1:65" s="2" customFormat="1" ht="18" customHeight="1" x14ac:dyDescent="0.2">
      <c r="A116" s="30"/>
      <c r="B116" s="128"/>
      <c r="C116" s="129"/>
      <c r="D116" s="424" t="s">
        <v>202</v>
      </c>
      <c r="E116" s="430"/>
      <c r="F116" s="430"/>
      <c r="G116" s="129"/>
      <c r="H116" s="129"/>
      <c r="I116" s="129"/>
      <c r="J116" s="88">
        <v>0</v>
      </c>
      <c r="K116" s="129"/>
      <c r="L116" s="131"/>
      <c r="M116" s="132"/>
      <c r="N116" s="133" t="s">
        <v>38</v>
      </c>
      <c r="O116" s="132"/>
      <c r="P116" s="132"/>
      <c r="Q116" s="132"/>
      <c r="R116" s="132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4" t="s">
        <v>198</v>
      </c>
      <c r="AZ116" s="132"/>
      <c r="BA116" s="132"/>
      <c r="BB116" s="132"/>
      <c r="BC116" s="132"/>
      <c r="BD116" s="132"/>
      <c r="BE116" s="135">
        <f t="shared" si="0"/>
        <v>0</v>
      </c>
      <c r="BF116" s="135">
        <f t="shared" si="1"/>
        <v>0</v>
      </c>
      <c r="BG116" s="135">
        <f t="shared" si="2"/>
        <v>0</v>
      </c>
      <c r="BH116" s="135">
        <f t="shared" si="3"/>
        <v>0</v>
      </c>
      <c r="BI116" s="135">
        <f t="shared" si="4"/>
        <v>0</v>
      </c>
      <c r="BJ116" s="134" t="s">
        <v>84</v>
      </c>
      <c r="BK116" s="132"/>
      <c r="BL116" s="132"/>
      <c r="BM116" s="132"/>
    </row>
    <row r="117" spans="1:65" s="2" customFormat="1" ht="18" customHeight="1" x14ac:dyDescent="0.2">
      <c r="A117" s="30"/>
      <c r="B117" s="128"/>
      <c r="C117" s="129"/>
      <c r="D117" s="130" t="s">
        <v>203</v>
      </c>
      <c r="E117" s="129"/>
      <c r="F117" s="129"/>
      <c r="G117" s="129"/>
      <c r="H117" s="129"/>
      <c r="I117" s="129"/>
      <c r="J117" s="88">
        <f>ROUND(J32*T117,2)</f>
        <v>0</v>
      </c>
      <c r="K117" s="129"/>
      <c r="L117" s="131"/>
      <c r="M117" s="132"/>
      <c r="N117" s="133" t="s">
        <v>38</v>
      </c>
      <c r="O117" s="132"/>
      <c r="P117" s="132"/>
      <c r="Q117" s="132"/>
      <c r="R117" s="132"/>
      <c r="S117" s="129"/>
      <c r="T117" s="129"/>
      <c r="U117" s="129"/>
      <c r="V117" s="129"/>
      <c r="W117" s="129"/>
      <c r="X117" s="129"/>
      <c r="Y117" s="129"/>
      <c r="Z117" s="129"/>
      <c r="AA117" s="129"/>
      <c r="AB117" s="129"/>
      <c r="AC117" s="129"/>
      <c r="AD117" s="129"/>
      <c r="AE117" s="129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4" t="s">
        <v>204</v>
      </c>
      <c r="AZ117" s="132"/>
      <c r="BA117" s="132"/>
      <c r="BB117" s="132"/>
      <c r="BC117" s="132"/>
      <c r="BD117" s="132"/>
      <c r="BE117" s="135">
        <f t="shared" si="0"/>
        <v>0</v>
      </c>
      <c r="BF117" s="135">
        <f t="shared" si="1"/>
        <v>0</v>
      </c>
      <c r="BG117" s="135">
        <f t="shared" si="2"/>
        <v>0</v>
      </c>
      <c r="BH117" s="135">
        <f t="shared" si="3"/>
        <v>0</v>
      </c>
      <c r="BI117" s="135">
        <f t="shared" si="4"/>
        <v>0</v>
      </c>
      <c r="BJ117" s="134" t="s">
        <v>84</v>
      </c>
      <c r="BK117" s="132"/>
      <c r="BL117" s="132"/>
      <c r="BM117" s="132"/>
    </row>
    <row r="118" spans="1:65" s="2" customFormat="1" x14ac:dyDescent="0.2">
      <c r="A118" s="30"/>
      <c r="B118" s="31"/>
      <c r="C118" s="30"/>
      <c r="D118" s="30"/>
      <c r="E118" s="30"/>
      <c r="F118" s="30"/>
      <c r="G118" s="30"/>
      <c r="H118" s="30"/>
      <c r="I118" s="30"/>
      <c r="J118" s="30"/>
      <c r="K118" s="30"/>
      <c r="L118" s="43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2" customFormat="1" ht="29.25" customHeight="1" x14ac:dyDescent="0.2">
      <c r="A119" s="30"/>
      <c r="B119" s="31"/>
      <c r="C119" s="94" t="s">
        <v>179</v>
      </c>
      <c r="D119" s="95"/>
      <c r="E119" s="95"/>
      <c r="F119" s="95"/>
      <c r="G119" s="95"/>
      <c r="H119" s="95"/>
      <c r="I119" s="95"/>
      <c r="J119" s="96">
        <f>ROUND(J98+J111,2)</f>
        <v>0</v>
      </c>
      <c r="K119" s="95"/>
      <c r="L119" s="43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5" s="2" customFormat="1" ht="7.05" customHeight="1" x14ac:dyDescent="0.2">
      <c r="A120" s="30"/>
      <c r="B120" s="48"/>
      <c r="C120" s="49"/>
      <c r="D120" s="49"/>
      <c r="E120" s="49"/>
      <c r="F120" s="49"/>
      <c r="G120" s="49"/>
      <c r="H120" s="49"/>
      <c r="I120" s="49"/>
      <c r="J120" s="49"/>
      <c r="K120" s="49"/>
      <c r="L120" s="43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4" spans="1:65" s="2" customFormat="1" ht="7.05" customHeight="1" x14ac:dyDescent="0.2">
      <c r="A124" s="30"/>
      <c r="B124" s="50"/>
      <c r="C124" s="51"/>
      <c r="D124" s="51"/>
      <c r="E124" s="51"/>
      <c r="F124" s="51"/>
      <c r="G124" s="51"/>
      <c r="H124" s="51"/>
      <c r="I124" s="51"/>
      <c r="J124" s="51"/>
      <c r="K124" s="51"/>
      <c r="L124" s="43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65" s="2" customFormat="1" ht="25.05" customHeight="1" x14ac:dyDescent="0.2">
      <c r="A125" s="30"/>
      <c r="B125" s="31"/>
      <c r="C125" s="17" t="s">
        <v>205</v>
      </c>
      <c r="D125" s="30"/>
      <c r="E125" s="30"/>
      <c r="F125" s="30"/>
      <c r="G125" s="30"/>
      <c r="H125" s="30"/>
      <c r="I125" s="30"/>
      <c r="J125" s="30"/>
      <c r="K125" s="30"/>
      <c r="L125" s="43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65" s="2" customFormat="1" ht="7.05" customHeight="1" x14ac:dyDescent="0.2">
      <c r="A126" s="30"/>
      <c r="B126" s="31"/>
      <c r="C126" s="30"/>
      <c r="D126" s="30"/>
      <c r="E126" s="30"/>
      <c r="F126" s="30"/>
      <c r="G126" s="30"/>
      <c r="H126" s="30"/>
      <c r="I126" s="30"/>
      <c r="J126" s="30"/>
      <c r="K126" s="30"/>
      <c r="L126" s="43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65" s="2" customFormat="1" ht="12" customHeight="1" x14ac:dyDescent="0.2">
      <c r="A127" s="30"/>
      <c r="B127" s="31"/>
      <c r="C127" s="23" t="s">
        <v>15</v>
      </c>
      <c r="D127" s="30"/>
      <c r="E127" s="30"/>
      <c r="F127" s="30"/>
      <c r="G127" s="30"/>
      <c r="H127" s="30"/>
      <c r="I127" s="30"/>
      <c r="J127" s="30"/>
      <c r="K127" s="30"/>
      <c r="L127" s="43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65" s="2" customFormat="1" ht="16.5" customHeight="1" x14ac:dyDescent="0.2">
      <c r="A128" s="30"/>
      <c r="B128" s="31"/>
      <c r="C128" s="30"/>
      <c r="D128" s="30"/>
      <c r="E128" s="428" t="str">
        <f>E7</f>
        <v>Vinárstvo S</v>
      </c>
      <c r="F128" s="429"/>
      <c r="G128" s="429"/>
      <c r="H128" s="429"/>
      <c r="I128" s="30"/>
      <c r="J128" s="30"/>
      <c r="K128" s="30"/>
      <c r="L128" s="43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65" s="1" customFormat="1" ht="12" customHeight="1" x14ac:dyDescent="0.2">
      <c r="B129" s="16"/>
      <c r="C129" s="23" t="s">
        <v>181</v>
      </c>
      <c r="L129" s="16"/>
    </row>
    <row r="130" spans="1:65" s="2" customFormat="1" ht="16.5" customHeight="1" x14ac:dyDescent="0.2">
      <c r="A130" s="30"/>
      <c r="B130" s="31"/>
      <c r="C130" s="30"/>
      <c r="D130" s="30"/>
      <c r="E130" s="428" t="s">
        <v>163</v>
      </c>
      <c r="F130" s="425"/>
      <c r="G130" s="425"/>
      <c r="H130" s="425"/>
      <c r="I130" s="30"/>
      <c r="J130" s="30"/>
      <c r="K130" s="30"/>
      <c r="L130" s="43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65" s="2" customFormat="1" ht="12" customHeight="1" x14ac:dyDescent="0.2">
      <c r="A131" s="30"/>
      <c r="B131" s="31"/>
      <c r="C131" s="23" t="s">
        <v>182</v>
      </c>
      <c r="D131" s="30"/>
      <c r="E131" s="30"/>
      <c r="F131" s="30"/>
      <c r="G131" s="30"/>
      <c r="H131" s="30"/>
      <c r="I131" s="30"/>
      <c r="J131" s="30"/>
      <c r="K131" s="30"/>
      <c r="L131" s="43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65" s="2" customFormat="1" ht="30" customHeight="1" x14ac:dyDescent="0.2">
      <c r="A132" s="30"/>
      <c r="B132" s="31"/>
      <c r="C132" s="30"/>
      <c r="D132" s="30"/>
      <c r="E132" s="404">
        <f>E11</f>
        <v>0</v>
      </c>
      <c r="F132" s="425"/>
      <c r="G132" s="425"/>
      <c r="H132" s="425"/>
      <c r="I132" s="30"/>
      <c r="J132" s="30"/>
      <c r="K132" s="30"/>
      <c r="L132" s="43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65" s="2" customFormat="1" ht="7.05" customHeight="1" x14ac:dyDescent="0.2">
      <c r="A133" s="30"/>
      <c r="B133" s="31"/>
      <c r="C133" s="30"/>
      <c r="D133" s="30"/>
      <c r="E133" s="30"/>
      <c r="F133" s="30"/>
      <c r="G133" s="30"/>
      <c r="H133" s="30"/>
      <c r="I133" s="30"/>
      <c r="J133" s="30"/>
      <c r="K133" s="30"/>
      <c r="L133" s="43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1:65" s="2" customFormat="1" ht="12" customHeight="1" x14ac:dyDescent="0.2">
      <c r="A134" s="30"/>
      <c r="B134" s="31"/>
      <c r="C134" s="23" t="s">
        <v>18</v>
      </c>
      <c r="D134" s="30"/>
      <c r="E134" s="30"/>
      <c r="F134" s="21" t="str">
        <f>F14</f>
        <v>k.ú.Strekov,okres Nové Zámky</v>
      </c>
      <c r="G134" s="30"/>
      <c r="H134" s="30"/>
      <c r="I134" s="23" t="s">
        <v>20</v>
      </c>
      <c r="J134" s="56">
        <f>IF(J14="","",J14)</f>
        <v>44665</v>
      </c>
      <c r="K134" s="30"/>
      <c r="L134" s="43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</row>
    <row r="135" spans="1:65" s="2" customFormat="1" ht="7.05" customHeight="1" x14ac:dyDescent="0.2">
      <c r="A135" s="30"/>
      <c r="B135" s="31"/>
      <c r="C135" s="30"/>
      <c r="D135" s="30"/>
      <c r="E135" s="30"/>
      <c r="F135" s="30"/>
      <c r="G135" s="30"/>
      <c r="H135" s="30"/>
      <c r="I135" s="30"/>
      <c r="J135" s="30"/>
      <c r="K135" s="30"/>
      <c r="L135" s="43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  <row r="136" spans="1:65" s="2" customFormat="1" ht="25.8" customHeight="1" x14ac:dyDescent="0.2">
      <c r="A136" s="30"/>
      <c r="B136" s="31"/>
      <c r="C136" s="23" t="s">
        <v>21</v>
      </c>
      <c r="D136" s="30"/>
      <c r="E136" s="30"/>
      <c r="F136" s="21" t="str">
        <f>E17</f>
        <v xml:space="preserve"> STON a.s. , Uhrova 18, 831 01 Bratislava</v>
      </c>
      <c r="G136" s="30"/>
      <c r="H136" s="30"/>
      <c r="I136" s="23" t="s">
        <v>26</v>
      </c>
      <c r="J136" s="26" t="str">
        <f>E23</f>
        <v xml:space="preserve"> Ing. arch. Tomáš Krištek</v>
      </c>
      <c r="K136" s="30"/>
      <c r="L136" s="43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</row>
    <row r="137" spans="1:65" s="2" customFormat="1" ht="15.3" customHeight="1" x14ac:dyDescent="0.2">
      <c r="A137" s="30"/>
      <c r="B137" s="31"/>
      <c r="C137" s="23" t="s">
        <v>24</v>
      </c>
      <c r="D137" s="30"/>
      <c r="E137" s="30"/>
      <c r="F137" s="21" t="str">
        <f>IF(E20="","",E20)</f>
        <v>Vyplň údaj</v>
      </c>
      <c r="G137" s="30"/>
      <c r="H137" s="30"/>
      <c r="I137" s="23" t="s">
        <v>28</v>
      </c>
      <c r="J137" s="26" t="str">
        <f>E26</f>
        <v>Rosoft,s.r.o.</v>
      </c>
      <c r="K137" s="30"/>
      <c r="L137" s="43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</row>
    <row r="138" spans="1:65" s="2" customFormat="1" ht="10.199999999999999" customHeight="1" x14ac:dyDescent="0.2">
      <c r="A138" s="30"/>
      <c r="B138" s="31"/>
      <c r="C138" s="30"/>
      <c r="D138" s="30"/>
      <c r="E138" s="30"/>
      <c r="F138" s="30"/>
      <c r="G138" s="30"/>
      <c r="H138" s="30"/>
      <c r="I138" s="30"/>
      <c r="J138" s="30"/>
      <c r="K138" s="30"/>
      <c r="L138" s="43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</row>
    <row r="139" spans="1:65" s="10" customFormat="1" ht="29.25" customHeight="1" x14ac:dyDescent="0.2">
      <c r="A139" s="136"/>
      <c r="B139" s="137"/>
      <c r="C139" s="138" t="s">
        <v>206</v>
      </c>
      <c r="D139" s="139" t="s">
        <v>57</v>
      </c>
      <c r="E139" s="139" t="s">
        <v>53</v>
      </c>
      <c r="F139" s="139" t="s">
        <v>54</v>
      </c>
      <c r="G139" s="139" t="s">
        <v>207</v>
      </c>
      <c r="H139" s="139" t="s">
        <v>208</v>
      </c>
      <c r="I139" s="139" t="s">
        <v>209</v>
      </c>
      <c r="J139" s="140" t="s">
        <v>190</v>
      </c>
      <c r="K139" s="141" t="s">
        <v>210</v>
      </c>
      <c r="L139" s="142"/>
      <c r="M139" s="63" t="s">
        <v>1</v>
      </c>
      <c r="N139" s="64" t="s">
        <v>36</v>
      </c>
      <c r="O139" s="64" t="s">
        <v>211</v>
      </c>
      <c r="P139" s="64" t="s">
        <v>212</v>
      </c>
      <c r="Q139" s="64" t="s">
        <v>213</v>
      </c>
      <c r="R139" s="64" t="s">
        <v>214</v>
      </c>
      <c r="S139" s="64" t="s">
        <v>215</v>
      </c>
      <c r="T139" s="65" t="s">
        <v>216</v>
      </c>
      <c r="U139" s="136"/>
      <c r="V139" s="136"/>
      <c r="W139" s="136"/>
      <c r="X139" s="136"/>
      <c r="Y139" s="136"/>
      <c r="Z139" s="136"/>
      <c r="AA139" s="136"/>
      <c r="AB139" s="136"/>
      <c r="AC139" s="136"/>
      <c r="AD139" s="136"/>
      <c r="AE139" s="136"/>
    </row>
    <row r="140" spans="1:65" s="2" customFormat="1" ht="22.8" customHeight="1" x14ac:dyDescent="0.3">
      <c r="A140" s="30"/>
      <c r="B140" s="31"/>
      <c r="C140" s="70" t="s">
        <v>187</v>
      </c>
      <c r="D140" s="30"/>
      <c r="E140" s="30"/>
      <c r="F140" s="30"/>
      <c r="G140" s="30"/>
      <c r="H140" s="30"/>
      <c r="I140" s="30"/>
      <c r="J140" s="143">
        <f>BK140</f>
        <v>0</v>
      </c>
      <c r="K140" s="30"/>
      <c r="L140" s="31"/>
      <c r="M140" s="66"/>
      <c r="N140" s="57"/>
      <c r="O140" s="67"/>
      <c r="P140" s="144">
        <f>P141</f>
        <v>0</v>
      </c>
      <c r="Q140" s="67"/>
      <c r="R140" s="144">
        <f>R141</f>
        <v>394.14573000000001</v>
      </c>
      <c r="S140" s="67"/>
      <c r="T140" s="145">
        <f>T141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T140" s="13" t="s">
        <v>71</v>
      </c>
      <c r="AU140" s="13" t="s">
        <v>192</v>
      </c>
      <c r="BK140" s="146">
        <f>BK141</f>
        <v>0</v>
      </c>
    </row>
    <row r="141" spans="1:65" s="11" customFormat="1" ht="25.95" customHeight="1" x14ac:dyDescent="0.25">
      <c r="B141" s="147"/>
      <c r="D141" s="148" t="s">
        <v>71</v>
      </c>
      <c r="E141" s="149" t="s">
        <v>1148</v>
      </c>
      <c r="F141" s="149" t="s">
        <v>1149</v>
      </c>
      <c r="I141" s="150"/>
      <c r="J141" s="151">
        <f>BK141</f>
        <v>0</v>
      </c>
      <c r="L141" s="147"/>
      <c r="M141" s="152"/>
      <c r="N141" s="153"/>
      <c r="O141" s="153"/>
      <c r="P141" s="154">
        <f>P142+P156+P160+P163+P168+P175+P178+P180+P190</f>
        <v>0</v>
      </c>
      <c r="Q141" s="153"/>
      <c r="R141" s="154">
        <f>R142+R156+R160+R163+R168+R175+R178+R180+R190</f>
        <v>394.14573000000001</v>
      </c>
      <c r="S141" s="153"/>
      <c r="T141" s="155">
        <f>T142+T156+T160+T163+T168+T175+T178+T180+T190</f>
        <v>0</v>
      </c>
      <c r="AR141" s="148" t="s">
        <v>78</v>
      </c>
      <c r="AT141" s="156" t="s">
        <v>71</v>
      </c>
      <c r="AU141" s="156" t="s">
        <v>72</v>
      </c>
      <c r="AY141" s="148" t="s">
        <v>219</v>
      </c>
      <c r="BK141" s="157">
        <f>BK142+BK156+BK160+BK163+BK168+BK175+BK178+BK180+BK190</f>
        <v>0</v>
      </c>
    </row>
    <row r="142" spans="1:65" s="11" customFormat="1" ht="22.8" customHeight="1" x14ac:dyDescent="0.25">
      <c r="B142" s="147"/>
      <c r="D142" s="148" t="s">
        <v>71</v>
      </c>
      <c r="E142" s="158" t="s">
        <v>78</v>
      </c>
      <c r="F142" s="158" t="s">
        <v>1150</v>
      </c>
      <c r="I142" s="150"/>
      <c r="J142" s="159">
        <f>BK142</f>
        <v>0</v>
      </c>
      <c r="L142" s="147"/>
      <c r="M142" s="152"/>
      <c r="N142" s="153"/>
      <c r="O142" s="153"/>
      <c r="P142" s="154">
        <f>SUM(P143:P155)</f>
        <v>0</v>
      </c>
      <c r="Q142" s="153"/>
      <c r="R142" s="154">
        <f>SUM(R143:R155)</f>
        <v>0</v>
      </c>
      <c r="S142" s="153"/>
      <c r="T142" s="155">
        <f>SUM(T143:T155)</f>
        <v>0</v>
      </c>
      <c r="AR142" s="148" t="s">
        <v>78</v>
      </c>
      <c r="AT142" s="156" t="s">
        <v>71</v>
      </c>
      <c r="AU142" s="156" t="s">
        <v>78</v>
      </c>
      <c r="AY142" s="148" t="s">
        <v>219</v>
      </c>
      <c r="BK142" s="157">
        <f>SUM(BK143:BK155)</f>
        <v>0</v>
      </c>
    </row>
    <row r="143" spans="1:65" s="2" customFormat="1" ht="33" customHeight="1" x14ac:dyDescent="0.2">
      <c r="A143" s="30"/>
      <c r="B143" s="128"/>
      <c r="C143" s="160" t="s">
        <v>78</v>
      </c>
      <c r="D143" s="160" t="s">
        <v>221</v>
      </c>
      <c r="E143" s="161" t="s">
        <v>2583</v>
      </c>
      <c r="F143" s="162" t="s">
        <v>2584</v>
      </c>
      <c r="G143" s="163" t="s">
        <v>224</v>
      </c>
      <c r="H143" s="164">
        <v>240</v>
      </c>
      <c r="I143" s="165"/>
      <c r="J143" s="166">
        <f t="shared" ref="J143:J155" si="5">ROUND(I143*H143,2)</f>
        <v>0</v>
      </c>
      <c r="K143" s="167"/>
      <c r="L143" s="31"/>
      <c r="M143" s="168" t="s">
        <v>1</v>
      </c>
      <c r="N143" s="169" t="s">
        <v>38</v>
      </c>
      <c r="O143" s="59"/>
      <c r="P143" s="170">
        <f t="shared" ref="P143:P155" si="6">O143*H143</f>
        <v>0</v>
      </c>
      <c r="Q143" s="170">
        <v>0</v>
      </c>
      <c r="R143" s="170">
        <f t="shared" ref="R143:R155" si="7">Q143*H143</f>
        <v>0</v>
      </c>
      <c r="S143" s="170">
        <v>0</v>
      </c>
      <c r="T143" s="171">
        <f t="shared" ref="T143:T155" si="8">S143*H143</f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72" t="s">
        <v>225</v>
      </c>
      <c r="AT143" s="172" t="s">
        <v>221</v>
      </c>
      <c r="AU143" s="172" t="s">
        <v>84</v>
      </c>
      <c r="AY143" s="13" t="s">
        <v>219</v>
      </c>
      <c r="BE143" s="91">
        <f t="shared" ref="BE143:BE155" si="9">IF(N143="základná",J143,0)</f>
        <v>0</v>
      </c>
      <c r="BF143" s="91">
        <f t="shared" ref="BF143:BF155" si="10">IF(N143="znížená",J143,0)</f>
        <v>0</v>
      </c>
      <c r="BG143" s="91">
        <f t="shared" ref="BG143:BG155" si="11">IF(N143="zákl. prenesená",J143,0)</f>
        <v>0</v>
      </c>
      <c r="BH143" s="91">
        <f t="shared" ref="BH143:BH155" si="12">IF(N143="zníž. prenesená",J143,0)</f>
        <v>0</v>
      </c>
      <c r="BI143" s="91">
        <f t="shared" ref="BI143:BI155" si="13">IF(N143="nulová",J143,0)</f>
        <v>0</v>
      </c>
      <c r="BJ143" s="13" t="s">
        <v>84</v>
      </c>
      <c r="BK143" s="91">
        <f t="shared" ref="BK143:BK155" si="14">ROUND(I143*H143,2)</f>
        <v>0</v>
      </c>
      <c r="BL143" s="13" t="s">
        <v>225</v>
      </c>
      <c r="BM143" s="172" t="s">
        <v>84</v>
      </c>
    </row>
    <row r="144" spans="1:65" s="2" customFormat="1" ht="24.3" customHeight="1" x14ac:dyDescent="0.2">
      <c r="A144" s="30"/>
      <c r="B144" s="128"/>
      <c r="C144" s="160" t="s">
        <v>84</v>
      </c>
      <c r="D144" s="160" t="s">
        <v>221</v>
      </c>
      <c r="E144" s="161" t="s">
        <v>2585</v>
      </c>
      <c r="F144" s="162" t="s">
        <v>2586</v>
      </c>
      <c r="G144" s="163" t="s">
        <v>224</v>
      </c>
      <c r="H144" s="164">
        <v>360</v>
      </c>
      <c r="I144" s="165"/>
      <c r="J144" s="166">
        <f t="shared" si="5"/>
        <v>0</v>
      </c>
      <c r="K144" s="167"/>
      <c r="L144" s="31"/>
      <c r="M144" s="168" t="s">
        <v>1</v>
      </c>
      <c r="N144" s="169" t="s">
        <v>38</v>
      </c>
      <c r="O144" s="59"/>
      <c r="P144" s="170">
        <f t="shared" si="6"/>
        <v>0</v>
      </c>
      <c r="Q144" s="170">
        <v>0</v>
      </c>
      <c r="R144" s="170">
        <f t="shared" si="7"/>
        <v>0</v>
      </c>
      <c r="S144" s="170">
        <v>0</v>
      </c>
      <c r="T144" s="171">
        <f t="shared" si="8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72" t="s">
        <v>225</v>
      </c>
      <c r="AT144" s="172" t="s">
        <v>221</v>
      </c>
      <c r="AU144" s="172" t="s">
        <v>84</v>
      </c>
      <c r="AY144" s="13" t="s">
        <v>219</v>
      </c>
      <c r="BE144" s="91">
        <f t="shared" si="9"/>
        <v>0</v>
      </c>
      <c r="BF144" s="91">
        <f t="shared" si="10"/>
        <v>0</v>
      </c>
      <c r="BG144" s="91">
        <f t="shared" si="11"/>
        <v>0</v>
      </c>
      <c r="BH144" s="91">
        <f t="shared" si="12"/>
        <v>0</v>
      </c>
      <c r="BI144" s="91">
        <f t="shared" si="13"/>
        <v>0</v>
      </c>
      <c r="BJ144" s="13" t="s">
        <v>84</v>
      </c>
      <c r="BK144" s="91">
        <f t="shared" si="14"/>
        <v>0</v>
      </c>
      <c r="BL144" s="13" t="s">
        <v>225</v>
      </c>
      <c r="BM144" s="172" t="s">
        <v>225</v>
      </c>
    </row>
    <row r="145" spans="1:65" s="2" customFormat="1" ht="24.3" customHeight="1" x14ac:dyDescent="0.2">
      <c r="A145" s="30"/>
      <c r="B145" s="128"/>
      <c r="C145" s="160" t="s">
        <v>91</v>
      </c>
      <c r="D145" s="160" t="s">
        <v>221</v>
      </c>
      <c r="E145" s="161" t="s">
        <v>2587</v>
      </c>
      <c r="F145" s="162" t="s">
        <v>2588</v>
      </c>
      <c r="G145" s="163" t="s">
        <v>224</v>
      </c>
      <c r="H145" s="164">
        <v>108</v>
      </c>
      <c r="I145" s="165"/>
      <c r="J145" s="166">
        <f t="shared" si="5"/>
        <v>0</v>
      </c>
      <c r="K145" s="167"/>
      <c r="L145" s="31"/>
      <c r="M145" s="168" t="s">
        <v>1</v>
      </c>
      <c r="N145" s="169" t="s">
        <v>38</v>
      </c>
      <c r="O145" s="59"/>
      <c r="P145" s="170">
        <f t="shared" si="6"/>
        <v>0</v>
      </c>
      <c r="Q145" s="170">
        <v>0</v>
      </c>
      <c r="R145" s="170">
        <f t="shared" si="7"/>
        <v>0</v>
      </c>
      <c r="S145" s="170">
        <v>0</v>
      </c>
      <c r="T145" s="171">
        <f t="shared" si="8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72" t="s">
        <v>225</v>
      </c>
      <c r="AT145" s="172" t="s">
        <v>221</v>
      </c>
      <c r="AU145" s="172" t="s">
        <v>84</v>
      </c>
      <c r="AY145" s="13" t="s">
        <v>219</v>
      </c>
      <c r="BE145" s="91">
        <f t="shared" si="9"/>
        <v>0</v>
      </c>
      <c r="BF145" s="91">
        <f t="shared" si="10"/>
        <v>0</v>
      </c>
      <c r="BG145" s="91">
        <f t="shared" si="11"/>
        <v>0</v>
      </c>
      <c r="BH145" s="91">
        <f t="shared" si="12"/>
        <v>0</v>
      </c>
      <c r="BI145" s="91">
        <f t="shared" si="13"/>
        <v>0</v>
      </c>
      <c r="BJ145" s="13" t="s">
        <v>84</v>
      </c>
      <c r="BK145" s="91">
        <f t="shared" si="14"/>
        <v>0</v>
      </c>
      <c r="BL145" s="13" t="s">
        <v>225</v>
      </c>
      <c r="BM145" s="172" t="s">
        <v>230</v>
      </c>
    </row>
    <row r="146" spans="1:65" s="2" customFormat="1" ht="37.799999999999997" customHeight="1" x14ac:dyDescent="0.2">
      <c r="A146" s="30"/>
      <c r="B146" s="128"/>
      <c r="C146" s="160" t="s">
        <v>225</v>
      </c>
      <c r="D146" s="160" t="s">
        <v>221</v>
      </c>
      <c r="E146" s="161" t="s">
        <v>2589</v>
      </c>
      <c r="F146" s="162" t="s">
        <v>2590</v>
      </c>
      <c r="G146" s="163" t="s">
        <v>224</v>
      </c>
      <c r="H146" s="164">
        <v>240</v>
      </c>
      <c r="I146" s="165"/>
      <c r="J146" s="166">
        <f t="shared" si="5"/>
        <v>0</v>
      </c>
      <c r="K146" s="167"/>
      <c r="L146" s="31"/>
      <c r="M146" s="168" t="s">
        <v>1</v>
      </c>
      <c r="N146" s="169" t="s">
        <v>38</v>
      </c>
      <c r="O146" s="59"/>
      <c r="P146" s="170">
        <f t="shared" si="6"/>
        <v>0</v>
      </c>
      <c r="Q146" s="170">
        <v>0</v>
      </c>
      <c r="R146" s="170">
        <f t="shared" si="7"/>
        <v>0</v>
      </c>
      <c r="S146" s="170">
        <v>0</v>
      </c>
      <c r="T146" s="171">
        <f t="shared" si="8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72" t="s">
        <v>225</v>
      </c>
      <c r="AT146" s="172" t="s">
        <v>221</v>
      </c>
      <c r="AU146" s="172" t="s">
        <v>84</v>
      </c>
      <c r="AY146" s="13" t="s">
        <v>219</v>
      </c>
      <c r="BE146" s="91">
        <f t="shared" si="9"/>
        <v>0</v>
      </c>
      <c r="BF146" s="91">
        <f t="shared" si="10"/>
        <v>0</v>
      </c>
      <c r="BG146" s="91">
        <f t="shared" si="11"/>
        <v>0</v>
      </c>
      <c r="BH146" s="91">
        <f t="shared" si="12"/>
        <v>0</v>
      </c>
      <c r="BI146" s="91">
        <f t="shared" si="13"/>
        <v>0</v>
      </c>
      <c r="BJ146" s="13" t="s">
        <v>84</v>
      </c>
      <c r="BK146" s="91">
        <f t="shared" si="14"/>
        <v>0</v>
      </c>
      <c r="BL146" s="13" t="s">
        <v>225</v>
      </c>
      <c r="BM146" s="172" t="s">
        <v>233</v>
      </c>
    </row>
    <row r="147" spans="1:65" s="2" customFormat="1" ht="37.799999999999997" customHeight="1" x14ac:dyDescent="0.2">
      <c r="A147" s="30"/>
      <c r="B147" s="128"/>
      <c r="C147" s="160" t="s">
        <v>234</v>
      </c>
      <c r="D147" s="160" t="s">
        <v>221</v>
      </c>
      <c r="E147" s="161" t="s">
        <v>2589</v>
      </c>
      <c r="F147" s="162" t="s">
        <v>2590</v>
      </c>
      <c r="G147" s="163" t="s">
        <v>224</v>
      </c>
      <c r="H147" s="164">
        <v>290</v>
      </c>
      <c r="I147" s="165"/>
      <c r="J147" s="166">
        <f t="shared" si="5"/>
        <v>0</v>
      </c>
      <c r="K147" s="167"/>
      <c r="L147" s="31"/>
      <c r="M147" s="168" t="s">
        <v>1</v>
      </c>
      <c r="N147" s="169" t="s">
        <v>38</v>
      </c>
      <c r="O147" s="59"/>
      <c r="P147" s="170">
        <f t="shared" si="6"/>
        <v>0</v>
      </c>
      <c r="Q147" s="170">
        <v>0</v>
      </c>
      <c r="R147" s="170">
        <f t="shared" si="7"/>
        <v>0</v>
      </c>
      <c r="S147" s="170">
        <v>0</v>
      </c>
      <c r="T147" s="171">
        <f t="shared" si="8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72" t="s">
        <v>225</v>
      </c>
      <c r="AT147" s="172" t="s">
        <v>221</v>
      </c>
      <c r="AU147" s="172" t="s">
        <v>84</v>
      </c>
      <c r="AY147" s="13" t="s">
        <v>219</v>
      </c>
      <c r="BE147" s="91">
        <f t="shared" si="9"/>
        <v>0</v>
      </c>
      <c r="BF147" s="91">
        <f t="shared" si="10"/>
        <v>0</v>
      </c>
      <c r="BG147" s="91">
        <f t="shared" si="11"/>
        <v>0</v>
      </c>
      <c r="BH147" s="91">
        <f t="shared" si="12"/>
        <v>0</v>
      </c>
      <c r="BI147" s="91">
        <f t="shared" si="13"/>
        <v>0</v>
      </c>
      <c r="BJ147" s="13" t="s">
        <v>84</v>
      </c>
      <c r="BK147" s="91">
        <f t="shared" si="14"/>
        <v>0</v>
      </c>
      <c r="BL147" s="13" t="s">
        <v>225</v>
      </c>
      <c r="BM147" s="172" t="s">
        <v>237</v>
      </c>
    </row>
    <row r="148" spans="1:65" s="2" customFormat="1" ht="44.25" customHeight="1" x14ac:dyDescent="0.2">
      <c r="A148" s="30"/>
      <c r="B148" s="128"/>
      <c r="C148" s="160" t="s">
        <v>230</v>
      </c>
      <c r="D148" s="160" t="s">
        <v>221</v>
      </c>
      <c r="E148" s="161" t="s">
        <v>2591</v>
      </c>
      <c r="F148" s="162" t="s">
        <v>2592</v>
      </c>
      <c r="G148" s="163" t="s">
        <v>224</v>
      </c>
      <c r="H148" s="164">
        <v>480</v>
      </c>
      <c r="I148" s="165"/>
      <c r="J148" s="166">
        <f t="shared" si="5"/>
        <v>0</v>
      </c>
      <c r="K148" s="167"/>
      <c r="L148" s="31"/>
      <c r="M148" s="168" t="s">
        <v>1</v>
      </c>
      <c r="N148" s="169" t="s">
        <v>38</v>
      </c>
      <c r="O148" s="59"/>
      <c r="P148" s="170">
        <f t="shared" si="6"/>
        <v>0</v>
      </c>
      <c r="Q148" s="170">
        <v>0</v>
      </c>
      <c r="R148" s="170">
        <f t="shared" si="7"/>
        <v>0</v>
      </c>
      <c r="S148" s="170">
        <v>0</v>
      </c>
      <c r="T148" s="171">
        <f t="shared" si="8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72" t="s">
        <v>225</v>
      </c>
      <c r="AT148" s="172" t="s">
        <v>221</v>
      </c>
      <c r="AU148" s="172" t="s">
        <v>84</v>
      </c>
      <c r="AY148" s="13" t="s">
        <v>219</v>
      </c>
      <c r="BE148" s="91">
        <f t="shared" si="9"/>
        <v>0</v>
      </c>
      <c r="BF148" s="91">
        <f t="shared" si="10"/>
        <v>0</v>
      </c>
      <c r="BG148" s="91">
        <f t="shared" si="11"/>
        <v>0</v>
      </c>
      <c r="BH148" s="91">
        <f t="shared" si="12"/>
        <v>0</v>
      </c>
      <c r="BI148" s="91">
        <f t="shared" si="13"/>
        <v>0</v>
      </c>
      <c r="BJ148" s="13" t="s">
        <v>84</v>
      </c>
      <c r="BK148" s="91">
        <f t="shared" si="14"/>
        <v>0</v>
      </c>
      <c r="BL148" s="13" t="s">
        <v>225</v>
      </c>
      <c r="BM148" s="172" t="s">
        <v>261</v>
      </c>
    </row>
    <row r="149" spans="1:65" s="2" customFormat="1" ht="44.25" customHeight="1" x14ac:dyDescent="0.2">
      <c r="A149" s="30"/>
      <c r="B149" s="128"/>
      <c r="C149" s="160" t="s">
        <v>243</v>
      </c>
      <c r="D149" s="160" t="s">
        <v>221</v>
      </c>
      <c r="E149" s="161" t="s">
        <v>2591</v>
      </c>
      <c r="F149" s="162" t="s">
        <v>2592</v>
      </c>
      <c r="G149" s="163" t="s">
        <v>224</v>
      </c>
      <c r="H149" s="164">
        <v>580</v>
      </c>
      <c r="I149" s="165"/>
      <c r="J149" s="166">
        <f t="shared" si="5"/>
        <v>0</v>
      </c>
      <c r="K149" s="167"/>
      <c r="L149" s="31"/>
      <c r="M149" s="168" t="s">
        <v>1</v>
      </c>
      <c r="N149" s="169" t="s">
        <v>38</v>
      </c>
      <c r="O149" s="59"/>
      <c r="P149" s="170">
        <f t="shared" si="6"/>
        <v>0</v>
      </c>
      <c r="Q149" s="170">
        <v>0</v>
      </c>
      <c r="R149" s="170">
        <f t="shared" si="7"/>
        <v>0</v>
      </c>
      <c r="S149" s="170">
        <v>0</v>
      </c>
      <c r="T149" s="171">
        <f t="shared" si="8"/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72" t="s">
        <v>225</v>
      </c>
      <c r="AT149" s="172" t="s">
        <v>221</v>
      </c>
      <c r="AU149" s="172" t="s">
        <v>84</v>
      </c>
      <c r="AY149" s="13" t="s">
        <v>219</v>
      </c>
      <c r="BE149" s="91">
        <f t="shared" si="9"/>
        <v>0</v>
      </c>
      <c r="BF149" s="91">
        <f t="shared" si="10"/>
        <v>0</v>
      </c>
      <c r="BG149" s="91">
        <f t="shared" si="11"/>
        <v>0</v>
      </c>
      <c r="BH149" s="91">
        <f t="shared" si="12"/>
        <v>0</v>
      </c>
      <c r="BI149" s="91">
        <f t="shared" si="13"/>
        <v>0</v>
      </c>
      <c r="BJ149" s="13" t="s">
        <v>84</v>
      </c>
      <c r="BK149" s="91">
        <f t="shared" si="14"/>
        <v>0</v>
      </c>
      <c r="BL149" s="13" t="s">
        <v>225</v>
      </c>
      <c r="BM149" s="172" t="s">
        <v>242</v>
      </c>
    </row>
    <row r="150" spans="1:65" s="2" customFormat="1" ht="24.3" customHeight="1" x14ac:dyDescent="0.2">
      <c r="A150" s="30"/>
      <c r="B150" s="128"/>
      <c r="C150" s="160" t="s">
        <v>233</v>
      </c>
      <c r="D150" s="160" t="s">
        <v>221</v>
      </c>
      <c r="E150" s="161" t="s">
        <v>312</v>
      </c>
      <c r="F150" s="162" t="s">
        <v>2593</v>
      </c>
      <c r="G150" s="163" t="s">
        <v>224</v>
      </c>
      <c r="H150" s="164">
        <v>240</v>
      </c>
      <c r="I150" s="165"/>
      <c r="J150" s="166">
        <f t="shared" si="5"/>
        <v>0</v>
      </c>
      <c r="K150" s="167"/>
      <c r="L150" s="31"/>
      <c r="M150" s="168" t="s">
        <v>1</v>
      </c>
      <c r="N150" s="169" t="s">
        <v>38</v>
      </c>
      <c r="O150" s="59"/>
      <c r="P150" s="170">
        <f t="shared" si="6"/>
        <v>0</v>
      </c>
      <c r="Q150" s="170">
        <v>0</v>
      </c>
      <c r="R150" s="170">
        <f t="shared" si="7"/>
        <v>0</v>
      </c>
      <c r="S150" s="170">
        <v>0</v>
      </c>
      <c r="T150" s="171">
        <f t="shared" si="8"/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72" t="s">
        <v>225</v>
      </c>
      <c r="AT150" s="172" t="s">
        <v>221</v>
      </c>
      <c r="AU150" s="172" t="s">
        <v>84</v>
      </c>
      <c r="AY150" s="13" t="s">
        <v>219</v>
      </c>
      <c r="BE150" s="91">
        <f t="shared" si="9"/>
        <v>0</v>
      </c>
      <c r="BF150" s="91">
        <f t="shared" si="10"/>
        <v>0</v>
      </c>
      <c r="BG150" s="91">
        <f t="shared" si="11"/>
        <v>0</v>
      </c>
      <c r="BH150" s="91">
        <f t="shared" si="12"/>
        <v>0</v>
      </c>
      <c r="BI150" s="91">
        <f t="shared" si="13"/>
        <v>0</v>
      </c>
      <c r="BJ150" s="13" t="s">
        <v>84</v>
      </c>
      <c r="BK150" s="91">
        <f t="shared" si="14"/>
        <v>0</v>
      </c>
      <c r="BL150" s="13" t="s">
        <v>225</v>
      </c>
      <c r="BM150" s="172" t="s">
        <v>247</v>
      </c>
    </row>
    <row r="151" spans="1:65" s="2" customFormat="1" ht="37.799999999999997" customHeight="1" x14ac:dyDescent="0.2">
      <c r="A151" s="30"/>
      <c r="B151" s="128"/>
      <c r="C151" s="160" t="s">
        <v>238</v>
      </c>
      <c r="D151" s="160" t="s">
        <v>221</v>
      </c>
      <c r="E151" s="161" t="s">
        <v>2594</v>
      </c>
      <c r="F151" s="162" t="s">
        <v>2595</v>
      </c>
      <c r="G151" s="163" t="s">
        <v>224</v>
      </c>
      <c r="H151" s="164">
        <v>45</v>
      </c>
      <c r="I151" s="165"/>
      <c r="J151" s="166">
        <f t="shared" si="5"/>
        <v>0</v>
      </c>
      <c r="K151" s="167"/>
      <c r="L151" s="31"/>
      <c r="M151" s="168" t="s">
        <v>1</v>
      </c>
      <c r="N151" s="169" t="s">
        <v>38</v>
      </c>
      <c r="O151" s="59"/>
      <c r="P151" s="170">
        <f t="shared" si="6"/>
        <v>0</v>
      </c>
      <c r="Q151" s="170">
        <v>0</v>
      </c>
      <c r="R151" s="170">
        <f t="shared" si="7"/>
        <v>0</v>
      </c>
      <c r="S151" s="170">
        <v>0</v>
      </c>
      <c r="T151" s="171">
        <f t="shared" si="8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72" t="s">
        <v>225</v>
      </c>
      <c r="AT151" s="172" t="s">
        <v>221</v>
      </c>
      <c r="AU151" s="172" t="s">
        <v>84</v>
      </c>
      <c r="AY151" s="13" t="s">
        <v>219</v>
      </c>
      <c r="BE151" s="91">
        <f t="shared" si="9"/>
        <v>0</v>
      </c>
      <c r="BF151" s="91">
        <f t="shared" si="10"/>
        <v>0</v>
      </c>
      <c r="BG151" s="91">
        <f t="shared" si="11"/>
        <v>0</v>
      </c>
      <c r="BH151" s="91">
        <f t="shared" si="12"/>
        <v>0</v>
      </c>
      <c r="BI151" s="91">
        <f t="shared" si="13"/>
        <v>0</v>
      </c>
      <c r="BJ151" s="13" t="s">
        <v>84</v>
      </c>
      <c r="BK151" s="91">
        <f t="shared" si="14"/>
        <v>0</v>
      </c>
      <c r="BL151" s="13" t="s">
        <v>225</v>
      </c>
      <c r="BM151" s="172" t="s">
        <v>251</v>
      </c>
    </row>
    <row r="152" spans="1:65" s="2" customFormat="1" ht="24.3" customHeight="1" x14ac:dyDescent="0.2">
      <c r="A152" s="30"/>
      <c r="B152" s="128"/>
      <c r="C152" s="160" t="s">
        <v>237</v>
      </c>
      <c r="D152" s="160" t="s">
        <v>221</v>
      </c>
      <c r="E152" s="161" t="s">
        <v>2596</v>
      </c>
      <c r="F152" s="162" t="s">
        <v>2597</v>
      </c>
      <c r="G152" s="163" t="s">
        <v>224</v>
      </c>
      <c r="H152" s="164">
        <v>25</v>
      </c>
      <c r="I152" s="165"/>
      <c r="J152" s="166">
        <f t="shared" si="5"/>
        <v>0</v>
      </c>
      <c r="K152" s="167"/>
      <c r="L152" s="31"/>
      <c r="M152" s="168" t="s">
        <v>1</v>
      </c>
      <c r="N152" s="169" t="s">
        <v>38</v>
      </c>
      <c r="O152" s="59"/>
      <c r="P152" s="170">
        <f t="shared" si="6"/>
        <v>0</v>
      </c>
      <c r="Q152" s="170">
        <v>0</v>
      </c>
      <c r="R152" s="170">
        <f t="shared" si="7"/>
        <v>0</v>
      </c>
      <c r="S152" s="170">
        <v>0</v>
      </c>
      <c r="T152" s="171">
        <f t="shared" si="8"/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72" t="s">
        <v>225</v>
      </c>
      <c r="AT152" s="172" t="s">
        <v>221</v>
      </c>
      <c r="AU152" s="172" t="s">
        <v>84</v>
      </c>
      <c r="AY152" s="13" t="s">
        <v>219</v>
      </c>
      <c r="BE152" s="91">
        <f t="shared" si="9"/>
        <v>0</v>
      </c>
      <c r="BF152" s="91">
        <f t="shared" si="10"/>
        <v>0</v>
      </c>
      <c r="BG152" s="91">
        <f t="shared" si="11"/>
        <v>0</v>
      </c>
      <c r="BH152" s="91">
        <f t="shared" si="12"/>
        <v>0</v>
      </c>
      <c r="BI152" s="91">
        <f t="shared" si="13"/>
        <v>0</v>
      </c>
      <c r="BJ152" s="13" t="s">
        <v>84</v>
      </c>
      <c r="BK152" s="91">
        <f t="shared" si="14"/>
        <v>0</v>
      </c>
      <c r="BL152" s="13" t="s">
        <v>225</v>
      </c>
      <c r="BM152" s="172" t="s">
        <v>7</v>
      </c>
    </row>
    <row r="153" spans="1:65" s="2" customFormat="1" ht="21.75" customHeight="1" x14ac:dyDescent="0.2">
      <c r="A153" s="30"/>
      <c r="B153" s="128"/>
      <c r="C153" s="160" t="s">
        <v>257</v>
      </c>
      <c r="D153" s="160" t="s">
        <v>221</v>
      </c>
      <c r="E153" s="161" t="s">
        <v>2598</v>
      </c>
      <c r="F153" s="162" t="s">
        <v>2599</v>
      </c>
      <c r="G153" s="163" t="s">
        <v>224</v>
      </c>
      <c r="H153" s="164">
        <v>240</v>
      </c>
      <c r="I153" s="165"/>
      <c r="J153" s="166">
        <f t="shared" si="5"/>
        <v>0</v>
      </c>
      <c r="K153" s="167"/>
      <c r="L153" s="31"/>
      <c r="M153" s="168" t="s">
        <v>1</v>
      </c>
      <c r="N153" s="169" t="s">
        <v>38</v>
      </c>
      <c r="O153" s="59"/>
      <c r="P153" s="170">
        <f t="shared" si="6"/>
        <v>0</v>
      </c>
      <c r="Q153" s="170">
        <v>0</v>
      </c>
      <c r="R153" s="170">
        <f t="shared" si="7"/>
        <v>0</v>
      </c>
      <c r="S153" s="170">
        <v>0</v>
      </c>
      <c r="T153" s="171">
        <f t="shared" si="8"/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72" t="s">
        <v>225</v>
      </c>
      <c r="AT153" s="172" t="s">
        <v>221</v>
      </c>
      <c r="AU153" s="172" t="s">
        <v>84</v>
      </c>
      <c r="AY153" s="13" t="s">
        <v>219</v>
      </c>
      <c r="BE153" s="91">
        <f t="shared" si="9"/>
        <v>0</v>
      </c>
      <c r="BF153" s="91">
        <f t="shared" si="10"/>
        <v>0</v>
      </c>
      <c r="BG153" s="91">
        <f t="shared" si="11"/>
        <v>0</v>
      </c>
      <c r="BH153" s="91">
        <f t="shared" si="12"/>
        <v>0</v>
      </c>
      <c r="BI153" s="91">
        <f t="shared" si="13"/>
        <v>0</v>
      </c>
      <c r="BJ153" s="13" t="s">
        <v>84</v>
      </c>
      <c r="BK153" s="91">
        <f t="shared" si="14"/>
        <v>0</v>
      </c>
      <c r="BL153" s="13" t="s">
        <v>225</v>
      </c>
      <c r="BM153" s="172" t="s">
        <v>256</v>
      </c>
    </row>
    <row r="154" spans="1:65" s="2" customFormat="1" ht="21.75" customHeight="1" x14ac:dyDescent="0.2">
      <c r="A154" s="30"/>
      <c r="B154" s="128"/>
      <c r="C154" s="160" t="s">
        <v>261</v>
      </c>
      <c r="D154" s="160" t="s">
        <v>221</v>
      </c>
      <c r="E154" s="161" t="s">
        <v>2598</v>
      </c>
      <c r="F154" s="162" t="s">
        <v>2599</v>
      </c>
      <c r="G154" s="163" t="s">
        <v>224</v>
      </c>
      <c r="H154" s="164">
        <v>290</v>
      </c>
      <c r="I154" s="165"/>
      <c r="J154" s="166">
        <f t="shared" si="5"/>
        <v>0</v>
      </c>
      <c r="K154" s="167"/>
      <c r="L154" s="31"/>
      <c r="M154" s="168" t="s">
        <v>1</v>
      </c>
      <c r="N154" s="169" t="s">
        <v>38</v>
      </c>
      <c r="O154" s="59"/>
      <c r="P154" s="170">
        <f t="shared" si="6"/>
        <v>0</v>
      </c>
      <c r="Q154" s="170">
        <v>0</v>
      </c>
      <c r="R154" s="170">
        <f t="shared" si="7"/>
        <v>0</v>
      </c>
      <c r="S154" s="170">
        <v>0</v>
      </c>
      <c r="T154" s="171">
        <f t="shared" si="8"/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72" t="s">
        <v>225</v>
      </c>
      <c r="AT154" s="172" t="s">
        <v>221</v>
      </c>
      <c r="AU154" s="172" t="s">
        <v>84</v>
      </c>
      <c r="AY154" s="13" t="s">
        <v>219</v>
      </c>
      <c r="BE154" s="91">
        <f t="shared" si="9"/>
        <v>0</v>
      </c>
      <c r="BF154" s="91">
        <f t="shared" si="10"/>
        <v>0</v>
      </c>
      <c r="BG154" s="91">
        <f t="shared" si="11"/>
        <v>0</v>
      </c>
      <c r="BH154" s="91">
        <f t="shared" si="12"/>
        <v>0</v>
      </c>
      <c r="BI154" s="91">
        <f t="shared" si="13"/>
        <v>0</v>
      </c>
      <c r="BJ154" s="13" t="s">
        <v>84</v>
      </c>
      <c r="BK154" s="91">
        <f t="shared" si="14"/>
        <v>0</v>
      </c>
      <c r="BL154" s="13" t="s">
        <v>225</v>
      </c>
      <c r="BM154" s="172" t="s">
        <v>260</v>
      </c>
    </row>
    <row r="155" spans="1:65" s="2" customFormat="1" ht="21.75" customHeight="1" x14ac:dyDescent="0.2">
      <c r="A155" s="30"/>
      <c r="B155" s="128"/>
      <c r="C155" s="160" t="s">
        <v>265</v>
      </c>
      <c r="D155" s="160" t="s">
        <v>221</v>
      </c>
      <c r="E155" s="161" t="s">
        <v>2600</v>
      </c>
      <c r="F155" s="162" t="s">
        <v>2601</v>
      </c>
      <c r="G155" s="163" t="s">
        <v>321</v>
      </c>
      <c r="H155" s="164">
        <v>814</v>
      </c>
      <c r="I155" s="165"/>
      <c r="J155" s="166">
        <f t="shared" si="5"/>
        <v>0</v>
      </c>
      <c r="K155" s="167"/>
      <c r="L155" s="31"/>
      <c r="M155" s="168" t="s">
        <v>1</v>
      </c>
      <c r="N155" s="169" t="s">
        <v>38</v>
      </c>
      <c r="O155" s="59"/>
      <c r="P155" s="170">
        <f t="shared" si="6"/>
        <v>0</v>
      </c>
      <c r="Q155" s="170">
        <v>0</v>
      </c>
      <c r="R155" s="170">
        <f t="shared" si="7"/>
        <v>0</v>
      </c>
      <c r="S155" s="170">
        <v>0</v>
      </c>
      <c r="T155" s="171">
        <f t="shared" si="8"/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72" t="s">
        <v>225</v>
      </c>
      <c r="AT155" s="172" t="s">
        <v>221</v>
      </c>
      <c r="AU155" s="172" t="s">
        <v>84</v>
      </c>
      <c r="AY155" s="13" t="s">
        <v>219</v>
      </c>
      <c r="BE155" s="91">
        <f t="shared" si="9"/>
        <v>0</v>
      </c>
      <c r="BF155" s="91">
        <f t="shared" si="10"/>
        <v>0</v>
      </c>
      <c r="BG155" s="91">
        <f t="shared" si="11"/>
        <v>0</v>
      </c>
      <c r="BH155" s="91">
        <f t="shared" si="12"/>
        <v>0</v>
      </c>
      <c r="BI155" s="91">
        <f t="shared" si="13"/>
        <v>0</v>
      </c>
      <c r="BJ155" s="13" t="s">
        <v>84</v>
      </c>
      <c r="BK155" s="91">
        <f t="shared" si="14"/>
        <v>0</v>
      </c>
      <c r="BL155" s="13" t="s">
        <v>225</v>
      </c>
      <c r="BM155" s="172" t="s">
        <v>264</v>
      </c>
    </row>
    <row r="156" spans="1:65" s="11" customFormat="1" ht="22.8" customHeight="1" x14ac:dyDescent="0.25">
      <c r="B156" s="147"/>
      <c r="D156" s="148" t="s">
        <v>71</v>
      </c>
      <c r="E156" s="158" t="s">
        <v>84</v>
      </c>
      <c r="F156" s="158" t="s">
        <v>1164</v>
      </c>
      <c r="I156" s="150"/>
      <c r="J156" s="159">
        <f>BK156</f>
        <v>0</v>
      </c>
      <c r="L156" s="147"/>
      <c r="M156" s="152"/>
      <c r="N156" s="153"/>
      <c r="O156" s="153"/>
      <c r="P156" s="154">
        <f>SUM(P157:P159)</f>
        <v>0</v>
      </c>
      <c r="Q156" s="153"/>
      <c r="R156" s="154">
        <f>SUM(R157:R159)</f>
        <v>12.392799999999999</v>
      </c>
      <c r="S156" s="153"/>
      <c r="T156" s="155">
        <f>SUM(T157:T159)</f>
        <v>0</v>
      </c>
      <c r="AR156" s="148" t="s">
        <v>78</v>
      </c>
      <c r="AT156" s="156" t="s">
        <v>71</v>
      </c>
      <c r="AU156" s="156" t="s">
        <v>78</v>
      </c>
      <c r="AY156" s="148" t="s">
        <v>219</v>
      </c>
      <c r="BK156" s="157">
        <f>SUM(BK157:BK159)</f>
        <v>0</v>
      </c>
    </row>
    <row r="157" spans="1:65" s="2" customFormat="1" ht="33" customHeight="1" x14ac:dyDescent="0.2">
      <c r="A157" s="30"/>
      <c r="B157" s="128"/>
      <c r="C157" s="160" t="s">
        <v>242</v>
      </c>
      <c r="D157" s="160" t="s">
        <v>221</v>
      </c>
      <c r="E157" s="161" t="s">
        <v>2602</v>
      </c>
      <c r="F157" s="162" t="s">
        <v>2603</v>
      </c>
      <c r="G157" s="163" t="s">
        <v>321</v>
      </c>
      <c r="H157" s="164">
        <v>90</v>
      </c>
      <c r="I157" s="165"/>
      <c r="J157" s="166">
        <f>ROUND(I157*H157,2)</f>
        <v>0</v>
      </c>
      <c r="K157" s="167"/>
      <c r="L157" s="31"/>
      <c r="M157" s="168" t="s">
        <v>1</v>
      </c>
      <c r="N157" s="169" t="s">
        <v>38</v>
      </c>
      <c r="O157" s="59"/>
      <c r="P157" s="170">
        <f>O157*H157</f>
        <v>0</v>
      </c>
      <c r="Q157" s="170">
        <v>3.5E-4</v>
      </c>
      <c r="R157" s="170">
        <f>Q157*H157</f>
        <v>3.15E-2</v>
      </c>
      <c r="S157" s="170">
        <v>0</v>
      </c>
      <c r="T157" s="171">
        <f>S157*H157</f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72" t="s">
        <v>225</v>
      </c>
      <c r="AT157" s="172" t="s">
        <v>221</v>
      </c>
      <c r="AU157" s="172" t="s">
        <v>84</v>
      </c>
      <c r="AY157" s="13" t="s">
        <v>219</v>
      </c>
      <c r="BE157" s="91">
        <f>IF(N157="základná",J157,0)</f>
        <v>0</v>
      </c>
      <c r="BF157" s="91">
        <f>IF(N157="znížená",J157,0)</f>
        <v>0</v>
      </c>
      <c r="BG157" s="91">
        <f>IF(N157="zákl. prenesená",J157,0)</f>
        <v>0</v>
      </c>
      <c r="BH157" s="91">
        <f>IF(N157="zníž. prenesená",J157,0)</f>
        <v>0</v>
      </c>
      <c r="BI157" s="91">
        <f>IF(N157="nulová",J157,0)</f>
        <v>0</v>
      </c>
      <c r="BJ157" s="13" t="s">
        <v>84</v>
      </c>
      <c r="BK157" s="91">
        <f>ROUND(I157*H157,2)</f>
        <v>0</v>
      </c>
      <c r="BL157" s="13" t="s">
        <v>225</v>
      </c>
      <c r="BM157" s="172" t="s">
        <v>268</v>
      </c>
    </row>
    <row r="158" spans="1:65" s="2" customFormat="1" ht="24.3" customHeight="1" x14ac:dyDescent="0.2">
      <c r="A158" s="30"/>
      <c r="B158" s="128"/>
      <c r="C158" s="178" t="s">
        <v>272</v>
      </c>
      <c r="D158" s="178" t="s">
        <v>680</v>
      </c>
      <c r="E158" s="179" t="s">
        <v>2604</v>
      </c>
      <c r="F158" s="180" t="s">
        <v>2605</v>
      </c>
      <c r="G158" s="181" t="s">
        <v>321</v>
      </c>
      <c r="H158" s="182">
        <v>99</v>
      </c>
      <c r="I158" s="183"/>
      <c r="J158" s="184">
        <f>ROUND(I158*H158,2)</f>
        <v>0</v>
      </c>
      <c r="K158" s="185"/>
      <c r="L158" s="186"/>
      <c r="M158" s="187" t="s">
        <v>1</v>
      </c>
      <c r="N158" s="188" t="s">
        <v>38</v>
      </c>
      <c r="O158" s="59"/>
      <c r="P158" s="170">
        <f>O158*H158</f>
        <v>0</v>
      </c>
      <c r="Q158" s="170">
        <v>2.0000000000000001E-4</v>
      </c>
      <c r="R158" s="170">
        <f>Q158*H158</f>
        <v>1.9800000000000002E-2</v>
      </c>
      <c r="S158" s="170">
        <v>0</v>
      </c>
      <c r="T158" s="171">
        <f>S158*H158</f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72" t="s">
        <v>233</v>
      </c>
      <c r="AT158" s="172" t="s">
        <v>680</v>
      </c>
      <c r="AU158" s="172" t="s">
        <v>84</v>
      </c>
      <c r="AY158" s="13" t="s">
        <v>219</v>
      </c>
      <c r="BE158" s="91">
        <f>IF(N158="základná",J158,0)</f>
        <v>0</v>
      </c>
      <c r="BF158" s="91">
        <f>IF(N158="znížená",J158,0)</f>
        <v>0</v>
      </c>
      <c r="BG158" s="91">
        <f>IF(N158="zákl. prenesená",J158,0)</f>
        <v>0</v>
      </c>
      <c r="BH158" s="91">
        <f>IF(N158="zníž. prenesená",J158,0)</f>
        <v>0</v>
      </c>
      <c r="BI158" s="91">
        <f>IF(N158="nulová",J158,0)</f>
        <v>0</v>
      </c>
      <c r="BJ158" s="13" t="s">
        <v>84</v>
      </c>
      <c r="BK158" s="91">
        <f>ROUND(I158*H158,2)</f>
        <v>0</v>
      </c>
      <c r="BL158" s="13" t="s">
        <v>225</v>
      </c>
      <c r="BM158" s="172" t="s">
        <v>271</v>
      </c>
    </row>
    <row r="159" spans="1:65" s="2" customFormat="1" ht="16.5" customHeight="1" x14ac:dyDescent="0.2">
      <c r="A159" s="30"/>
      <c r="B159" s="128"/>
      <c r="C159" s="160" t="s">
        <v>247</v>
      </c>
      <c r="D159" s="160" t="s">
        <v>221</v>
      </c>
      <c r="E159" s="161" t="s">
        <v>2606</v>
      </c>
      <c r="F159" s="162" t="s">
        <v>2607</v>
      </c>
      <c r="G159" s="163" t="s">
        <v>380</v>
      </c>
      <c r="H159" s="164">
        <v>50</v>
      </c>
      <c r="I159" s="165"/>
      <c r="J159" s="166">
        <f>ROUND(I159*H159,2)</f>
        <v>0</v>
      </c>
      <c r="K159" s="167"/>
      <c r="L159" s="31"/>
      <c r="M159" s="168" t="s">
        <v>1</v>
      </c>
      <c r="N159" s="169" t="s">
        <v>38</v>
      </c>
      <c r="O159" s="59"/>
      <c r="P159" s="170">
        <f>O159*H159</f>
        <v>0</v>
      </c>
      <c r="Q159" s="170">
        <v>0.24682999999999999</v>
      </c>
      <c r="R159" s="170">
        <f>Q159*H159</f>
        <v>12.3415</v>
      </c>
      <c r="S159" s="170">
        <v>0</v>
      </c>
      <c r="T159" s="171">
        <f>S159*H159</f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72" t="s">
        <v>225</v>
      </c>
      <c r="AT159" s="172" t="s">
        <v>221</v>
      </c>
      <c r="AU159" s="172" t="s">
        <v>84</v>
      </c>
      <c r="AY159" s="13" t="s">
        <v>219</v>
      </c>
      <c r="BE159" s="91">
        <f>IF(N159="základná",J159,0)</f>
        <v>0</v>
      </c>
      <c r="BF159" s="91">
        <f>IF(N159="znížená",J159,0)</f>
        <v>0</v>
      </c>
      <c r="BG159" s="91">
        <f>IF(N159="zákl. prenesená",J159,0)</f>
        <v>0</v>
      </c>
      <c r="BH159" s="91">
        <f>IF(N159="zníž. prenesená",J159,0)</f>
        <v>0</v>
      </c>
      <c r="BI159" s="91">
        <f>IF(N159="nulová",J159,0)</f>
        <v>0</v>
      </c>
      <c r="BJ159" s="13" t="s">
        <v>84</v>
      </c>
      <c r="BK159" s="91">
        <f>ROUND(I159*H159,2)</f>
        <v>0</v>
      </c>
      <c r="BL159" s="13" t="s">
        <v>225</v>
      </c>
      <c r="BM159" s="172" t="s">
        <v>275</v>
      </c>
    </row>
    <row r="160" spans="1:65" s="11" customFormat="1" ht="22.8" customHeight="1" x14ac:dyDescent="0.25">
      <c r="B160" s="147"/>
      <c r="D160" s="148" t="s">
        <v>71</v>
      </c>
      <c r="E160" s="158" t="s">
        <v>234</v>
      </c>
      <c r="F160" s="158" t="s">
        <v>2608</v>
      </c>
      <c r="I160" s="150"/>
      <c r="J160" s="159">
        <f>BK160</f>
        <v>0</v>
      </c>
      <c r="L160" s="147"/>
      <c r="M160" s="152"/>
      <c r="N160" s="153"/>
      <c r="O160" s="153"/>
      <c r="P160" s="154">
        <f>SUM(P161:P162)</f>
        <v>0</v>
      </c>
      <c r="Q160" s="153"/>
      <c r="R160" s="154">
        <f>SUM(R161:R162)</f>
        <v>22.940639999999998</v>
      </c>
      <c r="S160" s="153"/>
      <c r="T160" s="155">
        <f>SUM(T161:T162)</f>
        <v>0</v>
      </c>
      <c r="AR160" s="148" t="s">
        <v>78</v>
      </c>
      <c r="AT160" s="156" t="s">
        <v>71</v>
      </c>
      <c r="AU160" s="156" t="s">
        <v>78</v>
      </c>
      <c r="AY160" s="148" t="s">
        <v>219</v>
      </c>
      <c r="BK160" s="157">
        <f>SUM(BK161:BK162)</f>
        <v>0</v>
      </c>
    </row>
    <row r="161" spans="1:65" s="2" customFormat="1" ht="37.799999999999997" customHeight="1" x14ac:dyDescent="0.2">
      <c r="A161" s="30"/>
      <c r="B161" s="128"/>
      <c r="C161" s="160" t="s">
        <v>334</v>
      </c>
      <c r="D161" s="160" t="s">
        <v>221</v>
      </c>
      <c r="E161" s="161" t="s">
        <v>2609</v>
      </c>
      <c r="F161" s="162" t="s">
        <v>2610</v>
      </c>
      <c r="G161" s="163" t="s">
        <v>321</v>
      </c>
      <c r="H161" s="164">
        <v>106.8</v>
      </c>
      <c r="I161" s="165"/>
      <c r="J161" s="166">
        <f>ROUND(I161*H161,2)</f>
        <v>0</v>
      </c>
      <c r="K161" s="167"/>
      <c r="L161" s="31"/>
      <c r="M161" s="168" t="s">
        <v>1</v>
      </c>
      <c r="N161" s="169" t="s">
        <v>38</v>
      </c>
      <c r="O161" s="59"/>
      <c r="P161" s="170">
        <f>O161*H161</f>
        <v>0</v>
      </c>
      <c r="Q161" s="170">
        <v>0</v>
      </c>
      <c r="R161" s="170">
        <f>Q161*H161</f>
        <v>0</v>
      </c>
      <c r="S161" s="170">
        <v>0</v>
      </c>
      <c r="T161" s="171">
        <f>S161*H161</f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72" t="s">
        <v>225</v>
      </c>
      <c r="AT161" s="172" t="s">
        <v>221</v>
      </c>
      <c r="AU161" s="172" t="s">
        <v>84</v>
      </c>
      <c r="AY161" s="13" t="s">
        <v>219</v>
      </c>
      <c r="BE161" s="91">
        <f>IF(N161="základná",J161,0)</f>
        <v>0</v>
      </c>
      <c r="BF161" s="91">
        <f>IF(N161="znížená",J161,0)</f>
        <v>0</v>
      </c>
      <c r="BG161" s="91">
        <f>IF(N161="zákl. prenesená",J161,0)</f>
        <v>0</v>
      </c>
      <c r="BH161" s="91">
        <f>IF(N161="zníž. prenesená",J161,0)</f>
        <v>0</v>
      </c>
      <c r="BI161" s="91">
        <f>IF(N161="nulová",J161,0)</f>
        <v>0</v>
      </c>
      <c r="BJ161" s="13" t="s">
        <v>84</v>
      </c>
      <c r="BK161" s="91">
        <f>ROUND(I161*H161,2)</f>
        <v>0</v>
      </c>
      <c r="BL161" s="13" t="s">
        <v>225</v>
      </c>
      <c r="BM161" s="172" t="s">
        <v>279</v>
      </c>
    </row>
    <row r="162" spans="1:65" s="2" customFormat="1" ht="24.3" customHeight="1" x14ac:dyDescent="0.2">
      <c r="A162" s="30"/>
      <c r="B162" s="128"/>
      <c r="C162" s="160" t="s">
        <v>251</v>
      </c>
      <c r="D162" s="160" t="s">
        <v>221</v>
      </c>
      <c r="E162" s="161" t="s">
        <v>2611</v>
      </c>
      <c r="F162" s="162" t="s">
        <v>2612</v>
      </c>
      <c r="G162" s="163" t="s">
        <v>321</v>
      </c>
      <c r="H162" s="164">
        <v>1068</v>
      </c>
      <c r="I162" s="165"/>
      <c r="J162" s="166">
        <f>ROUND(I162*H162,2)</f>
        <v>0</v>
      </c>
      <c r="K162" s="167"/>
      <c r="L162" s="31"/>
      <c r="M162" s="168" t="s">
        <v>1</v>
      </c>
      <c r="N162" s="169" t="s">
        <v>38</v>
      </c>
      <c r="O162" s="59"/>
      <c r="P162" s="170">
        <f>O162*H162</f>
        <v>0</v>
      </c>
      <c r="Q162" s="170">
        <v>2.1479999999999999E-2</v>
      </c>
      <c r="R162" s="170">
        <f>Q162*H162</f>
        <v>22.940639999999998</v>
      </c>
      <c r="S162" s="170">
        <v>0</v>
      </c>
      <c r="T162" s="171">
        <f>S162*H162</f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72" t="s">
        <v>225</v>
      </c>
      <c r="AT162" s="172" t="s">
        <v>221</v>
      </c>
      <c r="AU162" s="172" t="s">
        <v>84</v>
      </c>
      <c r="AY162" s="13" t="s">
        <v>219</v>
      </c>
      <c r="BE162" s="91">
        <f>IF(N162="základná",J162,0)</f>
        <v>0</v>
      </c>
      <c r="BF162" s="91">
        <f>IF(N162="znížená",J162,0)</f>
        <v>0</v>
      </c>
      <c r="BG162" s="91">
        <f>IF(N162="zákl. prenesená",J162,0)</f>
        <v>0</v>
      </c>
      <c r="BH162" s="91">
        <f>IF(N162="zníž. prenesená",J162,0)</f>
        <v>0</v>
      </c>
      <c r="BI162" s="91">
        <f>IF(N162="nulová",J162,0)</f>
        <v>0</v>
      </c>
      <c r="BJ162" s="13" t="s">
        <v>84</v>
      </c>
      <c r="BK162" s="91">
        <f>ROUND(I162*H162,2)</f>
        <v>0</v>
      </c>
      <c r="BL162" s="13" t="s">
        <v>225</v>
      </c>
      <c r="BM162" s="172" t="s">
        <v>337</v>
      </c>
    </row>
    <row r="163" spans="1:65" s="11" customFormat="1" ht="22.8" customHeight="1" x14ac:dyDescent="0.25">
      <c r="B163" s="147"/>
      <c r="D163" s="148" t="s">
        <v>71</v>
      </c>
      <c r="E163" s="158" t="s">
        <v>2613</v>
      </c>
      <c r="F163" s="158" t="s">
        <v>2614</v>
      </c>
      <c r="I163" s="150"/>
      <c r="J163" s="159">
        <f>BK163</f>
        <v>0</v>
      </c>
      <c r="L163" s="147"/>
      <c r="M163" s="152"/>
      <c r="N163" s="153"/>
      <c r="O163" s="153"/>
      <c r="P163" s="154">
        <f>SUM(P164:P167)</f>
        <v>0</v>
      </c>
      <c r="Q163" s="153"/>
      <c r="R163" s="154">
        <f>SUM(R164:R167)</f>
        <v>202.08600000000001</v>
      </c>
      <c r="S163" s="153"/>
      <c r="T163" s="155">
        <f>SUM(T164:T167)</f>
        <v>0</v>
      </c>
      <c r="AR163" s="148" t="s">
        <v>78</v>
      </c>
      <c r="AT163" s="156" t="s">
        <v>71</v>
      </c>
      <c r="AU163" s="156" t="s">
        <v>78</v>
      </c>
      <c r="AY163" s="148" t="s">
        <v>219</v>
      </c>
      <c r="BK163" s="157">
        <f>SUM(BK164:BK167)</f>
        <v>0</v>
      </c>
    </row>
    <row r="164" spans="1:65" s="2" customFormat="1" ht="16.5" customHeight="1" x14ac:dyDescent="0.2">
      <c r="A164" s="30"/>
      <c r="B164" s="128"/>
      <c r="C164" s="160" t="s">
        <v>341</v>
      </c>
      <c r="D164" s="160" t="s">
        <v>221</v>
      </c>
      <c r="E164" s="161" t="s">
        <v>2615</v>
      </c>
      <c r="F164" s="162" t="s">
        <v>2616</v>
      </c>
      <c r="G164" s="163" t="s">
        <v>321</v>
      </c>
      <c r="H164" s="164">
        <v>499</v>
      </c>
      <c r="I164" s="165"/>
      <c r="J164" s="166">
        <f>ROUND(I164*H164,2)</f>
        <v>0</v>
      </c>
      <c r="K164" s="167"/>
      <c r="L164" s="31"/>
      <c r="M164" s="168" t="s">
        <v>1</v>
      </c>
      <c r="N164" s="169" t="s">
        <v>38</v>
      </c>
      <c r="O164" s="59"/>
      <c r="P164" s="170">
        <f>O164*H164</f>
        <v>0</v>
      </c>
      <c r="Q164" s="170">
        <v>0</v>
      </c>
      <c r="R164" s="170">
        <f>Q164*H164</f>
        <v>0</v>
      </c>
      <c r="S164" s="170">
        <v>0</v>
      </c>
      <c r="T164" s="171">
        <f>S164*H164</f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72" t="s">
        <v>225</v>
      </c>
      <c r="AT164" s="172" t="s">
        <v>221</v>
      </c>
      <c r="AU164" s="172" t="s">
        <v>84</v>
      </c>
      <c r="AY164" s="13" t="s">
        <v>219</v>
      </c>
      <c r="BE164" s="91">
        <f>IF(N164="základná",J164,0)</f>
        <v>0</v>
      </c>
      <c r="BF164" s="91">
        <f>IF(N164="znížená",J164,0)</f>
        <v>0</v>
      </c>
      <c r="BG164" s="91">
        <f>IF(N164="zákl. prenesená",J164,0)</f>
        <v>0</v>
      </c>
      <c r="BH164" s="91">
        <f>IF(N164="zníž. prenesená",J164,0)</f>
        <v>0</v>
      </c>
      <c r="BI164" s="91">
        <f>IF(N164="nulová",J164,0)</f>
        <v>0</v>
      </c>
      <c r="BJ164" s="13" t="s">
        <v>84</v>
      </c>
      <c r="BK164" s="91">
        <f>ROUND(I164*H164,2)</f>
        <v>0</v>
      </c>
      <c r="BL164" s="13" t="s">
        <v>225</v>
      </c>
      <c r="BM164" s="172" t="s">
        <v>340</v>
      </c>
    </row>
    <row r="165" spans="1:65" s="2" customFormat="1" ht="16.5" customHeight="1" x14ac:dyDescent="0.2">
      <c r="A165" s="30"/>
      <c r="B165" s="128"/>
      <c r="C165" s="178" t="s">
        <v>7</v>
      </c>
      <c r="D165" s="178" t="s">
        <v>680</v>
      </c>
      <c r="E165" s="179" t="s">
        <v>2617</v>
      </c>
      <c r="F165" s="180" t="s">
        <v>2618</v>
      </c>
      <c r="G165" s="181" t="s">
        <v>321</v>
      </c>
      <c r="H165" s="182">
        <v>523.95000000000005</v>
      </c>
      <c r="I165" s="183"/>
      <c r="J165" s="184">
        <f>ROUND(I165*H165,2)</f>
        <v>0</v>
      </c>
      <c r="K165" s="185"/>
      <c r="L165" s="186"/>
      <c r="M165" s="187" t="s">
        <v>1</v>
      </c>
      <c r="N165" s="188" t="s">
        <v>38</v>
      </c>
      <c r="O165" s="59"/>
      <c r="P165" s="170">
        <f>O165*H165</f>
        <v>0</v>
      </c>
      <c r="Q165" s="170">
        <v>0</v>
      </c>
      <c r="R165" s="170">
        <f>Q165*H165</f>
        <v>0</v>
      </c>
      <c r="S165" s="170">
        <v>0</v>
      </c>
      <c r="T165" s="171">
        <f>S165*H165</f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72" t="s">
        <v>233</v>
      </c>
      <c r="AT165" s="172" t="s">
        <v>680</v>
      </c>
      <c r="AU165" s="172" t="s">
        <v>84</v>
      </c>
      <c r="AY165" s="13" t="s">
        <v>219</v>
      </c>
      <c r="BE165" s="91">
        <f>IF(N165="základná",J165,0)</f>
        <v>0</v>
      </c>
      <c r="BF165" s="91">
        <f>IF(N165="znížená",J165,0)</f>
        <v>0</v>
      </c>
      <c r="BG165" s="91">
        <f>IF(N165="zákl. prenesená",J165,0)</f>
        <v>0</v>
      </c>
      <c r="BH165" s="91">
        <f>IF(N165="zníž. prenesená",J165,0)</f>
        <v>0</v>
      </c>
      <c r="BI165" s="91">
        <f>IF(N165="nulová",J165,0)</f>
        <v>0</v>
      </c>
      <c r="BJ165" s="13" t="s">
        <v>84</v>
      </c>
      <c r="BK165" s="91">
        <f>ROUND(I165*H165,2)</f>
        <v>0</v>
      </c>
      <c r="BL165" s="13" t="s">
        <v>225</v>
      </c>
      <c r="BM165" s="172" t="s">
        <v>344</v>
      </c>
    </row>
    <row r="166" spans="1:65" s="2" customFormat="1" ht="16.5" customHeight="1" x14ac:dyDescent="0.2">
      <c r="A166" s="30"/>
      <c r="B166" s="128"/>
      <c r="C166" s="160" t="s">
        <v>348</v>
      </c>
      <c r="D166" s="160" t="s">
        <v>221</v>
      </c>
      <c r="E166" s="161" t="s">
        <v>2619</v>
      </c>
      <c r="F166" s="162" t="s">
        <v>2620</v>
      </c>
      <c r="G166" s="163" t="s">
        <v>321</v>
      </c>
      <c r="H166" s="164">
        <v>499</v>
      </c>
      <c r="I166" s="165"/>
      <c r="J166" s="166">
        <f>ROUND(I166*H166,2)</f>
        <v>0</v>
      </c>
      <c r="K166" s="167"/>
      <c r="L166" s="31"/>
      <c r="M166" s="168" t="s">
        <v>1</v>
      </c>
      <c r="N166" s="169" t="s">
        <v>38</v>
      </c>
      <c r="O166" s="59"/>
      <c r="P166" s="170">
        <f>O166*H166</f>
        <v>0</v>
      </c>
      <c r="Q166" s="170">
        <v>0</v>
      </c>
      <c r="R166" s="170">
        <f>Q166*H166</f>
        <v>0</v>
      </c>
      <c r="S166" s="170">
        <v>0</v>
      </c>
      <c r="T166" s="171">
        <f>S166*H166</f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72" t="s">
        <v>225</v>
      </c>
      <c r="AT166" s="172" t="s">
        <v>221</v>
      </c>
      <c r="AU166" s="172" t="s">
        <v>84</v>
      </c>
      <c r="AY166" s="13" t="s">
        <v>219</v>
      </c>
      <c r="BE166" s="91">
        <f>IF(N166="základná",J166,0)</f>
        <v>0</v>
      </c>
      <c r="BF166" s="91">
        <f>IF(N166="znížená",J166,0)</f>
        <v>0</v>
      </c>
      <c r="BG166" s="91">
        <f>IF(N166="zákl. prenesená",J166,0)</f>
        <v>0</v>
      </c>
      <c r="BH166" s="91">
        <f>IF(N166="zníž. prenesená",J166,0)</f>
        <v>0</v>
      </c>
      <c r="BI166" s="91">
        <f>IF(N166="nulová",J166,0)</f>
        <v>0</v>
      </c>
      <c r="BJ166" s="13" t="s">
        <v>84</v>
      </c>
      <c r="BK166" s="91">
        <f>ROUND(I166*H166,2)</f>
        <v>0</v>
      </c>
      <c r="BL166" s="13" t="s">
        <v>225</v>
      </c>
      <c r="BM166" s="172" t="s">
        <v>347</v>
      </c>
    </row>
    <row r="167" spans="1:65" s="2" customFormat="1" ht="24.3" customHeight="1" x14ac:dyDescent="0.2">
      <c r="A167" s="30"/>
      <c r="B167" s="128"/>
      <c r="C167" s="160" t="s">
        <v>256</v>
      </c>
      <c r="D167" s="160" t="s">
        <v>221</v>
      </c>
      <c r="E167" s="161" t="s">
        <v>2621</v>
      </c>
      <c r="F167" s="162" t="s">
        <v>2622</v>
      </c>
      <c r="G167" s="163" t="s">
        <v>321</v>
      </c>
      <c r="H167" s="164">
        <v>545</v>
      </c>
      <c r="I167" s="165"/>
      <c r="J167" s="166">
        <f>ROUND(I167*H167,2)</f>
        <v>0</v>
      </c>
      <c r="K167" s="167"/>
      <c r="L167" s="31"/>
      <c r="M167" s="168" t="s">
        <v>1</v>
      </c>
      <c r="N167" s="169" t="s">
        <v>38</v>
      </c>
      <c r="O167" s="59"/>
      <c r="P167" s="170">
        <f>O167*H167</f>
        <v>0</v>
      </c>
      <c r="Q167" s="170">
        <v>0.37080000000000002</v>
      </c>
      <c r="R167" s="170">
        <f>Q167*H167</f>
        <v>202.08600000000001</v>
      </c>
      <c r="S167" s="170">
        <v>0</v>
      </c>
      <c r="T167" s="171">
        <f>S167*H167</f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72" t="s">
        <v>225</v>
      </c>
      <c r="AT167" s="172" t="s">
        <v>221</v>
      </c>
      <c r="AU167" s="172" t="s">
        <v>84</v>
      </c>
      <c r="AY167" s="13" t="s">
        <v>219</v>
      </c>
      <c r="BE167" s="91">
        <f>IF(N167="základná",J167,0)</f>
        <v>0</v>
      </c>
      <c r="BF167" s="91">
        <f>IF(N167="znížená",J167,0)</f>
        <v>0</v>
      </c>
      <c r="BG167" s="91">
        <f>IF(N167="zákl. prenesená",J167,0)</f>
        <v>0</v>
      </c>
      <c r="BH167" s="91">
        <f>IF(N167="zníž. prenesená",J167,0)</f>
        <v>0</v>
      </c>
      <c r="BI167" s="91">
        <f>IF(N167="nulová",J167,0)</f>
        <v>0</v>
      </c>
      <c r="BJ167" s="13" t="s">
        <v>84</v>
      </c>
      <c r="BK167" s="91">
        <f>ROUND(I167*H167,2)</f>
        <v>0</v>
      </c>
      <c r="BL167" s="13" t="s">
        <v>225</v>
      </c>
      <c r="BM167" s="172" t="s">
        <v>351</v>
      </c>
    </row>
    <row r="168" spans="1:65" s="11" customFormat="1" ht="22.8" customHeight="1" x14ac:dyDescent="0.25">
      <c r="B168" s="147"/>
      <c r="D168" s="148" t="s">
        <v>71</v>
      </c>
      <c r="E168" s="158" t="s">
        <v>2623</v>
      </c>
      <c r="F168" s="158" t="s">
        <v>2624</v>
      </c>
      <c r="I168" s="150"/>
      <c r="J168" s="159">
        <f>BK168</f>
        <v>0</v>
      </c>
      <c r="L168" s="147"/>
      <c r="M168" s="152"/>
      <c r="N168" s="153"/>
      <c r="O168" s="153"/>
      <c r="P168" s="154">
        <f>SUM(P169:P174)</f>
        <v>0</v>
      </c>
      <c r="Q168" s="153"/>
      <c r="R168" s="154">
        <f>SUM(R169:R174)</f>
        <v>92.714619999999996</v>
      </c>
      <c r="S168" s="153"/>
      <c r="T168" s="155">
        <f>SUM(T169:T174)</f>
        <v>0</v>
      </c>
      <c r="AR168" s="148" t="s">
        <v>78</v>
      </c>
      <c r="AT168" s="156" t="s">
        <v>71</v>
      </c>
      <c r="AU168" s="156" t="s">
        <v>78</v>
      </c>
      <c r="AY168" s="148" t="s">
        <v>219</v>
      </c>
      <c r="BK168" s="157">
        <f>SUM(BK169:BK174)</f>
        <v>0</v>
      </c>
    </row>
    <row r="169" spans="1:65" s="2" customFormat="1" ht="33" customHeight="1" x14ac:dyDescent="0.2">
      <c r="A169" s="30"/>
      <c r="B169" s="128"/>
      <c r="C169" s="160" t="s">
        <v>356</v>
      </c>
      <c r="D169" s="160" t="s">
        <v>221</v>
      </c>
      <c r="E169" s="161" t="s">
        <v>2625</v>
      </c>
      <c r="F169" s="162" t="s">
        <v>2626</v>
      </c>
      <c r="G169" s="163" t="s">
        <v>321</v>
      </c>
      <c r="H169" s="164">
        <v>125</v>
      </c>
      <c r="I169" s="165"/>
      <c r="J169" s="166">
        <f t="shared" ref="J169:J174" si="15">ROUND(I169*H169,2)</f>
        <v>0</v>
      </c>
      <c r="K169" s="167"/>
      <c r="L169" s="31"/>
      <c r="M169" s="168" t="s">
        <v>1</v>
      </c>
      <c r="N169" s="169" t="s">
        <v>38</v>
      </c>
      <c r="O169" s="59"/>
      <c r="P169" s="170">
        <f t="shared" ref="P169:P174" si="16">O169*H169</f>
        <v>0</v>
      </c>
      <c r="Q169" s="170">
        <v>9.2499999999999999E-2</v>
      </c>
      <c r="R169" s="170">
        <f t="shared" ref="R169:R174" si="17">Q169*H169</f>
        <v>11.5625</v>
      </c>
      <c r="S169" s="170">
        <v>0</v>
      </c>
      <c r="T169" s="171">
        <f t="shared" ref="T169:T174" si="18">S169*H169</f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72" t="s">
        <v>225</v>
      </c>
      <c r="AT169" s="172" t="s">
        <v>221</v>
      </c>
      <c r="AU169" s="172" t="s">
        <v>84</v>
      </c>
      <c r="AY169" s="13" t="s">
        <v>219</v>
      </c>
      <c r="BE169" s="91">
        <f t="shared" ref="BE169:BE174" si="19">IF(N169="základná",J169,0)</f>
        <v>0</v>
      </c>
      <c r="BF169" s="91">
        <f t="shared" ref="BF169:BF174" si="20">IF(N169="znížená",J169,0)</f>
        <v>0</v>
      </c>
      <c r="BG169" s="91">
        <f t="shared" ref="BG169:BG174" si="21">IF(N169="zákl. prenesená",J169,0)</f>
        <v>0</v>
      </c>
      <c r="BH169" s="91">
        <f t="shared" ref="BH169:BH174" si="22">IF(N169="zníž. prenesená",J169,0)</f>
        <v>0</v>
      </c>
      <c r="BI169" s="91">
        <f t="shared" ref="BI169:BI174" si="23">IF(N169="nulová",J169,0)</f>
        <v>0</v>
      </c>
      <c r="BJ169" s="13" t="s">
        <v>84</v>
      </c>
      <c r="BK169" s="91">
        <f t="shared" ref="BK169:BK174" si="24">ROUND(I169*H169,2)</f>
        <v>0</v>
      </c>
      <c r="BL169" s="13" t="s">
        <v>225</v>
      </c>
      <c r="BM169" s="172" t="s">
        <v>354</v>
      </c>
    </row>
    <row r="170" spans="1:65" s="2" customFormat="1" ht="24.3" customHeight="1" x14ac:dyDescent="0.2">
      <c r="A170" s="30"/>
      <c r="B170" s="128"/>
      <c r="C170" s="178" t="s">
        <v>260</v>
      </c>
      <c r="D170" s="178" t="s">
        <v>680</v>
      </c>
      <c r="E170" s="179" t="s">
        <v>2627</v>
      </c>
      <c r="F170" s="180" t="s">
        <v>2628</v>
      </c>
      <c r="G170" s="181" t="s">
        <v>321</v>
      </c>
      <c r="H170" s="182">
        <v>127.5</v>
      </c>
      <c r="I170" s="183"/>
      <c r="J170" s="184">
        <f t="shared" si="15"/>
        <v>0</v>
      </c>
      <c r="K170" s="185"/>
      <c r="L170" s="186"/>
      <c r="M170" s="187" t="s">
        <v>1</v>
      </c>
      <c r="N170" s="188" t="s">
        <v>38</v>
      </c>
      <c r="O170" s="59"/>
      <c r="P170" s="170">
        <f t="shared" si="16"/>
        <v>0</v>
      </c>
      <c r="Q170" s="170">
        <v>0</v>
      </c>
      <c r="R170" s="170">
        <f t="shared" si="17"/>
        <v>0</v>
      </c>
      <c r="S170" s="170">
        <v>0</v>
      </c>
      <c r="T170" s="171">
        <f t="shared" si="18"/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72" t="s">
        <v>233</v>
      </c>
      <c r="AT170" s="172" t="s">
        <v>680</v>
      </c>
      <c r="AU170" s="172" t="s">
        <v>84</v>
      </c>
      <c r="AY170" s="13" t="s">
        <v>219</v>
      </c>
      <c r="BE170" s="91">
        <f t="shared" si="19"/>
        <v>0</v>
      </c>
      <c r="BF170" s="91">
        <f t="shared" si="20"/>
        <v>0</v>
      </c>
      <c r="BG170" s="91">
        <f t="shared" si="21"/>
        <v>0</v>
      </c>
      <c r="BH170" s="91">
        <f t="shared" si="22"/>
        <v>0</v>
      </c>
      <c r="BI170" s="91">
        <f t="shared" si="23"/>
        <v>0</v>
      </c>
      <c r="BJ170" s="13" t="s">
        <v>84</v>
      </c>
      <c r="BK170" s="91">
        <f t="shared" si="24"/>
        <v>0</v>
      </c>
      <c r="BL170" s="13" t="s">
        <v>225</v>
      </c>
      <c r="BM170" s="172" t="s">
        <v>359</v>
      </c>
    </row>
    <row r="171" spans="1:65" s="2" customFormat="1" ht="24.3" customHeight="1" x14ac:dyDescent="0.2">
      <c r="A171" s="30"/>
      <c r="B171" s="128"/>
      <c r="C171" s="160" t="s">
        <v>363</v>
      </c>
      <c r="D171" s="160" t="s">
        <v>221</v>
      </c>
      <c r="E171" s="161" t="s">
        <v>2629</v>
      </c>
      <c r="F171" s="162" t="s">
        <v>2630</v>
      </c>
      <c r="G171" s="163" t="s">
        <v>321</v>
      </c>
      <c r="H171" s="164">
        <v>125</v>
      </c>
      <c r="I171" s="165"/>
      <c r="J171" s="166">
        <f t="shared" si="15"/>
        <v>0</v>
      </c>
      <c r="K171" s="167"/>
      <c r="L171" s="31"/>
      <c r="M171" s="168" t="s">
        <v>1</v>
      </c>
      <c r="N171" s="169" t="s">
        <v>38</v>
      </c>
      <c r="O171" s="59"/>
      <c r="P171" s="170">
        <f t="shared" si="16"/>
        <v>0</v>
      </c>
      <c r="Q171" s="170">
        <v>0.27994000000000002</v>
      </c>
      <c r="R171" s="170">
        <f t="shared" si="17"/>
        <v>34.9925</v>
      </c>
      <c r="S171" s="170">
        <v>0</v>
      </c>
      <c r="T171" s="171">
        <f t="shared" si="18"/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72" t="s">
        <v>225</v>
      </c>
      <c r="AT171" s="172" t="s">
        <v>221</v>
      </c>
      <c r="AU171" s="172" t="s">
        <v>84</v>
      </c>
      <c r="AY171" s="13" t="s">
        <v>219</v>
      </c>
      <c r="BE171" s="91">
        <f t="shared" si="19"/>
        <v>0</v>
      </c>
      <c r="BF171" s="91">
        <f t="shared" si="20"/>
        <v>0</v>
      </c>
      <c r="BG171" s="91">
        <f t="shared" si="21"/>
        <v>0</v>
      </c>
      <c r="BH171" s="91">
        <f t="shared" si="22"/>
        <v>0</v>
      </c>
      <c r="BI171" s="91">
        <f t="shared" si="23"/>
        <v>0</v>
      </c>
      <c r="BJ171" s="13" t="s">
        <v>84</v>
      </c>
      <c r="BK171" s="91">
        <f t="shared" si="24"/>
        <v>0</v>
      </c>
      <c r="BL171" s="13" t="s">
        <v>225</v>
      </c>
      <c r="BM171" s="172" t="s">
        <v>362</v>
      </c>
    </row>
    <row r="172" spans="1:65" s="2" customFormat="1" ht="24.3" customHeight="1" x14ac:dyDescent="0.2">
      <c r="A172" s="30"/>
      <c r="B172" s="128"/>
      <c r="C172" s="160" t="s">
        <v>264</v>
      </c>
      <c r="D172" s="160" t="s">
        <v>221</v>
      </c>
      <c r="E172" s="161" t="s">
        <v>2631</v>
      </c>
      <c r="F172" s="162" t="s">
        <v>2632</v>
      </c>
      <c r="G172" s="163" t="s">
        <v>321</v>
      </c>
      <c r="H172" s="164">
        <v>138</v>
      </c>
      <c r="I172" s="165"/>
      <c r="J172" s="166">
        <f t="shared" si="15"/>
        <v>0</v>
      </c>
      <c r="K172" s="167"/>
      <c r="L172" s="31"/>
      <c r="M172" s="168" t="s">
        <v>1</v>
      </c>
      <c r="N172" s="169" t="s">
        <v>38</v>
      </c>
      <c r="O172" s="59"/>
      <c r="P172" s="170">
        <f t="shared" si="16"/>
        <v>0</v>
      </c>
      <c r="Q172" s="170">
        <v>0.33445999999999998</v>
      </c>
      <c r="R172" s="170">
        <f t="shared" si="17"/>
        <v>46.155479999999997</v>
      </c>
      <c r="S172" s="170">
        <v>0</v>
      </c>
      <c r="T172" s="171">
        <f t="shared" si="18"/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72" t="s">
        <v>225</v>
      </c>
      <c r="AT172" s="172" t="s">
        <v>221</v>
      </c>
      <c r="AU172" s="172" t="s">
        <v>84</v>
      </c>
      <c r="AY172" s="13" t="s">
        <v>219</v>
      </c>
      <c r="BE172" s="91">
        <f t="shared" si="19"/>
        <v>0</v>
      </c>
      <c r="BF172" s="91">
        <f t="shared" si="20"/>
        <v>0</v>
      </c>
      <c r="BG172" s="91">
        <f t="shared" si="21"/>
        <v>0</v>
      </c>
      <c r="BH172" s="91">
        <f t="shared" si="22"/>
        <v>0</v>
      </c>
      <c r="BI172" s="91">
        <f t="shared" si="23"/>
        <v>0</v>
      </c>
      <c r="BJ172" s="13" t="s">
        <v>84</v>
      </c>
      <c r="BK172" s="91">
        <f t="shared" si="24"/>
        <v>0</v>
      </c>
      <c r="BL172" s="13" t="s">
        <v>225</v>
      </c>
      <c r="BM172" s="172" t="s">
        <v>366</v>
      </c>
    </row>
    <row r="173" spans="1:65" s="2" customFormat="1" ht="33" customHeight="1" x14ac:dyDescent="0.2">
      <c r="A173" s="30"/>
      <c r="B173" s="128"/>
      <c r="C173" s="160" t="s">
        <v>370</v>
      </c>
      <c r="D173" s="160" t="s">
        <v>221</v>
      </c>
      <c r="E173" s="161" t="s">
        <v>2633</v>
      </c>
      <c r="F173" s="162" t="s">
        <v>2634</v>
      </c>
      <c r="G173" s="163" t="s">
        <v>321</v>
      </c>
      <c r="H173" s="164">
        <v>138</v>
      </c>
      <c r="I173" s="165"/>
      <c r="J173" s="166">
        <f t="shared" si="15"/>
        <v>0</v>
      </c>
      <c r="K173" s="167"/>
      <c r="L173" s="31"/>
      <c r="M173" s="168" t="s">
        <v>1</v>
      </c>
      <c r="N173" s="169" t="s">
        <v>38</v>
      </c>
      <c r="O173" s="59"/>
      <c r="P173" s="170">
        <f t="shared" si="16"/>
        <v>0</v>
      </c>
      <c r="Q173" s="170">
        <v>3.0000000000000001E-5</v>
      </c>
      <c r="R173" s="170">
        <f t="shared" si="17"/>
        <v>4.1400000000000005E-3</v>
      </c>
      <c r="S173" s="170">
        <v>0</v>
      </c>
      <c r="T173" s="171">
        <f t="shared" si="18"/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72" t="s">
        <v>225</v>
      </c>
      <c r="AT173" s="172" t="s">
        <v>221</v>
      </c>
      <c r="AU173" s="172" t="s">
        <v>84</v>
      </c>
      <c r="AY173" s="13" t="s">
        <v>219</v>
      </c>
      <c r="BE173" s="91">
        <f t="shared" si="19"/>
        <v>0</v>
      </c>
      <c r="BF173" s="91">
        <f t="shared" si="20"/>
        <v>0</v>
      </c>
      <c r="BG173" s="91">
        <f t="shared" si="21"/>
        <v>0</v>
      </c>
      <c r="BH173" s="91">
        <f t="shared" si="22"/>
        <v>0</v>
      </c>
      <c r="BI173" s="91">
        <f t="shared" si="23"/>
        <v>0</v>
      </c>
      <c r="BJ173" s="13" t="s">
        <v>84</v>
      </c>
      <c r="BK173" s="91">
        <f t="shared" si="24"/>
        <v>0</v>
      </c>
      <c r="BL173" s="13" t="s">
        <v>225</v>
      </c>
      <c r="BM173" s="172" t="s">
        <v>369</v>
      </c>
    </row>
    <row r="174" spans="1:65" s="2" customFormat="1" ht="24.3" customHeight="1" x14ac:dyDescent="0.2">
      <c r="A174" s="30"/>
      <c r="B174" s="128"/>
      <c r="C174" s="178" t="s">
        <v>268</v>
      </c>
      <c r="D174" s="178" t="s">
        <v>680</v>
      </c>
      <c r="E174" s="179" t="s">
        <v>2635</v>
      </c>
      <c r="F174" s="180" t="s">
        <v>2636</v>
      </c>
      <c r="G174" s="181" t="s">
        <v>321</v>
      </c>
      <c r="H174" s="182">
        <v>151.80000000000001</v>
      </c>
      <c r="I174" s="183"/>
      <c r="J174" s="184">
        <f t="shared" si="15"/>
        <v>0</v>
      </c>
      <c r="K174" s="185"/>
      <c r="L174" s="186"/>
      <c r="M174" s="187" t="s">
        <v>1</v>
      </c>
      <c r="N174" s="188" t="s">
        <v>38</v>
      </c>
      <c r="O174" s="59"/>
      <c r="P174" s="170">
        <f t="shared" si="16"/>
        <v>0</v>
      </c>
      <c r="Q174" s="170">
        <v>0</v>
      </c>
      <c r="R174" s="170">
        <f t="shared" si="17"/>
        <v>0</v>
      </c>
      <c r="S174" s="170">
        <v>0</v>
      </c>
      <c r="T174" s="171">
        <f t="shared" si="18"/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72" t="s">
        <v>233</v>
      </c>
      <c r="AT174" s="172" t="s">
        <v>680</v>
      </c>
      <c r="AU174" s="172" t="s">
        <v>84</v>
      </c>
      <c r="AY174" s="13" t="s">
        <v>219</v>
      </c>
      <c r="BE174" s="91">
        <f t="shared" si="19"/>
        <v>0</v>
      </c>
      <c r="BF174" s="91">
        <f t="shared" si="20"/>
        <v>0</v>
      </c>
      <c r="BG174" s="91">
        <f t="shared" si="21"/>
        <v>0</v>
      </c>
      <c r="BH174" s="91">
        <f t="shared" si="22"/>
        <v>0</v>
      </c>
      <c r="BI174" s="91">
        <f t="shared" si="23"/>
        <v>0</v>
      </c>
      <c r="BJ174" s="13" t="s">
        <v>84</v>
      </c>
      <c r="BK174" s="91">
        <f t="shared" si="24"/>
        <v>0</v>
      </c>
      <c r="BL174" s="13" t="s">
        <v>225</v>
      </c>
      <c r="BM174" s="172" t="s">
        <v>373</v>
      </c>
    </row>
    <row r="175" spans="1:65" s="11" customFormat="1" ht="22.8" customHeight="1" x14ac:dyDescent="0.25">
      <c r="B175" s="147"/>
      <c r="D175" s="148" t="s">
        <v>71</v>
      </c>
      <c r="E175" s="158" t="s">
        <v>2637</v>
      </c>
      <c r="F175" s="158" t="s">
        <v>2638</v>
      </c>
      <c r="I175" s="150"/>
      <c r="J175" s="159">
        <f>BK175</f>
        <v>0</v>
      </c>
      <c r="L175" s="147"/>
      <c r="M175" s="152"/>
      <c r="N175" s="153"/>
      <c r="O175" s="153"/>
      <c r="P175" s="154">
        <f>SUM(P176:P177)</f>
        <v>0</v>
      </c>
      <c r="Q175" s="153"/>
      <c r="R175" s="154">
        <f>SUM(R176:R177)</f>
        <v>33.592800000000004</v>
      </c>
      <c r="S175" s="153"/>
      <c r="T175" s="155">
        <f>SUM(T176:T177)</f>
        <v>0</v>
      </c>
      <c r="AR175" s="148" t="s">
        <v>78</v>
      </c>
      <c r="AT175" s="156" t="s">
        <v>71</v>
      </c>
      <c r="AU175" s="156" t="s">
        <v>78</v>
      </c>
      <c r="AY175" s="148" t="s">
        <v>219</v>
      </c>
      <c r="BK175" s="157">
        <f>SUM(BK176:BK177)</f>
        <v>0</v>
      </c>
    </row>
    <row r="176" spans="1:65" s="2" customFormat="1" ht="24.3" customHeight="1" x14ac:dyDescent="0.2">
      <c r="A176" s="30"/>
      <c r="B176" s="128"/>
      <c r="C176" s="160" t="s">
        <v>377</v>
      </c>
      <c r="D176" s="160" t="s">
        <v>221</v>
      </c>
      <c r="E176" s="161" t="s">
        <v>2629</v>
      </c>
      <c r="F176" s="162" t="s">
        <v>2630</v>
      </c>
      <c r="G176" s="163" t="s">
        <v>321</v>
      </c>
      <c r="H176" s="164">
        <v>120</v>
      </c>
      <c r="I176" s="165"/>
      <c r="J176" s="166">
        <f>ROUND(I176*H176,2)</f>
        <v>0</v>
      </c>
      <c r="K176" s="167"/>
      <c r="L176" s="31"/>
      <c r="M176" s="168" t="s">
        <v>1</v>
      </c>
      <c r="N176" s="169" t="s">
        <v>38</v>
      </c>
      <c r="O176" s="59"/>
      <c r="P176" s="170">
        <f>O176*H176</f>
        <v>0</v>
      </c>
      <c r="Q176" s="170">
        <v>0.27994000000000002</v>
      </c>
      <c r="R176" s="170">
        <f>Q176*H176</f>
        <v>33.592800000000004</v>
      </c>
      <c r="S176" s="170">
        <v>0</v>
      </c>
      <c r="T176" s="171">
        <f>S176*H176</f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72" t="s">
        <v>225</v>
      </c>
      <c r="AT176" s="172" t="s">
        <v>221</v>
      </c>
      <c r="AU176" s="172" t="s">
        <v>84</v>
      </c>
      <c r="AY176" s="13" t="s">
        <v>219</v>
      </c>
      <c r="BE176" s="91">
        <f>IF(N176="základná",J176,0)</f>
        <v>0</v>
      </c>
      <c r="BF176" s="91">
        <f>IF(N176="znížená",J176,0)</f>
        <v>0</v>
      </c>
      <c r="BG176" s="91">
        <f>IF(N176="zákl. prenesená",J176,0)</f>
        <v>0</v>
      </c>
      <c r="BH176" s="91">
        <f>IF(N176="zníž. prenesená",J176,0)</f>
        <v>0</v>
      </c>
      <c r="BI176" s="91">
        <f>IF(N176="nulová",J176,0)</f>
        <v>0</v>
      </c>
      <c r="BJ176" s="13" t="s">
        <v>84</v>
      </c>
      <c r="BK176" s="91">
        <f>ROUND(I176*H176,2)</f>
        <v>0</v>
      </c>
      <c r="BL176" s="13" t="s">
        <v>225</v>
      </c>
      <c r="BM176" s="172" t="s">
        <v>376</v>
      </c>
    </row>
    <row r="177" spans="1:65" s="2" customFormat="1" ht="24.3" customHeight="1" x14ac:dyDescent="0.2">
      <c r="A177" s="30"/>
      <c r="B177" s="128"/>
      <c r="C177" s="160" t="s">
        <v>271</v>
      </c>
      <c r="D177" s="160" t="s">
        <v>221</v>
      </c>
      <c r="E177" s="161" t="s">
        <v>2639</v>
      </c>
      <c r="F177" s="162" t="s">
        <v>2640</v>
      </c>
      <c r="G177" s="163" t="s">
        <v>321</v>
      </c>
      <c r="H177" s="164">
        <v>132</v>
      </c>
      <c r="I177" s="165"/>
      <c r="J177" s="166">
        <f>ROUND(I177*H177,2)</f>
        <v>0</v>
      </c>
      <c r="K177" s="167"/>
      <c r="L177" s="31"/>
      <c r="M177" s="168" t="s">
        <v>1</v>
      </c>
      <c r="N177" s="169" t="s">
        <v>38</v>
      </c>
      <c r="O177" s="59"/>
      <c r="P177" s="170">
        <f>O177*H177</f>
        <v>0</v>
      </c>
      <c r="Q177" s="170">
        <v>0</v>
      </c>
      <c r="R177" s="170">
        <f>Q177*H177</f>
        <v>0</v>
      </c>
      <c r="S177" s="170">
        <v>0</v>
      </c>
      <c r="T177" s="171">
        <f>S177*H177</f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72" t="s">
        <v>225</v>
      </c>
      <c r="AT177" s="172" t="s">
        <v>221</v>
      </c>
      <c r="AU177" s="172" t="s">
        <v>84</v>
      </c>
      <c r="AY177" s="13" t="s">
        <v>219</v>
      </c>
      <c r="BE177" s="91">
        <f>IF(N177="základná",J177,0)</f>
        <v>0</v>
      </c>
      <c r="BF177" s="91">
        <f>IF(N177="znížená",J177,0)</f>
        <v>0</v>
      </c>
      <c r="BG177" s="91">
        <f>IF(N177="zákl. prenesená",J177,0)</f>
        <v>0</v>
      </c>
      <c r="BH177" s="91">
        <f>IF(N177="zníž. prenesená",J177,0)</f>
        <v>0</v>
      </c>
      <c r="BI177" s="91">
        <f>IF(N177="nulová",J177,0)</f>
        <v>0</v>
      </c>
      <c r="BJ177" s="13" t="s">
        <v>84</v>
      </c>
      <c r="BK177" s="91">
        <f>ROUND(I177*H177,2)</f>
        <v>0</v>
      </c>
      <c r="BL177" s="13" t="s">
        <v>225</v>
      </c>
      <c r="BM177" s="172" t="s">
        <v>381</v>
      </c>
    </row>
    <row r="178" spans="1:65" s="11" customFormat="1" ht="22.8" customHeight="1" x14ac:dyDescent="0.25">
      <c r="B178" s="147"/>
      <c r="D178" s="148" t="s">
        <v>71</v>
      </c>
      <c r="E178" s="158" t="s">
        <v>233</v>
      </c>
      <c r="F178" s="158" t="s">
        <v>1170</v>
      </c>
      <c r="I178" s="150"/>
      <c r="J178" s="159">
        <f>BK178</f>
        <v>0</v>
      </c>
      <c r="L178" s="147"/>
      <c r="M178" s="152"/>
      <c r="N178" s="153"/>
      <c r="O178" s="153"/>
      <c r="P178" s="154">
        <f>P179</f>
        <v>0</v>
      </c>
      <c r="Q178" s="153"/>
      <c r="R178" s="154">
        <f>R179</f>
        <v>0</v>
      </c>
      <c r="S178" s="153"/>
      <c r="T178" s="155">
        <f>T179</f>
        <v>0</v>
      </c>
      <c r="AR178" s="148" t="s">
        <v>78</v>
      </c>
      <c r="AT178" s="156" t="s">
        <v>71</v>
      </c>
      <c r="AU178" s="156" t="s">
        <v>78</v>
      </c>
      <c r="AY178" s="148" t="s">
        <v>219</v>
      </c>
      <c r="BK178" s="157">
        <f>BK179</f>
        <v>0</v>
      </c>
    </row>
    <row r="179" spans="1:65" s="2" customFormat="1" ht="33" customHeight="1" x14ac:dyDescent="0.2">
      <c r="A179" s="30"/>
      <c r="B179" s="128"/>
      <c r="C179" s="160" t="s">
        <v>386</v>
      </c>
      <c r="D179" s="160" t="s">
        <v>221</v>
      </c>
      <c r="E179" s="161" t="s">
        <v>2641</v>
      </c>
      <c r="F179" s="162" t="s">
        <v>2642</v>
      </c>
      <c r="G179" s="163" t="s">
        <v>246</v>
      </c>
      <c r="H179" s="164">
        <v>3</v>
      </c>
      <c r="I179" s="165"/>
      <c r="J179" s="166">
        <f>ROUND(I179*H179,2)</f>
        <v>0</v>
      </c>
      <c r="K179" s="167"/>
      <c r="L179" s="31"/>
      <c r="M179" s="168" t="s">
        <v>1</v>
      </c>
      <c r="N179" s="169" t="s">
        <v>38</v>
      </c>
      <c r="O179" s="59"/>
      <c r="P179" s="170">
        <f>O179*H179</f>
        <v>0</v>
      </c>
      <c r="Q179" s="170">
        <v>0</v>
      </c>
      <c r="R179" s="170">
        <f>Q179*H179</f>
        <v>0</v>
      </c>
      <c r="S179" s="170">
        <v>0</v>
      </c>
      <c r="T179" s="171">
        <f>S179*H179</f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72" t="s">
        <v>225</v>
      </c>
      <c r="AT179" s="172" t="s">
        <v>221</v>
      </c>
      <c r="AU179" s="172" t="s">
        <v>84</v>
      </c>
      <c r="AY179" s="13" t="s">
        <v>219</v>
      </c>
      <c r="BE179" s="91">
        <f>IF(N179="základná",J179,0)</f>
        <v>0</v>
      </c>
      <c r="BF179" s="91">
        <f>IF(N179="znížená",J179,0)</f>
        <v>0</v>
      </c>
      <c r="BG179" s="91">
        <f>IF(N179="zákl. prenesená",J179,0)</f>
        <v>0</v>
      </c>
      <c r="BH179" s="91">
        <f>IF(N179="zníž. prenesená",J179,0)</f>
        <v>0</v>
      </c>
      <c r="BI179" s="91">
        <f>IF(N179="nulová",J179,0)</f>
        <v>0</v>
      </c>
      <c r="BJ179" s="13" t="s">
        <v>84</v>
      </c>
      <c r="BK179" s="91">
        <f>ROUND(I179*H179,2)</f>
        <v>0</v>
      </c>
      <c r="BL179" s="13" t="s">
        <v>225</v>
      </c>
      <c r="BM179" s="172" t="s">
        <v>385</v>
      </c>
    </row>
    <row r="180" spans="1:65" s="11" customFormat="1" ht="22.8" customHeight="1" x14ac:dyDescent="0.25">
      <c r="B180" s="147"/>
      <c r="D180" s="148" t="s">
        <v>71</v>
      </c>
      <c r="E180" s="158" t="s">
        <v>238</v>
      </c>
      <c r="F180" s="158" t="s">
        <v>1371</v>
      </c>
      <c r="I180" s="150"/>
      <c r="J180" s="159">
        <f>BK180</f>
        <v>0</v>
      </c>
      <c r="L180" s="147"/>
      <c r="M180" s="152"/>
      <c r="N180" s="153"/>
      <c r="O180" s="153"/>
      <c r="P180" s="154">
        <f>SUM(P181:P189)</f>
        <v>0</v>
      </c>
      <c r="Q180" s="153"/>
      <c r="R180" s="154">
        <f>SUM(R181:R189)</f>
        <v>30.418870000000005</v>
      </c>
      <c r="S180" s="153"/>
      <c r="T180" s="155">
        <f>SUM(T181:T189)</f>
        <v>0</v>
      </c>
      <c r="AR180" s="148" t="s">
        <v>78</v>
      </c>
      <c r="AT180" s="156" t="s">
        <v>71</v>
      </c>
      <c r="AU180" s="156" t="s">
        <v>78</v>
      </c>
      <c r="AY180" s="148" t="s">
        <v>219</v>
      </c>
      <c r="BK180" s="157">
        <f>SUM(BK181:BK189)</f>
        <v>0</v>
      </c>
    </row>
    <row r="181" spans="1:65" s="2" customFormat="1" ht="24.3" customHeight="1" x14ac:dyDescent="0.2">
      <c r="A181" s="30"/>
      <c r="B181" s="128"/>
      <c r="C181" s="160" t="s">
        <v>275</v>
      </c>
      <c r="D181" s="160" t="s">
        <v>221</v>
      </c>
      <c r="E181" s="161" t="s">
        <v>2643</v>
      </c>
      <c r="F181" s="162" t="s">
        <v>2644</v>
      </c>
      <c r="G181" s="163" t="s">
        <v>926</v>
      </c>
      <c r="H181" s="164">
        <v>1</v>
      </c>
      <c r="I181" s="165"/>
      <c r="J181" s="166">
        <f t="shared" ref="J181:J189" si="25">ROUND(I181*H181,2)</f>
        <v>0</v>
      </c>
      <c r="K181" s="167"/>
      <c r="L181" s="31"/>
      <c r="M181" s="168" t="s">
        <v>1</v>
      </c>
      <c r="N181" s="169" t="s">
        <v>38</v>
      </c>
      <c r="O181" s="59"/>
      <c r="P181" s="170">
        <f t="shared" ref="P181:P189" si="26">O181*H181</f>
        <v>0</v>
      </c>
      <c r="Q181" s="170">
        <v>0.22133</v>
      </c>
      <c r="R181" s="170">
        <f t="shared" ref="R181:R189" si="27">Q181*H181</f>
        <v>0.22133</v>
      </c>
      <c r="S181" s="170">
        <v>0</v>
      </c>
      <c r="T181" s="171">
        <f t="shared" ref="T181:T189" si="28">S181*H181</f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72" t="s">
        <v>225</v>
      </c>
      <c r="AT181" s="172" t="s">
        <v>221</v>
      </c>
      <c r="AU181" s="172" t="s">
        <v>84</v>
      </c>
      <c r="AY181" s="13" t="s">
        <v>219</v>
      </c>
      <c r="BE181" s="91">
        <f t="shared" ref="BE181:BE189" si="29">IF(N181="základná",J181,0)</f>
        <v>0</v>
      </c>
      <c r="BF181" s="91">
        <f t="shared" ref="BF181:BF189" si="30">IF(N181="znížená",J181,0)</f>
        <v>0</v>
      </c>
      <c r="BG181" s="91">
        <f t="shared" ref="BG181:BG189" si="31">IF(N181="zákl. prenesená",J181,0)</f>
        <v>0</v>
      </c>
      <c r="BH181" s="91">
        <f t="shared" ref="BH181:BH189" si="32">IF(N181="zníž. prenesená",J181,0)</f>
        <v>0</v>
      </c>
      <c r="BI181" s="91">
        <f t="shared" ref="BI181:BI189" si="33">IF(N181="nulová",J181,0)</f>
        <v>0</v>
      </c>
      <c r="BJ181" s="13" t="s">
        <v>84</v>
      </c>
      <c r="BK181" s="91">
        <f t="shared" ref="BK181:BK189" si="34">ROUND(I181*H181,2)</f>
        <v>0</v>
      </c>
      <c r="BL181" s="13" t="s">
        <v>225</v>
      </c>
      <c r="BM181" s="172" t="s">
        <v>389</v>
      </c>
    </row>
    <row r="182" spans="1:65" s="2" customFormat="1" ht="16.5" customHeight="1" x14ac:dyDescent="0.2">
      <c r="A182" s="30"/>
      <c r="B182" s="128"/>
      <c r="C182" s="178" t="s">
        <v>393</v>
      </c>
      <c r="D182" s="178" t="s">
        <v>680</v>
      </c>
      <c r="E182" s="179" t="s">
        <v>2645</v>
      </c>
      <c r="F182" s="180" t="s">
        <v>2646</v>
      </c>
      <c r="G182" s="181" t="s">
        <v>926</v>
      </c>
      <c r="H182" s="182">
        <v>3</v>
      </c>
      <c r="I182" s="183"/>
      <c r="J182" s="184">
        <f t="shared" si="25"/>
        <v>0</v>
      </c>
      <c r="K182" s="185"/>
      <c r="L182" s="186"/>
      <c r="M182" s="187" t="s">
        <v>1</v>
      </c>
      <c r="N182" s="188" t="s">
        <v>38</v>
      </c>
      <c r="O182" s="59"/>
      <c r="P182" s="170">
        <f t="shared" si="26"/>
        <v>0</v>
      </c>
      <c r="Q182" s="170">
        <v>1.4E-3</v>
      </c>
      <c r="R182" s="170">
        <f t="shared" si="27"/>
        <v>4.1999999999999997E-3</v>
      </c>
      <c r="S182" s="170">
        <v>0</v>
      </c>
      <c r="T182" s="171">
        <f t="shared" si="28"/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72" t="s">
        <v>233</v>
      </c>
      <c r="AT182" s="172" t="s">
        <v>680</v>
      </c>
      <c r="AU182" s="172" t="s">
        <v>84</v>
      </c>
      <c r="AY182" s="13" t="s">
        <v>219</v>
      </c>
      <c r="BE182" s="91">
        <f t="shared" si="29"/>
        <v>0</v>
      </c>
      <c r="BF182" s="91">
        <f t="shared" si="30"/>
        <v>0</v>
      </c>
      <c r="BG182" s="91">
        <f t="shared" si="31"/>
        <v>0</v>
      </c>
      <c r="BH182" s="91">
        <f t="shared" si="32"/>
        <v>0</v>
      </c>
      <c r="BI182" s="91">
        <f t="shared" si="33"/>
        <v>0</v>
      </c>
      <c r="BJ182" s="13" t="s">
        <v>84</v>
      </c>
      <c r="BK182" s="91">
        <f t="shared" si="34"/>
        <v>0</v>
      </c>
      <c r="BL182" s="13" t="s">
        <v>225</v>
      </c>
      <c r="BM182" s="172" t="s">
        <v>392</v>
      </c>
    </row>
    <row r="183" spans="1:65" s="2" customFormat="1" ht="33" customHeight="1" x14ac:dyDescent="0.2">
      <c r="A183" s="30"/>
      <c r="B183" s="128"/>
      <c r="C183" s="160" t="s">
        <v>279</v>
      </c>
      <c r="D183" s="160" t="s">
        <v>221</v>
      </c>
      <c r="E183" s="161" t="s">
        <v>2647</v>
      </c>
      <c r="F183" s="162" t="s">
        <v>2648</v>
      </c>
      <c r="G183" s="163" t="s">
        <v>926</v>
      </c>
      <c r="H183" s="164">
        <v>1</v>
      </c>
      <c r="I183" s="165"/>
      <c r="J183" s="166">
        <f t="shared" si="25"/>
        <v>0</v>
      </c>
      <c r="K183" s="167"/>
      <c r="L183" s="31"/>
      <c r="M183" s="168" t="s">
        <v>1</v>
      </c>
      <c r="N183" s="169" t="s">
        <v>38</v>
      </c>
      <c r="O183" s="59"/>
      <c r="P183" s="170">
        <f t="shared" si="26"/>
        <v>0</v>
      </c>
      <c r="Q183" s="170">
        <v>3.0000000000000001E-5</v>
      </c>
      <c r="R183" s="170">
        <f t="shared" si="27"/>
        <v>3.0000000000000001E-5</v>
      </c>
      <c r="S183" s="170">
        <v>0</v>
      </c>
      <c r="T183" s="171">
        <f t="shared" si="28"/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72" t="s">
        <v>225</v>
      </c>
      <c r="AT183" s="172" t="s">
        <v>221</v>
      </c>
      <c r="AU183" s="172" t="s">
        <v>84</v>
      </c>
      <c r="AY183" s="13" t="s">
        <v>219</v>
      </c>
      <c r="BE183" s="91">
        <f t="shared" si="29"/>
        <v>0</v>
      </c>
      <c r="BF183" s="91">
        <f t="shared" si="30"/>
        <v>0</v>
      </c>
      <c r="BG183" s="91">
        <f t="shared" si="31"/>
        <v>0</v>
      </c>
      <c r="BH183" s="91">
        <f t="shared" si="32"/>
        <v>0</v>
      </c>
      <c r="BI183" s="91">
        <f t="shared" si="33"/>
        <v>0</v>
      </c>
      <c r="BJ183" s="13" t="s">
        <v>84</v>
      </c>
      <c r="BK183" s="91">
        <f t="shared" si="34"/>
        <v>0</v>
      </c>
      <c r="BL183" s="13" t="s">
        <v>225</v>
      </c>
      <c r="BM183" s="172" t="s">
        <v>396</v>
      </c>
    </row>
    <row r="184" spans="1:65" s="2" customFormat="1" ht="37.799999999999997" customHeight="1" x14ac:dyDescent="0.2">
      <c r="A184" s="30"/>
      <c r="B184" s="128"/>
      <c r="C184" s="178" t="s">
        <v>400</v>
      </c>
      <c r="D184" s="178" t="s">
        <v>680</v>
      </c>
      <c r="E184" s="179" t="s">
        <v>2649</v>
      </c>
      <c r="F184" s="180" t="s">
        <v>2650</v>
      </c>
      <c r="G184" s="181" t="s">
        <v>926</v>
      </c>
      <c r="H184" s="182">
        <v>1</v>
      </c>
      <c r="I184" s="183"/>
      <c r="J184" s="184">
        <f t="shared" si="25"/>
        <v>0</v>
      </c>
      <c r="K184" s="185"/>
      <c r="L184" s="186"/>
      <c r="M184" s="187" t="s">
        <v>1</v>
      </c>
      <c r="N184" s="188" t="s">
        <v>38</v>
      </c>
      <c r="O184" s="59"/>
      <c r="P184" s="170">
        <f t="shared" si="26"/>
        <v>0</v>
      </c>
      <c r="Q184" s="170">
        <v>0</v>
      </c>
      <c r="R184" s="170">
        <f t="shared" si="27"/>
        <v>0</v>
      </c>
      <c r="S184" s="170">
        <v>0</v>
      </c>
      <c r="T184" s="171">
        <f t="shared" si="28"/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72" t="s">
        <v>233</v>
      </c>
      <c r="AT184" s="172" t="s">
        <v>680</v>
      </c>
      <c r="AU184" s="172" t="s">
        <v>84</v>
      </c>
      <c r="AY184" s="13" t="s">
        <v>219</v>
      </c>
      <c r="BE184" s="91">
        <f t="shared" si="29"/>
        <v>0</v>
      </c>
      <c r="BF184" s="91">
        <f t="shared" si="30"/>
        <v>0</v>
      </c>
      <c r="BG184" s="91">
        <f t="shared" si="31"/>
        <v>0</v>
      </c>
      <c r="BH184" s="91">
        <f t="shared" si="32"/>
        <v>0</v>
      </c>
      <c r="BI184" s="91">
        <f t="shared" si="33"/>
        <v>0</v>
      </c>
      <c r="BJ184" s="13" t="s">
        <v>84</v>
      </c>
      <c r="BK184" s="91">
        <f t="shared" si="34"/>
        <v>0</v>
      </c>
      <c r="BL184" s="13" t="s">
        <v>225</v>
      </c>
      <c r="BM184" s="172" t="s">
        <v>399</v>
      </c>
    </row>
    <row r="185" spans="1:65" s="2" customFormat="1" ht="24.3" customHeight="1" x14ac:dyDescent="0.2">
      <c r="A185" s="30"/>
      <c r="B185" s="128"/>
      <c r="C185" s="160" t="s">
        <v>337</v>
      </c>
      <c r="D185" s="160" t="s">
        <v>221</v>
      </c>
      <c r="E185" s="161" t="s">
        <v>2651</v>
      </c>
      <c r="F185" s="162" t="s">
        <v>2652</v>
      </c>
      <c r="G185" s="163" t="s">
        <v>380</v>
      </c>
      <c r="H185" s="164">
        <v>39</v>
      </c>
      <c r="I185" s="165"/>
      <c r="J185" s="166">
        <f t="shared" si="25"/>
        <v>0</v>
      </c>
      <c r="K185" s="167"/>
      <c r="L185" s="31"/>
      <c r="M185" s="168" t="s">
        <v>1</v>
      </c>
      <c r="N185" s="169" t="s">
        <v>38</v>
      </c>
      <c r="O185" s="59"/>
      <c r="P185" s="170">
        <f t="shared" si="26"/>
        <v>0</v>
      </c>
      <c r="Q185" s="170">
        <v>6.9999999999999994E-5</v>
      </c>
      <c r="R185" s="170">
        <f t="shared" si="27"/>
        <v>2.7299999999999998E-3</v>
      </c>
      <c r="S185" s="170">
        <v>0</v>
      </c>
      <c r="T185" s="171">
        <f t="shared" si="28"/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72" t="s">
        <v>225</v>
      </c>
      <c r="AT185" s="172" t="s">
        <v>221</v>
      </c>
      <c r="AU185" s="172" t="s">
        <v>84</v>
      </c>
      <c r="AY185" s="13" t="s">
        <v>219</v>
      </c>
      <c r="BE185" s="91">
        <f t="shared" si="29"/>
        <v>0</v>
      </c>
      <c r="BF185" s="91">
        <f t="shared" si="30"/>
        <v>0</v>
      </c>
      <c r="BG185" s="91">
        <f t="shared" si="31"/>
        <v>0</v>
      </c>
      <c r="BH185" s="91">
        <f t="shared" si="32"/>
        <v>0</v>
      </c>
      <c r="BI185" s="91">
        <f t="shared" si="33"/>
        <v>0</v>
      </c>
      <c r="BJ185" s="13" t="s">
        <v>84</v>
      </c>
      <c r="BK185" s="91">
        <f t="shared" si="34"/>
        <v>0</v>
      </c>
      <c r="BL185" s="13" t="s">
        <v>225</v>
      </c>
      <c r="BM185" s="172" t="s">
        <v>403</v>
      </c>
    </row>
    <row r="186" spans="1:65" s="2" customFormat="1" ht="24.3" customHeight="1" x14ac:dyDescent="0.2">
      <c r="A186" s="30"/>
      <c r="B186" s="128"/>
      <c r="C186" s="160" t="s">
        <v>407</v>
      </c>
      <c r="D186" s="160" t="s">
        <v>221</v>
      </c>
      <c r="E186" s="161" t="s">
        <v>2653</v>
      </c>
      <c r="F186" s="162" t="s">
        <v>2654</v>
      </c>
      <c r="G186" s="163" t="s">
        <v>380</v>
      </c>
      <c r="H186" s="164">
        <v>39</v>
      </c>
      <c r="I186" s="165"/>
      <c r="J186" s="166">
        <f t="shared" si="25"/>
        <v>0</v>
      </c>
      <c r="K186" s="167"/>
      <c r="L186" s="31"/>
      <c r="M186" s="168" t="s">
        <v>1</v>
      </c>
      <c r="N186" s="169" t="s">
        <v>38</v>
      </c>
      <c r="O186" s="59"/>
      <c r="P186" s="170">
        <f t="shared" si="26"/>
        <v>0</v>
      </c>
      <c r="Q186" s="170">
        <v>0</v>
      </c>
      <c r="R186" s="170">
        <f t="shared" si="27"/>
        <v>0</v>
      </c>
      <c r="S186" s="170">
        <v>0</v>
      </c>
      <c r="T186" s="171">
        <f t="shared" si="28"/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72" t="s">
        <v>225</v>
      </c>
      <c r="AT186" s="172" t="s">
        <v>221</v>
      </c>
      <c r="AU186" s="172" t="s">
        <v>84</v>
      </c>
      <c r="AY186" s="13" t="s">
        <v>219</v>
      </c>
      <c r="BE186" s="91">
        <f t="shared" si="29"/>
        <v>0</v>
      </c>
      <c r="BF186" s="91">
        <f t="shared" si="30"/>
        <v>0</v>
      </c>
      <c r="BG186" s="91">
        <f t="shared" si="31"/>
        <v>0</v>
      </c>
      <c r="BH186" s="91">
        <f t="shared" si="32"/>
        <v>0</v>
      </c>
      <c r="BI186" s="91">
        <f t="shared" si="33"/>
        <v>0</v>
      </c>
      <c r="BJ186" s="13" t="s">
        <v>84</v>
      </c>
      <c r="BK186" s="91">
        <f t="shared" si="34"/>
        <v>0</v>
      </c>
      <c r="BL186" s="13" t="s">
        <v>225</v>
      </c>
      <c r="BM186" s="172" t="s">
        <v>406</v>
      </c>
    </row>
    <row r="187" spans="1:65" s="2" customFormat="1" ht="24.3" customHeight="1" x14ac:dyDescent="0.2">
      <c r="A187" s="30"/>
      <c r="B187" s="128"/>
      <c r="C187" s="160" t="s">
        <v>340</v>
      </c>
      <c r="D187" s="160" t="s">
        <v>221</v>
      </c>
      <c r="E187" s="161" t="s">
        <v>2655</v>
      </c>
      <c r="F187" s="162" t="s">
        <v>2656</v>
      </c>
      <c r="G187" s="163" t="s">
        <v>380</v>
      </c>
      <c r="H187" s="164">
        <v>39</v>
      </c>
      <c r="I187" s="165"/>
      <c r="J187" s="166">
        <f t="shared" si="25"/>
        <v>0</v>
      </c>
      <c r="K187" s="167"/>
      <c r="L187" s="31"/>
      <c r="M187" s="168" t="s">
        <v>1</v>
      </c>
      <c r="N187" s="169" t="s">
        <v>38</v>
      </c>
      <c r="O187" s="59"/>
      <c r="P187" s="170">
        <f t="shared" si="26"/>
        <v>0</v>
      </c>
      <c r="Q187" s="170">
        <v>0</v>
      </c>
      <c r="R187" s="170">
        <f t="shared" si="27"/>
        <v>0</v>
      </c>
      <c r="S187" s="170">
        <v>0</v>
      </c>
      <c r="T187" s="171">
        <f t="shared" si="28"/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72" t="s">
        <v>225</v>
      </c>
      <c r="AT187" s="172" t="s">
        <v>221</v>
      </c>
      <c r="AU187" s="172" t="s">
        <v>84</v>
      </c>
      <c r="AY187" s="13" t="s">
        <v>219</v>
      </c>
      <c r="BE187" s="91">
        <f t="shared" si="29"/>
        <v>0</v>
      </c>
      <c r="BF187" s="91">
        <f t="shared" si="30"/>
        <v>0</v>
      </c>
      <c r="BG187" s="91">
        <f t="shared" si="31"/>
        <v>0</v>
      </c>
      <c r="BH187" s="91">
        <f t="shared" si="32"/>
        <v>0</v>
      </c>
      <c r="BI187" s="91">
        <f t="shared" si="33"/>
        <v>0</v>
      </c>
      <c r="BJ187" s="13" t="s">
        <v>84</v>
      </c>
      <c r="BK187" s="91">
        <f t="shared" si="34"/>
        <v>0</v>
      </c>
      <c r="BL187" s="13" t="s">
        <v>225</v>
      </c>
      <c r="BM187" s="172" t="s">
        <v>410</v>
      </c>
    </row>
    <row r="188" spans="1:65" s="2" customFormat="1" ht="33" customHeight="1" x14ac:dyDescent="0.2">
      <c r="A188" s="30"/>
      <c r="B188" s="128"/>
      <c r="C188" s="160" t="s">
        <v>414</v>
      </c>
      <c r="D188" s="160" t="s">
        <v>221</v>
      </c>
      <c r="E188" s="161" t="s">
        <v>2657</v>
      </c>
      <c r="F188" s="162" t="s">
        <v>2658</v>
      </c>
      <c r="G188" s="163" t="s">
        <v>380</v>
      </c>
      <c r="H188" s="164">
        <v>178</v>
      </c>
      <c r="I188" s="165"/>
      <c r="J188" s="166">
        <f t="shared" si="25"/>
        <v>0</v>
      </c>
      <c r="K188" s="167"/>
      <c r="L188" s="31"/>
      <c r="M188" s="168" t="s">
        <v>1</v>
      </c>
      <c r="N188" s="169" t="s">
        <v>38</v>
      </c>
      <c r="O188" s="59"/>
      <c r="P188" s="170">
        <f t="shared" si="26"/>
        <v>0</v>
      </c>
      <c r="Q188" s="170">
        <v>0.10841000000000001</v>
      </c>
      <c r="R188" s="170">
        <f t="shared" si="27"/>
        <v>19.296980000000001</v>
      </c>
      <c r="S188" s="170">
        <v>0</v>
      </c>
      <c r="T188" s="171">
        <f t="shared" si="28"/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72" t="s">
        <v>225</v>
      </c>
      <c r="AT188" s="172" t="s">
        <v>221</v>
      </c>
      <c r="AU188" s="172" t="s">
        <v>84</v>
      </c>
      <c r="AY188" s="13" t="s">
        <v>219</v>
      </c>
      <c r="BE188" s="91">
        <f t="shared" si="29"/>
        <v>0</v>
      </c>
      <c r="BF188" s="91">
        <f t="shared" si="30"/>
        <v>0</v>
      </c>
      <c r="BG188" s="91">
        <f t="shared" si="31"/>
        <v>0</v>
      </c>
      <c r="BH188" s="91">
        <f t="shared" si="32"/>
        <v>0</v>
      </c>
      <c r="BI188" s="91">
        <f t="shared" si="33"/>
        <v>0</v>
      </c>
      <c r="BJ188" s="13" t="s">
        <v>84</v>
      </c>
      <c r="BK188" s="91">
        <f t="shared" si="34"/>
        <v>0</v>
      </c>
      <c r="BL188" s="13" t="s">
        <v>225</v>
      </c>
      <c r="BM188" s="172" t="s">
        <v>413</v>
      </c>
    </row>
    <row r="189" spans="1:65" s="2" customFormat="1" ht="21.75" customHeight="1" x14ac:dyDescent="0.2">
      <c r="A189" s="30"/>
      <c r="B189" s="128"/>
      <c r="C189" s="178" t="s">
        <v>344</v>
      </c>
      <c r="D189" s="178" t="s">
        <v>680</v>
      </c>
      <c r="E189" s="179" t="s">
        <v>2659</v>
      </c>
      <c r="F189" s="180" t="s">
        <v>2660</v>
      </c>
      <c r="G189" s="181" t="s">
        <v>321</v>
      </c>
      <c r="H189" s="182">
        <v>27.234000000000002</v>
      </c>
      <c r="I189" s="183"/>
      <c r="J189" s="184">
        <f t="shared" si="25"/>
        <v>0</v>
      </c>
      <c r="K189" s="185"/>
      <c r="L189" s="186"/>
      <c r="M189" s="187" t="s">
        <v>1</v>
      </c>
      <c r="N189" s="188" t="s">
        <v>38</v>
      </c>
      <c r="O189" s="59"/>
      <c r="P189" s="170">
        <f t="shared" si="26"/>
        <v>0</v>
      </c>
      <c r="Q189" s="170">
        <v>0.4</v>
      </c>
      <c r="R189" s="170">
        <f t="shared" si="27"/>
        <v>10.893600000000001</v>
      </c>
      <c r="S189" s="170">
        <v>0</v>
      </c>
      <c r="T189" s="171">
        <f t="shared" si="28"/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72" t="s">
        <v>233</v>
      </c>
      <c r="AT189" s="172" t="s">
        <v>680</v>
      </c>
      <c r="AU189" s="172" t="s">
        <v>84</v>
      </c>
      <c r="AY189" s="13" t="s">
        <v>219</v>
      </c>
      <c r="BE189" s="91">
        <f t="shared" si="29"/>
        <v>0</v>
      </c>
      <c r="BF189" s="91">
        <f t="shared" si="30"/>
        <v>0</v>
      </c>
      <c r="BG189" s="91">
        <f t="shared" si="31"/>
        <v>0</v>
      </c>
      <c r="BH189" s="91">
        <f t="shared" si="32"/>
        <v>0</v>
      </c>
      <c r="BI189" s="91">
        <f t="shared" si="33"/>
        <v>0</v>
      </c>
      <c r="BJ189" s="13" t="s">
        <v>84</v>
      </c>
      <c r="BK189" s="91">
        <f t="shared" si="34"/>
        <v>0</v>
      </c>
      <c r="BL189" s="13" t="s">
        <v>225</v>
      </c>
      <c r="BM189" s="172" t="s">
        <v>417</v>
      </c>
    </row>
    <row r="190" spans="1:65" s="11" customFormat="1" ht="22.8" customHeight="1" x14ac:dyDescent="0.25">
      <c r="B190" s="147"/>
      <c r="D190" s="148" t="s">
        <v>71</v>
      </c>
      <c r="E190" s="158" t="s">
        <v>624</v>
      </c>
      <c r="F190" s="158" t="s">
        <v>1183</v>
      </c>
      <c r="I190" s="150"/>
      <c r="J190" s="159">
        <f>BK190</f>
        <v>0</v>
      </c>
      <c r="L190" s="147"/>
      <c r="M190" s="152"/>
      <c r="N190" s="153"/>
      <c r="O190" s="153"/>
      <c r="P190" s="154">
        <f>P191</f>
        <v>0</v>
      </c>
      <c r="Q190" s="153"/>
      <c r="R190" s="154">
        <f>R191</f>
        <v>0</v>
      </c>
      <c r="S190" s="153"/>
      <c r="T190" s="155">
        <f>T191</f>
        <v>0</v>
      </c>
      <c r="AR190" s="148" t="s">
        <v>78</v>
      </c>
      <c r="AT190" s="156" t="s">
        <v>71</v>
      </c>
      <c r="AU190" s="156" t="s">
        <v>78</v>
      </c>
      <c r="AY190" s="148" t="s">
        <v>219</v>
      </c>
      <c r="BK190" s="157">
        <f>BK191</f>
        <v>0</v>
      </c>
    </row>
    <row r="191" spans="1:65" s="2" customFormat="1" ht="33" customHeight="1" x14ac:dyDescent="0.2">
      <c r="A191" s="30"/>
      <c r="B191" s="128"/>
      <c r="C191" s="160" t="s">
        <v>418</v>
      </c>
      <c r="D191" s="160" t="s">
        <v>221</v>
      </c>
      <c r="E191" s="161" t="s">
        <v>2661</v>
      </c>
      <c r="F191" s="162" t="s">
        <v>2662</v>
      </c>
      <c r="G191" s="163" t="s">
        <v>250</v>
      </c>
      <c r="H191" s="164">
        <v>914.26</v>
      </c>
      <c r="I191" s="165"/>
      <c r="J191" s="166">
        <f>ROUND(I191*H191,2)</f>
        <v>0</v>
      </c>
      <c r="K191" s="167"/>
      <c r="L191" s="31"/>
      <c r="M191" s="173" t="s">
        <v>1</v>
      </c>
      <c r="N191" s="174" t="s">
        <v>38</v>
      </c>
      <c r="O191" s="175"/>
      <c r="P191" s="176">
        <f>O191*H191</f>
        <v>0</v>
      </c>
      <c r="Q191" s="176">
        <v>0</v>
      </c>
      <c r="R191" s="176">
        <f>Q191*H191</f>
        <v>0</v>
      </c>
      <c r="S191" s="176">
        <v>0</v>
      </c>
      <c r="T191" s="177">
        <f>S191*H191</f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72" t="s">
        <v>225</v>
      </c>
      <c r="AT191" s="172" t="s">
        <v>221</v>
      </c>
      <c r="AU191" s="172" t="s">
        <v>84</v>
      </c>
      <c r="AY191" s="13" t="s">
        <v>219</v>
      </c>
      <c r="BE191" s="91">
        <f>IF(N191="základná",J191,0)</f>
        <v>0</v>
      </c>
      <c r="BF191" s="91">
        <f>IF(N191="znížená",J191,0)</f>
        <v>0</v>
      </c>
      <c r="BG191" s="91">
        <f>IF(N191="zákl. prenesená",J191,0)</f>
        <v>0</v>
      </c>
      <c r="BH191" s="91">
        <f>IF(N191="zníž. prenesená",J191,0)</f>
        <v>0</v>
      </c>
      <c r="BI191" s="91">
        <f>IF(N191="nulová",J191,0)</f>
        <v>0</v>
      </c>
      <c r="BJ191" s="13" t="s">
        <v>84</v>
      </c>
      <c r="BK191" s="91">
        <f>ROUND(I191*H191,2)</f>
        <v>0</v>
      </c>
      <c r="BL191" s="13" t="s">
        <v>225</v>
      </c>
      <c r="BM191" s="172" t="s">
        <v>564</v>
      </c>
    </row>
    <row r="192" spans="1:65" s="2" customFormat="1" ht="24.3" customHeight="1" x14ac:dyDescent="0.2">
      <c r="A192" s="30"/>
      <c r="B192" s="128"/>
      <c r="C192" s="427" t="s">
        <v>2852</v>
      </c>
      <c r="D192" s="427"/>
      <c r="E192" s="7"/>
      <c r="F192" s="7"/>
      <c r="G192" s="7"/>
      <c r="H192" s="7"/>
      <c r="I192" s="7"/>
      <c r="J192" s="192"/>
      <c r="K192" s="193"/>
      <c r="L192" s="31"/>
      <c r="M192" s="194"/>
      <c r="N192" s="169"/>
      <c r="O192" s="59"/>
      <c r="P192" s="170"/>
      <c r="Q192" s="170"/>
      <c r="R192" s="170"/>
      <c r="S192" s="170"/>
      <c r="T192" s="17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72"/>
      <c r="AT192" s="172"/>
      <c r="AU192" s="172"/>
      <c r="AY192" s="13"/>
      <c r="BE192" s="91"/>
      <c r="BF192" s="91"/>
      <c r="BG192" s="91"/>
      <c r="BH192" s="91"/>
      <c r="BI192" s="91"/>
      <c r="BJ192" s="13"/>
      <c r="BK192" s="91"/>
      <c r="BL192" s="13"/>
      <c r="BM192" s="172"/>
    </row>
    <row r="193" spans="1:65" s="2" customFormat="1" ht="28.8" customHeight="1" x14ac:dyDescent="0.2">
      <c r="A193" s="30"/>
      <c r="B193" s="128"/>
      <c r="C193" s="427" t="s">
        <v>2853</v>
      </c>
      <c r="D193" s="427"/>
      <c r="E193" s="427"/>
      <c r="F193" s="427"/>
      <c r="G193" s="427"/>
      <c r="H193" s="427"/>
      <c r="I193" s="427"/>
      <c r="J193" s="192"/>
      <c r="K193" s="193"/>
      <c r="L193" s="31"/>
      <c r="M193" s="194"/>
      <c r="N193" s="169"/>
      <c r="O193" s="59"/>
      <c r="P193" s="170"/>
      <c r="Q193" s="170"/>
      <c r="R193" s="170"/>
      <c r="S193" s="170"/>
      <c r="T193" s="17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72"/>
      <c r="AT193" s="172"/>
      <c r="AU193" s="172"/>
      <c r="AY193" s="13"/>
      <c r="BE193" s="91"/>
      <c r="BF193" s="91"/>
      <c r="BG193" s="91"/>
      <c r="BH193" s="91"/>
      <c r="BI193" s="91"/>
      <c r="BJ193" s="13"/>
      <c r="BK193" s="91"/>
      <c r="BL193" s="13"/>
      <c r="BM193" s="172"/>
    </row>
    <row r="194" spans="1:65" s="2" customFormat="1" ht="33.450000000000003" customHeight="1" x14ac:dyDescent="0.2">
      <c r="A194" s="30"/>
      <c r="B194" s="128"/>
      <c r="C194" s="427" t="s">
        <v>2854</v>
      </c>
      <c r="D194" s="427"/>
      <c r="E194" s="427"/>
      <c r="F194" s="427"/>
      <c r="G194" s="427"/>
      <c r="H194" s="427"/>
      <c r="I194" s="427"/>
      <c r="J194" s="192"/>
      <c r="K194" s="193"/>
      <c r="L194" s="31"/>
      <c r="M194" s="194"/>
      <c r="N194" s="169"/>
      <c r="O194" s="59"/>
      <c r="P194" s="170"/>
      <c r="Q194" s="170"/>
      <c r="R194" s="170"/>
      <c r="S194" s="170"/>
      <c r="T194" s="17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72"/>
      <c r="AT194" s="172"/>
      <c r="AU194" s="172"/>
      <c r="AY194" s="13"/>
      <c r="BE194" s="91"/>
      <c r="BF194" s="91"/>
      <c r="BG194" s="91"/>
      <c r="BH194" s="91"/>
      <c r="BI194" s="91"/>
      <c r="BJ194" s="13"/>
      <c r="BK194" s="91"/>
      <c r="BL194" s="13"/>
      <c r="BM194" s="172"/>
    </row>
    <row r="195" spans="1:65" s="2" customFormat="1" ht="33.450000000000003" customHeight="1" x14ac:dyDescent="0.2">
      <c r="A195" s="30"/>
      <c r="B195" s="128"/>
      <c r="C195" s="427" t="s">
        <v>2855</v>
      </c>
      <c r="D195" s="427"/>
      <c r="E195" s="427"/>
      <c r="F195" s="427"/>
      <c r="G195" s="427"/>
      <c r="H195" s="427"/>
      <c r="I195" s="427"/>
      <c r="J195" s="192"/>
      <c r="K195" s="193"/>
      <c r="L195" s="31"/>
      <c r="M195" s="194"/>
      <c r="N195" s="169"/>
      <c r="O195" s="59"/>
      <c r="P195" s="170"/>
      <c r="Q195" s="170"/>
      <c r="R195" s="170"/>
      <c r="S195" s="170"/>
      <c r="T195" s="17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72"/>
      <c r="AT195" s="172"/>
      <c r="AU195" s="172"/>
      <c r="AY195" s="13"/>
      <c r="BE195" s="91"/>
      <c r="BF195" s="91"/>
      <c r="BG195" s="91"/>
      <c r="BH195" s="91"/>
      <c r="BI195" s="91"/>
      <c r="BJ195" s="13"/>
      <c r="BK195" s="91"/>
      <c r="BL195" s="13"/>
      <c r="BM195" s="172"/>
    </row>
    <row r="196" spans="1:65" s="2" customFormat="1" ht="39" customHeight="1" x14ac:dyDescent="0.2">
      <c r="A196" s="30"/>
      <c r="B196" s="128"/>
      <c r="C196" s="427" t="s">
        <v>2856</v>
      </c>
      <c r="D196" s="427"/>
      <c r="E196" s="427"/>
      <c r="F196" s="427"/>
      <c r="G196" s="427"/>
      <c r="H196" s="427"/>
      <c r="I196" s="427"/>
      <c r="J196" s="192"/>
      <c r="K196" s="193"/>
      <c r="L196" s="31"/>
      <c r="M196" s="194"/>
      <c r="N196" s="169"/>
      <c r="O196" s="59"/>
      <c r="P196" s="170"/>
      <c r="Q196" s="170"/>
      <c r="R196" s="170"/>
      <c r="S196" s="170"/>
      <c r="T196" s="17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72"/>
      <c r="AT196" s="172"/>
      <c r="AU196" s="172"/>
      <c r="AY196" s="13"/>
      <c r="BE196" s="91"/>
      <c r="BF196" s="91"/>
      <c r="BG196" s="91"/>
      <c r="BH196" s="91"/>
      <c r="BI196" s="91"/>
      <c r="BJ196" s="13"/>
      <c r="BK196" s="91"/>
      <c r="BL196" s="13"/>
      <c r="BM196" s="172"/>
    </row>
    <row r="197" spans="1:65" s="2" customFormat="1" ht="40.799999999999997" customHeight="1" x14ac:dyDescent="0.2">
      <c r="A197" s="30"/>
      <c r="B197" s="128"/>
      <c r="C197" s="427" t="s">
        <v>2857</v>
      </c>
      <c r="D197" s="427"/>
      <c r="E197" s="427"/>
      <c r="F197" s="427"/>
      <c r="G197" s="427"/>
      <c r="H197" s="427"/>
      <c r="I197" s="427"/>
      <c r="J197" s="192"/>
      <c r="K197" s="193"/>
      <c r="L197" s="31"/>
      <c r="M197" s="194"/>
      <c r="N197" s="169"/>
      <c r="O197" s="59"/>
      <c r="P197" s="170"/>
      <c r="Q197" s="170"/>
      <c r="R197" s="170"/>
      <c r="S197" s="170"/>
      <c r="T197" s="17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72"/>
      <c r="AT197" s="172"/>
      <c r="AU197" s="172"/>
      <c r="AY197" s="13"/>
      <c r="BE197" s="91"/>
      <c r="BF197" s="91"/>
      <c r="BG197" s="91"/>
      <c r="BH197" s="91"/>
      <c r="BI197" s="91"/>
      <c r="BJ197" s="13"/>
      <c r="BK197" s="91"/>
      <c r="BL197" s="13"/>
      <c r="BM197" s="172"/>
    </row>
    <row r="198" spans="1:65" s="2" customFormat="1" ht="46.2" customHeight="1" x14ac:dyDescent="0.2">
      <c r="A198" s="30"/>
      <c r="B198" s="128"/>
      <c r="C198" s="427" t="s">
        <v>2858</v>
      </c>
      <c r="D198" s="427"/>
      <c r="E198" s="427"/>
      <c r="F198" s="427"/>
      <c r="G198" s="427"/>
      <c r="H198" s="427"/>
      <c r="I198" s="427"/>
      <c r="J198" s="192"/>
      <c r="K198" s="193"/>
      <c r="L198" s="31"/>
      <c r="M198" s="194"/>
      <c r="N198" s="169"/>
      <c r="O198" s="59"/>
      <c r="P198" s="170"/>
      <c r="Q198" s="170"/>
      <c r="R198" s="170"/>
      <c r="S198" s="170"/>
      <c r="T198" s="17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172"/>
      <c r="AT198" s="172"/>
      <c r="AU198" s="172"/>
      <c r="AY198" s="13"/>
      <c r="BE198" s="91"/>
      <c r="BF198" s="91"/>
      <c r="BG198" s="91"/>
      <c r="BH198" s="91"/>
      <c r="BI198" s="91"/>
      <c r="BJ198" s="13"/>
      <c r="BK198" s="91"/>
      <c r="BL198" s="13"/>
      <c r="BM198" s="172"/>
    </row>
    <row r="199" spans="1:65" s="2" customFormat="1" ht="7.05" customHeight="1" x14ac:dyDescent="0.2">
      <c r="A199" s="30"/>
      <c r="B199" s="48"/>
      <c r="C199" s="49"/>
      <c r="D199" s="49"/>
      <c r="E199" s="49"/>
      <c r="F199" s="49"/>
      <c r="G199" s="49"/>
      <c r="H199" s="49"/>
      <c r="I199" s="49"/>
      <c r="J199" s="49"/>
      <c r="K199" s="49"/>
      <c r="L199" s="31"/>
      <c r="M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</row>
  </sheetData>
  <autoFilter ref="C139:K191"/>
  <mergeCells count="24">
    <mergeCell ref="E130:H130"/>
    <mergeCell ref="C195:I195"/>
    <mergeCell ref="C196:I196"/>
    <mergeCell ref="C197:I197"/>
    <mergeCell ref="C198:I198"/>
    <mergeCell ref="E132:H132"/>
    <mergeCell ref="C193:I193"/>
    <mergeCell ref="C194:I194"/>
    <mergeCell ref="E11:H11"/>
    <mergeCell ref="E20:H20"/>
    <mergeCell ref="E29:H29"/>
    <mergeCell ref="L2:V2"/>
    <mergeCell ref="C192:D192"/>
    <mergeCell ref="E85:H85"/>
    <mergeCell ref="E87:H87"/>
    <mergeCell ref="E89:H89"/>
    <mergeCell ref="D112:F112"/>
    <mergeCell ref="D113:F113"/>
    <mergeCell ref="E7:H7"/>
    <mergeCell ref="E9:H9"/>
    <mergeCell ref="D114:F114"/>
    <mergeCell ref="D115:F115"/>
    <mergeCell ref="D116:F116"/>
    <mergeCell ref="E128:H128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1"/>
  <sheetViews>
    <sheetView showGridLines="0" topLeftCell="A192" workbookViewId="0">
      <selection activeCell="J43" sqref="J43"/>
    </sheetView>
  </sheetViews>
  <sheetFormatPr defaultColWidth="8.7109375" defaultRowHeight="10.199999999999999" x14ac:dyDescent="0.2"/>
  <cols>
    <col min="1" max="1" width="8.28515625" style="1" customWidth="1"/>
    <col min="2" max="2" width="1.28515625" style="1" customWidth="1"/>
    <col min="3" max="4" width="4.28515625" style="1" customWidth="1"/>
    <col min="5" max="5" width="17.28515625" style="1" customWidth="1"/>
    <col min="6" max="6" width="50.7109375" style="1" customWidth="1"/>
    <col min="7" max="7" width="7.42578125" style="1" customWidth="1"/>
    <col min="8" max="8" width="14" style="1" customWidth="1"/>
    <col min="9" max="9" width="15.71093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7109375" style="1" hidden="1" customWidth="1"/>
    <col min="14" max="14" width="9.28515625" style="1" hidden="1"/>
    <col min="15" max="20" width="14.28515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7.049999999999997" customHeight="1" x14ac:dyDescent="0.2">
      <c r="L2" s="373" t="s">
        <v>5</v>
      </c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13" t="s">
        <v>167</v>
      </c>
    </row>
    <row r="3" spans="1:46" s="1" customFormat="1" ht="7.0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1:46" s="1" customFormat="1" ht="25.05" customHeight="1" x14ac:dyDescent="0.2">
      <c r="B4" s="16"/>
      <c r="D4" s="17" t="s">
        <v>180</v>
      </c>
      <c r="L4" s="16"/>
      <c r="M4" s="97" t="s">
        <v>9</v>
      </c>
      <c r="AT4" s="13" t="s">
        <v>3</v>
      </c>
    </row>
    <row r="5" spans="1:46" s="1" customFormat="1" ht="7.05" customHeight="1" x14ac:dyDescent="0.2">
      <c r="B5" s="16"/>
      <c r="L5" s="16"/>
    </row>
    <row r="6" spans="1:46" s="1" customFormat="1" ht="12" customHeight="1" x14ac:dyDescent="0.2">
      <c r="B6" s="16"/>
      <c r="D6" s="23" t="s">
        <v>15</v>
      </c>
      <c r="L6" s="16"/>
    </row>
    <row r="7" spans="1:46" s="1" customFormat="1" ht="16.5" customHeight="1" x14ac:dyDescent="0.2">
      <c r="B7" s="16"/>
      <c r="E7" s="428" t="str">
        <f>'Rekapitulácia stavby'!K6</f>
        <v>Vinárstvo S</v>
      </c>
      <c r="F7" s="429"/>
      <c r="G7" s="429"/>
      <c r="H7" s="429"/>
      <c r="L7" s="16"/>
    </row>
    <row r="8" spans="1:46" s="1" customFormat="1" ht="12" customHeight="1" x14ac:dyDescent="0.2">
      <c r="B8" s="16"/>
      <c r="D8" s="23" t="s">
        <v>181</v>
      </c>
      <c r="L8" s="16"/>
    </row>
    <row r="9" spans="1:46" s="2" customFormat="1" ht="16.5" customHeight="1" x14ac:dyDescent="0.2">
      <c r="A9" s="30"/>
      <c r="B9" s="31"/>
      <c r="C9" s="30"/>
      <c r="D9" s="30"/>
      <c r="E9" s="428" t="s">
        <v>166</v>
      </c>
      <c r="F9" s="425"/>
      <c r="G9" s="425"/>
      <c r="H9" s="425"/>
      <c r="I9" s="30"/>
      <c r="J9" s="30"/>
      <c r="K9" s="30"/>
      <c r="L9" s="43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2" customHeight="1" x14ac:dyDescent="0.2">
      <c r="A10" s="30"/>
      <c r="B10" s="31"/>
      <c r="C10" s="30"/>
      <c r="D10" s="23" t="s">
        <v>182</v>
      </c>
      <c r="E10" s="30"/>
      <c r="F10" s="30"/>
      <c r="G10" s="30"/>
      <c r="H10" s="30"/>
      <c r="I10" s="30"/>
      <c r="J10" s="30"/>
      <c r="K10" s="30"/>
      <c r="L10" s="43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6.5" customHeight="1" x14ac:dyDescent="0.2">
      <c r="A11" s="30"/>
      <c r="B11" s="31"/>
      <c r="C11" s="30"/>
      <c r="D11" s="30"/>
      <c r="E11" s="404"/>
      <c r="F11" s="425"/>
      <c r="G11" s="425"/>
      <c r="H11" s="425"/>
      <c r="I11" s="30"/>
      <c r="J11" s="30"/>
      <c r="K11" s="30"/>
      <c r="L11" s="4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x14ac:dyDescent="0.2">
      <c r="A12" s="30"/>
      <c r="B12" s="31"/>
      <c r="C12" s="30"/>
      <c r="D12" s="30"/>
      <c r="E12" s="30"/>
      <c r="F12" s="30"/>
      <c r="G12" s="30"/>
      <c r="H12" s="30"/>
      <c r="I12" s="30"/>
      <c r="J12" s="30"/>
      <c r="K12" s="30"/>
      <c r="L12" s="4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2" customHeight="1" x14ac:dyDescent="0.2">
      <c r="A13" s="30"/>
      <c r="B13" s="31"/>
      <c r="C13" s="30"/>
      <c r="D13" s="23" t="s">
        <v>16</v>
      </c>
      <c r="E13" s="30"/>
      <c r="F13" s="21" t="s">
        <v>1</v>
      </c>
      <c r="G13" s="30"/>
      <c r="H13" s="30"/>
      <c r="I13" s="23" t="s">
        <v>17</v>
      </c>
      <c r="J13" s="21" t="s">
        <v>1</v>
      </c>
      <c r="K13" s="30"/>
      <c r="L13" s="4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 x14ac:dyDescent="0.2">
      <c r="A14" s="30"/>
      <c r="B14" s="31"/>
      <c r="C14" s="30"/>
      <c r="D14" s="23" t="s">
        <v>18</v>
      </c>
      <c r="E14" s="30"/>
      <c r="F14" s="21" t="s">
        <v>183</v>
      </c>
      <c r="G14" s="30"/>
      <c r="H14" s="30"/>
      <c r="I14" s="23" t="s">
        <v>20</v>
      </c>
      <c r="J14" s="56">
        <f>'Rekapitulácia stavby'!AN8</f>
        <v>44665</v>
      </c>
      <c r="K14" s="30"/>
      <c r="L14" s="4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0.8" customHeight="1" x14ac:dyDescent="0.2">
      <c r="A15" s="30"/>
      <c r="B15" s="31"/>
      <c r="C15" s="30"/>
      <c r="D15" s="30"/>
      <c r="E15" s="30"/>
      <c r="F15" s="30"/>
      <c r="G15" s="30"/>
      <c r="H15" s="30"/>
      <c r="I15" s="30"/>
      <c r="J15" s="30"/>
      <c r="K15" s="30"/>
      <c r="L15" s="4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12" customHeight="1" x14ac:dyDescent="0.2">
      <c r="A16" s="30"/>
      <c r="B16" s="31"/>
      <c r="C16" s="30"/>
      <c r="D16" s="23" t="s">
        <v>21</v>
      </c>
      <c r="E16" s="30"/>
      <c r="F16" s="30"/>
      <c r="G16" s="30"/>
      <c r="H16" s="30"/>
      <c r="I16" s="23" t="s">
        <v>22</v>
      </c>
      <c r="J16" s="21" t="s">
        <v>1</v>
      </c>
      <c r="K16" s="30"/>
      <c r="L16" s="43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8" customHeight="1" x14ac:dyDescent="0.2">
      <c r="A17" s="30"/>
      <c r="B17" s="31"/>
      <c r="C17" s="30"/>
      <c r="D17" s="30"/>
      <c r="E17" s="21" t="s">
        <v>184</v>
      </c>
      <c r="F17" s="30"/>
      <c r="G17" s="30"/>
      <c r="H17" s="30"/>
      <c r="I17" s="23" t="s">
        <v>23</v>
      </c>
      <c r="J17" s="21" t="s">
        <v>1</v>
      </c>
      <c r="K17" s="30"/>
      <c r="L17" s="43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7.05" customHeight="1" x14ac:dyDescent="0.2">
      <c r="A18" s="30"/>
      <c r="B18" s="31"/>
      <c r="C18" s="30"/>
      <c r="D18" s="30"/>
      <c r="E18" s="30"/>
      <c r="F18" s="30"/>
      <c r="G18" s="30"/>
      <c r="H18" s="30"/>
      <c r="I18" s="30"/>
      <c r="J18" s="30"/>
      <c r="K18" s="30"/>
      <c r="L18" s="4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2" customHeight="1" x14ac:dyDescent="0.2">
      <c r="A19" s="30"/>
      <c r="B19" s="31"/>
      <c r="C19" s="30"/>
      <c r="D19" s="23" t="s">
        <v>24</v>
      </c>
      <c r="E19" s="30"/>
      <c r="F19" s="30"/>
      <c r="G19" s="30"/>
      <c r="H19" s="30"/>
      <c r="I19" s="23" t="s">
        <v>22</v>
      </c>
      <c r="J19" s="24" t="str">
        <f>'Rekapitulácia stavby'!AN13</f>
        <v>Vyplň údaj</v>
      </c>
      <c r="K19" s="30"/>
      <c r="L19" s="43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8" customHeight="1" x14ac:dyDescent="0.2">
      <c r="A20" s="30"/>
      <c r="B20" s="31"/>
      <c r="C20" s="30"/>
      <c r="D20" s="30"/>
      <c r="E20" s="426" t="str">
        <f>'Rekapitulácia stavby'!E14</f>
        <v>Vyplň údaj</v>
      </c>
      <c r="F20" s="378"/>
      <c r="G20" s="378"/>
      <c r="H20" s="378"/>
      <c r="I20" s="23" t="s">
        <v>23</v>
      </c>
      <c r="J20" s="24" t="str">
        <f>'Rekapitulácia stavby'!AN14</f>
        <v>Vyplň údaj</v>
      </c>
      <c r="K20" s="30"/>
      <c r="L20" s="43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7.05" customHeight="1" x14ac:dyDescent="0.2">
      <c r="A21" s="30"/>
      <c r="B21" s="31"/>
      <c r="C21" s="30"/>
      <c r="D21" s="30"/>
      <c r="E21" s="30"/>
      <c r="F21" s="30"/>
      <c r="G21" s="30"/>
      <c r="H21" s="30"/>
      <c r="I21" s="30"/>
      <c r="J21" s="30"/>
      <c r="K21" s="30"/>
      <c r="L21" s="43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2" customHeight="1" x14ac:dyDescent="0.2">
      <c r="A22" s="30"/>
      <c r="B22" s="31"/>
      <c r="C22" s="30"/>
      <c r="D22" s="23" t="s">
        <v>26</v>
      </c>
      <c r="E22" s="30"/>
      <c r="F22" s="30"/>
      <c r="G22" s="30"/>
      <c r="H22" s="30"/>
      <c r="I22" s="23" t="s">
        <v>22</v>
      </c>
      <c r="J22" s="21" t="s">
        <v>1</v>
      </c>
      <c r="K22" s="30"/>
      <c r="L22" s="4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8" customHeight="1" x14ac:dyDescent="0.2">
      <c r="A23" s="30"/>
      <c r="B23" s="31"/>
      <c r="C23" s="30"/>
      <c r="D23" s="30"/>
      <c r="E23" s="21" t="s">
        <v>185</v>
      </c>
      <c r="F23" s="30"/>
      <c r="G23" s="30"/>
      <c r="H23" s="30"/>
      <c r="I23" s="23" t="s">
        <v>23</v>
      </c>
      <c r="J23" s="21" t="s">
        <v>1</v>
      </c>
      <c r="K23" s="30"/>
      <c r="L23" s="4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7.05" customHeight="1" x14ac:dyDescent="0.2">
      <c r="A24" s="30"/>
      <c r="B24" s="31"/>
      <c r="C24" s="30"/>
      <c r="D24" s="30"/>
      <c r="E24" s="30"/>
      <c r="F24" s="30"/>
      <c r="G24" s="30"/>
      <c r="H24" s="30"/>
      <c r="I24" s="30"/>
      <c r="J24" s="30"/>
      <c r="K24" s="30"/>
      <c r="L24" s="43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2" customHeight="1" x14ac:dyDescent="0.2">
      <c r="A25" s="30"/>
      <c r="B25" s="31"/>
      <c r="C25" s="30"/>
      <c r="D25" s="23" t="s">
        <v>28</v>
      </c>
      <c r="E25" s="30"/>
      <c r="F25" s="30"/>
      <c r="G25" s="30"/>
      <c r="H25" s="30"/>
      <c r="I25" s="23" t="s">
        <v>22</v>
      </c>
      <c r="J25" s="21" t="s">
        <v>1</v>
      </c>
      <c r="K25" s="30"/>
      <c r="L25" s="43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8" customHeight="1" x14ac:dyDescent="0.2">
      <c r="A26" s="30"/>
      <c r="B26" s="31"/>
      <c r="C26" s="30"/>
      <c r="D26" s="30"/>
      <c r="E26" s="21" t="s">
        <v>186</v>
      </c>
      <c r="F26" s="30"/>
      <c r="G26" s="30"/>
      <c r="H26" s="30"/>
      <c r="I26" s="23" t="s">
        <v>23</v>
      </c>
      <c r="J26" s="21" t="s">
        <v>1</v>
      </c>
      <c r="K26" s="30"/>
      <c r="L26" s="4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7.05" customHeight="1" x14ac:dyDescent="0.2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43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12" customHeight="1" x14ac:dyDescent="0.2">
      <c r="A28" s="30"/>
      <c r="B28" s="31"/>
      <c r="C28" s="30"/>
      <c r="D28" s="23" t="s">
        <v>29</v>
      </c>
      <c r="E28" s="30"/>
      <c r="F28" s="30"/>
      <c r="G28" s="30"/>
      <c r="H28" s="30"/>
      <c r="I28" s="30"/>
      <c r="J28" s="30"/>
      <c r="K28" s="30"/>
      <c r="L28" s="4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7" customFormat="1" ht="16.5" customHeight="1" x14ac:dyDescent="0.2">
      <c r="A29" s="98"/>
      <c r="B29" s="99"/>
      <c r="C29" s="98"/>
      <c r="D29" s="98"/>
      <c r="E29" s="382" t="s">
        <v>1</v>
      </c>
      <c r="F29" s="382"/>
      <c r="G29" s="382"/>
      <c r="H29" s="382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7.05" customHeight="1" x14ac:dyDescent="0.2">
      <c r="A30" s="30"/>
      <c r="B30" s="31"/>
      <c r="C30" s="30"/>
      <c r="D30" s="30"/>
      <c r="E30" s="30"/>
      <c r="F30" s="30"/>
      <c r="G30" s="30"/>
      <c r="H30" s="30"/>
      <c r="I30" s="30"/>
      <c r="J30" s="30"/>
      <c r="K30" s="30"/>
      <c r="L30" s="43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7.05" customHeight="1" x14ac:dyDescent="0.2">
      <c r="A31" s="30"/>
      <c r="B31" s="31"/>
      <c r="C31" s="30"/>
      <c r="D31" s="67"/>
      <c r="E31" s="67"/>
      <c r="F31" s="67"/>
      <c r="G31" s="67"/>
      <c r="H31" s="67"/>
      <c r="I31" s="67"/>
      <c r="J31" s="67"/>
      <c r="K31" s="67"/>
      <c r="L31" s="43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55" customHeight="1" x14ac:dyDescent="0.2">
      <c r="A32" s="30"/>
      <c r="B32" s="31"/>
      <c r="C32" s="30"/>
      <c r="D32" s="21" t="s">
        <v>187</v>
      </c>
      <c r="E32" s="30"/>
      <c r="F32" s="30"/>
      <c r="G32" s="30"/>
      <c r="H32" s="30"/>
      <c r="I32" s="30"/>
      <c r="J32" s="29">
        <f>J98</f>
        <v>0</v>
      </c>
      <c r="K32" s="30"/>
      <c r="L32" s="43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55" customHeight="1" x14ac:dyDescent="0.2">
      <c r="A33" s="30"/>
      <c r="B33" s="31"/>
      <c r="C33" s="30"/>
      <c r="D33" s="28" t="s">
        <v>174</v>
      </c>
      <c r="E33" s="30"/>
      <c r="F33" s="30"/>
      <c r="G33" s="30"/>
      <c r="H33" s="30"/>
      <c r="I33" s="30"/>
      <c r="J33" s="29">
        <f>J103</f>
        <v>0</v>
      </c>
      <c r="K33" s="30"/>
      <c r="L33" s="4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25.2" customHeight="1" x14ac:dyDescent="0.2">
      <c r="A34" s="30"/>
      <c r="B34" s="31"/>
      <c r="C34" s="30"/>
      <c r="D34" s="101" t="s">
        <v>32</v>
      </c>
      <c r="E34" s="30"/>
      <c r="F34" s="30"/>
      <c r="G34" s="30"/>
      <c r="H34" s="30"/>
      <c r="I34" s="30"/>
      <c r="J34" s="72">
        <f>ROUND(J32 + J33, 2)</f>
        <v>0</v>
      </c>
      <c r="K34" s="30"/>
      <c r="L34" s="43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7.05" customHeight="1" x14ac:dyDescent="0.2">
      <c r="A35" s="30"/>
      <c r="B35" s="31"/>
      <c r="C35" s="30"/>
      <c r="D35" s="67"/>
      <c r="E35" s="67"/>
      <c r="F35" s="67"/>
      <c r="G35" s="67"/>
      <c r="H35" s="67"/>
      <c r="I35" s="67"/>
      <c r="J35" s="67"/>
      <c r="K35" s="67"/>
      <c r="L35" s="4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55" customHeight="1" x14ac:dyDescent="0.2">
      <c r="A36" s="30"/>
      <c r="B36" s="31"/>
      <c r="C36" s="30"/>
      <c r="D36" s="30"/>
      <c r="E36" s="30"/>
      <c r="F36" s="34" t="s">
        <v>34</v>
      </c>
      <c r="G36" s="30"/>
      <c r="H36" s="30"/>
      <c r="I36" s="34" t="s">
        <v>33</v>
      </c>
      <c r="J36" s="34" t="s">
        <v>35</v>
      </c>
      <c r="K36" s="30"/>
      <c r="L36" s="4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55" customHeight="1" x14ac:dyDescent="0.2">
      <c r="A37" s="30"/>
      <c r="B37" s="31"/>
      <c r="C37" s="30"/>
      <c r="D37" s="102" t="s">
        <v>36</v>
      </c>
      <c r="E37" s="36" t="s">
        <v>37</v>
      </c>
      <c r="F37" s="103">
        <f>ROUND((SUM(BE103:BE110) + SUM(BE132:BE193)),  2)</f>
        <v>0</v>
      </c>
      <c r="G37" s="104"/>
      <c r="H37" s="104"/>
      <c r="I37" s="105">
        <v>0.2</v>
      </c>
      <c r="J37" s="103">
        <f>ROUND(((SUM(BE103:BE110) + SUM(BE132:BE193))*I37),  2)</f>
        <v>0</v>
      </c>
      <c r="K37" s="30"/>
      <c r="L37" s="43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55" customHeight="1" x14ac:dyDescent="0.2">
      <c r="A38" s="30"/>
      <c r="B38" s="31"/>
      <c r="C38" s="30"/>
      <c r="D38" s="30"/>
      <c r="E38" s="36" t="s">
        <v>38</v>
      </c>
      <c r="F38" s="103">
        <f>ROUND((SUM(BF103:BF110) + SUM(BF132:BF193)),  2)</f>
        <v>0</v>
      </c>
      <c r="G38" s="104"/>
      <c r="H38" s="104"/>
      <c r="I38" s="105">
        <v>0.2</v>
      </c>
      <c r="J38" s="103">
        <f>ROUND(((SUM(BF103:BF110) + SUM(BF132:BF193))*I38),  2)</f>
        <v>0</v>
      </c>
      <c r="K38" s="30"/>
      <c r="L38" s="43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55" hidden="1" customHeight="1" x14ac:dyDescent="0.2">
      <c r="A39" s="30"/>
      <c r="B39" s="31"/>
      <c r="C39" s="30"/>
      <c r="D39" s="30"/>
      <c r="E39" s="23" t="s">
        <v>39</v>
      </c>
      <c r="F39" s="106">
        <f>ROUND((SUM(BG103:BG110) + SUM(BG132:BG193)),  2)</f>
        <v>0</v>
      </c>
      <c r="G39" s="30"/>
      <c r="H39" s="30"/>
      <c r="I39" s="107">
        <v>0.2</v>
      </c>
      <c r="J39" s="106">
        <f>0</f>
        <v>0</v>
      </c>
      <c r="K39" s="30"/>
      <c r="L39" s="43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55" hidden="1" customHeight="1" x14ac:dyDescent="0.2">
      <c r="A40" s="30"/>
      <c r="B40" s="31"/>
      <c r="C40" s="30"/>
      <c r="D40" s="30"/>
      <c r="E40" s="23" t="s">
        <v>40</v>
      </c>
      <c r="F40" s="106">
        <f>ROUND((SUM(BH103:BH110) + SUM(BH132:BH193)),  2)</f>
        <v>0</v>
      </c>
      <c r="G40" s="30"/>
      <c r="H40" s="30"/>
      <c r="I40" s="107">
        <v>0.2</v>
      </c>
      <c r="J40" s="106">
        <f>0</f>
        <v>0</v>
      </c>
      <c r="K40" s="30"/>
      <c r="L40" s="43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14.55" hidden="1" customHeight="1" x14ac:dyDescent="0.2">
      <c r="A41" s="30"/>
      <c r="B41" s="31"/>
      <c r="C41" s="30"/>
      <c r="D41" s="30"/>
      <c r="E41" s="36" t="s">
        <v>41</v>
      </c>
      <c r="F41" s="103">
        <f>ROUND((SUM(BI103:BI110) + SUM(BI132:BI193)),  2)</f>
        <v>0</v>
      </c>
      <c r="G41" s="104"/>
      <c r="H41" s="104"/>
      <c r="I41" s="105">
        <v>0</v>
      </c>
      <c r="J41" s="103">
        <f>0</f>
        <v>0</v>
      </c>
      <c r="K41" s="30"/>
      <c r="L41" s="43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7.05" customHeight="1" x14ac:dyDescent="0.2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43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" customFormat="1" ht="25.2" customHeight="1" x14ac:dyDescent="0.2">
      <c r="A43" s="30"/>
      <c r="B43" s="31"/>
      <c r="C43" s="95"/>
      <c r="D43" s="108" t="s">
        <v>42</v>
      </c>
      <c r="E43" s="61"/>
      <c r="F43" s="61"/>
      <c r="G43" s="109" t="s">
        <v>43</v>
      </c>
      <c r="H43" s="110" t="s">
        <v>44</v>
      </c>
      <c r="I43" s="61"/>
      <c r="J43" s="111">
        <f>SUM(J34:J41)</f>
        <v>0</v>
      </c>
      <c r="K43" s="112"/>
      <c r="L43" s="43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2" customFormat="1" ht="14.55" customHeight="1" x14ac:dyDescent="0.2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43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s="1" customFormat="1" ht="14.55" customHeight="1" x14ac:dyDescent="0.2">
      <c r="B45" s="16"/>
      <c r="L45" s="16"/>
    </row>
    <row r="46" spans="1:31" s="1" customFormat="1" ht="14.55" customHeight="1" x14ac:dyDescent="0.2">
      <c r="B46" s="16"/>
      <c r="L46" s="16"/>
    </row>
    <row r="47" spans="1:31" s="1" customFormat="1" ht="14.55" customHeight="1" x14ac:dyDescent="0.2">
      <c r="B47" s="16"/>
      <c r="L47" s="16"/>
    </row>
    <row r="48" spans="1:31" s="1" customFormat="1" ht="14.55" customHeight="1" x14ac:dyDescent="0.2">
      <c r="B48" s="16"/>
      <c r="L48" s="16"/>
    </row>
    <row r="49" spans="1:31" s="1" customFormat="1" ht="14.55" customHeight="1" x14ac:dyDescent="0.2">
      <c r="B49" s="16"/>
      <c r="L49" s="16"/>
    </row>
    <row r="50" spans="1:31" s="2" customFormat="1" ht="14.55" customHeight="1" x14ac:dyDescent="0.2">
      <c r="B50" s="43"/>
      <c r="D50" s="44" t="s">
        <v>45</v>
      </c>
      <c r="E50" s="45"/>
      <c r="F50" s="45"/>
      <c r="G50" s="44" t="s">
        <v>46</v>
      </c>
      <c r="H50" s="45"/>
      <c r="I50" s="45"/>
      <c r="J50" s="45"/>
      <c r="K50" s="45"/>
      <c r="L50" s="43"/>
    </row>
    <row r="51" spans="1:31" x14ac:dyDescent="0.2">
      <c r="B51" s="16"/>
      <c r="L51" s="16"/>
    </row>
    <row r="52" spans="1:31" x14ac:dyDescent="0.2">
      <c r="B52" s="16"/>
      <c r="L52" s="16"/>
    </row>
    <row r="53" spans="1:31" x14ac:dyDescent="0.2">
      <c r="B53" s="16"/>
      <c r="L53" s="16"/>
    </row>
    <row r="54" spans="1:31" x14ac:dyDescent="0.2">
      <c r="B54" s="16"/>
      <c r="L54" s="16"/>
    </row>
    <row r="55" spans="1:31" x14ac:dyDescent="0.2">
      <c r="B55" s="16"/>
      <c r="L55" s="16"/>
    </row>
    <row r="56" spans="1:31" x14ac:dyDescent="0.2">
      <c r="B56" s="16"/>
      <c r="L56" s="16"/>
    </row>
    <row r="57" spans="1:31" x14ac:dyDescent="0.2">
      <c r="B57" s="16"/>
      <c r="L57" s="16"/>
    </row>
    <row r="58" spans="1:31" x14ac:dyDescent="0.2">
      <c r="B58" s="16"/>
      <c r="L58" s="16"/>
    </row>
    <row r="59" spans="1:31" x14ac:dyDescent="0.2">
      <c r="B59" s="16"/>
      <c r="L59" s="16"/>
    </row>
    <row r="60" spans="1:31" x14ac:dyDescent="0.2">
      <c r="B60" s="16"/>
      <c r="L60" s="16"/>
    </row>
    <row r="61" spans="1:31" s="2" customFormat="1" ht="13.2" x14ac:dyDescent="0.2">
      <c r="A61" s="30"/>
      <c r="B61" s="31"/>
      <c r="C61" s="30"/>
      <c r="D61" s="46" t="s">
        <v>47</v>
      </c>
      <c r="E61" s="33"/>
      <c r="F61" s="113" t="s">
        <v>48</v>
      </c>
      <c r="G61" s="46" t="s">
        <v>47</v>
      </c>
      <c r="H61" s="33"/>
      <c r="I61" s="33"/>
      <c r="J61" s="114" t="s">
        <v>48</v>
      </c>
      <c r="K61" s="33"/>
      <c r="L61" s="4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x14ac:dyDescent="0.2">
      <c r="B62" s="16"/>
      <c r="L62" s="16"/>
    </row>
    <row r="63" spans="1:31" x14ac:dyDescent="0.2">
      <c r="B63" s="16"/>
      <c r="L63" s="16"/>
    </row>
    <row r="64" spans="1:31" x14ac:dyDescent="0.2">
      <c r="B64" s="16"/>
      <c r="L64" s="16"/>
    </row>
    <row r="65" spans="1:31" s="2" customFormat="1" ht="13.2" x14ac:dyDescent="0.2">
      <c r="A65" s="30"/>
      <c r="B65" s="31"/>
      <c r="C65" s="30"/>
      <c r="D65" s="44" t="s">
        <v>49</v>
      </c>
      <c r="E65" s="47"/>
      <c r="F65" s="47"/>
      <c r="G65" s="44" t="s">
        <v>50</v>
      </c>
      <c r="H65" s="47"/>
      <c r="I65" s="47"/>
      <c r="J65" s="47"/>
      <c r="K65" s="47"/>
      <c r="L65" s="4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x14ac:dyDescent="0.2">
      <c r="B66" s="16"/>
      <c r="L66" s="16"/>
    </row>
    <row r="67" spans="1:31" x14ac:dyDescent="0.2">
      <c r="B67" s="16"/>
      <c r="L67" s="16"/>
    </row>
    <row r="68" spans="1:31" x14ac:dyDescent="0.2">
      <c r="B68" s="16"/>
      <c r="L68" s="16"/>
    </row>
    <row r="69" spans="1:31" x14ac:dyDescent="0.2">
      <c r="B69" s="16"/>
      <c r="L69" s="16"/>
    </row>
    <row r="70" spans="1:31" x14ac:dyDescent="0.2">
      <c r="B70" s="16"/>
      <c r="L70" s="16"/>
    </row>
    <row r="71" spans="1:31" x14ac:dyDescent="0.2">
      <c r="B71" s="16"/>
      <c r="L71" s="16"/>
    </row>
    <row r="72" spans="1:31" x14ac:dyDescent="0.2">
      <c r="B72" s="16"/>
      <c r="L72" s="16"/>
    </row>
    <row r="73" spans="1:31" x14ac:dyDescent="0.2">
      <c r="B73" s="16"/>
      <c r="L73" s="16"/>
    </row>
    <row r="74" spans="1:31" x14ac:dyDescent="0.2">
      <c r="B74" s="16"/>
      <c r="L74" s="16"/>
    </row>
    <row r="75" spans="1:31" x14ac:dyDescent="0.2">
      <c r="B75" s="16"/>
      <c r="L75" s="16"/>
    </row>
    <row r="76" spans="1:31" s="2" customFormat="1" ht="13.2" x14ac:dyDescent="0.2">
      <c r="A76" s="30"/>
      <c r="B76" s="31"/>
      <c r="C76" s="30"/>
      <c r="D76" s="46" t="s">
        <v>47</v>
      </c>
      <c r="E76" s="33"/>
      <c r="F76" s="113" t="s">
        <v>48</v>
      </c>
      <c r="G76" s="46" t="s">
        <v>47</v>
      </c>
      <c r="H76" s="33"/>
      <c r="I76" s="33"/>
      <c r="J76" s="114" t="s">
        <v>48</v>
      </c>
      <c r="K76" s="33"/>
      <c r="L76" s="4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55" customHeight="1" x14ac:dyDescent="0.2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7.05" customHeight="1" x14ac:dyDescent="0.2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5.05" customHeight="1" x14ac:dyDescent="0.2">
      <c r="A82" s="30"/>
      <c r="B82" s="31"/>
      <c r="C82" s="17" t="s">
        <v>188</v>
      </c>
      <c r="D82" s="30"/>
      <c r="E82" s="30"/>
      <c r="F82" s="30"/>
      <c r="G82" s="30"/>
      <c r="H82" s="30"/>
      <c r="I82" s="30"/>
      <c r="J82" s="30"/>
      <c r="K82" s="30"/>
      <c r="L82" s="4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7.05" customHeight="1" x14ac:dyDescent="0.2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 x14ac:dyDescent="0.2">
      <c r="A84" s="30"/>
      <c r="B84" s="31"/>
      <c r="C84" s="23" t="s">
        <v>15</v>
      </c>
      <c r="D84" s="30"/>
      <c r="E84" s="30"/>
      <c r="F84" s="30"/>
      <c r="G84" s="30"/>
      <c r="H84" s="30"/>
      <c r="I84" s="30"/>
      <c r="J84" s="30"/>
      <c r="K84" s="30"/>
      <c r="L84" s="4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 x14ac:dyDescent="0.2">
      <c r="A85" s="30"/>
      <c r="B85" s="31"/>
      <c r="C85" s="30"/>
      <c r="D85" s="30"/>
      <c r="E85" s="428" t="str">
        <f>E7</f>
        <v>Vinárstvo S</v>
      </c>
      <c r="F85" s="429"/>
      <c r="G85" s="429"/>
      <c r="H85" s="429"/>
      <c r="I85" s="30"/>
      <c r="J85" s="30"/>
      <c r="K85" s="30"/>
      <c r="L85" s="4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1" customFormat="1" ht="12" customHeight="1" x14ac:dyDescent="0.2">
      <c r="B86" s="16"/>
      <c r="C86" s="23" t="s">
        <v>181</v>
      </c>
      <c r="L86" s="16"/>
    </row>
    <row r="87" spans="1:31" s="2" customFormat="1" ht="16.5" customHeight="1" x14ac:dyDescent="0.2">
      <c r="A87" s="30"/>
      <c r="B87" s="31"/>
      <c r="C87" s="30"/>
      <c r="D87" s="30"/>
      <c r="E87" s="428" t="s">
        <v>166</v>
      </c>
      <c r="F87" s="425"/>
      <c r="G87" s="425"/>
      <c r="H87" s="425"/>
      <c r="I87" s="30"/>
      <c r="J87" s="30"/>
      <c r="K87" s="30"/>
      <c r="L87" s="43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12" customHeight="1" x14ac:dyDescent="0.2">
      <c r="A88" s="30"/>
      <c r="B88" s="31"/>
      <c r="C88" s="23" t="s">
        <v>182</v>
      </c>
      <c r="D88" s="30"/>
      <c r="E88" s="30"/>
      <c r="F88" s="30"/>
      <c r="G88" s="30"/>
      <c r="H88" s="30"/>
      <c r="I88" s="30"/>
      <c r="J88" s="30"/>
      <c r="K88" s="30"/>
      <c r="L88" s="43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6.5" customHeight="1" x14ac:dyDescent="0.2">
      <c r="A89" s="30"/>
      <c r="B89" s="31"/>
      <c r="C89" s="30"/>
      <c r="D89" s="30"/>
      <c r="E89" s="404">
        <f>E11</f>
        <v>0</v>
      </c>
      <c r="F89" s="425"/>
      <c r="G89" s="425"/>
      <c r="H89" s="425"/>
      <c r="I89" s="30"/>
      <c r="J89" s="30"/>
      <c r="K89" s="30"/>
      <c r="L89" s="4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7.05" customHeight="1" x14ac:dyDescent="0.2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3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2" customHeight="1" x14ac:dyDescent="0.2">
      <c r="A91" s="30"/>
      <c r="B91" s="31"/>
      <c r="C91" s="23" t="s">
        <v>18</v>
      </c>
      <c r="D91" s="30"/>
      <c r="E91" s="30"/>
      <c r="F91" s="21" t="str">
        <f>F14</f>
        <v>k.ú.Strekov,okres Nové Zámky</v>
      </c>
      <c r="G91" s="30"/>
      <c r="H91" s="30"/>
      <c r="I91" s="23" t="s">
        <v>20</v>
      </c>
      <c r="J91" s="56">
        <f>IF(J14="","",J14)</f>
        <v>44665</v>
      </c>
      <c r="K91" s="30"/>
      <c r="L91" s="43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7.05" customHeight="1" x14ac:dyDescent="0.2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3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25.8" customHeight="1" x14ac:dyDescent="0.2">
      <c r="A93" s="30"/>
      <c r="B93" s="31"/>
      <c r="C93" s="23" t="s">
        <v>21</v>
      </c>
      <c r="D93" s="30"/>
      <c r="E93" s="30"/>
      <c r="F93" s="21" t="str">
        <f>E17</f>
        <v xml:space="preserve"> STON a.s. , Uhrova 18, 831 01 Bratislava</v>
      </c>
      <c r="G93" s="30"/>
      <c r="H93" s="30"/>
      <c r="I93" s="23" t="s">
        <v>26</v>
      </c>
      <c r="J93" s="26" t="str">
        <f>E23</f>
        <v xml:space="preserve"> Ing. arch. Tomáš Krištek</v>
      </c>
      <c r="K93" s="30"/>
      <c r="L93" s="43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15.3" customHeight="1" x14ac:dyDescent="0.2">
      <c r="A94" s="30"/>
      <c r="B94" s="31"/>
      <c r="C94" s="23" t="s">
        <v>24</v>
      </c>
      <c r="D94" s="30"/>
      <c r="E94" s="30"/>
      <c r="F94" s="21" t="str">
        <f>IF(E20="","",E20)</f>
        <v>Vyplň údaj</v>
      </c>
      <c r="G94" s="30"/>
      <c r="H94" s="30"/>
      <c r="I94" s="23" t="s">
        <v>28</v>
      </c>
      <c r="J94" s="26" t="str">
        <f>E26</f>
        <v>Rosoft,s.r.o.</v>
      </c>
      <c r="K94" s="30"/>
      <c r="L94" s="43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199999999999999" customHeight="1" x14ac:dyDescent="0.2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3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2" customFormat="1" ht="29.25" customHeight="1" x14ac:dyDescent="0.2">
      <c r="A96" s="30"/>
      <c r="B96" s="31"/>
      <c r="C96" s="115" t="s">
        <v>189</v>
      </c>
      <c r="D96" s="95"/>
      <c r="E96" s="95"/>
      <c r="F96" s="95"/>
      <c r="G96" s="95"/>
      <c r="H96" s="95"/>
      <c r="I96" s="95"/>
      <c r="J96" s="116" t="s">
        <v>190</v>
      </c>
      <c r="K96" s="95"/>
      <c r="L96" s="43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65" s="2" customFormat="1" ht="10.199999999999999" customHeight="1" x14ac:dyDescent="0.2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3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65" s="2" customFormat="1" ht="22.8" customHeight="1" x14ac:dyDescent="0.2">
      <c r="A98" s="30"/>
      <c r="B98" s="31"/>
      <c r="C98" s="117" t="s">
        <v>191</v>
      </c>
      <c r="D98" s="30"/>
      <c r="E98" s="30"/>
      <c r="F98" s="30"/>
      <c r="G98" s="30"/>
      <c r="H98" s="30"/>
      <c r="I98" s="30"/>
      <c r="J98" s="72">
        <f>J132</f>
        <v>0</v>
      </c>
      <c r="K98" s="30"/>
      <c r="L98" s="43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U98" s="13" t="s">
        <v>192</v>
      </c>
    </row>
    <row r="99" spans="1:65" s="8" customFormat="1" ht="25.05" customHeight="1" x14ac:dyDescent="0.2">
      <c r="B99" s="118"/>
      <c r="D99" s="119" t="s">
        <v>2663</v>
      </c>
      <c r="E99" s="120"/>
      <c r="F99" s="120"/>
      <c r="G99" s="120"/>
      <c r="H99" s="120"/>
      <c r="I99" s="120"/>
      <c r="J99" s="121">
        <f>J133</f>
        <v>0</v>
      </c>
      <c r="L99" s="118"/>
    </row>
    <row r="100" spans="1:65" s="8" customFormat="1" ht="25.05" customHeight="1" x14ac:dyDescent="0.2">
      <c r="B100" s="118"/>
      <c r="D100" s="119" t="s">
        <v>2664</v>
      </c>
      <c r="E100" s="120"/>
      <c r="F100" s="120"/>
      <c r="G100" s="120"/>
      <c r="H100" s="120"/>
      <c r="I100" s="120"/>
      <c r="J100" s="121">
        <f>J192</f>
        <v>0</v>
      </c>
      <c r="L100" s="118"/>
    </row>
    <row r="101" spans="1:65" s="2" customFormat="1" ht="21.75" customHeight="1" x14ac:dyDescent="0.2">
      <c r="A101" s="30"/>
      <c r="B101" s="31"/>
      <c r="C101" s="30"/>
      <c r="D101" s="30"/>
      <c r="E101" s="30"/>
      <c r="F101" s="30"/>
      <c r="G101" s="30"/>
      <c r="H101" s="30"/>
      <c r="I101" s="30"/>
      <c r="J101" s="30"/>
      <c r="K101" s="30"/>
      <c r="L101" s="43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</row>
    <row r="102" spans="1:65" s="2" customFormat="1" ht="7.05" customHeight="1" x14ac:dyDescent="0.2">
      <c r="A102" s="30"/>
      <c r="B102" s="31"/>
      <c r="C102" s="30"/>
      <c r="D102" s="30"/>
      <c r="E102" s="30"/>
      <c r="F102" s="30"/>
      <c r="G102" s="30"/>
      <c r="H102" s="30"/>
      <c r="I102" s="30"/>
      <c r="J102" s="30"/>
      <c r="K102" s="30"/>
      <c r="L102" s="43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</row>
    <row r="103" spans="1:65" s="2" customFormat="1" ht="29.25" customHeight="1" x14ac:dyDescent="0.2">
      <c r="A103" s="30"/>
      <c r="B103" s="31"/>
      <c r="C103" s="117" t="s">
        <v>196</v>
      </c>
      <c r="D103" s="30"/>
      <c r="E103" s="30"/>
      <c r="F103" s="30"/>
      <c r="G103" s="30"/>
      <c r="H103" s="30"/>
      <c r="I103" s="30"/>
      <c r="J103" s="126">
        <f>ROUND(J104 + J105 + J106 + J107 + J108 + J109,2)</f>
        <v>0</v>
      </c>
      <c r="K103" s="30"/>
      <c r="L103" s="43"/>
      <c r="N103" s="127" t="s">
        <v>36</v>
      </c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1:65" s="2" customFormat="1" ht="18" customHeight="1" x14ac:dyDescent="0.2">
      <c r="A104" s="30"/>
      <c r="B104" s="128"/>
      <c r="C104" s="129"/>
      <c r="D104" s="424" t="s">
        <v>197</v>
      </c>
      <c r="E104" s="430"/>
      <c r="F104" s="430"/>
      <c r="G104" s="129"/>
      <c r="H104" s="129"/>
      <c r="I104" s="129"/>
      <c r="J104" s="88">
        <v>0</v>
      </c>
      <c r="K104" s="129"/>
      <c r="L104" s="131"/>
      <c r="M104" s="132"/>
      <c r="N104" s="133" t="s">
        <v>38</v>
      </c>
      <c r="O104" s="132"/>
      <c r="P104" s="132"/>
      <c r="Q104" s="132"/>
      <c r="R104" s="132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4" t="s">
        <v>198</v>
      </c>
      <c r="AZ104" s="132"/>
      <c r="BA104" s="132"/>
      <c r="BB104" s="132"/>
      <c r="BC104" s="132"/>
      <c r="BD104" s="132"/>
      <c r="BE104" s="135">
        <f t="shared" ref="BE104:BE109" si="0">IF(N104="základná",J104,0)</f>
        <v>0</v>
      </c>
      <c r="BF104" s="135">
        <f t="shared" ref="BF104:BF109" si="1">IF(N104="znížená",J104,0)</f>
        <v>0</v>
      </c>
      <c r="BG104" s="135">
        <f t="shared" ref="BG104:BG109" si="2">IF(N104="zákl. prenesená",J104,0)</f>
        <v>0</v>
      </c>
      <c r="BH104" s="135">
        <f t="shared" ref="BH104:BH109" si="3">IF(N104="zníž. prenesená",J104,0)</f>
        <v>0</v>
      </c>
      <c r="BI104" s="135">
        <f t="shared" ref="BI104:BI109" si="4">IF(N104="nulová",J104,0)</f>
        <v>0</v>
      </c>
      <c r="BJ104" s="134" t="s">
        <v>84</v>
      </c>
      <c r="BK104" s="132"/>
      <c r="BL104" s="132"/>
      <c r="BM104" s="132"/>
    </row>
    <row r="105" spans="1:65" s="2" customFormat="1" ht="18" customHeight="1" x14ac:dyDescent="0.2">
      <c r="A105" s="30"/>
      <c r="B105" s="128"/>
      <c r="C105" s="129"/>
      <c r="D105" s="424" t="s">
        <v>199</v>
      </c>
      <c r="E105" s="430"/>
      <c r="F105" s="430"/>
      <c r="G105" s="129"/>
      <c r="H105" s="129"/>
      <c r="I105" s="129"/>
      <c r="J105" s="88">
        <v>0</v>
      </c>
      <c r="K105" s="129"/>
      <c r="L105" s="131"/>
      <c r="M105" s="132"/>
      <c r="N105" s="133" t="s">
        <v>38</v>
      </c>
      <c r="O105" s="132"/>
      <c r="P105" s="132"/>
      <c r="Q105" s="132"/>
      <c r="R105" s="132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4" t="s">
        <v>198</v>
      </c>
      <c r="AZ105" s="132"/>
      <c r="BA105" s="132"/>
      <c r="BB105" s="132"/>
      <c r="BC105" s="132"/>
      <c r="BD105" s="132"/>
      <c r="BE105" s="135">
        <f t="shared" si="0"/>
        <v>0</v>
      </c>
      <c r="BF105" s="135">
        <f t="shared" si="1"/>
        <v>0</v>
      </c>
      <c r="BG105" s="135">
        <f t="shared" si="2"/>
        <v>0</v>
      </c>
      <c r="BH105" s="135">
        <f t="shared" si="3"/>
        <v>0</v>
      </c>
      <c r="BI105" s="135">
        <f t="shared" si="4"/>
        <v>0</v>
      </c>
      <c r="BJ105" s="134" t="s">
        <v>84</v>
      </c>
      <c r="BK105" s="132"/>
      <c r="BL105" s="132"/>
      <c r="BM105" s="132"/>
    </row>
    <row r="106" spans="1:65" s="2" customFormat="1" ht="18" customHeight="1" x14ac:dyDescent="0.2">
      <c r="A106" s="30"/>
      <c r="B106" s="128"/>
      <c r="C106" s="129"/>
      <c r="D106" s="424" t="s">
        <v>200</v>
      </c>
      <c r="E106" s="430"/>
      <c r="F106" s="430"/>
      <c r="G106" s="129"/>
      <c r="H106" s="129"/>
      <c r="I106" s="129"/>
      <c r="J106" s="88">
        <v>0</v>
      </c>
      <c r="K106" s="129"/>
      <c r="L106" s="131"/>
      <c r="M106" s="132"/>
      <c r="N106" s="133" t="s">
        <v>38</v>
      </c>
      <c r="O106" s="132"/>
      <c r="P106" s="132"/>
      <c r="Q106" s="132"/>
      <c r="R106" s="132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4" t="s">
        <v>198</v>
      </c>
      <c r="AZ106" s="132"/>
      <c r="BA106" s="132"/>
      <c r="BB106" s="132"/>
      <c r="BC106" s="132"/>
      <c r="BD106" s="132"/>
      <c r="BE106" s="135">
        <f t="shared" si="0"/>
        <v>0</v>
      </c>
      <c r="BF106" s="135">
        <f t="shared" si="1"/>
        <v>0</v>
      </c>
      <c r="BG106" s="135">
        <f t="shared" si="2"/>
        <v>0</v>
      </c>
      <c r="BH106" s="135">
        <f t="shared" si="3"/>
        <v>0</v>
      </c>
      <c r="BI106" s="135">
        <f t="shared" si="4"/>
        <v>0</v>
      </c>
      <c r="BJ106" s="134" t="s">
        <v>84</v>
      </c>
      <c r="BK106" s="132"/>
      <c r="BL106" s="132"/>
      <c r="BM106" s="132"/>
    </row>
    <row r="107" spans="1:65" s="2" customFormat="1" ht="18" customHeight="1" x14ac:dyDescent="0.2">
      <c r="A107" s="30"/>
      <c r="B107" s="128"/>
      <c r="C107" s="129"/>
      <c r="D107" s="424" t="s">
        <v>201</v>
      </c>
      <c r="E107" s="430"/>
      <c r="F107" s="430"/>
      <c r="G107" s="129"/>
      <c r="H107" s="129"/>
      <c r="I107" s="129"/>
      <c r="J107" s="88">
        <v>0</v>
      </c>
      <c r="K107" s="129"/>
      <c r="L107" s="131"/>
      <c r="M107" s="132"/>
      <c r="N107" s="133" t="s">
        <v>38</v>
      </c>
      <c r="O107" s="132"/>
      <c r="P107" s="132"/>
      <c r="Q107" s="132"/>
      <c r="R107" s="132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198</v>
      </c>
      <c r="AZ107" s="132"/>
      <c r="BA107" s="132"/>
      <c r="BB107" s="132"/>
      <c r="BC107" s="132"/>
      <c r="BD107" s="132"/>
      <c r="BE107" s="135">
        <f t="shared" si="0"/>
        <v>0</v>
      </c>
      <c r="BF107" s="135">
        <f t="shared" si="1"/>
        <v>0</v>
      </c>
      <c r="BG107" s="135">
        <f t="shared" si="2"/>
        <v>0</v>
      </c>
      <c r="BH107" s="135">
        <f t="shared" si="3"/>
        <v>0</v>
      </c>
      <c r="BI107" s="135">
        <f t="shared" si="4"/>
        <v>0</v>
      </c>
      <c r="BJ107" s="134" t="s">
        <v>84</v>
      </c>
      <c r="BK107" s="132"/>
      <c r="BL107" s="132"/>
      <c r="BM107" s="132"/>
    </row>
    <row r="108" spans="1:65" s="2" customFormat="1" ht="18" customHeight="1" x14ac:dyDescent="0.2">
      <c r="A108" s="30"/>
      <c r="B108" s="128"/>
      <c r="C108" s="129"/>
      <c r="D108" s="424" t="s">
        <v>202</v>
      </c>
      <c r="E108" s="430"/>
      <c r="F108" s="430"/>
      <c r="G108" s="129"/>
      <c r="H108" s="129"/>
      <c r="I108" s="129"/>
      <c r="J108" s="88">
        <v>0</v>
      </c>
      <c r="K108" s="129"/>
      <c r="L108" s="131"/>
      <c r="M108" s="132"/>
      <c r="N108" s="133" t="s">
        <v>38</v>
      </c>
      <c r="O108" s="132"/>
      <c r="P108" s="132"/>
      <c r="Q108" s="132"/>
      <c r="R108" s="132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4" t="s">
        <v>198</v>
      </c>
      <c r="AZ108" s="132"/>
      <c r="BA108" s="132"/>
      <c r="BB108" s="132"/>
      <c r="BC108" s="132"/>
      <c r="BD108" s="132"/>
      <c r="BE108" s="135">
        <f t="shared" si="0"/>
        <v>0</v>
      </c>
      <c r="BF108" s="135">
        <f t="shared" si="1"/>
        <v>0</v>
      </c>
      <c r="BG108" s="135">
        <f t="shared" si="2"/>
        <v>0</v>
      </c>
      <c r="BH108" s="135">
        <f t="shared" si="3"/>
        <v>0</v>
      </c>
      <c r="BI108" s="135">
        <f t="shared" si="4"/>
        <v>0</v>
      </c>
      <c r="BJ108" s="134" t="s">
        <v>84</v>
      </c>
      <c r="BK108" s="132"/>
      <c r="BL108" s="132"/>
      <c r="BM108" s="132"/>
    </row>
    <row r="109" spans="1:65" s="2" customFormat="1" ht="18" customHeight="1" x14ac:dyDescent="0.2">
      <c r="A109" s="30"/>
      <c r="B109" s="128"/>
      <c r="C109" s="129"/>
      <c r="D109" s="130" t="s">
        <v>203</v>
      </c>
      <c r="E109" s="129"/>
      <c r="F109" s="129"/>
      <c r="G109" s="129"/>
      <c r="H109" s="129"/>
      <c r="I109" s="129"/>
      <c r="J109" s="88">
        <f>ROUND(J32*T109,2)</f>
        <v>0</v>
      </c>
      <c r="K109" s="129"/>
      <c r="L109" s="131"/>
      <c r="M109" s="132"/>
      <c r="N109" s="133" t="s">
        <v>38</v>
      </c>
      <c r="O109" s="132"/>
      <c r="P109" s="132"/>
      <c r="Q109" s="132"/>
      <c r="R109" s="132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204</v>
      </c>
      <c r="AZ109" s="132"/>
      <c r="BA109" s="132"/>
      <c r="BB109" s="132"/>
      <c r="BC109" s="132"/>
      <c r="BD109" s="132"/>
      <c r="BE109" s="135">
        <f t="shared" si="0"/>
        <v>0</v>
      </c>
      <c r="BF109" s="135">
        <f t="shared" si="1"/>
        <v>0</v>
      </c>
      <c r="BG109" s="135">
        <f t="shared" si="2"/>
        <v>0</v>
      </c>
      <c r="BH109" s="135">
        <f t="shared" si="3"/>
        <v>0</v>
      </c>
      <c r="BI109" s="135">
        <f t="shared" si="4"/>
        <v>0</v>
      </c>
      <c r="BJ109" s="134" t="s">
        <v>84</v>
      </c>
      <c r="BK109" s="132"/>
      <c r="BL109" s="132"/>
      <c r="BM109" s="132"/>
    </row>
    <row r="110" spans="1:65" s="2" customFormat="1" x14ac:dyDescent="0.2">
      <c r="A110" s="30"/>
      <c r="B110" s="31"/>
      <c r="C110" s="30"/>
      <c r="D110" s="30"/>
      <c r="E110" s="30"/>
      <c r="F110" s="30"/>
      <c r="G110" s="30"/>
      <c r="H110" s="30"/>
      <c r="I110" s="30"/>
      <c r="J110" s="30"/>
      <c r="K110" s="30"/>
      <c r="L110" s="43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65" s="2" customFormat="1" ht="29.25" customHeight="1" x14ac:dyDescent="0.2">
      <c r="A111" s="30"/>
      <c r="B111" s="31"/>
      <c r="C111" s="94" t="s">
        <v>179</v>
      </c>
      <c r="D111" s="95"/>
      <c r="E111" s="95"/>
      <c r="F111" s="95"/>
      <c r="G111" s="95"/>
      <c r="H111" s="95"/>
      <c r="I111" s="95"/>
      <c r="J111" s="96">
        <f>ROUND(J98+J103,2)</f>
        <v>0</v>
      </c>
      <c r="K111" s="95"/>
      <c r="L111" s="43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65" s="2" customFormat="1" ht="7.05" customHeight="1" x14ac:dyDescent="0.2">
      <c r="A112" s="30"/>
      <c r="B112" s="48"/>
      <c r="C112" s="49"/>
      <c r="D112" s="49"/>
      <c r="E112" s="49"/>
      <c r="F112" s="49"/>
      <c r="G112" s="49"/>
      <c r="H112" s="49"/>
      <c r="I112" s="49"/>
      <c r="J112" s="49"/>
      <c r="K112" s="49"/>
      <c r="L112" s="43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6" spans="1:31" s="2" customFormat="1" ht="7.05" customHeight="1" x14ac:dyDescent="0.2">
      <c r="A116" s="30"/>
      <c r="B116" s="50"/>
      <c r="C116" s="51"/>
      <c r="D116" s="51"/>
      <c r="E116" s="51"/>
      <c r="F116" s="51"/>
      <c r="G116" s="51"/>
      <c r="H116" s="51"/>
      <c r="I116" s="51"/>
      <c r="J116" s="51"/>
      <c r="K116" s="51"/>
      <c r="L116" s="43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2" customFormat="1" ht="25.05" customHeight="1" x14ac:dyDescent="0.2">
      <c r="A117" s="30"/>
      <c r="B117" s="31"/>
      <c r="C117" s="17" t="s">
        <v>205</v>
      </c>
      <c r="D117" s="30"/>
      <c r="E117" s="30"/>
      <c r="F117" s="30"/>
      <c r="G117" s="30"/>
      <c r="H117" s="30"/>
      <c r="I117" s="30"/>
      <c r="J117" s="30"/>
      <c r="K117" s="30"/>
      <c r="L117" s="43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2" customFormat="1" ht="7.05" customHeight="1" x14ac:dyDescent="0.2">
      <c r="A118" s="30"/>
      <c r="B118" s="31"/>
      <c r="C118" s="30"/>
      <c r="D118" s="30"/>
      <c r="E118" s="30"/>
      <c r="F118" s="30"/>
      <c r="G118" s="30"/>
      <c r="H118" s="30"/>
      <c r="I118" s="30"/>
      <c r="J118" s="30"/>
      <c r="K118" s="30"/>
      <c r="L118" s="43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2" customFormat="1" ht="12" customHeight="1" x14ac:dyDescent="0.2">
      <c r="A119" s="30"/>
      <c r="B119" s="31"/>
      <c r="C119" s="23" t="s">
        <v>15</v>
      </c>
      <c r="D119" s="30"/>
      <c r="E119" s="30"/>
      <c r="F119" s="30"/>
      <c r="G119" s="30"/>
      <c r="H119" s="30"/>
      <c r="I119" s="30"/>
      <c r="J119" s="30"/>
      <c r="K119" s="30"/>
      <c r="L119" s="43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2" customFormat="1" ht="16.5" customHeight="1" x14ac:dyDescent="0.2">
      <c r="A120" s="30"/>
      <c r="B120" s="31"/>
      <c r="C120" s="30"/>
      <c r="D120" s="30"/>
      <c r="E120" s="428" t="str">
        <f>E7</f>
        <v>Vinárstvo S</v>
      </c>
      <c r="F120" s="429"/>
      <c r="G120" s="429"/>
      <c r="H120" s="429"/>
      <c r="I120" s="30"/>
      <c r="J120" s="30"/>
      <c r="K120" s="30"/>
      <c r="L120" s="43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1" customFormat="1" ht="12" customHeight="1" x14ac:dyDescent="0.2">
      <c r="B121" s="16"/>
      <c r="C121" s="23" t="s">
        <v>181</v>
      </c>
      <c r="L121" s="16"/>
    </row>
    <row r="122" spans="1:31" s="2" customFormat="1" ht="16.5" customHeight="1" x14ac:dyDescent="0.2">
      <c r="A122" s="30"/>
      <c r="B122" s="31"/>
      <c r="C122" s="30"/>
      <c r="D122" s="30"/>
      <c r="E122" s="428" t="s">
        <v>166</v>
      </c>
      <c r="F122" s="425"/>
      <c r="G122" s="425"/>
      <c r="H122" s="425"/>
      <c r="I122" s="30"/>
      <c r="J122" s="30"/>
      <c r="K122" s="30"/>
      <c r="L122" s="43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2" customFormat="1" ht="12" customHeight="1" x14ac:dyDescent="0.2">
      <c r="A123" s="30"/>
      <c r="B123" s="31"/>
      <c r="C123" s="23" t="s">
        <v>182</v>
      </c>
      <c r="D123" s="30"/>
      <c r="E123" s="30"/>
      <c r="F123" s="30"/>
      <c r="G123" s="30"/>
      <c r="H123" s="30"/>
      <c r="I123" s="30"/>
      <c r="J123" s="30"/>
      <c r="K123" s="30"/>
      <c r="L123" s="43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2" customFormat="1" ht="16.5" customHeight="1" x14ac:dyDescent="0.2">
      <c r="A124" s="30"/>
      <c r="B124" s="31"/>
      <c r="C124" s="30"/>
      <c r="D124" s="30"/>
      <c r="E124" s="404">
        <f>E11</f>
        <v>0</v>
      </c>
      <c r="F124" s="425"/>
      <c r="G124" s="425"/>
      <c r="H124" s="425"/>
      <c r="I124" s="30"/>
      <c r="J124" s="30"/>
      <c r="K124" s="30"/>
      <c r="L124" s="43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2" customFormat="1" ht="7.05" customHeight="1" x14ac:dyDescent="0.2">
      <c r="A125" s="30"/>
      <c r="B125" s="31"/>
      <c r="C125" s="30"/>
      <c r="D125" s="30"/>
      <c r="E125" s="30"/>
      <c r="F125" s="30"/>
      <c r="G125" s="30"/>
      <c r="H125" s="30"/>
      <c r="I125" s="30"/>
      <c r="J125" s="30"/>
      <c r="K125" s="30"/>
      <c r="L125" s="43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2" customFormat="1" ht="12" customHeight="1" x14ac:dyDescent="0.2">
      <c r="A126" s="30"/>
      <c r="B126" s="31"/>
      <c r="C126" s="23" t="s">
        <v>18</v>
      </c>
      <c r="D126" s="30"/>
      <c r="E126" s="30"/>
      <c r="F126" s="21" t="str">
        <f>F14</f>
        <v>k.ú.Strekov,okres Nové Zámky</v>
      </c>
      <c r="G126" s="30"/>
      <c r="H126" s="30"/>
      <c r="I126" s="23" t="s">
        <v>20</v>
      </c>
      <c r="J126" s="56">
        <f>IF(J14="","",J14)</f>
        <v>44665</v>
      </c>
      <c r="K126" s="30"/>
      <c r="L126" s="43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2" customFormat="1" ht="7.05" customHeight="1" x14ac:dyDescent="0.2">
      <c r="A127" s="30"/>
      <c r="B127" s="31"/>
      <c r="C127" s="30"/>
      <c r="D127" s="30"/>
      <c r="E127" s="30"/>
      <c r="F127" s="30"/>
      <c r="G127" s="30"/>
      <c r="H127" s="30"/>
      <c r="I127" s="30"/>
      <c r="J127" s="30"/>
      <c r="K127" s="30"/>
      <c r="L127" s="43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2" customFormat="1" ht="25.8" customHeight="1" x14ac:dyDescent="0.2">
      <c r="A128" s="30"/>
      <c r="B128" s="31"/>
      <c r="C128" s="23" t="s">
        <v>21</v>
      </c>
      <c r="D128" s="30"/>
      <c r="E128" s="30"/>
      <c r="F128" s="21" t="str">
        <f>E17</f>
        <v xml:space="preserve"> STON a.s. , Uhrova 18, 831 01 Bratislava</v>
      </c>
      <c r="G128" s="30"/>
      <c r="H128" s="30"/>
      <c r="I128" s="23" t="s">
        <v>26</v>
      </c>
      <c r="J128" s="26" t="str">
        <f>E23</f>
        <v xml:space="preserve"> Ing. arch. Tomáš Krištek</v>
      </c>
      <c r="K128" s="30"/>
      <c r="L128" s="43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65" s="2" customFormat="1" ht="15.3" customHeight="1" x14ac:dyDescent="0.2">
      <c r="A129" s="30"/>
      <c r="B129" s="31"/>
      <c r="C129" s="23" t="s">
        <v>24</v>
      </c>
      <c r="D129" s="30"/>
      <c r="E129" s="30"/>
      <c r="F129" s="21" t="str">
        <f>IF(E20="","",E20)</f>
        <v>Vyplň údaj</v>
      </c>
      <c r="G129" s="30"/>
      <c r="H129" s="30"/>
      <c r="I129" s="23" t="s">
        <v>28</v>
      </c>
      <c r="J129" s="26" t="str">
        <f>E26</f>
        <v>Rosoft,s.r.o.</v>
      </c>
      <c r="K129" s="30"/>
      <c r="L129" s="43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65" s="2" customFormat="1" ht="10.199999999999999" customHeight="1" x14ac:dyDescent="0.2">
      <c r="A130" s="30"/>
      <c r="B130" s="31"/>
      <c r="C130" s="30"/>
      <c r="D130" s="30"/>
      <c r="E130" s="30"/>
      <c r="F130" s="30"/>
      <c r="G130" s="30"/>
      <c r="H130" s="30"/>
      <c r="I130" s="30"/>
      <c r="J130" s="30"/>
      <c r="K130" s="30"/>
      <c r="L130" s="43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65" s="10" customFormat="1" ht="29.25" customHeight="1" x14ac:dyDescent="0.2">
      <c r="A131" s="136"/>
      <c r="B131" s="137"/>
      <c r="C131" s="138" t="s">
        <v>206</v>
      </c>
      <c r="D131" s="139" t="s">
        <v>57</v>
      </c>
      <c r="E131" s="139" t="s">
        <v>53</v>
      </c>
      <c r="F131" s="139" t="s">
        <v>54</v>
      </c>
      <c r="G131" s="139" t="s">
        <v>207</v>
      </c>
      <c r="H131" s="139" t="s">
        <v>208</v>
      </c>
      <c r="I131" s="139" t="s">
        <v>209</v>
      </c>
      <c r="J131" s="140" t="s">
        <v>190</v>
      </c>
      <c r="K131" s="141" t="s">
        <v>210</v>
      </c>
      <c r="L131" s="142"/>
      <c r="M131" s="63" t="s">
        <v>1</v>
      </c>
      <c r="N131" s="64" t="s">
        <v>36</v>
      </c>
      <c r="O131" s="64" t="s">
        <v>211</v>
      </c>
      <c r="P131" s="64" t="s">
        <v>212</v>
      </c>
      <c r="Q131" s="64" t="s">
        <v>213</v>
      </c>
      <c r="R131" s="64" t="s">
        <v>214</v>
      </c>
      <c r="S131" s="64" t="s">
        <v>215</v>
      </c>
      <c r="T131" s="65" t="s">
        <v>216</v>
      </c>
      <c r="U131" s="136"/>
      <c r="V131" s="136"/>
      <c r="W131" s="136"/>
      <c r="X131" s="136"/>
      <c r="Y131" s="136"/>
      <c r="Z131" s="136"/>
      <c r="AA131" s="136"/>
      <c r="AB131" s="136"/>
      <c r="AC131" s="136"/>
      <c r="AD131" s="136"/>
      <c r="AE131" s="136"/>
    </row>
    <row r="132" spans="1:65" s="2" customFormat="1" ht="22.8" customHeight="1" x14ac:dyDescent="0.3">
      <c r="A132" s="30"/>
      <c r="B132" s="31"/>
      <c r="C132" s="70" t="s">
        <v>187</v>
      </c>
      <c r="D132" s="30"/>
      <c r="E132" s="30"/>
      <c r="F132" s="30"/>
      <c r="G132" s="30"/>
      <c r="H132" s="30"/>
      <c r="I132" s="30"/>
      <c r="J132" s="143">
        <f>BK132</f>
        <v>0</v>
      </c>
      <c r="K132" s="30"/>
      <c r="L132" s="31"/>
      <c r="M132" s="66"/>
      <c r="N132" s="57"/>
      <c r="O132" s="67"/>
      <c r="P132" s="144">
        <f>P133+P192</f>
        <v>0</v>
      </c>
      <c r="Q132" s="67"/>
      <c r="R132" s="144">
        <f>R133+R192</f>
        <v>220.75864999999996</v>
      </c>
      <c r="S132" s="67"/>
      <c r="T132" s="145">
        <f>T133+T192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T132" s="13" t="s">
        <v>71</v>
      </c>
      <c r="AU132" s="13" t="s">
        <v>192</v>
      </c>
      <c r="BK132" s="146">
        <f>BK133+BK192</f>
        <v>0</v>
      </c>
    </row>
    <row r="133" spans="1:65" s="11" customFormat="1" ht="25.95" customHeight="1" x14ac:dyDescent="0.25">
      <c r="B133" s="147"/>
      <c r="D133" s="148" t="s">
        <v>71</v>
      </c>
      <c r="E133" s="149" t="s">
        <v>78</v>
      </c>
      <c r="F133" s="149" t="s">
        <v>1150</v>
      </c>
      <c r="I133" s="150"/>
      <c r="J133" s="151">
        <f>BK133</f>
        <v>0</v>
      </c>
      <c r="L133" s="147"/>
      <c r="M133" s="152"/>
      <c r="N133" s="153"/>
      <c r="O133" s="153"/>
      <c r="P133" s="154">
        <f>SUM(P134:P191)</f>
        <v>0</v>
      </c>
      <c r="Q133" s="153"/>
      <c r="R133" s="154">
        <f>SUM(R134:R191)</f>
        <v>220.75864999999996</v>
      </c>
      <c r="S133" s="153"/>
      <c r="T133" s="155">
        <f>SUM(T134:T191)</f>
        <v>0</v>
      </c>
      <c r="AR133" s="148" t="s">
        <v>78</v>
      </c>
      <c r="AT133" s="156" t="s">
        <v>71</v>
      </c>
      <c r="AU133" s="156" t="s">
        <v>72</v>
      </c>
      <c r="AY133" s="148" t="s">
        <v>219</v>
      </c>
      <c r="BK133" s="157">
        <f>SUM(BK134:BK191)</f>
        <v>0</v>
      </c>
    </row>
    <row r="134" spans="1:65" s="2" customFormat="1" ht="37.799999999999997" customHeight="1" x14ac:dyDescent="0.2">
      <c r="A134" s="30"/>
      <c r="B134" s="128"/>
      <c r="C134" s="160" t="s">
        <v>78</v>
      </c>
      <c r="D134" s="160" t="s">
        <v>221</v>
      </c>
      <c r="E134" s="161" t="s">
        <v>2665</v>
      </c>
      <c r="F134" s="162" t="s">
        <v>2666</v>
      </c>
      <c r="G134" s="163" t="s">
        <v>321</v>
      </c>
      <c r="H134" s="164">
        <v>1087.9000000000001</v>
      </c>
      <c r="I134" s="165"/>
      <c r="J134" s="166">
        <f t="shared" ref="J134:J165" si="5">ROUND(I134*H134,2)</f>
        <v>0</v>
      </c>
      <c r="K134" s="167"/>
      <c r="L134" s="31"/>
      <c r="M134" s="168" t="s">
        <v>1</v>
      </c>
      <c r="N134" s="169" t="s">
        <v>38</v>
      </c>
      <c r="O134" s="59"/>
      <c r="P134" s="170">
        <f t="shared" ref="P134:P165" si="6">O134*H134</f>
        <v>0</v>
      </c>
      <c r="Q134" s="170">
        <v>0</v>
      </c>
      <c r="R134" s="170">
        <f t="shared" ref="R134:R165" si="7">Q134*H134</f>
        <v>0</v>
      </c>
      <c r="S134" s="170">
        <v>0</v>
      </c>
      <c r="T134" s="171">
        <f t="shared" ref="T134:T165" si="8">S134*H134</f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72" t="s">
        <v>225</v>
      </c>
      <c r="AT134" s="172" t="s">
        <v>221</v>
      </c>
      <c r="AU134" s="172" t="s">
        <v>78</v>
      </c>
      <c r="AY134" s="13" t="s">
        <v>219</v>
      </c>
      <c r="BE134" s="91">
        <f t="shared" ref="BE134:BE165" si="9">IF(N134="základná",J134,0)</f>
        <v>0</v>
      </c>
      <c r="BF134" s="91">
        <f t="shared" ref="BF134:BF165" si="10">IF(N134="znížená",J134,0)</f>
        <v>0</v>
      </c>
      <c r="BG134" s="91">
        <f t="shared" ref="BG134:BG165" si="11">IF(N134="zákl. prenesená",J134,0)</f>
        <v>0</v>
      </c>
      <c r="BH134" s="91">
        <f t="shared" ref="BH134:BH165" si="12">IF(N134="zníž. prenesená",J134,0)</f>
        <v>0</v>
      </c>
      <c r="BI134" s="91">
        <f t="shared" ref="BI134:BI165" si="13">IF(N134="nulová",J134,0)</f>
        <v>0</v>
      </c>
      <c r="BJ134" s="13" t="s">
        <v>84</v>
      </c>
      <c r="BK134" s="91">
        <f t="shared" ref="BK134:BK165" si="14">ROUND(I134*H134,2)</f>
        <v>0</v>
      </c>
      <c r="BL134" s="13" t="s">
        <v>225</v>
      </c>
      <c r="BM134" s="172" t="s">
        <v>2667</v>
      </c>
    </row>
    <row r="135" spans="1:65" s="2" customFormat="1" ht="24.3" customHeight="1" x14ac:dyDescent="0.2">
      <c r="A135" s="30"/>
      <c r="B135" s="128"/>
      <c r="C135" s="160" t="s">
        <v>84</v>
      </c>
      <c r="D135" s="160" t="s">
        <v>221</v>
      </c>
      <c r="E135" s="161" t="s">
        <v>2668</v>
      </c>
      <c r="F135" s="162" t="s">
        <v>2669</v>
      </c>
      <c r="G135" s="163" t="s">
        <v>224</v>
      </c>
      <c r="H135" s="164">
        <v>31</v>
      </c>
      <c r="I135" s="165"/>
      <c r="J135" s="166">
        <f t="shared" si="5"/>
        <v>0</v>
      </c>
      <c r="K135" s="167"/>
      <c r="L135" s="31"/>
      <c r="M135" s="168" t="s">
        <v>1</v>
      </c>
      <c r="N135" s="169" t="s">
        <v>38</v>
      </c>
      <c r="O135" s="59"/>
      <c r="P135" s="170">
        <f t="shared" si="6"/>
        <v>0</v>
      </c>
      <c r="Q135" s="170">
        <v>0</v>
      </c>
      <c r="R135" s="170">
        <f t="shared" si="7"/>
        <v>0</v>
      </c>
      <c r="S135" s="170">
        <v>0</v>
      </c>
      <c r="T135" s="171">
        <f t="shared" si="8"/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72" t="s">
        <v>225</v>
      </c>
      <c r="AT135" s="172" t="s">
        <v>221</v>
      </c>
      <c r="AU135" s="172" t="s">
        <v>78</v>
      </c>
      <c r="AY135" s="13" t="s">
        <v>219</v>
      </c>
      <c r="BE135" s="91">
        <f t="shared" si="9"/>
        <v>0</v>
      </c>
      <c r="BF135" s="91">
        <f t="shared" si="10"/>
        <v>0</v>
      </c>
      <c r="BG135" s="91">
        <f t="shared" si="11"/>
        <v>0</v>
      </c>
      <c r="BH135" s="91">
        <f t="shared" si="12"/>
        <v>0</v>
      </c>
      <c r="BI135" s="91">
        <f t="shared" si="13"/>
        <v>0</v>
      </c>
      <c r="BJ135" s="13" t="s">
        <v>84</v>
      </c>
      <c r="BK135" s="91">
        <f t="shared" si="14"/>
        <v>0</v>
      </c>
      <c r="BL135" s="13" t="s">
        <v>225</v>
      </c>
      <c r="BM135" s="172" t="s">
        <v>2670</v>
      </c>
    </row>
    <row r="136" spans="1:65" s="2" customFormat="1" ht="24.3" customHeight="1" x14ac:dyDescent="0.2">
      <c r="A136" s="30"/>
      <c r="B136" s="128"/>
      <c r="C136" s="160" t="s">
        <v>91</v>
      </c>
      <c r="D136" s="160" t="s">
        <v>221</v>
      </c>
      <c r="E136" s="161" t="s">
        <v>2671</v>
      </c>
      <c r="F136" s="162" t="s">
        <v>2672</v>
      </c>
      <c r="G136" s="163" t="s">
        <v>224</v>
      </c>
      <c r="H136" s="164">
        <v>31</v>
      </c>
      <c r="I136" s="165"/>
      <c r="J136" s="166">
        <f t="shared" si="5"/>
        <v>0</v>
      </c>
      <c r="K136" s="167"/>
      <c r="L136" s="31"/>
      <c r="M136" s="168" t="s">
        <v>1</v>
      </c>
      <c r="N136" s="169" t="s">
        <v>38</v>
      </c>
      <c r="O136" s="59"/>
      <c r="P136" s="170">
        <f t="shared" si="6"/>
        <v>0</v>
      </c>
      <c r="Q136" s="170">
        <v>0</v>
      </c>
      <c r="R136" s="170">
        <f t="shared" si="7"/>
        <v>0</v>
      </c>
      <c r="S136" s="170">
        <v>0</v>
      </c>
      <c r="T136" s="171">
        <f t="shared" si="8"/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72" t="s">
        <v>225</v>
      </c>
      <c r="AT136" s="172" t="s">
        <v>221</v>
      </c>
      <c r="AU136" s="172" t="s">
        <v>78</v>
      </c>
      <c r="AY136" s="13" t="s">
        <v>219</v>
      </c>
      <c r="BE136" s="91">
        <f t="shared" si="9"/>
        <v>0</v>
      </c>
      <c r="BF136" s="91">
        <f t="shared" si="10"/>
        <v>0</v>
      </c>
      <c r="BG136" s="91">
        <f t="shared" si="11"/>
        <v>0</v>
      </c>
      <c r="BH136" s="91">
        <f t="shared" si="12"/>
        <v>0</v>
      </c>
      <c r="BI136" s="91">
        <f t="shared" si="13"/>
        <v>0</v>
      </c>
      <c r="BJ136" s="13" t="s">
        <v>84</v>
      </c>
      <c r="BK136" s="91">
        <f t="shared" si="14"/>
        <v>0</v>
      </c>
      <c r="BL136" s="13" t="s">
        <v>225</v>
      </c>
      <c r="BM136" s="172" t="s">
        <v>2673</v>
      </c>
    </row>
    <row r="137" spans="1:65" s="2" customFormat="1" ht="33" customHeight="1" x14ac:dyDescent="0.2">
      <c r="A137" s="30"/>
      <c r="B137" s="128"/>
      <c r="C137" s="160" t="s">
        <v>225</v>
      </c>
      <c r="D137" s="160" t="s">
        <v>221</v>
      </c>
      <c r="E137" s="161" t="s">
        <v>2674</v>
      </c>
      <c r="F137" s="162" t="s">
        <v>2675</v>
      </c>
      <c r="G137" s="163" t="s">
        <v>224</v>
      </c>
      <c r="H137" s="164">
        <v>100</v>
      </c>
      <c r="I137" s="165"/>
      <c r="J137" s="166">
        <f t="shared" si="5"/>
        <v>0</v>
      </c>
      <c r="K137" s="167"/>
      <c r="L137" s="31"/>
      <c r="M137" s="168" t="s">
        <v>1</v>
      </c>
      <c r="N137" s="169" t="s">
        <v>38</v>
      </c>
      <c r="O137" s="59"/>
      <c r="P137" s="170">
        <f t="shared" si="6"/>
        <v>0</v>
      </c>
      <c r="Q137" s="170">
        <v>0</v>
      </c>
      <c r="R137" s="170">
        <f t="shared" si="7"/>
        <v>0</v>
      </c>
      <c r="S137" s="170">
        <v>0</v>
      </c>
      <c r="T137" s="171">
        <f t="shared" si="8"/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72" t="s">
        <v>225</v>
      </c>
      <c r="AT137" s="172" t="s">
        <v>221</v>
      </c>
      <c r="AU137" s="172" t="s">
        <v>78</v>
      </c>
      <c r="AY137" s="13" t="s">
        <v>219</v>
      </c>
      <c r="BE137" s="91">
        <f t="shared" si="9"/>
        <v>0</v>
      </c>
      <c r="BF137" s="91">
        <f t="shared" si="10"/>
        <v>0</v>
      </c>
      <c r="BG137" s="91">
        <f t="shared" si="11"/>
        <v>0</v>
      </c>
      <c r="BH137" s="91">
        <f t="shared" si="12"/>
        <v>0</v>
      </c>
      <c r="BI137" s="91">
        <f t="shared" si="13"/>
        <v>0</v>
      </c>
      <c r="BJ137" s="13" t="s">
        <v>84</v>
      </c>
      <c r="BK137" s="91">
        <f t="shared" si="14"/>
        <v>0</v>
      </c>
      <c r="BL137" s="13" t="s">
        <v>225</v>
      </c>
      <c r="BM137" s="172" t="s">
        <v>2676</v>
      </c>
    </row>
    <row r="138" spans="1:65" s="2" customFormat="1" ht="24.3" customHeight="1" x14ac:dyDescent="0.2">
      <c r="A138" s="30"/>
      <c r="B138" s="128"/>
      <c r="C138" s="160" t="s">
        <v>234</v>
      </c>
      <c r="D138" s="160" t="s">
        <v>221</v>
      </c>
      <c r="E138" s="161" t="s">
        <v>2677</v>
      </c>
      <c r="F138" s="162" t="s">
        <v>2678</v>
      </c>
      <c r="G138" s="163" t="s">
        <v>224</v>
      </c>
      <c r="H138" s="164">
        <v>100</v>
      </c>
      <c r="I138" s="165"/>
      <c r="J138" s="166">
        <f t="shared" si="5"/>
        <v>0</v>
      </c>
      <c r="K138" s="167"/>
      <c r="L138" s="31"/>
      <c r="M138" s="168" t="s">
        <v>1</v>
      </c>
      <c r="N138" s="169" t="s">
        <v>38</v>
      </c>
      <c r="O138" s="59"/>
      <c r="P138" s="170">
        <f t="shared" si="6"/>
        <v>0</v>
      </c>
      <c r="Q138" s="170">
        <v>0</v>
      </c>
      <c r="R138" s="170">
        <f t="shared" si="7"/>
        <v>0</v>
      </c>
      <c r="S138" s="170">
        <v>0</v>
      </c>
      <c r="T138" s="171">
        <f t="shared" si="8"/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72" t="s">
        <v>225</v>
      </c>
      <c r="AT138" s="172" t="s">
        <v>221</v>
      </c>
      <c r="AU138" s="172" t="s">
        <v>78</v>
      </c>
      <c r="AY138" s="13" t="s">
        <v>219</v>
      </c>
      <c r="BE138" s="91">
        <f t="shared" si="9"/>
        <v>0</v>
      </c>
      <c r="BF138" s="91">
        <f t="shared" si="10"/>
        <v>0</v>
      </c>
      <c r="BG138" s="91">
        <f t="shared" si="11"/>
        <v>0</v>
      </c>
      <c r="BH138" s="91">
        <f t="shared" si="12"/>
        <v>0</v>
      </c>
      <c r="BI138" s="91">
        <f t="shared" si="13"/>
        <v>0</v>
      </c>
      <c r="BJ138" s="13" t="s">
        <v>84</v>
      </c>
      <c r="BK138" s="91">
        <f t="shared" si="14"/>
        <v>0</v>
      </c>
      <c r="BL138" s="13" t="s">
        <v>225</v>
      </c>
      <c r="BM138" s="172" t="s">
        <v>2679</v>
      </c>
    </row>
    <row r="139" spans="1:65" s="2" customFormat="1" ht="33" customHeight="1" x14ac:dyDescent="0.2">
      <c r="A139" s="30"/>
      <c r="B139" s="128"/>
      <c r="C139" s="160" t="s">
        <v>230</v>
      </c>
      <c r="D139" s="160" t="s">
        <v>221</v>
      </c>
      <c r="E139" s="161" t="s">
        <v>2680</v>
      </c>
      <c r="F139" s="162" t="s">
        <v>2681</v>
      </c>
      <c r="G139" s="163" t="s">
        <v>224</v>
      </c>
      <c r="H139" s="164">
        <v>100</v>
      </c>
      <c r="I139" s="165"/>
      <c r="J139" s="166">
        <f t="shared" si="5"/>
        <v>0</v>
      </c>
      <c r="K139" s="167"/>
      <c r="L139" s="31"/>
      <c r="M139" s="168" t="s">
        <v>1</v>
      </c>
      <c r="N139" s="169" t="s">
        <v>38</v>
      </c>
      <c r="O139" s="59"/>
      <c r="P139" s="170">
        <f t="shared" si="6"/>
        <v>0</v>
      </c>
      <c r="Q139" s="170">
        <v>0</v>
      </c>
      <c r="R139" s="170">
        <f t="shared" si="7"/>
        <v>0</v>
      </c>
      <c r="S139" s="170">
        <v>0</v>
      </c>
      <c r="T139" s="171">
        <f t="shared" si="8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72" t="s">
        <v>225</v>
      </c>
      <c r="AT139" s="172" t="s">
        <v>221</v>
      </c>
      <c r="AU139" s="172" t="s">
        <v>78</v>
      </c>
      <c r="AY139" s="13" t="s">
        <v>219</v>
      </c>
      <c r="BE139" s="91">
        <f t="shared" si="9"/>
        <v>0</v>
      </c>
      <c r="BF139" s="91">
        <f t="shared" si="10"/>
        <v>0</v>
      </c>
      <c r="BG139" s="91">
        <f t="shared" si="11"/>
        <v>0</v>
      </c>
      <c r="BH139" s="91">
        <f t="shared" si="12"/>
        <v>0</v>
      </c>
      <c r="BI139" s="91">
        <f t="shared" si="13"/>
        <v>0</v>
      </c>
      <c r="BJ139" s="13" t="s">
        <v>84</v>
      </c>
      <c r="BK139" s="91">
        <f t="shared" si="14"/>
        <v>0</v>
      </c>
      <c r="BL139" s="13" t="s">
        <v>225</v>
      </c>
      <c r="BM139" s="172" t="s">
        <v>2682</v>
      </c>
    </row>
    <row r="140" spans="1:65" s="2" customFormat="1" ht="24.3" customHeight="1" x14ac:dyDescent="0.2">
      <c r="A140" s="30"/>
      <c r="B140" s="128"/>
      <c r="C140" s="160" t="s">
        <v>243</v>
      </c>
      <c r="D140" s="160" t="s">
        <v>221</v>
      </c>
      <c r="E140" s="161" t="s">
        <v>2683</v>
      </c>
      <c r="F140" s="162" t="s">
        <v>2684</v>
      </c>
      <c r="G140" s="163" t="s">
        <v>321</v>
      </c>
      <c r="H140" s="164">
        <v>1171.5999999999999</v>
      </c>
      <c r="I140" s="165"/>
      <c r="J140" s="166">
        <f t="shared" si="5"/>
        <v>0</v>
      </c>
      <c r="K140" s="167"/>
      <c r="L140" s="31"/>
      <c r="M140" s="168" t="s">
        <v>1</v>
      </c>
      <c r="N140" s="169" t="s">
        <v>38</v>
      </c>
      <c r="O140" s="59"/>
      <c r="P140" s="170">
        <f t="shared" si="6"/>
        <v>0</v>
      </c>
      <c r="Q140" s="170">
        <v>0</v>
      </c>
      <c r="R140" s="170">
        <f t="shared" si="7"/>
        <v>0</v>
      </c>
      <c r="S140" s="170">
        <v>0</v>
      </c>
      <c r="T140" s="171">
        <f t="shared" si="8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72" t="s">
        <v>225</v>
      </c>
      <c r="AT140" s="172" t="s">
        <v>221</v>
      </c>
      <c r="AU140" s="172" t="s">
        <v>78</v>
      </c>
      <c r="AY140" s="13" t="s">
        <v>219</v>
      </c>
      <c r="BE140" s="91">
        <f t="shared" si="9"/>
        <v>0</v>
      </c>
      <c r="BF140" s="91">
        <f t="shared" si="10"/>
        <v>0</v>
      </c>
      <c r="BG140" s="91">
        <f t="shared" si="11"/>
        <v>0</v>
      </c>
      <c r="BH140" s="91">
        <f t="shared" si="12"/>
        <v>0</v>
      </c>
      <c r="BI140" s="91">
        <f t="shared" si="13"/>
        <v>0</v>
      </c>
      <c r="BJ140" s="13" t="s">
        <v>84</v>
      </c>
      <c r="BK140" s="91">
        <f t="shared" si="14"/>
        <v>0</v>
      </c>
      <c r="BL140" s="13" t="s">
        <v>225</v>
      </c>
      <c r="BM140" s="172" t="s">
        <v>2685</v>
      </c>
    </row>
    <row r="141" spans="1:65" s="2" customFormat="1" ht="16.5" customHeight="1" x14ac:dyDescent="0.2">
      <c r="A141" s="30"/>
      <c r="B141" s="128"/>
      <c r="C141" s="178" t="s">
        <v>233</v>
      </c>
      <c r="D141" s="178" t="s">
        <v>680</v>
      </c>
      <c r="E141" s="179" t="s">
        <v>2686</v>
      </c>
      <c r="F141" s="180" t="s">
        <v>2687</v>
      </c>
      <c r="G141" s="181" t="s">
        <v>1486</v>
      </c>
      <c r="H141" s="182">
        <v>8</v>
      </c>
      <c r="I141" s="183"/>
      <c r="J141" s="184">
        <f t="shared" si="5"/>
        <v>0</v>
      </c>
      <c r="K141" s="185"/>
      <c r="L141" s="186"/>
      <c r="M141" s="187" t="s">
        <v>1</v>
      </c>
      <c r="N141" s="188" t="s">
        <v>38</v>
      </c>
      <c r="O141" s="59"/>
      <c r="P141" s="170">
        <f t="shared" si="6"/>
        <v>0</v>
      </c>
      <c r="Q141" s="170">
        <v>1E-3</v>
      </c>
      <c r="R141" s="170">
        <f t="shared" si="7"/>
        <v>8.0000000000000002E-3</v>
      </c>
      <c r="S141" s="170">
        <v>0</v>
      </c>
      <c r="T141" s="171">
        <f t="shared" si="8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72" t="s">
        <v>233</v>
      </c>
      <c r="AT141" s="172" t="s">
        <v>680</v>
      </c>
      <c r="AU141" s="172" t="s">
        <v>78</v>
      </c>
      <c r="AY141" s="13" t="s">
        <v>219</v>
      </c>
      <c r="BE141" s="91">
        <f t="shared" si="9"/>
        <v>0</v>
      </c>
      <c r="BF141" s="91">
        <f t="shared" si="10"/>
        <v>0</v>
      </c>
      <c r="BG141" s="91">
        <f t="shared" si="11"/>
        <v>0</v>
      </c>
      <c r="BH141" s="91">
        <f t="shared" si="12"/>
        <v>0</v>
      </c>
      <c r="BI141" s="91">
        <f t="shared" si="13"/>
        <v>0</v>
      </c>
      <c r="BJ141" s="13" t="s">
        <v>84</v>
      </c>
      <c r="BK141" s="91">
        <f t="shared" si="14"/>
        <v>0</v>
      </c>
      <c r="BL141" s="13" t="s">
        <v>225</v>
      </c>
      <c r="BM141" s="172" t="s">
        <v>2688</v>
      </c>
    </row>
    <row r="142" spans="1:65" s="2" customFormat="1" ht="16.5" customHeight="1" x14ac:dyDescent="0.2">
      <c r="A142" s="30"/>
      <c r="B142" s="128"/>
      <c r="C142" s="178" t="s">
        <v>238</v>
      </c>
      <c r="D142" s="178" t="s">
        <v>680</v>
      </c>
      <c r="E142" s="179" t="s">
        <v>2689</v>
      </c>
      <c r="F142" s="180" t="s">
        <v>2690</v>
      </c>
      <c r="G142" s="181" t="s">
        <v>1486</v>
      </c>
      <c r="H142" s="182">
        <v>5</v>
      </c>
      <c r="I142" s="183"/>
      <c r="J142" s="184">
        <f t="shared" si="5"/>
        <v>0</v>
      </c>
      <c r="K142" s="185"/>
      <c r="L142" s="186"/>
      <c r="M142" s="187" t="s">
        <v>1</v>
      </c>
      <c r="N142" s="188" t="s">
        <v>38</v>
      </c>
      <c r="O142" s="59"/>
      <c r="P142" s="170">
        <f t="shared" si="6"/>
        <v>0</v>
      </c>
      <c r="Q142" s="170">
        <v>1E-3</v>
      </c>
      <c r="R142" s="170">
        <f t="shared" si="7"/>
        <v>5.0000000000000001E-3</v>
      </c>
      <c r="S142" s="170">
        <v>0</v>
      </c>
      <c r="T142" s="171">
        <f t="shared" si="8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72" t="s">
        <v>233</v>
      </c>
      <c r="AT142" s="172" t="s">
        <v>680</v>
      </c>
      <c r="AU142" s="172" t="s">
        <v>78</v>
      </c>
      <c r="AY142" s="13" t="s">
        <v>219</v>
      </c>
      <c r="BE142" s="91">
        <f t="shared" si="9"/>
        <v>0</v>
      </c>
      <c r="BF142" s="91">
        <f t="shared" si="10"/>
        <v>0</v>
      </c>
      <c r="BG142" s="91">
        <f t="shared" si="11"/>
        <v>0</v>
      </c>
      <c r="BH142" s="91">
        <f t="shared" si="12"/>
        <v>0</v>
      </c>
      <c r="BI142" s="91">
        <f t="shared" si="13"/>
        <v>0</v>
      </c>
      <c r="BJ142" s="13" t="s">
        <v>84</v>
      </c>
      <c r="BK142" s="91">
        <f t="shared" si="14"/>
        <v>0</v>
      </c>
      <c r="BL142" s="13" t="s">
        <v>225</v>
      </c>
      <c r="BM142" s="172" t="s">
        <v>2691</v>
      </c>
    </row>
    <row r="143" spans="1:65" s="2" customFormat="1" ht="21.75" customHeight="1" x14ac:dyDescent="0.2">
      <c r="A143" s="30"/>
      <c r="B143" s="128"/>
      <c r="C143" s="160" t="s">
        <v>237</v>
      </c>
      <c r="D143" s="160" t="s">
        <v>221</v>
      </c>
      <c r="E143" s="161" t="s">
        <v>2692</v>
      </c>
      <c r="F143" s="162" t="s">
        <v>2693</v>
      </c>
      <c r="G143" s="163" t="s">
        <v>321</v>
      </c>
      <c r="H143" s="164">
        <v>1087.9000000000001</v>
      </c>
      <c r="I143" s="165"/>
      <c r="J143" s="166">
        <f t="shared" si="5"/>
        <v>0</v>
      </c>
      <c r="K143" s="167"/>
      <c r="L143" s="31"/>
      <c r="M143" s="168" t="s">
        <v>1</v>
      </c>
      <c r="N143" s="169" t="s">
        <v>38</v>
      </c>
      <c r="O143" s="59"/>
      <c r="P143" s="170">
        <f t="shared" si="6"/>
        <v>0</v>
      </c>
      <c r="Q143" s="170">
        <v>0</v>
      </c>
      <c r="R143" s="170">
        <f t="shared" si="7"/>
        <v>0</v>
      </c>
      <c r="S143" s="170">
        <v>0</v>
      </c>
      <c r="T143" s="171">
        <f t="shared" si="8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72" t="s">
        <v>225</v>
      </c>
      <c r="AT143" s="172" t="s">
        <v>221</v>
      </c>
      <c r="AU143" s="172" t="s">
        <v>78</v>
      </c>
      <c r="AY143" s="13" t="s">
        <v>219</v>
      </c>
      <c r="BE143" s="91">
        <f t="shared" si="9"/>
        <v>0</v>
      </c>
      <c r="BF143" s="91">
        <f t="shared" si="10"/>
        <v>0</v>
      </c>
      <c r="BG143" s="91">
        <f t="shared" si="11"/>
        <v>0</v>
      </c>
      <c r="BH143" s="91">
        <f t="shared" si="12"/>
        <v>0</v>
      </c>
      <c r="BI143" s="91">
        <f t="shared" si="13"/>
        <v>0</v>
      </c>
      <c r="BJ143" s="13" t="s">
        <v>84</v>
      </c>
      <c r="BK143" s="91">
        <f t="shared" si="14"/>
        <v>0</v>
      </c>
      <c r="BL143" s="13" t="s">
        <v>225</v>
      </c>
      <c r="BM143" s="172" t="s">
        <v>2694</v>
      </c>
    </row>
    <row r="144" spans="1:65" s="2" customFormat="1" ht="24.3" customHeight="1" x14ac:dyDescent="0.2">
      <c r="A144" s="30"/>
      <c r="B144" s="128"/>
      <c r="C144" s="160" t="s">
        <v>257</v>
      </c>
      <c r="D144" s="160" t="s">
        <v>221</v>
      </c>
      <c r="E144" s="161" t="s">
        <v>2695</v>
      </c>
      <c r="F144" s="162" t="s">
        <v>2696</v>
      </c>
      <c r="G144" s="163" t="s">
        <v>321</v>
      </c>
      <c r="H144" s="164">
        <v>3340.5</v>
      </c>
      <c r="I144" s="165"/>
      <c r="J144" s="166">
        <f t="shared" si="5"/>
        <v>0</v>
      </c>
      <c r="K144" s="167"/>
      <c r="L144" s="31"/>
      <c r="M144" s="168" t="s">
        <v>1</v>
      </c>
      <c r="N144" s="169" t="s">
        <v>38</v>
      </c>
      <c r="O144" s="59"/>
      <c r="P144" s="170">
        <f t="shared" si="6"/>
        <v>0</v>
      </c>
      <c r="Q144" s="170">
        <v>0</v>
      </c>
      <c r="R144" s="170">
        <f t="shared" si="7"/>
        <v>0</v>
      </c>
      <c r="S144" s="170">
        <v>0</v>
      </c>
      <c r="T144" s="171">
        <f t="shared" si="8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72" t="s">
        <v>225</v>
      </c>
      <c r="AT144" s="172" t="s">
        <v>221</v>
      </c>
      <c r="AU144" s="172" t="s">
        <v>78</v>
      </c>
      <c r="AY144" s="13" t="s">
        <v>219</v>
      </c>
      <c r="BE144" s="91">
        <f t="shared" si="9"/>
        <v>0</v>
      </c>
      <c r="BF144" s="91">
        <f t="shared" si="10"/>
        <v>0</v>
      </c>
      <c r="BG144" s="91">
        <f t="shared" si="11"/>
        <v>0</v>
      </c>
      <c r="BH144" s="91">
        <f t="shared" si="12"/>
        <v>0</v>
      </c>
      <c r="BI144" s="91">
        <f t="shared" si="13"/>
        <v>0</v>
      </c>
      <c r="BJ144" s="13" t="s">
        <v>84</v>
      </c>
      <c r="BK144" s="91">
        <f t="shared" si="14"/>
        <v>0</v>
      </c>
      <c r="BL144" s="13" t="s">
        <v>225</v>
      </c>
      <c r="BM144" s="172" t="s">
        <v>2697</v>
      </c>
    </row>
    <row r="145" spans="1:65" s="2" customFormat="1" ht="24.3" customHeight="1" x14ac:dyDescent="0.2">
      <c r="A145" s="30"/>
      <c r="B145" s="128"/>
      <c r="C145" s="178" t="s">
        <v>261</v>
      </c>
      <c r="D145" s="178" t="s">
        <v>680</v>
      </c>
      <c r="E145" s="179" t="s">
        <v>2698</v>
      </c>
      <c r="F145" s="180" t="s">
        <v>2699</v>
      </c>
      <c r="G145" s="181" t="s">
        <v>224</v>
      </c>
      <c r="H145" s="182">
        <v>187.29400000000001</v>
      </c>
      <c r="I145" s="183"/>
      <c r="J145" s="184">
        <f t="shared" si="5"/>
        <v>0</v>
      </c>
      <c r="K145" s="185"/>
      <c r="L145" s="186"/>
      <c r="M145" s="187" t="s">
        <v>1</v>
      </c>
      <c r="N145" s="188" t="s">
        <v>38</v>
      </c>
      <c r="O145" s="59"/>
      <c r="P145" s="170">
        <f t="shared" si="6"/>
        <v>0</v>
      </c>
      <c r="Q145" s="170">
        <v>1</v>
      </c>
      <c r="R145" s="170">
        <f t="shared" si="7"/>
        <v>187.29400000000001</v>
      </c>
      <c r="S145" s="170">
        <v>0</v>
      </c>
      <c r="T145" s="171">
        <f t="shared" si="8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72" t="s">
        <v>233</v>
      </c>
      <c r="AT145" s="172" t="s">
        <v>680</v>
      </c>
      <c r="AU145" s="172" t="s">
        <v>78</v>
      </c>
      <c r="AY145" s="13" t="s">
        <v>219</v>
      </c>
      <c r="BE145" s="91">
        <f t="shared" si="9"/>
        <v>0</v>
      </c>
      <c r="BF145" s="91">
        <f t="shared" si="10"/>
        <v>0</v>
      </c>
      <c r="BG145" s="91">
        <f t="shared" si="11"/>
        <v>0</v>
      </c>
      <c r="BH145" s="91">
        <f t="shared" si="12"/>
        <v>0</v>
      </c>
      <c r="BI145" s="91">
        <f t="shared" si="13"/>
        <v>0</v>
      </c>
      <c r="BJ145" s="13" t="s">
        <v>84</v>
      </c>
      <c r="BK145" s="91">
        <f t="shared" si="14"/>
        <v>0</v>
      </c>
      <c r="BL145" s="13" t="s">
        <v>225</v>
      </c>
      <c r="BM145" s="172" t="s">
        <v>2700</v>
      </c>
    </row>
    <row r="146" spans="1:65" s="2" customFormat="1" ht="24.3" customHeight="1" x14ac:dyDescent="0.2">
      <c r="A146" s="30"/>
      <c r="B146" s="128"/>
      <c r="C146" s="160" t="s">
        <v>265</v>
      </c>
      <c r="D146" s="160" t="s">
        <v>221</v>
      </c>
      <c r="E146" s="161" t="s">
        <v>2701</v>
      </c>
      <c r="F146" s="162" t="s">
        <v>2702</v>
      </c>
      <c r="G146" s="163" t="s">
        <v>926</v>
      </c>
      <c r="H146" s="164">
        <v>1081</v>
      </c>
      <c r="I146" s="165"/>
      <c r="J146" s="166">
        <f t="shared" si="5"/>
        <v>0</v>
      </c>
      <c r="K146" s="167"/>
      <c r="L146" s="31"/>
      <c r="M146" s="168" t="s">
        <v>1</v>
      </c>
      <c r="N146" s="169" t="s">
        <v>38</v>
      </c>
      <c r="O146" s="59"/>
      <c r="P146" s="170">
        <f t="shared" si="6"/>
        <v>0</v>
      </c>
      <c r="Q146" s="170">
        <v>0</v>
      </c>
      <c r="R146" s="170">
        <f t="shared" si="7"/>
        <v>0</v>
      </c>
      <c r="S146" s="170">
        <v>0</v>
      </c>
      <c r="T146" s="171">
        <f t="shared" si="8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72" t="s">
        <v>225</v>
      </c>
      <c r="AT146" s="172" t="s">
        <v>221</v>
      </c>
      <c r="AU146" s="172" t="s">
        <v>78</v>
      </c>
      <c r="AY146" s="13" t="s">
        <v>219</v>
      </c>
      <c r="BE146" s="91">
        <f t="shared" si="9"/>
        <v>0</v>
      </c>
      <c r="BF146" s="91">
        <f t="shared" si="10"/>
        <v>0</v>
      </c>
      <c r="BG146" s="91">
        <f t="shared" si="11"/>
        <v>0</v>
      </c>
      <c r="BH146" s="91">
        <f t="shared" si="12"/>
        <v>0</v>
      </c>
      <c r="BI146" s="91">
        <f t="shared" si="13"/>
        <v>0</v>
      </c>
      <c r="BJ146" s="13" t="s">
        <v>84</v>
      </c>
      <c r="BK146" s="91">
        <f t="shared" si="14"/>
        <v>0</v>
      </c>
      <c r="BL146" s="13" t="s">
        <v>225</v>
      </c>
      <c r="BM146" s="172" t="s">
        <v>2703</v>
      </c>
    </row>
    <row r="147" spans="1:65" s="2" customFormat="1" ht="37.799999999999997" customHeight="1" x14ac:dyDescent="0.2">
      <c r="A147" s="30"/>
      <c r="B147" s="128"/>
      <c r="C147" s="160" t="s">
        <v>242</v>
      </c>
      <c r="D147" s="160" t="s">
        <v>221</v>
      </c>
      <c r="E147" s="161" t="s">
        <v>2704</v>
      </c>
      <c r="F147" s="162" t="s">
        <v>2705</v>
      </c>
      <c r="G147" s="163" t="s">
        <v>926</v>
      </c>
      <c r="H147" s="164">
        <v>42</v>
      </c>
      <c r="I147" s="165"/>
      <c r="J147" s="166">
        <f t="shared" si="5"/>
        <v>0</v>
      </c>
      <c r="K147" s="167"/>
      <c r="L147" s="31"/>
      <c r="M147" s="168" t="s">
        <v>1</v>
      </c>
      <c r="N147" s="169" t="s">
        <v>38</v>
      </c>
      <c r="O147" s="59"/>
      <c r="P147" s="170">
        <f t="shared" si="6"/>
        <v>0</v>
      </c>
      <c r="Q147" s="170">
        <v>0</v>
      </c>
      <c r="R147" s="170">
        <f t="shared" si="7"/>
        <v>0</v>
      </c>
      <c r="S147" s="170">
        <v>0</v>
      </c>
      <c r="T147" s="171">
        <f t="shared" si="8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72" t="s">
        <v>225</v>
      </c>
      <c r="AT147" s="172" t="s">
        <v>221</v>
      </c>
      <c r="AU147" s="172" t="s">
        <v>78</v>
      </c>
      <c r="AY147" s="13" t="s">
        <v>219</v>
      </c>
      <c r="BE147" s="91">
        <f t="shared" si="9"/>
        <v>0</v>
      </c>
      <c r="BF147" s="91">
        <f t="shared" si="10"/>
        <v>0</v>
      </c>
      <c r="BG147" s="91">
        <f t="shared" si="11"/>
        <v>0</v>
      </c>
      <c r="BH147" s="91">
        <f t="shared" si="12"/>
        <v>0</v>
      </c>
      <c r="BI147" s="91">
        <f t="shared" si="13"/>
        <v>0</v>
      </c>
      <c r="BJ147" s="13" t="s">
        <v>84</v>
      </c>
      <c r="BK147" s="91">
        <f t="shared" si="14"/>
        <v>0</v>
      </c>
      <c r="BL147" s="13" t="s">
        <v>225</v>
      </c>
      <c r="BM147" s="172" t="s">
        <v>2706</v>
      </c>
    </row>
    <row r="148" spans="1:65" s="2" customFormat="1" ht="37.799999999999997" customHeight="1" x14ac:dyDescent="0.2">
      <c r="A148" s="30"/>
      <c r="B148" s="128"/>
      <c r="C148" s="160" t="s">
        <v>272</v>
      </c>
      <c r="D148" s="160" t="s">
        <v>221</v>
      </c>
      <c r="E148" s="161" t="s">
        <v>2707</v>
      </c>
      <c r="F148" s="162" t="s">
        <v>2708</v>
      </c>
      <c r="G148" s="163" t="s">
        <v>926</v>
      </c>
      <c r="H148" s="164">
        <v>19</v>
      </c>
      <c r="I148" s="165"/>
      <c r="J148" s="166">
        <f t="shared" si="5"/>
        <v>0</v>
      </c>
      <c r="K148" s="167"/>
      <c r="L148" s="31"/>
      <c r="M148" s="168" t="s">
        <v>1</v>
      </c>
      <c r="N148" s="169" t="s">
        <v>38</v>
      </c>
      <c r="O148" s="59"/>
      <c r="P148" s="170">
        <f t="shared" si="6"/>
        <v>0</v>
      </c>
      <c r="Q148" s="170">
        <v>0</v>
      </c>
      <c r="R148" s="170">
        <f t="shared" si="7"/>
        <v>0</v>
      </c>
      <c r="S148" s="170">
        <v>0</v>
      </c>
      <c r="T148" s="171">
        <f t="shared" si="8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72" t="s">
        <v>225</v>
      </c>
      <c r="AT148" s="172" t="s">
        <v>221</v>
      </c>
      <c r="AU148" s="172" t="s">
        <v>78</v>
      </c>
      <c r="AY148" s="13" t="s">
        <v>219</v>
      </c>
      <c r="BE148" s="91">
        <f t="shared" si="9"/>
        <v>0</v>
      </c>
      <c r="BF148" s="91">
        <f t="shared" si="10"/>
        <v>0</v>
      </c>
      <c r="BG148" s="91">
        <f t="shared" si="11"/>
        <v>0</v>
      </c>
      <c r="BH148" s="91">
        <f t="shared" si="12"/>
        <v>0</v>
      </c>
      <c r="BI148" s="91">
        <f t="shared" si="13"/>
        <v>0</v>
      </c>
      <c r="BJ148" s="13" t="s">
        <v>84</v>
      </c>
      <c r="BK148" s="91">
        <f t="shared" si="14"/>
        <v>0</v>
      </c>
      <c r="BL148" s="13" t="s">
        <v>225</v>
      </c>
      <c r="BM148" s="172" t="s">
        <v>2709</v>
      </c>
    </row>
    <row r="149" spans="1:65" s="2" customFormat="1" ht="37.799999999999997" customHeight="1" x14ac:dyDescent="0.2">
      <c r="A149" s="30"/>
      <c r="B149" s="128"/>
      <c r="C149" s="160" t="s">
        <v>247</v>
      </c>
      <c r="D149" s="160" t="s">
        <v>221</v>
      </c>
      <c r="E149" s="161" t="s">
        <v>2710</v>
      </c>
      <c r="F149" s="162" t="s">
        <v>2711</v>
      </c>
      <c r="G149" s="163" t="s">
        <v>926</v>
      </c>
      <c r="H149" s="164">
        <v>1</v>
      </c>
      <c r="I149" s="165"/>
      <c r="J149" s="166">
        <f t="shared" si="5"/>
        <v>0</v>
      </c>
      <c r="K149" s="167"/>
      <c r="L149" s="31"/>
      <c r="M149" s="168" t="s">
        <v>1</v>
      </c>
      <c r="N149" s="169" t="s">
        <v>38</v>
      </c>
      <c r="O149" s="59"/>
      <c r="P149" s="170">
        <f t="shared" si="6"/>
        <v>0</v>
      </c>
      <c r="Q149" s="170">
        <v>0</v>
      </c>
      <c r="R149" s="170">
        <f t="shared" si="7"/>
        <v>0</v>
      </c>
      <c r="S149" s="170">
        <v>0</v>
      </c>
      <c r="T149" s="171">
        <f t="shared" si="8"/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72" t="s">
        <v>225</v>
      </c>
      <c r="AT149" s="172" t="s">
        <v>221</v>
      </c>
      <c r="AU149" s="172" t="s">
        <v>78</v>
      </c>
      <c r="AY149" s="13" t="s">
        <v>219</v>
      </c>
      <c r="BE149" s="91">
        <f t="shared" si="9"/>
        <v>0</v>
      </c>
      <c r="BF149" s="91">
        <f t="shared" si="10"/>
        <v>0</v>
      </c>
      <c r="BG149" s="91">
        <f t="shared" si="11"/>
        <v>0</v>
      </c>
      <c r="BH149" s="91">
        <f t="shared" si="12"/>
        <v>0</v>
      </c>
      <c r="BI149" s="91">
        <f t="shared" si="13"/>
        <v>0</v>
      </c>
      <c r="BJ149" s="13" t="s">
        <v>84</v>
      </c>
      <c r="BK149" s="91">
        <f t="shared" si="14"/>
        <v>0</v>
      </c>
      <c r="BL149" s="13" t="s">
        <v>225</v>
      </c>
      <c r="BM149" s="172" t="s">
        <v>2712</v>
      </c>
    </row>
    <row r="150" spans="1:65" s="2" customFormat="1" ht="24.3" customHeight="1" x14ac:dyDescent="0.2">
      <c r="A150" s="30"/>
      <c r="B150" s="128"/>
      <c r="C150" s="160" t="s">
        <v>334</v>
      </c>
      <c r="D150" s="160" t="s">
        <v>221</v>
      </c>
      <c r="E150" s="161" t="s">
        <v>2713</v>
      </c>
      <c r="F150" s="162" t="s">
        <v>2714</v>
      </c>
      <c r="G150" s="163" t="s">
        <v>926</v>
      </c>
      <c r="H150" s="164">
        <v>1081</v>
      </c>
      <c r="I150" s="165"/>
      <c r="J150" s="166">
        <f t="shared" si="5"/>
        <v>0</v>
      </c>
      <c r="K150" s="167"/>
      <c r="L150" s="31"/>
      <c r="M150" s="168" t="s">
        <v>1</v>
      </c>
      <c r="N150" s="169" t="s">
        <v>38</v>
      </c>
      <c r="O150" s="59"/>
      <c r="P150" s="170">
        <f t="shared" si="6"/>
        <v>0</v>
      </c>
      <c r="Q150" s="170">
        <v>0</v>
      </c>
      <c r="R150" s="170">
        <f t="shared" si="7"/>
        <v>0</v>
      </c>
      <c r="S150" s="170">
        <v>0</v>
      </c>
      <c r="T150" s="171">
        <f t="shared" si="8"/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72" t="s">
        <v>225</v>
      </c>
      <c r="AT150" s="172" t="s">
        <v>221</v>
      </c>
      <c r="AU150" s="172" t="s">
        <v>78</v>
      </c>
      <c r="AY150" s="13" t="s">
        <v>219</v>
      </c>
      <c r="BE150" s="91">
        <f t="shared" si="9"/>
        <v>0</v>
      </c>
      <c r="BF150" s="91">
        <f t="shared" si="10"/>
        <v>0</v>
      </c>
      <c r="BG150" s="91">
        <f t="shared" si="11"/>
        <v>0</v>
      </c>
      <c r="BH150" s="91">
        <f t="shared" si="12"/>
        <v>0</v>
      </c>
      <c r="BI150" s="91">
        <f t="shared" si="13"/>
        <v>0</v>
      </c>
      <c r="BJ150" s="13" t="s">
        <v>84</v>
      </c>
      <c r="BK150" s="91">
        <f t="shared" si="14"/>
        <v>0</v>
      </c>
      <c r="BL150" s="13" t="s">
        <v>225</v>
      </c>
      <c r="BM150" s="172" t="s">
        <v>2715</v>
      </c>
    </row>
    <row r="151" spans="1:65" s="2" customFormat="1" ht="16.5" customHeight="1" x14ac:dyDescent="0.2">
      <c r="A151" s="30"/>
      <c r="B151" s="128"/>
      <c r="C151" s="178" t="s">
        <v>251</v>
      </c>
      <c r="D151" s="178" t="s">
        <v>680</v>
      </c>
      <c r="E151" s="179" t="s">
        <v>2716</v>
      </c>
      <c r="F151" s="180" t="s">
        <v>2717</v>
      </c>
      <c r="G151" s="181" t="s">
        <v>926</v>
      </c>
      <c r="H151" s="182">
        <v>1081</v>
      </c>
      <c r="I151" s="183"/>
      <c r="J151" s="184">
        <f t="shared" si="5"/>
        <v>0</v>
      </c>
      <c r="K151" s="185"/>
      <c r="L151" s="186"/>
      <c r="M151" s="187" t="s">
        <v>1</v>
      </c>
      <c r="N151" s="188" t="s">
        <v>38</v>
      </c>
      <c r="O151" s="59"/>
      <c r="P151" s="170">
        <f t="shared" si="6"/>
        <v>0</v>
      </c>
      <c r="Q151" s="170">
        <v>5.0000000000000002E-5</v>
      </c>
      <c r="R151" s="170">
        <f t="shared" si="7"/>
        <v>5.4050000000000001E-2</v>
      </c>
      <c r="S151" s="170">
        <v>0</v>
      </c>
      <c r="T151" s="171">
        <f t="shared" si="8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72" t="s">
        <v>233</v>
      </c>
      <c r="AT151" s="172" t="s">
        <v>680</v>
      </c>
      <c r="AU151" s="172" t="s">
        <v>78</v>
      </c>
      <c r="AY151" s="13" t="s">
        <v>219</v>
      </c>
      <c r="BE151" s="91">
        <f t="shared" si="9"/>
        <v>0</v>
      </c>
      <c r="BF151" s="91">
        <f t="shared" si="10"/>
        <v>0</v>
      </c>
      <c r="BG151" s="91">
        <f t="shared" si="11"/>
        <v>0</v>
      </c>
      <c r="BH151" s="91">
        <f t="shared" si="12"/>
        <v>0</v>
      </c>
      <c r="BI151" s="91">
        <f t="shared" si="13"/>
        <v>0</v>
      </c>
      <c r="BJ151" s="13" t="s">
        <v>84</v>
      </c>
      <c r="BK151" s="91">
        <f t="shared" si="14"/>
        <v>0</v>
      </c>
      <c r="BL151" s="13" t="s">
        <v>225</v>
      </c>
      <c r="BM151" s="172" t="s">
        <v>2718</v>
      </c>
    </row>
    <row r="152" spans="1:65" s="2" customFormat="1" ht="24.3" customHeight="1" x14ac:dyDescent="0.2">
      <c r="A152" s="30"/>
      <c r="B152" s="128"/>
      <c r="C152" s="160" t="s">
        <v>341</v>
      </c>
      <c r="D152" s="160" t="s">
        <v>221</v>
      </c>
      <c r="E152" s="161" t="s">
        <v>2719</v>
      </c>
      <c r="F152" s="162" t="s">
        <v>2720</v>
      </c>
      <c r="G152" s="163" t="s">
        <v>321</v>
      </c>
      <c r="H152" s="164">
        <v>114.1</v>
      </c>
      <c r="I152" s="165"/>
      <c r="J152" s="166">
        <f t="shared" si="5"/>
        <v>0</v>
      </c>
      <c r="K152" s="167"/>
      <c r="L152" s="31"/>
      <c r="M152" s="168" t="s">
        <v>1</v>
      </c>
      <c r="N152" s="169" t="s">
        <v>38</v>
      </c>
      <c r="O152" s="59"/>
      <c r="P152" s="170">
        <f t="shared" si="6"/>
        <v>0</v>
      </c>
      <c r="Q152" s="170">
        <v>0</v>
      </c>
      <c r="R152" s="170">
        <f t="shared" si="7"/>
        <v>0</v>
      </c>
      <c r="S152" s="170">
        <v>0</v>
      </c>
      <c r="T152" s="171">
        <f t="shared" si="8"/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72" t="s">
        <v>225</v>
      </c>
      <c r="AT152" s="172" t="s">
        <v>221</v>
      </c>
      <c r="AU152" s="172" t="s">
        <v>78</v>
      </c>
      <c r="AY152" s="13" t="s">
        <v>219</v>
      </c>
      <c r="BE152" s="91">
        <f t="shared" si="9"/>
        <v>0</v>
      </c>
      <c r="BF152" s="91">
        <f t="shared" si="10"/>
        <v>0</v>
      </c>
      <c r="BG152" s="91">
        <f t="shared" si="11"/>
        <v>0</v>
      </c>
      <c r="BH152" s="91">
        <f t="shared" si="12"/>
        <v>0</v>
      </c>
      <c r="BI152" s="91">
        <f t="shared" si="13"/>
        <v>0</v>
      </c>
      <c r="BJ152" s="13" t="s">
        <v>84</v>
      </c>
      <c r="BK152" s="91">
        <f t="shared" si="14"/>
        <v>0</v>
      </c>
      <c r="BL152" s="13" t="s">
        <v>225</v>
      </c>
      <c r="BM152" s="172" t="s">
        <v>2721</v>
      </c>
    </row>
    <row r="153" spans="1:65" s="2" customFormat="1" ht="24.3" customHeight="1" x14ac:dyDescent="0.2">
      <c r="A153" s="30"/>
      <c r="B153" s="128"/>
      <c r="C153" s="160" t="s">
        <v>7</v>
      </c>
      <c r="D153" s="160" t="s">
        <v>221</v>
      </c>
      <c r="E153" s="161" t="s">
        <v>2722</v>
      </c>
      <c r="F153" s="162" t="s">
        <v>2723</v>
      </c>
      <c r="G153" s="163" t="s">
        <v>321</v>
      </c>
      <c r="H153" s="164">
        <v>1171.5999999999999</v>
      </c>
      <c r="I153" s="165"/>
      <c r="J153" s="166">
        <f t="shared" si="5"/>
        <v>0</v>
      </c>
      <c r="K153" s="167"/>
      <c r="L153" s="31"/>
      <c r="M153" s="168" t="s">
        <v>1</v>
      </c>
      <c r="N153" s="169" t="s">
        <v>38</v>
      </c>
      <c r="O153" s="59"/>
      <c r="P153" s="170">
        <f t="shared" si="6"/>
        <v>0</v>
      </c>
      <c r="Q153" s="170">
        <v>0</v>
      </c>
      <c r="R153" s="170">
        <f t="shared" si="7"/>
        <v>0</v>
      </c>
      <c r="S153" s="170">
        <v>0</v>
      </c>
      <c r="T153" s="171">
        <f t="shared" si="8"/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72" t="s">
        <v>225</v>
      </c>
      <c r="AT153" s="172" t="s">
        <v>221</v>
      </c>
      <c r="AU153" s="172" t="s">
        <v>78</v>
      </c>
      <c r="AY153" s="13" t="s">
        <v>219</v>
      </c>
      <c r="BE153" s="91">
        <f t="shared" si="9"/>
        <v>0</v>
      </c>
      <c r="BF153" s="91">
        <f t="shared" si="10"/>
        <v>0</v>
      </c>
      <c r="BG153" s="91">
        <f t="shared" si="11"/>
        <v>0</v>
      </c>
      <c r="BH153" s="91">
        <f t="shared" si="12"/>
        <v>0</v>
      </c>
      <c r="BI153" s="91">
        <f t="shared" si="13"/>
        <v>0</v>
      </c>
      <c r="BJ153" s="13" t="s">
        <v>84</v>
      </c>
      <c r="BK153" s="91">
        <f t="shared" si="14"/>
        <v>0</v>
      </c>
      <c r="BL153" s="13" t="s">
        <v>225</v>
      </c>
      <c r="BM153" s="172" t="s">
        <v>2724</v>
      </c>
    </row>
    <row r="154" spans="1:65" s="2" customFormat="1" ht="66.75" customHeight="1" x14ac:dyDescent="0.2">
      <c r="A154" s="30"/>
      <c r="B154" s="128"/>
      <c r="C154" s="160" t="s">
        <v>348</v>
      </c>
      <c r="D154" s="160" t="s">
        <v>221</v>
      </c>
      <c r="E154" s="161" t="s">
        <v>2725</v>
      </c>
      <c r="F154" s="162" t="s">
        <v>2726</v>
      </c>
      <c r="G154" s="163" t="s">
        <v>926</v>
      </c>
      <c r="H154" s="164">
        <v>19</v>
      </c>
      <c r="I154" s="165"/>
      <c r="J154" s="166">
        <f t="shared" si="5"/>
        <v>0</v>
      </c>
      <c r="K154" s="167"/>
      <c r="L154" s="31"/>
      <c r="M154" s="168" t="s">
        <v>1</v>
      </c>
      <c r="N154" s="169" t="s">
        <v>38</v>
      </c>
      <c r="O154" s="59"/>
      <c r="P154" s="170">
        <f t="shared" si="6"/>
        <v>0</v>
      </c>
      <c r="Q154" s="170">
        <v>0</v>
      </c>
      <c r="R154" s="170">
        <f t="shared" si="7"/>
        <v>0</v>
      </c>
      <c r="S154" s="170">
        <v>0</v>
      </c>
      <c r="T154" s="171">
        <f t="shared" si="8"/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72" t="s">
        <v>225</v>
      </c>
      <c r="AT154" s="172" t="s">
        <v>221</v>
      </c>
      <c r="AU154" s="172" t="s">
        <v>78</v>
      </c>
      <c r="AY154" s="13" t="s">
        <v>219</v>
      </c>
      <c r="BE154" s="91">
        <f t="shared" si="9"/>
        <v>0</v>
      </c>
      <c r="BF154" s="91">
        <f t="shared" si="10"/>
        <v>0</v>
      </c>
      <c r="BG154" s="91">
        <f t="shared" si="11"/>
        <v>0</v>
      </c>
      <c r="BH154" s="91">
        <f t="shared" si="12"/>
        <v>0</v>
      </c>
      <c r="BI154" s="91">
        <f t="shared" si="13"/>
        <v>0</v>
      </c>
      <c r="BJ154" s="13" t="s">
        <v>84</v>
      </c>
      <c r="BK154" s="91">
        <f t="shared" si="14"/>
        <v>0</v>
      </c>
      <c r="BL154" s="13" t="s">
        <v>225</v>
      </c>
      <c r="BM154" s="172" t="s">
        <v>2727</v>
      </c>
    </row>
    <row r="155" spans="1:65" s="2" customFormat="1" ht="66.75" customHeight="1" x14ac:dyDescent="0.2">
      <c r="A155" s="30"/>
      <c r="B155" s="128"/>
      <c r="C155" s="160" t="s">
        <v>256</v>
      </c>
      <c r="D155" s="160" t="s">
        <v>221</v>
      </c>
      <c r="E155" s="161" t="s">
        <v>2728</v>
      </c>
      <c r="F155" s="162" t="s">
        <v>2729</v>
      </c>
      <c r="G155" s="163" t="s">
        <v>926</v>
      </c>
      <c r="H155" s="164">
        <v>1</v>
      </c>
      <c r="I155" s="165"/>
      <c r="J155" s="166">
        <f t="shared" si="5"/>
        <v>0</v>
      </c>
      <c r="K155" s="167"/>
      <c r="L155" s="31"/>
      <c r="M155" s="168" t="s">
        <v>1</v>
      </c>
      <c r="N155" s="169" t="s">
        <v>38</v>
      </c>
      <c r="O155" s="59"/>
      <c r="P155" s="170">
        <f t="shared" si="6"/>
        <v>0</v>
      </c>
      <c r="Q155" s="170">
        <v>0</v>
      </c>
      <c r="R155" s="170">
        <f t="shared" si="7"/>
        <v>0</v>
      </c>
      <c r="S155" s="170">
        <v>0</v>
      </c>
      <c r="T155" s="171">
        <f t="shared" si="8"/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72" t="s">
        <v>225</v>
      </c>
      <c r="AT155" s="172" t="s">
        <v>221</v>
      </c>
      <c r="AU155" s="172" t="s">
        <v>78</v>
      </c>
      <c r="AY155" s="13" t="s">
        <v>219</v>
      </c>
      <c r="BE155" s="91">
        <f t="shared" si="9"/>
        <v>0</v>
      </c>
      <c r="BF155" s="91">
        <f t="shared" si="10"/>
        <v>0</v>
      </c>
      <c r="BG155" s="91">
        <f t="shared" si="11"/>
        <v>0</v>
      </c>
      <c r="BH155" s="91">
        <f t="shared" si="12"/>
        <v>0</v>
      </c>
      <c r="BI155" s="91">
        <f t="shared" si="13"/>
        <v>0</v>
      </c>
      <c r="BJ155" s="13" t="s">
        <v>84</v>
      </c>
      <c r="BK155" s="91">
        <f t="shared" si="14"/>
        <v>0</v>
      </c>
      <c r="BL155" s="13" t="s">
        <v>225</v>
      </c>
      <c r="BM155" s="172" t="s">
        <v>2730</v>
      </c>
    </row>
    <row r="156" spans="1:65" s="2" customFormat="1" ht="21.75" customHeight="1" x14ac:dyDescent="0.2">
      <c r="A156" s="30"/>
      <c r="B156" s="128"/>
      <c r="C156" s="178" t="s">
        <v>356</v>
      </c>
      <c r="D156" s="178" t="s">
        <v>680</v>
      </c>
      <c r="E156" s="179" t="s">
        <v>2731</v>
      </c>
      <c r="F156" s="180" t="s">
        <v>2732</v>
      </c>
      <c r="G156" s="181" t="s">
        <v>926</v>
      </c>
      <c r="H156" s="182">
        <v>6</v>
      </c>
      <c r="I156" s="183"/>
      <c r="J156" s="184">
        <f t="shared" si="5"/>
        <v>0</v>
      </c>
      <c r="K156" s="185"/>
      <c r="L156" s="186"/>
      <c r="M156" s="187" t="s">
        <v>1</v>
      </c>
      <c r="N156" s="188" t="s">
        <v>38</v>
      </c>
      <c r="O156" s="59"/>
      <c r="P156" s="170">
        <f t="shared" si="6"/>
        <v>0</v>
      </c>
      <c r="Q156" s="170">
        <v>0.2</v>
      </c>
      <c r="R156" s="170">
        <f t="shared" si="7"/>
        <v>1.2000000000000002</v>
      </c>
      <c r="S156" s="170">
        <v>0</v>
      </c>
      <c r="T156" s="171">
        <f t="shared" si="8"/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72" t="s">
        <v>233</v>
      </c>
      <c r="AT156" s="172" t="s">
        <v>680</v>
      </c>
      <c r="AU156" s="172" t="s">
        <v>78</v>
      </c>
      <c r="AY156" s="13" t="s">
        <v>219</v>
      </c>
      <c r="BE156" s="91">
        <f t="shared" si="9"/>
        <v>0</v>
      </c>
      <c r="BF156" s="91">
        <f t="shared" si="10"/>
        <v>0</v>
      </c>
      <c r="BG156" s="91">
        <f t="shared" si="11"/>
        <v>0</v>
      </c>
      <c r="BH156" s="91">
        <f t="shared" si="12"/>
        <v>0</v>
      </c>
      <c r="BI156" s="91">
        <f t="shared" si="13"/>
        <v>0</v>
      </c>
      <c r="BJ156" s="13" t="s">
        <v>84</v>
      </c>
      <c r="BK156" s="91">
        <f t="shared" si="14"/>
        <v>0</v>
      </c>
      <c r="BL156" s="13" t="s">
        <v>225</v>
      </c>
      <c r="BM156" s="172" t="s">
        <v>2733</v>
      </c>
    </row>
    <row r="157" spans="1:65" s="2" customFormat="1" ht="21.75" customHeight="1" x14ac:dyDescent="0.2">
      <c r="A157" s="30"/>
      <c r="B157" s="128"/>
      <c r="C157" s="178" t="s">
        <v>260</v>
      </c>
      <c r="D157" s="178" t="s">
        <v>680</v>
      </c>
      <c r="E157" s="179" t="s">
        <v>2734</v>
      </c>
      <c r="F157" s="180" t="s">
        <v>2735</v>
      </c>
      <c r="G157" s="181" t="s">
        <v>926</v>
      </c>
      <c r="H157" s="182">
        <v>3</v>
      </c>
      <c r="I157" s="183"/>
      <c r="J157" s="184">
        <f t="shared" si="5"/>
        <v>0</v>
      </c>
      <c r="K157" s="185"/>
      <c r="L157" s="186"/>
      <c r="M157" s="187" t="s">
        <v>1</v>
      </c>
      <c r="N157" s="188" t="s">
        <v>38</v>
      </c>
      <c r="O157" s="59"/>
      <c r="P157" s="170">
        <f t="shared" si="6"/>
        <v>0</v>
      </c>
      <c r="Q157" s="170">
        <v>0.2</v>
      </c>
      <c r="R157" s="170">
        <f t="shared" si="7"/>
        <v>0.60000000000000009</v>
      </c>
      <c r="S157" s="170">
        <v>0</v>
      </c>
      <c r="T157" s="171">
        <f t="shared" si="8"/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72" t="s">
        <v>233</v>
      </c>
      <c r="AT157" s="172" t="s">
        <v>680</v>
      </c>
      <c r="AU157" s="172" t="s">
        <v>78</v>
      </c>
      <c r="AY157" s="13" t="s">
        <v>219</v>
      </c>
      <c r="BE157" s="91">
        <f t="shared" si="9"/>
        <v>0</v>
      </c>
      <c r="BF157" s="91">
        <f t="shared" si="10"/>
        <v>0</v>
      </c>
      <c r="BG157" s="91">
        <f t="shared" si="11"/>
        <v>0</v>
      </c>
      <c r="BH157" s="91">
        <f t="shared" si="12"/>
        <v>0</v>
      </c>
      <c r="BI157" s="91">
        <f t="shared" si="13"/>
        <v>0</v>
      </c>
      <c r="BJ157" s="13" t="s">
        <v>84</v>
      </c>
      <c r="BK157" s="91">
        <f t="shared" si="14"/>
        <v>0</v>
      </c>
      <c r="BL157" s="13" t="s">
        <v>225</v>
      </c>
      <c r="BM157" s="172" t="s">
        <v>2736</v>
      </c>
    </row>
    <row r="158" spans="1:65" s="2" customFormat="1" ht="21.75" customHeight="1" x14ac:dyDescent="0.2">
      <c r="A158" s="30"/>
      <c r="B158" s="128"/>
      <c r="C158" s="178" t="s">
        <v>363</v>
      </c>
      <c r="D158" s="178" t="s">
        <v>680</v>
      </c>
      <c r="E158" s="179" t="s">
        <v>2737</v>
      </c>
      <c r="F158" s="180" t="s">
        <v>2738</v>
      </c>
      <c r="G158" s="181" t="s">
        <v>926</v>
      </c>
      <c r="H158" s="182">
        <v>1</v>
      </c>
      <c r="I158" s="183"/>
      <c r="J158" s="184">
        <f t="shared" si="5"/>
        <v>0</v>
      </c>
      <c r="K158" s="185"/>
      <c r="L158" s="186"/>
      <c r="M158" s="187" t="s">
        <v>1</v>
      </c>
      <c r="N158" s="188" t="s">
        <v>38</v>
      </c>
      <c r="O158" s="59"/>
      <c r="P158" s="170">
        <f t="shared" si="6"/>
        <v>0</v>
      </c>
      <c r="Q158" s="170">
        <v>0.2</v>
      </c>
      <c r="R158" s="170">
        <f t="shared" si="7"/>
        <v>0.2</v>
      </c>
      <c r="S158" s="170">
        <v>0</v>
      </c>
      <c r="T158" s="171">
        <f t="shared" si="8"/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72" t="s">
        <v>233</v>
      </c>
      <c r="AT158" s="172" t="s">
        <v>680</v>
      </c>
      <c r="AU158" s="172" t="s">
        <v>78</v>
      </c>
      <c r="AY158" s="13" t="s">
        <v>219</v>
      </c>
      <c r="BE158" s="91">
        <f t="shared" si="9"/>
        <v>0</v>
      </c>
      <c r="BF158" s="91">
        <f t="shared" si="10"/>
        <v>0</v>
      </c>
      <c r="BG158" s="91">
        <f t="shared" si="11"/>
        <v>0</v>
      </c>
      <c r="BH158" s="91">
        <f t="shared" si="12"/>
        <v>0</v>
      </c>
      <c r="BI158" s="91">
        <f t="shared" si="13"/>
        <v>0</v>
      </c>
      <c r="BJ158" s="13" t="s">
        <v>84</v>
      </c>
      <c r="BK158" s="91">
        <f t="shared" si="14"/>
        <v>0</v>
      </c>
      <c r="BL158" s="13" t="s">
        <v>225</v>
      </c>
      <c r="BM158" s="172" t="s">
        <v>2739</v>
      </c>
    </row>
    <row r="159" spans="1:65" s="2" customFormat="1" ht="21.75" customHeight="1" x14ac:dyDescent="0.2">
      <c r="A159" s="30"/>
      <c r="B159" s="128"/>
      <c r="C159" s="178" t="s">
        <v>264</v>
      </c>
      <c r="D159" s="178" t="s">
        <v>680</v>
      </c>
      <c r="E159" s="179" t="s">
        <v>2740</v>
      </c>
      <c r="F159" s="180" t="s">
        <v>2741</v>
      </c>
      <c r="G159" s="181" t="s">
        <v>926</v>
      </c>
      <c r="H159" s="182">
        <v>2</v>
      </c>
      <c r="I159" s="183"/>
      <c r="J159" s="184">
        <f t="shared" si="5"/>
        <v>0</v>
      </c>
      <c r="K159" s="185"/>
      <c r="L159" s="186"/>
      <c r="M159" s="187" t="s">
        <v>1</v>
      </c>
      <c r="N159" s="188" t="s">
        <v>38</v>
      </c>
      <c r="O159" s="59"/>
      <c r="P159" s="170">
        <f t="shared" si="6"/>
        <v>0</v>
      </c>
      <c r="Q159" s="170">
        <v>0.2</v>
      </c>
      <c r="R159" s="170">
        <f t="shared" si="7"/>
        <v>0.4</v>
      </c>
      <c r="S159" s="170">
        <v>0</v>
      </c>
      <c r="T159" s="171">
        <f t="shared" si="8"/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72" t="s">
        <v>233</v>
      </c>
      <c r="AT159" s="172" t="s">
        <v>680</v>
      </c>
      <c r="AU159" s="172" t="s">
        <v>78</v>
      </c>
      <c r="AY159" s="13" t="s">
        <v>219</v>
      </c>
      <c r="BE159" s="91">
        <f t="shared" si="9"/>
        <v>0</v>
      </c>
      <c r="BF159" s="91">
        <f t="shared" si="10"/>
        <v>0</v>
      </c>
      <c r="BG159" s="91">
        <f t="shared" si="11"/>
        <v>0</v>
      </c>
      <c r="BH159" s="91">
        <f t="shared" si="12"/>
        <v>0</v>
      </c>
      <c r="BI159" s="91">
        <f t="shared" si="13"/>
        <v>0</v>
      </c>
      <c r="BJ159" s="13" t="s">
        <v>84</v>
      </c>
      <c r="BK159" s="91">
        <f t="shared" si="14"/>
        <v>0</v>
      </c>
      <c r="BL159" s="13" t="s">
        <v>225</v>
      </c>
      <c r="BM159" s="172" t="s">
        <v>2742</v>
      </c>
    </row>
    <row r="160" spans="1:65" s="2" customFormat="1" ht="21.75" customHeight="1" x14ac:dyDescent="0.2">
      <c r="A160" s="30"/>
      <c r="B160" s="128"/>
      <c r="C160" s="178" t="s">
        <v>370</v>
      </c>
      <c r="D160" s="178" t="s">
        <v>680</v>
      </c>
      <c r="E160" s="179" t="s">
        <v>2743</v>
      </c>
      <c r="F160" s="180" t="s">
        <v>2744</v>
      </c>
      <c r="G160" s="181" t="s">
        <v>926</v>
      </c>
      <c r="H160" s="182">
        <v>1</v>
      </c>
      <c r="I160" s="183"/>
      <c r="J160" s="184">
        <f t="shared" si="5"/>
        <v>0</v>
      </c>
      <c r="K160" s="185"/>
      <c r="L160" s="186"/>
      <c r="M160" s="187" t="s">
        <v>1</v>
      </c>
      <c r="N160" s="188" t="s">
        <v>38</v>
      </c>
      <c r="O160" s="59"/>
      <c r="P160" s="170">
        <f t="shared" si="6"/>
        <v>0</v>
      </c>
      <c r="Q160" s="170">
        <v>0.29499999999999998</v>
      </c>
      <c r="R160" s="170">
        <f t="shared" si="7"/>
        <v>0.29499999999999998</v>
      </c>
      <c r="S160" s="170">
        <v>0</v>
      </c>
      <c r="T160" s="171">
        <f t="shared" si="8"/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72" t="s">
        <v>233</v>
      </c>
      <c r="AT160" s="172" t="s">
        <v>680</v>
      </c>
      <c r="AU160" s="172" t="s">
        <v>78</v>
      </c>
      <c r="AY160" s="13" t="s">
        <v>219</v>
      </c>
      <c r="BE160" s="91">
        <f t="shared" si="9"/>
        <v>0</v>
      </c>
      <c r="BF160" s="91">
        <f t="shared" si="10"/>
        <v>0</v>
      </c>
      <c r="BG160" s="91">
        <f t="shared" si="11"/>
        <v>0</v>
      </c>
      <c r="BH160" s="91">
        <f t="shared" si="12"/>
        <v>0</v>
      </c>
      <c r="BI160" s="91">
        <f t="shared" si="13"/>
        <v>0</v>
      </c>
      <c r="BJ160" s="13" t="s">
        <v>84</v>
      </c>
      <c r="BK160" s="91">
        <f t="shared" si="14"/>
        <v>0</v>
      </c>
      <c r="BL160" s="13" t="s">
        <v>225</v>
      </c>
      <c r="BM160" s="172" t="s">
        <v>2745</v>
      </c>
    </row>
    <row r="161" spans="1:65" s="2" customFormat="1" ht="16.5" customHeight="1" x14ac:dyDescent="0.2">
      <c r="A161" s="30"/>
      <c r="B161" s="128"/>
      <c r="C161" s="178" t="s">
        <v>268</v>
      </c>
      <c r="D161" s="178" t="s">
        <v>680</v>
      </c>
      <c r="E161" s="179" t="s">
        <v>2746</v>
      </c>
      <c r="F161" s="180" t="s">
        <v>2747</v>
      </c>
      <c r="G161" s="181" t="s">
        <v>926</v>
      </c>
      <c r="H161" s="182">
        <v>6</v>
      </c>
      <c r="I161" s="183"/>
      <c r="J161" s="184">
        <f t="shared" si="5"/>
        <v>0</v>
      </c>
      <c r="K161" s="185"/>
      <c r="L161" s="186"/>
      <c r="M161" s="187" t="s">
        <v>1</v>
      </c>
      <c r="N161" s="188" t="s">
        <v>38</v>
      </c>
      <c r="O161" s="59"/>
      <c r="P161" s="170">
        <f t="shared" si="6"/>
        <v>0</v>
      </c>
      <c r="Q161" s="170">
        <v>0.20949999999999999</v>
      </c>
      <c r="R161" s="170">
        <f t="shared" si="7"/>
        <v>1.2569999999999999</v>
      </c>
      <c r="S161" s="170">
        <v>0</v>
      </c>
      <c r="T161" s="171">
        <f t="shared" si="8"/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72" t="s">
        <v>233</v>
      </c>
      <c r="AT161" s="172" t="s">
        <v>680</v>
      </c>
      <c r="AU161" s="172" t="s">
        <v>78</v>
      </c>
      <c r="AY161" s="13" t="s">
        <v>219</v>
      </c>
      <c r="BE161" s="91">
        <f t="shared" si="9"/>
        <v>0</v>
      </c>
      <c r="BF161" s="91">
        <f t="shared" si="10"/>
        <v>0</v>
      </c>
      <c r="BG161" s="91">
        <f t="shared" si="11"/>
        <v>0</v>
      </c>
      <c r="BH161" s="91">
        <f t="shared" si="12"/>
        <v>0</v>
      </c>
      <c r="BI161" s="91">
        <f t="shared" si="13"/>
        <v>0</v>
      </c>
      <c r="BJ161" s="13" t="s">
        <v>84</v>
      </c>
      <c r="BK161" s="91">
        <f t="shared" si="14"/>
        <v>0</v>
      </c>
      <c r="BL161" s="13" t="s">
        <v>225</v>
      </c>
      <c r="BM161" s="172" t="s">
        <v>2748</v>
      </c>
    </row>
    <row r="162" spans="1:65" s="2" customFormat="1" ht="21.75" customHeight="1" x14ac:dyDescent="0.2">
      <c r="A162" s="30"/>
      <c r="B162" s="128"/>
      <c r="C162" s="178" t="s">
        <v>377</v>
      </c>
      <c r="D162" s="178" t="s">
        <v>680</v>
      </c>
      <c r="E162" s="179" t="s">
        <v>2749</v>
      </c>
      <c r="F162" s="180" t="s">
        <v>2750</v>
      </c>
      <c r="G162" s="181" t="s">
        <v>926</v>
      </c>
      <c r="H162" s="182">
        <v>1</v>
      </c>
      <c r="I162" s="183"/>
      <c r="J162" s="184">
        <f t="shared" si="5"/>
        <v>0</v>
      </c>
      <c r="K162" s="185"/>
      <c r="L162" s="186"/>
      <c r="M162" s="187" t="s">
        <v>1</v>
      </c>
      <c r="N162" s="188" t="s">
        <v>38</v>
      </c>
      <c r="O162" s="59"/>
      <c r="P162" s="170">
        <f t="shared" si="6"/>
        <v>0</v>
      </c>
      <c r="Q162" s="170">
        <v>1.5</v>
      </c>
      <c r="R162" s="170">
        <f t="shared" si="7"/>
        <v>1.5</v>
      </c>
      <c r="S162" s="170">
        <v>0</v>
      </c>
      <c r="T162" s="171">
        <f t="shared" si="8"/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72" t="s">
        <v>233</v>
      </c>
      <c r="AT162" s="172" t="s">
        <v>680</v>
      </c>
      <c r="AU162" s="172" t="s">
        <v>78</v>
      </c>
      <c r="AY162" s="13" t="s">
        <v>219</v>
      </c>
      <c r="BE162" s="91">
        <f t="shared" si="9"/>
        <v>0</v>
      </c>
      <c r="BF162" s="91">
        <f t="shared" si="10"/>
        <v>0</v>
      </c>
      <c r="BG162" s="91">
        <f t="shared" si="11"/>
        <v>0</v>
      </c>
      <c r="BH162" s="91">
        <f t="shared" si="12"/>
        <v>0</v>
      </c>
      <c r="BI162" s="91">
        <f t="shared" si="13"/>
        <v>0</v>
      </c>
      <c r="BJ162" s="13" t="s">
        <v>84</v>
      </c>
      <c r="BK162" s="91">
        <f t="shared" si="14"/>
        <v>0</v>
      </c>
      <c r="BL162" s="13" t="s">
        <v>225</v>
      </c>
      <c r="BM162" s="172" t="s">
        <v>2751</v>
      </c>
    </row>
    <row r="163" spans="1:65" s="2" customFormat="1" ht="24.3" customHeight="1" x14ac:dyDescent="0.2">
      <c r="A163" s="30"/>
      <c r="B163" s="128"/>
      <c r="C163" s="178" t="s">
        <v>271</v>
      </c>
      <c r="D163" s="178" t="s">
        <v>680</v>
      </c>
      <c r="E163" s="179" t="s">
        <v>2752</v>
      </c>
      <c r="F163" s="180" t="s">
        <v>2753</v>
      </c>
      <c r="G163" s="181" t="s">
        <v>224</v>
      </c>
      <c r="H163" s="182">
        <v>11</v>
      </c>
      <c r="I163" s="183"/>
      <c r="J163" s="184">
        <f t="shared" si="5"/>
        <v>0</v>
      </c>
      <c r="K163" s="185"/>
      <c r="L163" s="186"/>
      <c r="M163" s="187" t="s">
        <v>1</v>
      </c>
      <c r="N163" s="188" t="s">
        <v>38</v>
      </c>
      <c r="O163" s="59"/>
      <c r="P163" s="170">
        <f t="shared" si="6"/>
        <v>0</v>
      </c>
      <c r="Q163" s="170">
        <v>1.6</v>
      </c>
      <c r="R163" s="170">
        <f t="shared" si="7"/>
        <v>17.600000000000001</v>
      </c>
      <c r="S163" s="170">
        <v>0</v>
      </c>
      <c r="T163" s="171">
        <f t="shared" si="8"/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72" t="s">
        <v>233</v>
      </c>
      <c r="AT163" s="172" t="s">
        <v>680</v>
      </c>
      <c r="AU163" s="172" t="s">
        <v>78</v>
      </c>
      <c r="AY163" s="13" t="s">
        <v>219</v>
      </c>
      <c r="BE163" s="91">
        <f t="shared" si="9"/>
        <v>0</v>
      </c>
      <c r="BF163" s="91">
        <f t="shared" si="10"/>
        <v>0</v>
      </c>
      <c r="BG163" s="91">
        <f t="shared" si="11"/>
        <v>0</v>
      </c>
      <c r="BH163" s="91">
        <f t="shared" si="12"/>
        <v>0</v>
      </c>
      <c r="BI163" s="91">
        <f t="shared" si="13"/>
        <v>0</v>
      </c>
      <c r="BJ163" s="13" t="s">
        <v>84</v>
      </c>
      <c r="BK163" s="91">
        <f t="shared" si="14"/>
        <v>0</v>
      </c>
      <c r="BL163" s="13" t="s">
        <v>225</v>
      </c>
      <c r="BM163" s="172" t="s">
        <v>2754</v>
      </c>
    </row>
    <row r="164" spans="1:65" s="2" customFormat="1" ht="33" customHeight="1" x14ac:dyDescent="0.2">
      <c r="A164" s="30"/>
      <c r="B164" s="128"/>
      <c r="C164" s="160" t="s">
        <v>386</v>
      </c>
      <c r="D164" s="160" t="s">
        <v>221</v>
      </c>
      <c r="E164" s="161" t="s">
        <v>2755</v>
      </c>
      <c r="F164" s="162" t="s">
        <v>2756</v>
      </c>
      <c r="G164" s="163" t="s">
        <v>926</v>
      </c>
      <c r="H164" s="164">
        <v>42</v>
      </c>
      <c r="I164" s="165"/>
      <c r="J164" s="166">
        <f t="shared" si="5"/>
        <v>0</v>
      </c>
      <c r="K164" s="167"/>
      <c r="L164" s="31"/>
      <c r="M164" s="168" t="s">
        <v>1</v>
      </c>
      <c r="N164" s="169" t="s">
        <v>38</v>
      </c>
      <c r="O164" s="59"/>
      <c r="P164" s="170">
        <f t="shared" si="6"/>
        <v>0</v>
      </c>
      <c r="Q164" s="170">
        <v>0</v>
      </c>
      <c r="R164" s="170">
        <f t="shared" si="7"/>
        <v>0</v>
      </c>
      <c r="S164" s="170">
        <v>0</v>
      </c>
      <c r="T164" s="171">
        <f t="shared" si="8"/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72" t="s">
        <v>225</v>
      </c>
      <c r="AT164" s="172" t="s">
        <v>221</v>
      </c>
      <c r="AU164" s="172" t="s">
        <v>78</v>
      </c>
      <c r="AY164" s="13" t="s">
        <v>219</v>
      </c>
      <c r="BE164" s="91">
        <f t="shared" si="9"/>
        <v>0</v>
      </c>
      <c r="BF164" s="91">
        <f t="shared" si="10"/>
        <v>0</v>
      </c>
      <c r="BG164" s="91">
        <f t="shared" si="11"/>
        <v>0</v>
      </c>
      <c r="BH164" s="91">
        <f t="shared" si="12"/>
        <v>0</v>
      </c>
      <c r="BI164" s="91">
        <f t="shared" si="13"/>
        <v>0</v>
      </c>
      <c r="BJ164" s="13" t="s">
        <v>84</v>
      </c>
      <c r="BK164" s="91">
        <f t="shared" si="14"/>
        <v>0</v>
      </c>
      <c r="BL164" s="13" t="s">
        <v>225</v>
      </c>
      <c r="BM164" s="172" t="s">
        <v>2757</v>
      </c>
    </row>
    <row r="165" spans="1:65" s="2" customFormat="1" ht="16.5" customHeight="1" x14ac:dyDescent="0.2">
      <c r="A165" s="30"/>
      <c r="B165" s="128"/>
      <c r="C165" s="178" t="s">
        <v>275</v>
      </c>
      <c r="D165" s="178" t="s">
        <v>680</v>
      </c>
      <c r="E165" s="179" t="s">
        <v>2758</v>
      </c>
      <c r="F165" s="180" t="s">
        <v>2759</v>
      </c>
      <c r="G165" s="181" t="s">
        <v>926</v>
      </c>
      <c r="H165" s="182">
        <v>5</v>
      </c>
      <c r="I165" s="183"/>
      <c r="J165" s="184">
        <f t="shared" si="5"/>
        <v>0</v>
      </c>
      <c r="K165" s="185"/>
      <c r="L165" s="186"/>
      <c r="M165" s="187" t="s">
        <v>1</v>
      </c>
      <c r="N165" s="188" t="s">
        <v>38</v>
      </c>
      <c r="O165" s="59"/>
      <c r="P165" s="170">
        <f t="shared" si="6"/>
        <v>0</v>
      </c>
      <c r="Q165" s="170">
        <v>8.0000000000000002E-3</v>
      </c>
      <c r="R165" s="170">
        <f t="shared" si="7"/>
        <v>0.04</v>
      </c>
      <c r="S165" s="170">
        <v>0</v>
      </c>
      <c r="T165" s="171">
        <f t="shared" si="8"/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72" t="s">
        <v>233</v>
      </c>
      <c r="AT165" s="172" t="s">
        <v>680</v>
      </c>
      <c r="AU165" s="172" t="s">
        <v>78</v>
      </c>
      <c r="AY165" s="13" t="s">
        <v>219</v>
      </c>
      <c r="BE165" s="91">
        <f t="shared" si="9"/>
        <v>0</v>
      </c>
      <c r="BF165" s="91">
        <f t="shared" si="10"/>
        <v>0</v>
      </c>
      <c r="BG165" s="91">
        <f t="shared" si="11"/>
        <v>0</v>
      </c>
      <c r="BH165" s="91">
        <f t="shared" si="12"/>
        <v>0</v>
      </c>
      <c r="BI165" s="91">
        <f t="shared" si="13"/>
        <v>0</v>
      </c>
      <c r="BJ165" s="13" t="s">
        <v>84</v>
      </c>
      <c r="BK165" s="91">
        <f t="shared" si="14"/>
        <v>0</v>
      </c>
      <c r="BL165" s="13" t="s">
        <v>225</v>
      </c>
      <c r="BM165" s="172" t="s">
        <v>2760</v>
      </c>
    </row>
    <row r="166" spans="1:65" s="2" customFormat="1" ht="16.5" customHeight="1" x14ac:dyDescent="0.2">
      <c r="A166" s="30"/>
      <c r="B166" s="128"/>
      <c r="C166" s="178" t="s">
        <v>393</v>
      </c>
      <c r="D166" s="178" t="s">
        <v>680</v>
      </c>
      <c r="E166" s="179" t="s">
        <v>2761</v>
      </c>
      <c r="F166" s="180" t="s">
        <v>2762</v>
      </c>
      <c r="G166" s="181" t="s">
        <v>926</v>
      </c>
      <c r="H166" s="182">
        <v>1</v>
      </c>
      <c r="I166" s="183"/>
      <c r="J166" s="184">
        <f t="shared" ref="J166:J191" si="15">ROUND(I166*H166,2)</f>
        <v>0</v>
      </c>
      <c r="K166" s="185"/>
      <c r="L166" s="186"/>
      <c r="M166" s="187" t="s">
        <v>1</v>
      </c>
      <c r="N166" s="188" t="s">
        <v>38</v>
      </c>
      <c r="O166" s="59"/>
      <c r="P166" s="170">
        <f t="shared" ref="P166:P191" si="16">O166*H166</f>
        <v>0</v>
      </c>
      <c r="Q166" s="170">
        <v>8.0000000000000002E-3</v>
      </c>
      <c r="R166" s="170">
        <f t="shared" ref="R166:R191" si="17">Q166*H166</f>
        <v>8.0000000000000002E-3</v>
      </c>
      <c r="S166" s="170">
        <v>0</v>
      </c>
      <c r="T166" s="171">
        <f t="shared" ref="T166:T191" si="18">S166*H166</f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72" t="s">
        <v>233</v>
      </c>
      <c r="AT166" s="172" t="s">
        <v>680</v>
      </c>
      <c r="AU166" s="172" t="s">
        <v>78</v>
      </c>
      <c r="AY166" s="13" t="s">
        <v>219</v>
      </c>
      <c r="BE166" s="91">
        <f t="shared" ref="BE166:BE191" si="19">IF(N166="základná",J166,0)</f>
        <v>0</v>
      </c>
      <c r="BF166" s="91">
        <f t="shared" ref="BF166:BF191" si="20">IF(N166="znížená",J166,0)</f>
        <v>0</v>
      </c>
      <c r="BG166" s="91">
        <f t="shared" ref="BG166:BG191" si="21">IF(N166="zákl. prenesená",J166,0)</f>
        <v>0</v>
      </c>
      <c r="BH166" s="91">
        <f t="shared" ref="BH166:BH191" si="22">IF(N166="zníž. prenesená",J166,0)</f>
        <v>0</v>
      </c>
      <c r="BI166" s="91">
        <f t="shared" ref="BI166:BI191" si="23">IF(N166="nulová",J166,0)</f>
        <v>0</v>
      </c>
      <c r="BJ166" s="13" t="s">
        <v>84</v>
      </c>
      <c r="BK166" s="91">
        <f t="shared" ref="BK166:BK191" si="24">ROUND(I166*H166,2)</f>
        <v>0</v>
      </c>
      <c r="BL166" s="13" t="s">
        <v>225</v>
      </c>
      <c r="BM166" s="172" t="s">
        <v>2763</v>
      </c>
    </row>
    <row r="167" spans="1:65" s="2" customFormat="1" ht="16.5" customHeight="1" x14ac:dyDescent="0.2">
      <c r="A167" s="30"/>
      <c r="B167" s="128"/>
      <c r="C167" s="178" t="s">
        <v>279</v>
      </c>
      <c r="D167" s="178" t="s">
        <v>680</v>
      </c>
      <c r="E167" s="179" t="s">
        <v>2764</v>
      </c>
      <c r="F167" s="180" t="s">
        <v>2765</v>
      </c>
      <c r="G167" s="181" t="s">
        <v>926</v>
      </c>
      <c r="H167" s="182">
        <v>3</v>
      </c>
      <c r="I167" s="183"/>
      <c r="J167" s="184">
        <f t="shared" si="15"/>
        <v>0</v>
      </c>
      <c r="K167" s="185"/>
      <c r="L167" s="186"/>
      <c r="M167" s="187" t="s">
        <v>1</v>
      </c>
      <c r="N167" s="188" t="s">
        <v>38</v>
      </c>
      <c r="O167" s="59"/>
      <c r="P167" s="170">
        <f t="shared" si="16"/>
        <v>0</v>
      </c>
      <c r="Q167" s="170">
        <v>8.0000000000000002E-3</v>
      </c>
      <c r="R167" s="170">
        <f t="shared" si="17"/>
        <v>2.4E-2</v>
      </c>
      <c r="S167" s="170">
        <v>0</v>
      </c>
      <c r="T167" s="171">
        <f t="shared" si="18"/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72" t="s">
        <v>233</v>
      </c>
      <c r="AT167" s="172" t="s">
        <v>680</v>
      </c>
      <c r="AU167" s="172" t="s">
        <v>78</v>
      </c>
      <c r="AY167" s="13" t="s">
        <v>219</v>
      </c>
      <c r="BE167" s="91">
        <f t="shared" si="19"/>
        <v>0</v>
      </c>
      <c r="BF167" s="91">
        <f t="shared" si="20"/>
        <v>0</v>
      </c>
      <c r="BG167" s="91">
        <f t="shared" si="21"/>
        <v>0</v>
      </c>
      <c r="BH167" s="91">
        <f t="shared" si="22"/>
        <v>0</v>
      </c>
      <c r="BI167" s="91">
        <f t="shared" si="23"/>
        <v>0</v>
      </c>
      <c r="BJ167" s="13" t="s">
        <v>84</v>
      </c>
      <c r="BK167" s="91">
        <f t="shared" si="24"/>
        <v>0</v>
      </c>
      <c r="BL167" s="13" t="s">
        <v>225</v>
      </c>
      <c r="BM167" s="172" t="s">
        <v>2766</v>
      </c>
    </row>
    <row r="168" spans="1:65" s="2" customFormat="1" ht="16.5" customHeight="1" x14ac:dyDescent="0.2">
      <c r="A168" s="30"/>
      <c r="B168" s="128"/>
      <c r="C168" s="178" t="s">
        <v>400</v>
      </c>
      <c r="D168" s="178" t="s">
        <v>680</v>
      </c>
      <c r="E168" s="179" t="s">
        <v>2767</v>
      </c>
      <c r="F168" s="180" t="s">
        <v>2768</v>
      </c>
      <c r="G168" s="181" t="s">
        <v>926</v>
      </c>
      <c r="H168" s="182">
        <v>1</v>
      </c>
      <c r="I168" s="183"/>
      <c r="J168" s="184">
        <f t="shared" si="15"/>
        <v>0</v>
      </c>
      <c r="K168" s="185"/>
      <c r="L168" s="186"/>
      <c r="M168" s="187" t="s">
        <v>1</v>
      </c>
      <c r="N168" s="188" t="s">
        <v>38</v>
      </c>
      <c r="O168" s="59"/>
      <c r="P168" s="170">
        <f t="shared" si="16"/>
        <v>0</v>
      </c>
      <c r="Q168" s="170">
        <v>8.0000000000000002E-3</v>
      </c>
      <c r="R168" s="170">
        <f t="shared" si="17"/>
        <v>8.0000000000000002E-3</v>
      </c>
      <c r="S168" s="170">
        <v>0</v>
      </c>
      <c r="T168" s="171">
        <f t="shared" si="18"/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72" t="s">
        <v>233</v>
      </c>
      <c r="AT168" s="172" t="s">
        <v>680</v>
      </c>
      <c r="AU168" s="172" t="s">
        <v>78</v>
      </c>
      <c r="AY168" s="13" t="s">
        <v>219</v>
      </c>
      <c r="BE168" s="91">
        <f t="shared" si="19"/>
        <v>0</v>
      </c>
      <c r="BF168" s="91">
        <f t="shared" si="20"/>
        <v>0</v>
      </c>
      <c r="BG168" s="91">
        <f t="shared" si="21"/>
        <v>0</v>
      </c>
      <c r="BH168" s="91">
        <f t="shared" si="22"/>
        <v>0</v>
      </c>
      <c r="BI168" s="91">
        <f t="shared" si="23"/>
        <v>0</v>
      </c>
      <c r="BJ168" s="13" t="s">
        <v>84</v>
      </c>
      <c r="BK168" s="91">
        <f t="shared" si="24"/>
        <v>0</v>
      </c>
      <c r="BL168" s="13" t="s">
        <v>225</v>
      </c>
      <c r="BM168" s="172" t="s">
        <v>2769</v>
      </c>
    </row>
    <row r="169" spans="1:65" s="2" customFormat="1" ht="16.5" customHeight="1" x14ac:dyDescent="0.2">
      <c r="A169" s="30"/>
      <c r="B169" s="128"/>
      <c r="C169" s="178" t="s">
        <v>337</v>
      </c>
      <c r="D169" s="178" t="s">
        <v>680</v>
      </c>
      <c r="E169" s="179" t="s">
        <v>2770</v>
      </c>
      <c r="F169" s="180" t="s">
        <v>2771</v>
      </c>
      <c r="G169" s="181" t="s">
        <v>926</v>
      </c>
      <c r="H169" s="182">
        <v>16</v>
      </c>
      <c r="I169" s="183"/>
      <c r="J169" s="184">
        <f t="shared" si="15"/>
        <v>0</v>
      </c>
      <c r="K169" s="185"/>
      <c r="L169" s="186"/>
      <c r="M169" s="187" t="s">
        <v>1</v>
      </c>
      <c r="N169" s="188" t="s">
        <v>38</v>
      </c>
      <c r="O169" s="59"/>
      <c r="P169" s="170">
        <f t="shared" si="16"/>
        <v>0</v>
      </c>
      <c r="Q169" s="170">
        <v>8.0000000000000002E-3</v>
      </c>
      <c r="R169" s="170">
        <f t="shared" si="17"/>
        <v>0.128</v>
      </c>
      <c r="S169" s="170">
        <v>0</v>
      </c>
      <c r="T169" s="171">
        <f t="shared" si="18"/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72" t="s">
        <v>233</v>
      </c>
      <c r="AT169" s="172" t="s">
        <v>680</v>
      </c>
      <c r="AU169" s="172" t="s">
        <v>78</v>
      </c>
      <c r="AY169" s="13" t="s">
        <v>219</v>
      </c>
      <c r="BE169" s="91">
        <f t="shared" si="19"/>
        <v>0</v>
      </c>
      <c r="BF169" s="91">
        <f t="shared" si="20"/>
        <v>0</v>
      </c>
      <c r="BG169" s="91">
        <f t="shared" si="21"/>
        <v>0</v>
      </c>
      <c r="BH169" s="91">
        <f t="shared" si="22"/>
        <v>0</v>
      </c>
      <c r="BI169" s="91">
        <f t="shared" si="23"/>
        <v>0</v>
      </c>
      <c r="BJ169" s="13" t="s">
        <v>84</v>
      </c>
      <c r="BK169" s="91">
        <f t="shared" si="24"/>
        <v>0</v>
      </c>
      <c r="BL169" s="13" t="s">
        <v>225</v>
      </c>
      <c r="BM169" s="172" t="s">
        <v>2772</v>
      </c>
    </row>
    <row r="170" spans="1:65" s="2" customFormat="1" ht="16.5" customHeight="1" x14ac:dyDescent="0.2">
      <c r="A170" s="30"/>
      <c r="B170" s="128"/>
      <c r="C170" s="178" t="s">
        <v>407</v>
      </c>
      <c r="D170" s="178" t="s">
        <v>680</v>
      </c>
      <c r="E170" s="179" t="s">
        <v>2773</v>
      </c>
      <c r="F170" s="180" t="s">
        <v>2774</v>
      </c>
      <c r="G170" s="181" t="s">
        <v>926</v>
      </c>
      <c r="H170" s="182">
        <v>16</v>
      </c>
      <c r="I170" s="183"/>
      <c r="J170" s="184">
        <f t="shared" si="15"/>
        <v>0</v>
      </c>
      <c r="K170" s="185"/>
      <c r="L170" s="186"/>
      <c r="M170" s="187" t="s">
        <v>1</v>
      </c>
      <c r="N170" s="188" t="s">
        <v>38</v>
      </c>
      <c r="O170" s="59"/>
      <c r="P170" s="170">
        <f t="shared" si="16"/>
        <v>0</v>
      </c>
      <c r="Q170" s="170">
        <v>8.0000000000000002E-3</v>
      </c>
      <c r="R170" s="170">
        <f t="shared" si="17"/>
        <v>0.128</v>
      </c>
      <c r="S170" s="170">
        <v>0</v>
      </c>
      <c r="T170" s="171">
        <f t="shared" si="18"/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72" t="s">
        <v>233</v>
      </c>
      <c r="AT170" s="172" t="s">
        <v>680</v>
      </c>
      <c r="AU170" s="172" t="s">
        <v>78</v>
      </c>
      <c r="AY170" s="13" t="s">
        <v>219</v>
      </c>
      <c r="BE170" s="91">
        <f t="shared" si="19"/>
        <v>0</v>
      </c>
      <c r="BF170" s="91">
        <f t="shared" si="20"/>
        <v>0</v>
      </c>
      <c r="BG170" s="91">
        <f t="shared" si="21"/>
        <v>0</v>
      </c>
      <c r="BH170" s="91">
        <f t="shared" si="22"/>
        <v>0</v>
      </c>
      <c r="BI170" s="91">
        <f t="shared" si="23"/>
        <v>0</v>
      </c>
      <c r="BJ170" s="13" t="s">
        <v>84</v>
      </c>
      <c r="BK170" s="91">
        <f t="shared" si="24"/>
        <v>0</v>
      </c>
      <c r="BL170" s="13" t="s">
        <v>225</v>
      </c>
      <c r="BM170" s="172" t="s">
        <v>2775</v>
      </c>
    </row>
    <row r="171" spans="1:65" s="2" customFormat="1" ht="24.3" customHeight="1" x14ac:dyDescent="0.2">
      <c r="A171" s="30"/>
      <c r="B171" s="128"/>
      <c r="C171" s="178" t="s">
        <v>340</v>
      </c>
      <c r="D171" s="178" t="s">
        <v>680</v>
      </c>
      <c r="E171" s="179" t="s">
        <v>2752</v>
      </c>
      <c r="F171" s="180" t="s">
        <v>2753</v>
      </c>
      <c r="G171" s="181" t="s">
        <v>224</v>
      </c>
      <c r="H171" s="182">
        <v>4.75</v>
      </c>
      <c r="I171" s="183"/>
      <c r="J171" s="184">
        <f t="shared" si="15"/>
        <v>0</v>
      </c>
      <c r="K171" s="185"/>
      <c r="L171" s="186"/>
      <c r="M171" s="187" t="s">
        <v>1</v>
      </c>
      <c r="N171" s="188" t="s">
        <v>38</v>
      </c>
      <c r="O171" s="59"/>
      <c r="P171" s="170">
        <f t="shared" si="16"/>
        <v>0</v>
      </c>
      <c r="Q171" s="170">
        <v>1.6</v>
      </c>
      <c r="R171" s="170">
        <f t="shared" si="17"/>
        <v>7.6000000000000005</v>
      </c>
      <c r="S171" s="170">
        <v>0</v>
      </c>
      <c r="T171" s="171">
        <f t="shared" si="18"/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72" t="s">
        <v>233</v>
      </c>
      <c r="AT171" s="172" t="s">
        <v>680</v>
      </c>
      <c r="AU171" s="172" t="s">
        <v>78</v>
      </c>
      <c r="AY171" s="13" t="s">
        <v>219</v>
      </c>
      <c r="BE171" s="91">
        <f t="shared" si="19"/>
        <v>0</v>
      </c>
      <c r="BF171" s="91">
        <f t="shared" si="20"/>
        <v>0</v>
      </c>
      <c r="BG171" s="91">
        <f t="shared" si="21"/>
        <v>0</v>
      </c>
      <c r="BH171" s="91">
        <f t="shared" si="22"/>
        <v>0</v>
      </c>
      <c r="BI171" s="91">
        <f t="shared" si="23"/>
        <v>0</v>
      </c>
      <c r="BJ171" s="13" t="s">
        <v>84</v>
      </c>
      <c r="BK171" s="91">
        <f t="shared" si="24"/>
        <v>0</v>
      </c>
      <c r="BL171" s="13" t="s">
        <v>225</v>
      </c>
      <c r="BM171" s="172" t="s">
        <v>2776</v>
      </c>
    </row>
    <row r="172" spans="1:65" s="2" customFormat="1" ht="33" customHeight="1" x14ac:dyDescent="0.2">
      <c r="A172" s="30"/>
      <c r="B172" s="128"/>
      <c r="C172" s="160" t="s">
        <v>414</v>
      </c>
      <c r="D172" s="160" t="s">
        <v>221</v>
      </c>
      <c r="E172" s="161" t="s">
        <v>2777</v>
      </c>
      <c r="F172" s="162" t="s">
        <v>2778</v>
      </c>
      <c r="G172" s="163" t="s">
        <v>926</v>
      </c>
      <c r="H172" s="164">
        <v>20</v>
      </c>
      <c r="I172" s="165"/>
      <c r="J172" s="166">
        <f t="shared" si="15"/>
        <v>0</v>
      </c>
      <c r="K172" s="167"/>
      <c r="L172" s="31"/>
      <c r="M172" s="168" t="s">
        <v>1</v>
      </c>
      <c r="N172" s="169" t="s">
        <v>38</v>
      </c>
      <c r="O172" s="59"/>
      <c r="P172" s="170">
        <f t="shared" si="16"/>
        <v>0</v>
      </c>
      <c r="Q172" s="170">
        <v>4.8000000000000001E-4</v>
      </c>
      <c r="R172" s="170">
        <f t="shared" si="17"/>
        <v>9.6000000000000009E-3</v>
      </c>
      <c r="S172" s="170">
        <v>0</v>
      </c>
      <c r="T172" s="171">
        <f t="shared" si="18"/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72" t="s">
        <v>225</v>
      </c>
      <c r="AT172" s="172" t="s">
        <v>221</v>
      </c>
      <c r="AU172" s="172" t="s">
        <v>78</v>
      </c>
      <c r="AY172" s="13" t="s">
        <v>219</v>
      </c>
      <c r="BE172" s="91">
        <f t="shared" si="19"/>
        <v>0</v>
      </c>
      <c r="BF172" s="91">
        <f t="shared" si="20"/>
        <v>0</v>
      </c>
      <c r="BG172" s="91">
        <f t="shared" si="21"/>
        <v>0</v>
      </c>
      <c r="BH172" s="91">
        <f t="shared" si="22"/>
        <v>0</v>
      </c>
      <c r="BI172" s="91">
        <f t="shared" si="23"/>
        <v>0</v>
      </c>
      <c r="BJ172" s="13" t="s">
        <v>84</v>
      </c>
      <c r="BK172" s="91">
        <f t="shared" si="24"/>
        <v>0</v>
      </c>
      <c r="BL172" s="13" t="s">
        <v>225</v>
      </c>
      <c r="BM172" s="172" t="s">
        <v>2779</v>
      </c>
    </row>
    <row r="173" spans="1:65" s="2" customFormat="1" ht="16.5" customHeight="1" x14ac:dyDescent="0.2">
      <c r="A173" s="30"/>
      <c r="B173" s="128"/>
      <c r="C173" s="178" t="s">
        <v>344</v>
      </c>
      <c r="D173" s="178" t="s">
        <v>680</v>
      </c>
      <c r="E173" s="179" t="s">
        <v>2780</v>
      </c>
      <c r="F173" s="180" t="s">
        <v>2781</v>
      </c>
      <c r="G173" s="181" t="s">
        <v>926</v>
      </c>
      <c r="H173" s="182">
        <v>60</v>
      </c>
      <c r="I173" s="183"/>
      <c r="J173" s="184">
        <f t="shared" si="15"/>
        <v>0</v>
      </c>
      <c r="K173" s="185"/>
      <c r="L173" s="186"/>
      <c r="M173" s="187" t="s">
        <v>1</v>
      </c>
      <c r="N173" s="188" t="s">
        <v>38</v>
      </c>
      <c r="O173" s="59"/>
      <c r="P173" s="170">
        <f t="shared" si="16"/>
        <v>0</v>
      </c>
      <c r="Q173" s="170">
        <v>0</v>
      </c>
      <c r="R173" s="170">
        <f t="shared" si="17"/>
        <v>0</v>
      </c>
      <c r="S173" s="170">
        <v>0</v>
      </c>
      <c r="T173" s="171">
        <f t="shared" si="18"/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72" t="s">
        <v>233</v>
      </c>
      <c r="AT173" s="172" t="s">
        <v>680</v>
      </c>
      <c r="AU173" s="172" t="s">
        <v>78</v>
      </c>
      <c r="AY173" s="13" t="s">
        <v>219</v>
      </c>
      <c r="BE173" s="91">
        <f t="shared" si="19"/>
        <v>0</v>
      </c>
      <c r="BF173" s="91">
        <f t="shared" si="20"/>
        <v>0</v>
      </c>
      <c r="BG173" s="91">
        <f t="shared" si="21"/>
        <v>0</v>
      </c>
      <c r="BH173" s="91">
        <f t="shared" si="22"/>
        <v>0</v>
      </c>
      <c r="BI173" s="91">
        <f t="shared" si="23"/>
        <v>0</v>
      </c>
      <c r="BJ173" s="13" t="s">
        <v>84</v>
      </c>
      <c r="BK173" s="91">
        <f t="shared" si="24"/>
        <v>0</v>
      </c>
      <c r="BL173" s="13" t="s">
        <v>225</v>
      </c>
      <c r="BM173" s="172" t="s">
        <v>2782</v>
      </c>
    </row>
    <row r="174" spans="1:65" s="2" customFormat="1" ht="16.5" customHeight="1" x14ac:dyDescent="0.2">
      <c r="A174" s="30"/>
      <c r="B174" s="128"/>
      <c r="C174" s="178" t="s">
        <v>418</v>
      </c>
      <c r="D174" s="178" t="s">
        <v>680</v>
      </c>
      <c r="E174" s="179" t="s">
        <v>2783</v>
      </c>
      <c r="F174" s="180" t="s">
        <v>2784</v>
      </c>
      <c r="G174" s="181" t="s">
        <v>380</v>
      </c>
      <c r="H174" s="182">
        <v>90</v>
      </c>
      <c r="I174" s="183"/>
      <c r="J174" s="184">
        <f t="shared" si="15"/>
        <v>0</v>
      </c>
      <c r="K174" s="185"/>
      <c r="L174" s="186"/>
      <c r="M174" s="187" t="s">
        <v>1</v>
      </c>
      <c r="N174" s="188" t="s">
        <v>38</v>
      </c>
      <c r="O174" s="59"/>
      <c r="P174" s="170">
        <f t="shared" si="16"/>
        <v>0</v>
      </c>
      <c r="Q174" s="170">
        <v>0</v>
      </c>
      <c r="R174" s="170">
        <f t="shared" si="17"/>
        <v>0</v>
      </c>
      <c r="S174" s="170">
        <v>0</v>
      </c>
      <c r="T174" s="171">
        <f t="shared" si="18"/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72" t="s">
        <v>233</v>
      </c>
      <c r="AT174" s="172" t="s">
        <v>680</v>
      </c>
      <c r="AU174" s="172" t="s">
        <v>78</v>
      </c>
      <c r="AY174" s="13" t="s">
        <v>219</v>
      </c>
      <c r="BE174" s="91">
        <f t="shared" si="19"/>
        <v>0</v>
      </c>
      <c r="BF174" s="91">
        <f t="shared" si="20"/>
        <v>0</v>
      </c>
      <c r="BG174" s="91">
        <f t="shared" si="21"/>
        <v>0</v>
      </c>
      <c r="BH174" s="91">
        <f t="shared" si="22"/>
        <v>0</v>
      </c>
      <c r="BI174" s="91">
        <f t="shared" si="23"/>
        <v>0</v>
      </c>
      <c r="BJ174" s="13" t="s">
        <v>84</v>
      </c>
      <c r="BK174" s="91">
        <f t="shared" si="24"/>
        <v>0</v>
      </c>
      <c r="BL174" s="13" t="s">
        <v>225</v>
      </c>
      <c r="BM174" s="172" t="s">
        <v>2785</v>
      </c>
    </row>
    <row r="175" spans="1:65" s="2" customFormat="1" ht="24.3" customHeight="1" x14ac:dyDescent="0.2">
      <c r="A175" s="30"/>
      <c r="B175" s="128"/>
      <c r="C175" s="160" t="s">
        <v>347</v>
      </c>
      <c r="D175" s="160" t="s">
        <v>221</v>
      </c>
      <c r="E175" s="161" t="s">
        <v>2786</v>
      </c>
      <c r="F175" s="162" t="s">
        <v>2787</v>
      </c>
      <c r="G175" s="163" t="s">
        <v>926</v>
      </c>
      <c r="H175" s="164">
        <v>20</v>
      </c>
      <c r="I175" s="165"/>
      <c r="J175" s="166">
        <f t="shared" si="15"/>
        <v>0</v>
      </c>
      <c r="K175" s="167"/>
      <c r="L175" s="31"/>
      <c r="M175" s="168" t="s">
        <v>1</v>
      </c>
      <c r="N175" s="169" t="s">
        <v>38</v>
      </c>
      <c r="O175" s="59"/>
      <c r="P175" s="170">
        <f t="shared" si="16"/>
        <v>0</v>
      </c>
      <c r="Q175" s="170">
        <v>0</v>
      </c>
      <c r="R175" s="170">
        <f t="shared" si="17"/>
        <v>0</v>
      </c>
      <c r="S175" s="170">
        <v>0</v>
      </c>
      <c r="T175" s="171">
        <f t="shared" si="18"/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72" t="s">
        <v>225</v>
      </c>
      <c r="AT175" s="172" t="s">
        <v>221</v>
      </c>
      <c r="AU175" s="172" t="s">
        <v>78</v>
      </c>
      <c r="AY175" s="13" t="s">
        <v>219</v>
      </c>
      <c r="BE175" s="91">
        <f t="shared" si="19"/>
        <v>0</v>
      </c>
      <c r="BF175" s="91">
        <f t="shared" si="20"/>
        <v>0</v>
      </c>
      <c r="BG175" s="91">
        <f t="shared" si="21"/>
        <v>0</v>
      </c>
      <c r="BH175" s="91">
        <f t="shared" si="22"/>
        <v>0</v>
      </c>
      <c r="BI175" s="91">
        <f t="shared" si="23"/>
        <v>0</v>
      </c>
      <c r="BJ175" s="13" t="s">
        <v>84</v>
      </c>
      <c r="BK175" s="91">
        <f t="shared" si="24"/>
        <v>0</v>
      </c>
      <c r="BL175" s="13" t="s">
        <v>225</v>
      </c>
      <c r="BM175" s="172" t="s">
        <v>2788</v>
      </c>
    </row>
    <row r="176" spans="1:65" s="2" customFormat="1" ht="24.3" customHeight="1" x14ac:dyDescent="0.2">
      <c r="A176" s="30"/>
      <c r="B176" s="128"/>
      <c r="C176" s="160" t="s">
        <v>425</v>
      </c>
      <c r="D176" s="160" t="s">
        <v>221</v>
      </c>
      <c r="E176" s="161" t="s">
        <v>2789</v>
      </c>
      <c r="F176" s="162" t="s">
        <v>2790</v>
      </c>
      <c r="G176" s="163" t="s">
        <v>321</v>
      </c>
      <c r="H176" s="164">
        <v>1171.5999999999999</v>
      </c>
      <c r="I176" s="165"/>
      <c r="J176" s="166">
        <f t="shared" si="15"/>
        <v>0</v>
      </c>
      <c r="K176" s="167"/>
      <c r="L176" s="31"/>
      <c r="M176" s="168" t="s">
        <v>1</v>
      </c>
      <c r="N176" s="169" t="s">
        <v>38</v>
      </c>
      <c r="O176" s="59"/>
      <c r="P176" s="170">
        <f t="shared" si="16"/>
        <v>0</v>
      </c>
      <c r="Q176" s="170">
        <v>0</v>
      </c>
      <c r="R176" s="170">
        <f t="shared" si="17"/>
        <v>0</v>
      </c>
      <c r="S176" s="170">
        <v>0</v>
      </c>
      <c r="T176" s="171">
        <f t="shared" si="18"/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72" t="s">
        <v>225</v>
      </c>
      <c r="AT176" s="172" t="s">
        <v>221</v>
      </c>
      <c r="AU176" s="172" t="s">
        <v>78</v>
      </c>
      <c r="AY176" s="13" t="s">
        <v>219</v>
      </c>
      <c r="BE176" s="91">
        <f t="shared" si="19"/>
        <v>0</v>
      </c>
      <c r="BF176" s="91">
        <f t="shared" si="20"/>
        <v>0</v>
      </c>
      <c r="BG176" s="91">
        <f t="shared" si="21"/>
        <v>0</v>
      </c>
      <c r="BH176" s="91">
        <f t="shared" si="22"/>
        <v>0</v>
      </c>
      <c r="BI176" s="91">
        <f t="shared" si="23"/>
        <v>0</v>
      </c>
      <c r="BJ176" s="13" t="s">
        <v>84</v>
      </c>
      <c r="BK176" s="91">
        <f t="shared" si="24"/>
        <v>0</v>
      </c>
      <c r="BL176" s="13" t="s">
        <v>225</v>
      </c>
      <c r="BM176" s="172" t="s">
        <v>2791</v>
      </c>
    </row>
    <row r="177" spans="1:65" s="2" customFormat="1" ht="16.5" customHeight="1" x14ac:dyDescent="0.2">
      <c r="A177" s="30"/>
      <c r="B177" s="128"/>
      <c r="C177" s="178" t="s">
        <v>351</v>
      </c>
      <c r="D177" s="178" t="s">
        <v>680</v>
      </c>
      <c r="E177" s="179" t="s">
        <v>2792</v>
      </c>
      <c r="F177" s="180" t="s">
        <v>2793</v>
      </c>
      <c r="G177" s="181" t="s">
        <v>2794</v>
      </c>
      <c r="H177" s="182">
        <v>0.52700000000000002</v>
      </c>
      <c r="I177" s="183"/>
      <c r="J177" s="184">
        <f t="shared" si="15"/>
        <v>0</v>
      </c>
      <c r="K177" s="185"/>
      <c r="L177" s="186"/>
      <c r="M177" s="187" t="s">
        <v>1</v>
      </c>
      <c r="N177" s="188" t="s">
        <v>38</v>
      </c>
      <c r="O177" s="59"/>
      <c r="P177" s="170">
        <f t="shared" si="16"/>
        <v>0</v>
      </c>
      <c r="Q177" s="170">
        <v>0</v>
      </c>
      <c r="R177" s="170">
        <f t="shared" si="17"/>
        <v>0</v>
      </c>
      <c r="S177" s="170">
        <v>0</v>
      </c>
      <c r="T177" s="171">
        <f t="shared" si="18"/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72" t="s">
        <v>233</v>
      </c>
      <c r="AT177" s="172" t="s">
        <v>680</v>
      </c>
      <c r="AU177" s="172" t="s">
        <v>78</v>
      </c>
      <c r="AY177" s="13" t="s">
        <v>219</v>
      </c>
      <c r="BE177" s="91">
        <f t="shared" si="19"/>
        <v>0</v>
      </c>
      <c r="BF177" s="91">
        <f t="shared" si="20"/>
        <v>0</v>
      </c>
      <c r="BG177" s="91">
        <f t="shared" si="21"/>
        <v>0</v>
      </c>
      <c r="BH177" s="91">
        <f t="shared" si="22"/>
        <v>0</v>
      </c>
      <c r="BI177" s="91">
        <f t="shared" si="23"/>
        <v>0</v>
      </c>
      <c r="BJ177" s="13" t="s">
        <v>84</v>
      </c>
      <c r="BK177" s="91">
        <f t="shared" si="24"/>
        <v>0</v>
      </c>
      <c r="BL177" s="13" t="s">
        <v>225</v>
      </c>
      <c r="BM177" s="172" t="s">
        <v>2795</v>
      </c>
    </row>
    <row r="178" spans="1:65" s="2" customFormat="1" ht="24.3" customHeight="1" x14ac:dyDescent="0.2">
      <c r="A178" s="30"/>
      <c r="B178" s="128"/>
      <c r="C178" s="160" t="s">
        <v>432</v>
      </c>
      <c r="D178" s="160" t="s">
        <v>221</v>
      </c>
      <c r="E178" s="161" t="s">
        <v>2796</v>
      </c>
      <c r="F178" s="162" t="s">
        <v>2797</v>
      </c>
      <c r="G178" s="163" t="s">
        <v>926</v>
      </c>
      <c r="H178" s="164">
        <v>30</v>
      </c>
      <c r="I178" s="165"/>
      <c r="J178" s="166">
        <f t="shared" si="15"/>
        <v>0</v>
      </c>
      <c r="K178" s="167"/>
      <c r="L178" s="31"/>
      <c r="M178" s="168" t="s">
        <v>1</v>
      </c>
      <c r="N178" s="169" t="s">
        <v>38</v>
      </c>
      <c r="O178" s="59"/>
      <c r="P178" s="170">
        <f t="shared" si="16"/>
        <v>0</v>
      </c>
      <c r="Q178" s="170">
        <v>0</v>
      </c>
      <c r="R178" s="170">
        <f t="shared" si="17"/>
        <v>0</v>
      </c>
      <c r="S178" s="170">
        <v>0</v>
      </c>
      <c r="T178" s="171">
        <f t="shared" si="18"/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72" t="s">
        <v>225</v>
      </c>
      <c r="AT178" s="172" t="s">
        <v>221</v>
      </c>
      <c r="AU178" s="172" t="s">
        <v>78</v>
      </c>
      <c r="AY178" s="13" t="s">
        <v>219</v>
      </c>
      <c r="BE178" s="91">
        <f t="shared" si="19"/>
        <v>0</v>
      </c>
      <c r="BF178" s="91">
        <f t="shared" si="20"/>
        <v>0</v>
      </c>
      <c r="BG178" s="91">
        <f t="shared" si="21"/>
        <v>0</v>
      </c>
      <c r="BH178" s="91">
        <f t="shared" si="22"/>
        <v>0</v>
      </c>
      <c r="BI178" s="91">
        <f t="shared" si="23"/>
        <v>0</v>
      </c>
      <c r="BJ178" s="13" t="s">
        <v>84</v>
      </c>
      <c r="BK178" s="91">
        <f t="shared" si="24"/>
        <v>0</v>
      </c>
      <c r="BL178" s="13" t="s">
        <v>225</v>
      </c>
      <c r="BM178" s="172" t="s">
        <v>2798</v>
      </c>
    </row>
    <row r="179" spans="1:65" s="2" customFormat="1" ht="16.5" customHeight="1" x14ac:dyDescent="0.2">
      <c r="A179" s="30"/>
      <c r="B179" s="128"/>
      <c r="C179" s="178" t="s">
        <v>354</v>
      </c>
      <c r="D179" s="178" t="s">
        <v>680</v>
      </c>
      <c r="E179" s="179" t="s">
        <v>2799</v>
      </c>
      <c r="F179" s="180" t="s">
        <v>2800</v>
      </c>
      <c r="G179" s="181" t="s">
        <v>1486</v>
      </c>
      <c r="H179" s="182">
        <v>6</v>
      </c>
      <c r="I179" s="183"/>
      <c r="J179" s="184">
        <f t="shared" si="15"/>
        <v>0</v>
      </c>
      <c r="K179" s="185"/>
      <c r="L179" s="186"/>
      <c r="M179" s="187" t="s">
        <v>1</v>
      </c>
      <c r="N179" s="188" t="s">
        <v>38</v>
      </c>
      <c r="O179" s="59"/>
      <c r="P179" s="170">
        <f t="shared" si="16"/>
        <v>0</v>
      </c>
      <c r="Q179" s="170">
        <v>0</v>
      </c>
      <c r="R179" s="170">
        <f t="shared" si="17"/>
        <v>0</v>
      </c>
      <c r="S179" s="170">
        <v>0</v>
      </c>
      <c r="T179" s="171">
        <f t="shared" si="18"/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72" t="s">
        <v>233</v>
      </c>
      <c r="AT179" s="172" t="s">
        <v>680</v>
      </c>
      <c r="AU179" s="172" t="s">
        <v>78</v>
      </c>
      <c r="AY179" s="13" t="s">
        <v>219</v>
      </c>
      <c r="BE179" s="91">
        <f t="shared" si="19"/>
        <v>0</v>
      </c>
      <c r="BF179" s="91">
        <f t="shared" si="20"/>
        <v>0</v>
      </c>
      <c r="BG179" s="91">
        <f t="shared" si="21"/>
        <v>0</v>
      </c>
      <c r="BH179" s="91">
        <f t="shared" si="22"/>
        <v>0</v>
      </c>
      <c r="BI179" s="91">
        <f t="shared" si="23"/>
        <v>0</v>
      </c>
      <c r="BJ179" s="13" t="s">
        <v>84</v>
      </c>
      <c r="BK179" s="91">
        <f t="shared" si="24"/>
        <v>0</v>
      </c>
      <c r="BL179" s="13" t="s">
        <v>225</v>
      </c>
      <c r="BM179" s="172" t="s">
        <v>2801</v>
      </c>
    </row>
    <row r="180" spans="1:65" s="2" customFormat="1" ht="24.3" customHeight="1" x14ac:dyDescent="0.2">
      <c r="A180" s="30"/>
      <c r="B180" s="128"/>
      <c r="C180" s="160" t="s">
        <v>439</v>
      </c>
      <c r="D180" s="160" t="s">
        <v>221</v>
      </c>
      <c r="E180" s="161" t="s">
        <v>2802</v>
      </c>
      <c r="F180" s="162" t="s">
        <v>2803</v>
      </c>
      <c r="G180" s="163" t="s">
        <v>321</v>
      </c>
      <c r="H180" s="164">
        <v>1171.5999999999999</v>
      </c>
      <c r="I180" s="165"/>
      <c r="J180" s="166">
        <f t="shared" si="15"/>
        <v>0</v>
      </c>
      <c r="K180" s="167"/>
      <c r="L180" s="31"/>
      <c r="M180" s="168" t="s">
        <v>1</v>
      </c>
      <c r="N180" s="169" t="s">
        <v>38</v>
      </c>
      <c r="O180" s="59"/>
      <c r="P180" s="170">
        <f t="shared" si="16"/>
        <v>0</v>
      </c>
      <c r="Q180" s="170">
        <v>0</v>
      </c>
      <c r="R180" s="170">
        <f t="shared" si="17"/>
        <v>0</v>
      </c>
      <c r="S180" s="170">
        <v>0</v>
      </c>
      <c r="T180" s="171">
        <f t="shared" si="18"/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72" t="s">
        <v>225</v>
      </c>
      <c r="AT180" s="172" t="s">
        <v>221</v>
      </c>
      <c r="AU180" s="172" t="s">
        <v>78</v>
      </c>
      <c r="AY180" s="13" t="s">
        <v>219</v>
      </c>
      <c r="BE180" s="91">
        <f t="shared" si="19"/>
        <v>0</v>
      </c>
      <c r="BF180" s="91">
        <f t="shared" si="20"/>
        <v>0</v>
      </c>
      <c r="BG180" s="91">
        <f t="shared" si="21"/>
        <v>0</v>
      </c>
      <c r="BH180" s="91">
        <f t="shared" si="22"/>
        <v>0</v>
      </c>
      <c r="BI180" s="91">
        <f t="shared" si="23"/>
        <v>0</v>
      </c>
      <c r="BJ180" s="13" t="s">
        <v>84</v>
      </c>
      <c r="BK180" s="91">
        <f t="shared" si="24"/>
        <v>0</v>
      </c>
      <c r="BL180" s="13" t="s">
        <v>225</v>
      </c>
      <c r="BM180" s="172" t="s">
        <v>2804</v>
      </c>
    </row>
    <row r="181" spans="1:65" s="2" customFormat="1" ht="16.5" customHeight="1" x14ac:dyDescent="0.2">
      <c r="A181" s="30"/>
      <c r="B181" s="128"/>
      <c r="C181" s="178" t="s">
        <v>359</v>
      </c>
      <c r="D181" s="178" t="s">
        <v>680</v>
      </c>
      <c r="E181" s="179" t="s">
        <v>2805</v>
      </c>
      <c r="F181" s="180" t="s">
        <v>2806</v>
      </c>
      <c r="G181" s="181" t="s">
        <v>1486</v>
      </c>
      <c r="H181" s="182">
        <v>2.4</v>
      </c>
      <c r="I181" s="183"/>
      <c r="J181" s="184">
        <f t="shared" si="15"/>
        <v>0</v>
      </c>
      <c r="K181" s="185"/>
      <c r="L181" s="186"/>
      <c r="M181" s="187" t="s">
        <v>1</v>
      </c>
      <c r="N181" s="188" t="s">
        <v>38</v>
      </c>
      <c r="O181" s="59"/>
      <c r="P181" s="170">
        <f t="shared" si="16"/>
        <v>0</v>
      </c>
      <c r="Q181" s="170">
        <v>1</v>
      </c>
      <c r="R181" s="170">
        <f t="shared" si="17"/>
        <v>2.4</v>
      </c>
      <c r="S181" s="170">
        <v>0</v>
      </c>
      <c r="T181" s="171">
        <f t="shared" si="18"/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72" t="s">
        <v>233</v>
      </c>
      <c r="AT181" s="172" t="s">
        <v>680</v>
      </c>
      <c r="AU181" s="172" t="s">
        <v>78</v>
      </c>
      <c r="AY181" s="13" t="s">
        <v>219</v>
      </c>
      <c r="BE181" s="91">
        <f t="shared" si="19"/>
        <v>0</v>
      </c>
      <c r="BF181" s="91">
        <f t="shared" si="20"/>
        <v>0</v>
      </c>
      <c r="BG181" s="91">
        <f t="shared" si="21"/>
        <v>0</v>
      </c>
      <c r="BH181" s="91">
        <f t="shared" si="22"/>
        <v>0</v>
      </c>
      <c r="BI181" s="91">
        <f t="shared" si="23"/>
        <v>0</v>
      </c>
      <c r="BJ181" s="13" t="s">
        <v>84</v>
      </c>
      <c r="BK181" s="91">
        <f t="shared" si="24"/>
        <v>0</v>
      </c>
      <c r="BL181" s="13" t="s">
        <v>225</v>
      </c>
      <c r="BM181" s="172" t="s">
        <v>2807</v>
      </c>
    </row>
    <row r="182" spans="1:65" s="2" customFormat="1" ht="24.3" customHeight="1" x14ac:dyDescent="0.2">
      <c r="A182" s="30"/>
      <c r="B182" s="128"/>
      <c r="C182" s="160" t="s">
        <v>447</v>
      </c>
      <c r="D182" s="160" t="s">
        <v>221</v>
      </c>
      <c r="E182" s="161" t="s">
        <v>2808</v>
      </c>
      <c r="F182" s="162" t="s">
        <v>2809</v>
      </c>
      <c r="G182" s="163" t="s">
        <v>321</v>
      </c>
      <c r="H182" s="164">
        <v>31</v>
      </c>
      <c r="I182" s="165"/>
      <c r="J182" s="166">
        <f t="shared" si="15"/>
        <v>0</v>
      </c>
      <c r="K182" s="167"/>
      <c r="L182" s="31"/>
      <c r="M182" s="168" t="s">
        <v>1</v>
      </c>
      <c r="N182" s="169" t="s">
        <v>38</v>
      </c>
      <c r="O182" s="59"/>
      <c r="P182" s="170">
        <f t="shared" si="16"/>
        <v>0</v>
      </c>
      <c r="Q182" s="170">
        <v>0</v>
      </c>
      <c r="R182" s="170">
        <f t="shared" si="17"/>
        <v>0</v>
      </c>
      <c r="S182" s="170">
        <v>0</v>
      </c>
      <c r="T182" s="171">
        <f t="shared" si="18"/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72" t="s">
        <v>225</v>
      </c>
      <c r="AT182" s="172" t="s">
        <v>221</v>
      </c>
      <c r="AU182" s="172" t="s">
        <v>78</v>
      </c>
      <c r="AY182" s="13" t="s">
        <v>219</v>
      </c>
      <c r="BE182" s="91">
        <f t="shared" si="19"/>
        <v>0</v>
      </c>
      <c r="BF182" s="91">
        <f t="shared" si="20"/>
        <v>0</v>
      </c>
      <c r="BG182" s="91">
        <f t="shared" si="21"/>
        <v>0</v>
      </c>
      <c r="BH182" s="91">
        <f t="shared" si="22"/>
        <v>0</v>
      </c>
      <c r="BI182" s="91">
        <f t="shared" si="23"/>
        <v>0</v>
      </c>
      <c r="BJ182" s="13" t="s">
        <v>84</v>
      </c>
      <c r="BK182" s="91">
        <f t="shared" si="24"/>
        <v>0</v>
      </c>
      <c r="BL182" s="13" t="s">
        <v>225</v>
      </c>
      <c r="BM182" s="172" t="s">
        <v>2810</v>
      </c>
    </row>
    <row r="183" spans="1:65" s="2" customFormat="1" ht="16.5" customHeight="1" x14ac:dyDescent="0.2">
      <c r="A183" s="30"/>
      <c r="B183" s="128"/>
      <c r="C183" s="178" t="s">
        <v>362</v>
      </c>
      <c r="D183" s="178" t="s">
        <v>680</v>
      </c>
      <c r="E183" s="179" t="s">
        <v>2811</v>
      </c>
      <c r="F183" s="180" t="s">
        <v>2812</v>
      </c>
      <c r="G183" s="181" t="s">
        <v>2794</v>
      </c>
      <c r="H183" s="182">
        <v>1370</v>
      </c>
      <c r="I183" s="183"/>
      <c r="J183" s="184">
        <f t="shared" si="15"/>
        <v>0</v>
      </c>
      <c r="K183" s="185"/>
      <c r="L183" s="186"/>
      <c r="M183" s="187" t="s">
        <v>1</v>
      </c>
      <c r="N183" s="188" t="s">
        <v>38</v>
      </c>
      <c r="O183" s="59"/>
      <c r="P183" s="170">
        <f t="shared" si="16"/>
        <v>0</v>
      </c>
      <c r="Q183" s="170">
        <v>0</v>
      </c>
      <c r="R183" s="170">
        <f t="shared" si="17"/>
        <v>0</v>
      </c>
      <c r="S183" s="170">
        <v>0</v>
      </c>
      <c r="T183" s="171">
        <f t="shared" si="18"/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72" t="s">
        <v>233</v>
      </c>
      <c r="AT183" s="172" t="s">
        <v>680</v>
      </c>
      <c r="AU183" s="172" t="s">
        <v>78</v>
      </c>
      <c r="AY183" s="13" t="s">
        <v>219</v>
      </c>
      <c r="BE183" s="91">
        <f t="shared" si="19"/>
        <v>0</v>
      </c>
      <c r="BF183" s="91">
        <f t="shared" si="20"/>
        <v>0</v>
      </c>
      <c r="BG183" s="91">
        <f t="shared" si="21"/>
        <v>0</v>
      </c>
      <c r="BH183" s="91">
        <f t="shared" si="22"/>
        <v>0</v>
      </c>
      <c r="BI183" s="91">
        <f t="shared" si="23"/>
        <v>0</v>
      </c>
      <c r="BJ183" s="13" t="s">
        <v>84</v>
      </c>
      <c r="BK183" s="91">
        <f t="shared" si="24"/>
        <v>0</v>
      </c>
      <c r="BL183" s="13" t="s">
        <v>225</v>
      </c>
      <c r="BM183" s="172" t="s">
        <v>2813</v>
      </c>
    </row>
    <row r="184" spans="1:65" s="2" customFormat="1" ht="24.3" customHeight="1" x14ac:dyDescent="0.2">
      <c r="A184" s="30"/>
      <c r="B184" s="128"/>
      <c r="C184" s="160" t="s">
        <v>454</v>
      </c>
      <c r="D184" s="160" t="s">
        <v>221</v>
      </c>
      <c r="E184" s="161" t="s">
        <v>2814</v>
      </c>
      <c r="F184" s="162" t="s">
        <v>2815</v>
      </c>
      <c r="G184" s="163" t="s">
        <v>321</v>
      </c>
      <c r="H184" s="164">
        <v>1171.5999999999999</v>
      </c>
      <c r="I184" s="165"/>
      <c r="J184" s="166">
        <f t="shared" si="15"/>
        <v>0</v>
      </c>
      <c r="K184" s="167"/>
      <c r="L184" s="31"/>
      <c r="M184" s="168" t="s">
        <v>1</v>
      </c>
      <c r="N184" s="169" t="s">
        <v>38</v>
      </c>
      <c r="O184" s="59"/>
      <c r="P184" s="170">
        <f t="shared" si="16"/>
        <v>0</v>
      </c>
      <c r="Q184" s="170">
        <v>0</v>
      </c>
      <c r="R184" s="170">
        <f t="shared" si="17"/>
        <v>0</v>
      </c>
      <c r="S184" s="170">
        <v>0</v>
      </c>
      <c r="T184" s="171">
        <f t="shared" si="18"/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72" t="s">
        <v>225</v>
      </c>
      <c r="AT184" s="172" t="s">
        <v>221</v>
      </c>
      <c r="AU184" s="172" t="s">
        <v>78</v>
      </c>
      <c r="AY184" s="13" t="s">
        <v>219</v>
      </c>
      <c r="BE184" s="91">
        <f t="shared" si="19"/>
        <v>0</v>
      </c>
      <c r="BF184" s="91">
        <f t="shared" si="20"/>
        <v>0</v>
      </c>
      <c r="BG184" s="91">
        <f t="shared" si="21"/>
        <v>0</v>
      </c>
      <c r="BH184" s="91">
        <f t="shared" si="22"/>
        <v>0</v>
      </c>
      <c r="BI184" s="91">
        <f t="shared" si="23"/>
        <v>0</v>
      </c>
      <c r="BJ184" s="13" t="s">
        <v>84</v>
      </c>
      <c r="BK184" s="91">
        <f t="shared" si="24"/>
        <v>0</v>
      </c>
      <c r="BL184" s="13" t="s">
        <v>225</v>
      </c>
      <c r="BM184" s="172" t="s">
        <v>2816</v>
      </c>
    </row>
    <row r="185" spans="1:65" s="2" customFormat="1" ht="21.75" customHeight="1" x14ac:dyDescent="0.2">
      <c r="A185" s="30"/>
      <c r="B185" s="128"/>
      <c r="C185" s="160" t="s">
        <v>366</v>
      </c>
      <c r="D185" s="160" t="s">
        <v>221</v>
      </c>
      <c r="E185" s="161" t="s">
        <v>2817</v>
      </c>
      <c r="F185" s="162" t="s">
        <v>2818</v>
      </c>
      <c r="G185" s="163" t="s">
        <v>321</v>
      </c>
      <c r="H185" s="164">
        <v>1171.5999999999999</v>
      </c>
      <c r="I185" s="165"/>
      <c r="J185" s="166">
        <f t="shared" si="15"/>
        <v>0</v>
      </c>
      <c r="K185" s="167"/>
      <c r="L185" s="31"/>
      <c r="M185" s="168" t="s">
        <v>1</v>
      </c>
      <c r="N185" s="169" t="s">
        <v>38</v>
      </c>
      <c r="O185" s="59"/>
      <c r="P185" s="170">
        <f t="shared" si="16"/>
        <v>0</v>
      </c>
      <c r="Q185" s="170">
        <v>0</v>
      </c>
      <c r="R185" s="170">
        <f t="shared" si="17"/>
        <v>0</v>
      </c>
      <c r="S185" s="170">
        <v>0</v>
      </c>
      <c r="T185" s="171">
        <f t="shared" si="18"/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72" t="s">
        <v>225</v>
      </c>
      <c r="AT185" s="172" t="s">
        <v>221</v>
      </c>
      <c r="AU185" s="172" t="s">
        <v>78</v>
      </c>
      <c r="AY185" s="13" t="s">
        <v>219</v>
      </c>
      <c r="BE185" s="91">
        <f t="shared" si="19"/>
        <v>0</v>
      </c>
      <c r="BF185" s="91">
        <f t="shared" si="20"/>
        <v>0</v>
      </c>
      <c r="BG185" s="91">
        <f t="shared" si="21"/>
        <v>0</v>
      </c>
      <c r="BH185" s="91">
        <f t="shared" si="22"/>
        <v>0</v>
      </c>
      <c r="BI185" s="91">
        <f t="shared" si="23"/>
        <v>0</v>
      </c>
      <c r="BJ185" s="13" t="s">
        <v>84</v>
      </c>
      <c r="BK185" s="91">
        <f t="shared" si="24"/>
        <v>0</v>
      </c>
      <c r="BL185" s="13" t="s">
        <v>225</v>
      </c>
      <c r="BM185" s="172" t="s">
        <v>2819</v>
      </c>
    </row>
    <row r="186" spans="1:65" s="2" customFormat="1" ht="44.25" customHeight="1" x14ac:dyDescent="0.2">
      <c r="A186" s="30"/>
      <c r="B186" s="128"/>
      <c r="C186" s="160" t="s">
        <v>461</v>
      </c>
      <c r="D186" s="160" t="s">
        <v>221</v>
      </c>
      <c r="E186" s="161" t="s">
        <v>2820</v>
      </c>
      <c r="F186" s="162" t="s">
        <v>2821</v>
      </c>
      <c r="G186" s="163" t="s">
        <v>321</v>
      </c>
      <c r="H186" s="164">
        <v>129.1</v>
      </c>
      <c r="I186" s="165"/>
      <c r="J186" s="166">
        <f t="shared" si="15"/>
        <v>0</v>
      </c>
      <c r="K186" s="167"/>
      <c r="L186" s="31"/>
      <c r="M186" s="168" t="s">
        <v>1</v>
      </c>
      <c r="N186" s="169" t="s">
        <v>38</v>
      </c>
      <c r="O186" s="59"/>
      <c r="P186" s="170">
        <f t="shared" si="16"/>
        <v>0</v>
      </c>
      <c r="Q186" s="170">
        <v>0</v>
      </c>
      <c r="R186" s="170">
        <f t="shared" si="17"/>
        <v>0</v>
      </c>
      <c r="S186" s="170">
        <v>0</v>
      </c>
      <c r="T186" s="171">
        <f t="shared" si="18"/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72" t="s">
        <v>225</v>
      </c>
      <c r="AT186" s="172" t="s">
        <v>221</v>
      </c>
      <c r="AU186" s="172" t="s">
        <v>78</v>
      </c>
      <c r="AY186" s="13" t="s">
        <v>219</v>
      </c>
      <c r="BE186" s="91">
        <f t="shared" si="19"/>
        <v>0</v>
      </c>
      <c r="BF186" s="91">
        <f t="shared" si="20"/>
        <v>0</v>
      </c>
      <c r="BG186" s="91">
        <f t="shared" si="21"/>
        <v>0</v>
      </c>
      <c r="BH186" s="91">
        <f t="shared" si="22"/>
        <v>0</v>
      </c>
      <c r="BI186" s="91">
        <f t="shared" si="23"/>
        <v>0</v>
      </c>
      <c r="BJ186" s="13" t="s">
        <v>84</v>
      </c>
      <c r="BK186" s="91">
        <f t="shared" si="24"/>
        <v>0</v>
      </c>
      <c r="BL186" s="13" t="s">
        <v>225</v>
      </c>
      <c r="BM186" s="172" t="s">
        <v>2822</v>
      </c>
    </row>
    <row r="187" spans="1:65" s="2" customFormat="1" ht="55.5" customHeight="1" x14ac:dyDescent="0.2">
      <c r="A187" s="30"/>
      <c r="B187" s="128"/>
      <c r="C187" s="160" t="s">
        <v>369</v>
      </c>
      <c r="D187" s="160" t="s">
        <v>221</v>
      </c>
      <c r="E187" s="161" t="s">
        <v>2823</v>
      </c>
      <c r="F187" s="162" t="s">
        <v>2824</v>
      </c>
      <c r="G187" s="163" t="s">
        <v>321</v>
      </c>
      <c r="H187" s="164">
        <v>1171.5999999999999</v>
      </c>
      <c r="I187" s="165"/>
      <c r="J187" s="166">
        <f t="shared" si="15"/>
        <v>0</v>
      </c>
      <c r="K187" s="167"/>
      <c r="L187" s="31"/>
      <c r="M187" s="168" t="s">
        <v>1</v>
      </c>
      <c r="N187" s="169" t="s">
        <v>38</v>
      </c>
      <c r="O187" s="59"/>
      <c r="P187" s="170">
        <f t="shared" si="16"/>
        <v>0</v>
      </c>
      <c r="Q187" s="170">
        <v>0</v>
      </c>
      <c r="R187" s="170">
        <f t="shared" si="17"/>
        <v>0</v>
      </c>
      <c r="S187" s="170">
        <v>0</v>
      </c>
      <c r="T187" s="171">
        <f t="shared" si="18"/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72" t="s">
        <v>225</v>
      </c>
      <c r="AT187" s="172" t="s">
        <v>221</v>
      </c>
      <c r="AU187" s="172" t="s">
        <v>78</v>
      </c>
      <c r="AY187" s="13" t="s">
        <v>219</v>
      </c>
      <c r="BE187" s="91">
        <f t="shared" si="19"/>
        <v>0</v>
      </c>
      <c r="BF187" s="91">
        <f t="shared" si="20"/>
        <v>0</v>
      </c>
      <c r="BG187" s="91">
        <f t="shared" si="21"/>
        <v>0</v>
      </c>
      <c r="BH187" s="91">
        <f t="shared" si="22"/>
        <v>0</v>
      </c>
      <c r="BI187" s="91">
        <f t="shared" si="23"/>
        <v>0</v>
      </c>
      <c r="BJ187" s="13" t="s">
        <v>84</v>
      </c>
      <c r="BK187" s="91">
        <f t="shared" si="24"/>
        <v>0</v>
      </c>
      <c r="BL187" s="13" t="s">
        <v>225</v>
      </c>
      <c r="BM187" s="172" t="s">
        <v>2825</v>
      </c>
    </row>
    <row r="188" spans="1:65" s="2" customFormat="1" ht="55.5" customHeight="1" x14ac:dyDescent="0.2">
      <c r="A188" s="30"/>
      <c r="B188" s="128"/>
      <c r="C188" s="160" t="s">
        <v>468</v>
      </c>
      <c r="D188" s="160" t="s">
        <v>221</v>
      </c>
      <c r="E188" s="161" t="s">
        <v>2826</v>
      </c>
      <c r="F188" s="162" t="s">
        <v>2827</v>
      </c>
      <c r="G188" s="163" t="s">
        <v>246</v>
      </c>
      <c r="H188" s="164">
        <v>20</v>
      </c>
      <c r="I188" s="165"/>
      <c r="J188" s="166">
        <f t="shared" si="15"/>
        <v>0</v>
      </c>
      <c r="K188" s="167"/>
      <c r="L188" s="31"/>
      <c r="M188" s="168" t="s">
        <v>1</v>
      </c>
      <c r="N188" s="169" t="s">
        <v>38</v>
      </c>
      <c r="O188" s="59"/>
      <c r="P188" s="170">
        <f t="shared" si="16"/>
        <v>0</v>
      </c>
      <c r="Q188" s="170">
        <v>0</v>
      </c>
      <c r="R188" s="170">
        <f t="shared" si="17"/>
        <v>0</v>
      </c>
      <c r="S188" s="170">
        <v>0</v>
      </c>
      <c r="T188" s="171">
        <f t="shared" si="18"/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72" t="s">
        <v>225</v>
      </c>
      <c r="AT188" s="172" t="s">
        <v>221</v>
      </c>
      <c r="AU188" s="172" t="s">
        <v>78</v>
      </c>
      <c r="AY188" s="13" t="s">
        <v>219</v>
      </c>
      <c r="BE188" s="91">
        <f t="shared" si="19"/>
        <v>0</v>
      </c>
      <c r="BF188" s="91">
        <f t="shared" si="20"/>
        <v>0</v>
      </c>
      <c r="BG188" s="91">
        <f t="shared" si="21"/>
        <v>0</v>
      </c>
      <c r="BH188" s="91">
        <f t="shared" si="22"/>
        <v>0</v>
      </c>
      <c r="BI188" s="91">
        <f t="shared" si="23"/>
        <v>0</v>
      </c>
      <c r="BJ188" s="13" t="s">
        <v>84</v>
      </c>
      <c r="BK188" s="91">
        <f t="shared" si="24"/>
        <v>0</v>
      </c>
      <c r="BL188" s="13" t="s">
        <v>225</v>
      </c>
      <c r="BM188" s="172" t="s">
        <v>2828</v>
      </c>
    </row>
    <row r="189" spans="1:65" s="2" customFormat="1" ht="21.75" customHeight="1" x14ac:dyDescent="0.2">
      <c r="A189" s="30"/>
      <c r="B189" s="128"/>
      <c r="C189" s="160" t="s">
        <v>373</v>
      </c>
      <c r="D189" s="160" t="s">
        <v>221</v>
      </c>
      <c r="E189" s="161" t="s">
        <v>2829</v>
      </c>
      <c r="F189" s="162" t="s">
        <v>2830</v>
      </c>
      <c r="G189" s="163" t="s">
        <v>224</v>
      </c>
      <c r="H189" s="164">
        <v>1.26</v>
      </c>
      <c r="I189" s="165"/>
      <c r="J189" s="166">
        <f t="shared" si="15"/>
        <v>0</v>
      </c>
      <c r="K189" s="167"/>
      <c r="L189" s="31"/>
      <c r="M189" s="168" t="s">
        <v>1</v>
      </c>
      <c r="N189" s="169" t="s">
        <v>38</v>
      </c>
      <c r="O189" s="59"/>
      <c r="P189" s="170">
        <f t="shared" si="16"/>
        <v>0</v>
      </c>
      <c r="Q189" s="170">
        <v>0</v>
      </c>
      <c r="R189" s="170">
        <f t="shared" si="17"/>
        <v>0</v>
      </c>
      <c r="S189" s="170">
        <v>0</v>
      </c>
      <c r="T189" s="171">
        <f t="shared" si="18"/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72" t="s">
        <v>225</v>
      </c>
      <c r="AT189" s="172" t="s">
        <v>221</v>
      </c>
      <c r="AU189" s="172" t="s">
        <v>78</v>
      </c>
      <c r="AY189" s="13" t="s">
        <v>219</v>
      </c>
      <c r="BE189" s="91">
        <f t="shared" si="19"/>
        <v>0</v>
      </c>
      <c r="BF189" s="91">
        <f t="shared" si="20"/>
        <v>0</v>
      </c>
      <c r="BG189" s="91">
        <f t="shared" si="21"/>
        <v>0</v>
      </c>
      <c r="BH189" s="91">
        <f t="shared" si="22"/>
        <v>0</v>
      </c>
      <c r="BI189" s="91">
        <f t="shared" si="23"/>
        <v>0</v>
      </c>
      <c r="BJ189" s="13" t="s">
        <v>84</v>
      </c>
      <c r="BK189" s="91">
        <f t="shared" si="24"/>
        <v>0</v>
      </c>
      <c r="BL189" s="13" t="s">
        <v>225</v>
      </c>
      <c r="BM189" s="172" t="s">
        <v>2831</v>
      </c>
    </row>
    <row r="190" spans="1:65" s="2" customFormat="1" ht="21.75" customHeight="1" x14ac:dyDescent="0.2">
      <c r="A190" s="30"/>
      <c r="B190" s="128"/>
      <c r="C190" s="160" t="s">
        <v>475</v>
      </c>
      <c r="D190" s="160" t="s">
        <v>221</v>
      </c>
      <c r="E190" s="161" t="s">
        <v>2832</v>
      </c>
      <c r="F190" s="162" t="s">
        <v>2833</v>
      </c>
      <c r="G190" s="163" t="s">
        <v>224</v>
      </c>
      <c r="H190" s="164">
        <v>59.081000000000003</v>
      </c>
      <c r="I190" s="165"/>
      <c r="J190" s="166">
        <f t="shared" si="15"/>
        <v>0</v>
      </c>
      <c r="K190" s="167"/>
      <c r="L190" s="31"/>
      <c r="M190" s="168" t="s">
        <v>1</v>
      </c>
      <c r="N190" s="169" t="s">
        <v>38</v>
      </c>
      <c r="O190" s="59"/>
      <c r="P190" s="170">
        <f t="shared" si="16"/>
        <v>0</v>
      </c>
      <c r="Q190" s="170">
        <v>0</v>
      </c>
      <c r="R190" s="170">
        <f t="shared" si="17"/>
        <v>0</v>
      </c>
      <c r="S190" s="170">
        <v>0</v>
      </c>
      <c r="T190" s="171">
        <f t="shared" si="18"/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72" t="s">
        <v>225</v>
      </c>
      <c r="AT190" s="172" t="s">
        <v>221</v>
      </c>
      <c r="AU190" s="172" t="s">
        <v>78</v>
      </c>
      <c r="AY190" s="13" t="s">
        <v>219</v>
      </c>
      <c r="BE190" s="91">
        <f t="shared" si="19"/>
        <v>0</v>
      </c>
      <c r="BF190" s="91">
        <f t="shared" si="20"/>
        <v>0</v>
      </c>
      <c r="BG190" s="91">
        <f t="shared" si="21"/>
        <v>0</v>
      </c>
      <c r="BH190" s="91">
        <f t="shared" si="22"/>
        <v>0</v>
      </c>
      <c r="BI190" s="91">
        <f t="shared" si="23"/>
        <v>0</v>
      </c>
      <c r="BJ190" s="13" t="s">
        <v>84</v>
      </c>
      <c r="BK190" s="91">
        <f t="shared" si="24"/>
        <v>0</v>
      </c>
      <c r="BL190" s="13" t="s">
        <v>225</v>
      </c>
      <c r="BM190" s="172" t="s">
        <v>2834</v>
      </c>
    </row>
    <row r="191" spans="1:65" s="2" customFormat="1" ht="24.3" customHeight="1" x14ac:dyDescent="0.2">
      <c r="A191" s="30"/>
      <c r="B191" s="128"/>
      <c r="C191" s="160" t="s">
        <v>376</v>
      </c>
      <c r="D191" s="160" t="s">
        <v>221</v>
      </c>
      <c r="E191" s="161" t="s">
        <v>2835</v>
      </c>
      <c r="F191" s="162" t="s">
        <v>2836</v>
      </c>
      <c r="G191" s="163" t="s">
        <v>224</v>
      </c>
      <c r="H191" s="164">
        <v>60.341000000000001</v>
      </c>
      <c r="I191" s="165"/>
      <c r="J191" s="166">
        <f t="shared" si="15"/>
        <v>0</v>
      </c>
      <c r="K191" s="167"/>
      <c r="L191" s="31"/>
      <c r="M191" s="168" t="s">
        <v>1</v>
      </c>
      <c r="N191" s="169" t="s">
        <v>38</v>
      </c>
      <c r="O191" s="59"/>
      <c r="P191" s="170">
        <f t="shared" si="16"/>
        <v>0</v>
      </c>
      <c r="Q191" s="170">
        <v>0</v>
      </c>
      <c r="R191" s="170">
        <f t="shared" si="17"/>
        <v>0</v>
      </c>
      <c r="S191" s="170">
        <v>0</v>
      </c>
      <c r="T191" s="171">
        <f t="shared" si="18"/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72" t="s">
        <v>225</v>
      </c>
      <c r="AT191" s="172" t="s">
        <v>221</v>
      </c>
      <c r="AU191" s="172" t="s">
        <v>78</v>
      </c>
      <c r="AY191" s="13" t="s">
        <v>219</v>
      </c>
      <c r="BE191" s="91">
        <f t="shared" si="19"/>
        <v>0</v>
      </c>
      <c r="BF191" s="91">
        <f t="shared" si="20"/>
        <v>0</v>
      </c>
      <c r="BG191" s="91">
        <f t="shared" si="21"/>
        <v>0</v>
      </c>
      <c r="BH191" s="91">
        <f t="shared" si="22"/>
        <v>0</v>
      </c>
      <c r="BI191" s="91">
        <f t="shared" si="23"/>
        <v>0</v>
      </c>
      <c r="BJ191" s="13" t="s">
        <v>84</v>
      </c>
      <c r="BK191" s="91">
        <f t="shared" si="24"/>
        <v>0</v>
      </c>
      <c r="BL191" s="13" t="s">
        <v>225</v>
      </c>
      <c r="BM191" s="172" t="s">
        <v>2837</v>
      </c>
    </row>
    <row r="192" spans="1:65" s="11" customFormat="1" ht="25.95" customHeight="1" x14ac:dyDescent="0.25">
      <c r="B192" s="147"/>
      <c r="D192" s="148" t="s">
        <v>71</v>
      </c>
      <c r="E192" s="149" t="s">
        <v>624</v>
      </c>
      <c r="F192" s="149" t="s">
        <v>1183</v>
      </c>
      <c r="I192" s="150"/>
      <c r="J192" s="151">
        <f>BK192</f>
        <v>0</v>
      </c>
      <c r="L192" s="147"/>
      <c r="M192" s="152"/>
      <c r="N192" s="153"/>
      <c r="O192" s="153"/>
      <c r="P192" s="154">
        <f>P193</f>
        <v>0</v>
      </c>
      <c r="Q192" s="153"/>
      <c r="R192" s="154">
        <f>R193</f>
        <v>0</v>
      </c>
      <c r="S192" s="153"/>
      <c r="T192" s="155">
        <f>T193</f>
        <v>0</v>
      </c>
      <c r="AR192" s="148" t="s">
        <v>78</v>
      </c>
      <c r="AT192" s="156" t="s">
        <v>71</v>
      </c>
      <c r="AU192" s="156" t="s">
        <v>72</v>
      </c>
      <c r="AY192" s="148" t="s">
        <v>219</v>
      </c>
      <c r="BK192" s="157">
        <f>BK193</f>
        <v>0</v>
      </c>
    </row>
    <row r="193" spans="1:65" s="2" customFormat="1" ht="33" customHeight="1" x14ac:dyDescent="0.2">
      <c r="A193" s="30"/>
      <c r="B193" s="128"/>
      <c r="C193" s="160" t="s">
        <v>482</v>
      </c>
      <c r="D193" s="160" t="s">
        <v>221</v>
      </c>
      <c r="E193" s="161" t="s">
        <v>2838</v>
      </c>
      <c r="F193" s="162" t="s">
        <v>2839</v>
      </c>
      <c r="G193" s="163" t="s">
        <v>250</v>
      </c>
      <c r="H193" s="164">
        <v>220.75899999999999</v>
      </c>
      <c r="I193" s="165"/>
      <c r="J193" s="166">
        <f>ROUND(I193*H193,2)</f>
        <v>0</v>
      </c>
      <c r="K193" s="167"/>
      <c r="L193" s="31"/>
      <c r="M193" s="173" t="s">
        <v>1</v>
      </c>
      <c r="N193" s="174" t="s">
        <v>38</v>
      </c>
      <c r="O193" s="175"/>
      <c r="P193" s="176">
        <f>O193*H193</f>
        <v>0</v>
      </c>
      <c r="Q193" s="176">
        <v>0</v>
      </c>
      <c r="R193" s="176">
        <f>Q193*H193</f>
        <v>0</v>
      </c>
      <c r="S193" s="176">
        <v>0</v>
      </c>
      <c r="T193" s="177">
        <f>S193*H193</f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72" t="s">
        <v>225</v>
      </c>
      <c r="AT193" s="172" t="s">
        <v>221</v>
      </c>
      <c r="AU193" s="172" t="s">
        <v>78</v>
      </c>
      <c r="AY193" s="13" t="s">
        <v>219</v>
      </c>
      <c r="BE193" s="91">
        <f>IF(N193="základná",J193,0)</f>
        <v>0</v>
      </c>
      <c r="BF193" s="91">
        <f>IF(N193="znížená",J193,0)</f>
        <v>0</v>
      </c>
      <c r="BG193" s="91">
        <f>IF(N193="zákl. prenesená",J193,0)</f>
        <v>0</v>
      </c>
      <c r="BH193" s="91">
        <f>IF(N193="zníž. prenesená",J193,0)</f>
        <v>0</v>
      </c>
      <c r="BI193" s="91">
        <f>IF(N193="nulová",J193,0)</f>
        <v>0</v>
      </c>
      <c r="BJ193" s="13" t="s">
        <v>84</v>
      </c>
      <c r="BK193" s="91">
        <f>ROUND(I193*H193,2)</f>
        <v>0</v>
      </c>
      <c r="BL193" s="13" t="s">
        <v>225</v>
      </c>
      <c r="BM193" s="172" t="s">
        <v>2840</v>
      </c>
    </row>
    <row r="194" spans="1:65" s="2" customFormat="1" ht="24.3" customHeight="1" x14ac:dyDescent="0.2">
      <c r="A194" s="30"/>
      <c r="B194" s="128"/>
      <c r="C194" s="427" t="s">
        <v>2852</v>
      </c>
      <c r="D194" s="427"/>
      <c r="E194" s="7"/>
      <c r="F194" s="7"/>
      <c r="G194" s="7"/>
      <c r="H194" s="7"/>
      <c r="I194" s="7"/>
      <c r="J194" s="192"/>
      <c r="K194" s="193"/>
      <c r="L194" s="31"/>
      <c r="M194" s="194"/>
      <c r="N194" s="169"/>
      <c r="O194" s="59"/>
      <c r="P194" s="170"/>
      <c r="Q194" s="170"/>
      <c r="R194" s="170"/>
      <c r="S194" s="170"/>
      <c r="T194" s="17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72"/>
      <c r="AT194" s="172"/>
      <c r="AU194" s="172"/>
      <c r="AY194" s="13"/>
      <c r="BE194" s="91"/>
      <c r="BF194" s="91"/>
      <c r="BG194" s="91"/>
      <c r="BH194" s="91"/>
      <c r="BI194" s="91"/>
      <c r="BJ194" s="13"/>
      <c r="BK194" s="91"/>
      <c r="BL194" s="13"/>
      <c r="BM194" s="172"/>
    </row>
    <row r="195" spans="1:65" s="2" customFormat="1" ht="28.8" customHeight="1" x14ac:dyDescent="0.2">
      <c r="A195" s="30"/>
      <c r="B195" s="128"/>
      <c r="C195" s="427" t="s">
        <v>2853</v>
      </c>
      <c r="D195" s="427"/>
      <c r="E195" s="427"/>
      <c r="F195" s="427"/>
      <c r="G195" s="427"/>
      <c r="H195" s="427"/>
      <c r="I195" s="427"/>
      <c r="J195" s="192"/>
      <c r="K195" s="193"/>
      <c r="L195" s="31"/>
      <c r="M195" s="194"/>
      <c r="N195" s="169"/>
      <c r="O195" s="59"/>
      <c r="P195" s="170"/>
      <c r="Q195" s="170"/>
      <c r="R195" s="170"/>
      <c r="S195" s="170"/>
      <c r="T195" s="17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72"/>
      <c r="AT195" s="172"/>
      <c r="AU195" s="172"/>
      <c r="AY195" s="13"/>
      <c r="BE195" s="91"/>
      <c r="BF195" s="91"/>
      <c r="BG195" s="91"/>
      <c r="BH195" s="91"/>
      <c r="BI195" s="91"/>
      <c r="BJ195" s="13"/>
      <c r="BK195" s="91"/>
      <c r="BL195" s="13"/>
      <c r="BM195" s="172"/>
    </row>
    <row r="196" spans="1:65" s="2" customFormat="1" ht="33.450000000000003" customHeight="1" x14ac:dyDescent="0.2">
      <c r="A196" s="30"/>
      <c r="B196" s="128"/>
      <c r="C196" s="427" t="s">
        <v>2854</v>
      </c>
      <c r="D196" s="427"/>
      <c r="E196" s="427"/>
      <c r="F196" s="427"/>
      <c r="G196" s="427"/>
      <c r="H196" s="427"/>
      <c r="I196" s="427"/>
      <c r="J196" s="192"/>
      <c r="K196" s="193"/>
      <c r="L196" s="31"/>
      <c r="M196" s="194"/>
      <c r="N196" s="169"/>
      <c r="O196" s="59"/>
      <c r="P196" s="170"/>
      <c r="Q196" s="170"/>
      <c r="R196" s="170"/>
      <c r="S196" s="170"/>
      <c r="T196" s="17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72"/>
      <c r="AT196" s="172"/>
      <c r="AU196" s="172"/>
      <c r="AY196" s="13"/>
      <c r="BE196" s="91"/>
      <c r="BF196" s="91"/>
      <c r="BG196" s="91"/>
      <c r="BH196" s="91"/>
      <c r="BI196" s="91"/>
      <c r="BJ196" s="13"/>
      <c r="BK196" s="91"/>
      <c r="BL196" s="13"/>
      <c r="BM196" s="172"/>
    </row>
    <row r="197" spans="1:65" s="2" customFormat="1" ht="33.450000000000003" customHeight="1" x14ac:dyDescent="0.2">
      <c r="A197" s="30"/>
      <c r="B197" s="128"/>
      <c r="C197" s="427" t="s">
        <v>2855</v>
      </c>
      <c r="D197" s="427"/>
      <c r="E197" s="427"/>
      <c r="F197" s="427"/>
      <c r="G197" s="427"/>
      <c r="H197" s="427"/>
      <c r="I197" s="427"/>
      <c r="J197" s="192"/>
      <c r="K197" s="193"/>
      <c r="L197" s="31"/>
      <c r="M197" s="194"/>
      <c r="N197" s="169"/>
      <c r="O197" s="59"/>
      <c r="P197" s="170"/>
      <c r="Q197" s="170"/>
      <c r="R197" s="170"/>
      <c r="S197" s="170"/>
      <c r="T197" s="17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72"/>
      <c r="AT197" s="172"/>
      <c r="AU197" s="172"/>
      <c r="AY197" s="13"/>
      <c r="BE197" s="91"/>
      <c r="BF197" s="91"/>
      <c r="BG197" s="91"/>
      <c r="BH197" s="91"/>
      <c r="BI197" s="91"/>
      <c r="BJ197" s="13"/>
      <c r="BK197" s="91"/>
      <c r="BL197" s="13"/>
      <c r="BM197" s="172"/>
    </row>
    <row r="198" spans="1:65" s="2" customFormat="1" ht="39" customHeight="1" x14ac:dyDescent="0.2">
      <c r="A198" s="30"/>
      <c r="B198" s="128"/>
      <c r="C198" s="427" t="s">
        <v>2856</v>
      </c>
      <c r="D198" s="427"/>
      <c r="E198" s="427"/>
      <c r="F198" s="427"/>
      <c r="G198" s="427"/>
      <c r="H198" s="427"/>
      <c r="I198" s="427"/>
      <c r="J198" s="192"/>
      <c r="K198" s="193"/>
      <c r="L198" s="31"/>
      <c r="M198" s="194"/>
      <c r="N198" s="169"/>
      <c r="O198" s="59"/>
      <c r="P198" s="170"/>
      <c r="Q198" s="170"/>
      <c r="R198" s="170"/>
      <c r="S198" s="170"/>
      <c r="T198" s="17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172"/>
      <c r="AT198" s="172"/>
      <c r="AU198" s="172"/>
      <c r="AY198" s="13"/>
      <c r="BE198" s="91"/>
      <c r="BF198" s="91"/>
      <c r="BG198" s="91"/>
      <c r="BH198" s="91"/>
      <c r="BI198" s="91"/>
      <c r="BJ198" s="13"/>
      <c r="BK198" s="91"/>
      <c r="BL198" s="13"/>
      <c r="BM198" s="172"/>
    </row>
    <row r="199" spans="1:65" s="2" customFormat="1" ht="40.799999999999997" customHeight="1" x14ac:dyDescent="0.2">
      <c r="A199" s="30"/>
      <c r="B199" s="128"/>
      <c r="C199" s="427" t="s">
        <v>2857</v>
      </c>
      <c r="D199" s="427"/>
      <c r="E199" s="427"/>
      <c r="F199" s="427"/>
      <c r="G199" s="427"/>
      <c r="H199" s="427"/>
      <c r="I199" s="427"/>
      <c r="J199" s="192"/>
      <c r="K199" s="193"/>
      <c r="L199" s="31"/>
      <c r="M199" s="194"/>
      <c r="N199" s="169"/>
      <c r="O199" s="59"/>
      <c r="P199" s="170"/>
      <c r="Q199" s="170"/>
      <c r="R199" s="170"/>
      <c r="S199" s="170"/>
      <c r="T199" s="17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72"/>
      <c r="AT199" s="172"/>
      <c r="AU199" s="172"/>
      <c r="AY199" s="13"/>
      <c r="BE199" s="91"/>
      <c r="BF199" s="91"/>
      <c r="BG199" s="91"/>
      <c r="BH199" s="91"/>
      <c r="BI199" s="91"/>
      <c r="BJ199" s="13"/>
      <c r="BK199" s="91"/>
      <c r="BL199" s="13"/>
      <c r="BM199" s="172"/>
    </row>
    <row r="200" spans="1:65" s="2" customFormat="1" ht="46.2" customHeight="1" x14ac:dyDescent="0.2">
      <c r="A200" s="30"/>
      <c r="B200" s="128"/>
      <c r="C200" s="427" t="s">
        <v>2858</v>
      </c>
      <c r="D200" s="427"/>
      <c r="E200" s="427"/>
      <c r="F200" s="427"/>
      <c r="G200" s="427"/>
      <c r="H200" s="427"/>
      <c r="I200" s="427"/>
      <c r="J200" s="192"/>
      <c r="K200" s="193"/>
      <c r="L200" s="31"/>
      <c r="M200" s="194"/>
      <c r="N200" s="169"/>
      <c r="O200" s="59"/>
      <c r="P200" s="170"/>
      <c r="Q200" s="170"/>
      <c r="R200" s="170"/>
      <c r="S200" s="170"/>
      <c r="T200" s="17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172"/>
      <c r="AT200" s="172"/>
      <c r="AU200" s="172"/>
      <c r="AY200" s="13"/>
      <c r="BE200" s="91"/>
      <c r="BF200" s="91"/>
      <c r="BG200" s="91"/>
      <c r="BH200" s="91"/>
      <c r="BI200" s="91"/>
      <c r="BJ200" s="13"/>
      <c r="BK200" s="91"/>
      <c r="BL200" s="13"/>
      <c r="BM200" s="172"/>
    </row>
    <row r="201" spans="1:65" s="2" customFormat="1" ht="7.05" customHeight="1" x14ac:dyDescent="0.2">
      <c r="A201" s="30"/>
      <c r="B201" s="48"/>
      <c r="C201" s="49"/>
      <c r="D201" s="49"/>
      <c r="E201" s="49"/>
      <c r="F201" s="49"/>
      <c r="G201" s="49"/>
      <c r="H201" s="49"/>
      <c r="I201" s="49"/>
      <c r="J201" s="49"/>
      <c r="K201" s="49"/>
      <c r="L201" s="31"/>
      <c r="M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</row>
  </sheetData>
  <autoFilter ref="C131:K193"/>
  <mergeCells count="24">
    <mergeCell ref="E122:H122"/>
    <mergeCell ref="C197:I197"/>
    <mergeCell ref="C198:I198"/>
    <mergeCell ref="C199:I199"/>
    <mergeCell ref="C200:I200"/>
    <mergeCell ref="E124:H124"/>
    <mergeCell ref="C195:I195"/>
    <mergeCell ref="C196:I196"/>
    <mergeCell ref="E11:H11"/>
    <mergeCell ref="E20:H20"/>
    <mergeCell ref="E29:H29"/>
    <mergeCell ref="L2:V2"/>
    <mergeCell ref="C194:D194"/>
    <mergeCell ref="E85:H85"/>
    <mergeCell ref="E87:H87"/>
    <mergeCell ref="E89:H89"/>
    <mergeCell ref="D104:F104"/>
    <mergeCell ref="D105:F105"/>
    <mergeCell ref="E7:H7"/>
    <mergeCell ref="E9:H9"/>
    <mergeCell ref="D106:F106"/>
    <mergeCell ref="D107:F107"/>
    <mergeCell ref="D108:F108"/>
    <mergeCell ref="E120:H120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7"/>
  <sheetViews>
    <sheetView showGridLines="0" workbookViewId="0">
      <selection activeCell="J43" sqref="J43"/>
    </sheetView>
  </sheetViews>
  <sheetFormatPr defaultColWidth="8.7109375" defaultRowHeight="10.199999999999999" x14ac:dyDescent="0.2"/>
  <cols>
    <col min="1" max="1" width="8.28515625" style="1" customWidth="1"/>
    <col min="2" max="2" width="1.28515625" style="1" customWidth="1"/>
    <col min="3" max="3" width="4.28515625" style="1" customWidth="1"/>
    <col min="4" max="4" width="6.42578125" style="1" customWidth="1"/>
    <col min="5" max="5" width="17.28515625" style="1" customWidth="1"/>
    <col min="6" max="6" width="50.7109375" style="1" customWidth="1"/>
    <col min="7" max="7" width="7.42578125" style="1" customWidth="1"/>
    <col min="8" max="8" width="14" style="1" customWidth="1"/>
    <col min="9" max="9" width="15.71093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7109375" style="1" hidden="1" customWidth="1"/>
    <col min="14" max="14" width="9.28515625" style="1" hidden="1"/>
    <col min="15" max="20" width="14.28515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x14ac:dyDescent="0.2">
      <c r="L2" s="373" t="s">
        <v>5</v>
      </c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13" t="s">
        <v>170</v>
      </c>
    </row>
    <row r="3" spans="1:46" s="1" customForma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1:46" s="1" customFormat="1" ht="17.399999999999999" x14ac:dyDescent="0.2">
      <c r="B4" s="16"/>
      <c r="D4" s="17" t="s">
        <v>180</v>
      </c>
      <c r="L4" s="16"/>
      <c r="M4" s="97" t="s">
        <v>9</v>
      </c>
      <c r="AT4" s="13" t="s">
        <v>3</v>
      </c>
    </row>
    <row r="5" spans="1:46" s="1" customFormat="1" x14ac:dyDescent="0.2">
      <c r="B5" s="16"/>
      <c r="L5" s="16"/>
    </row>
    <row r="6" spans="1:46" s="1" customFormat="1" ht="13.2" x14ac:dyDescent="0.2">
      <c r="B6" s="16"/>
      <c r="D6" s="23" t="s">
        <v>15</v>
      </c>
      <c r="L6" s="16"/>
    </row>
    <row r="7" spans="1:46" s="1" customFormat="1" ht="13.2" x14ac:dyDescent="0.2">
      <c r="B7" s="16"/>
      <c r="E7" s="428" t="str">
        <f>'Rekapitulácia stavby'!K6</f>
        <v>Vinárstvo S</v>
      </c>
      <c r="F7" s="429"/>
      <c r="G7" s="429"/>
      <c r="H7" s="429"/>
      <c r="L7" s="16"/>
    </row>
    <row r="8" spans="1:46" s="1" customFormat="1" ht="13.2" x14ac:dyDescent="0.2">
      <c r="B8" s="16"/>
      <c r="D8" s="23" t="s">
        <v>181</v>
      </c>
      <c r="L8" s="16"/>
    </row>
    <row r="9" spans="1:46" s="2" customFormat="1" x14ac:dyDescent="0.2">
      <c r="A9" s="30"/>
      <c r="B9" s="31"/>
      <c r="C9" s="30"/>
      <c r="D9" s="30"/>
      <c r="E9" s="428" t="s">
        <v>2841</v>
      </c>
      <c r="F9" s="425"/>
      <c r="G9" s="425"/>
      <c r="H9" s="425"/>
      <c r="I9" s="30"/>
      <c r="J9" s="30"/>
      <c r="K9" s="30"/>
      <c r="L9" s="43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3.2" x14ac:dyDescent="0.2">
      <c r="A10" s="30"/>
      <c r="B10" s="31"/>
      <c r="C10" s="30"/>
      <c r="D10" s="23" t="s">
        <v>182</v>
      </c>
      <c r="E10" s="30"/>
      <c r="F10" s="30"/>
      <c r="G10" s="30"/>
      <c r="H10" s="30"/>
      <c r="I10" s="30"/>
      <c r="J10" s="30"/>
      <c r="K10" s="30"/>
      <c r="L10" s="43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3.8" x14ac:dyDescent="0.2">
      <c r="A11" s="30"/>
      <c r="B11" s="31"/>
      <c r="C11" s="30"/>
      <c r="D11" s="30"/>
      <c r="E11" s="404"/>
      <c r="F11" s="425"/>
      <c r="G11" s="425"/>
      <c r="H11" s="425"/>
      <c r="I11" s="30"/>
      <c r="J11" s="30"/>
      <c r="K11" s="30"/>
      <c r="L11" s="4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x14ac:dyDescent="0.2">
      <c r="A12" s="30"/>
      <c r="B12" s="31"/>
      <c r="C12" s="30"/>
      <c r="D12" s="30"/>
      <c r="E12" s="30"/>
      <c r="F12" s="30"/>
      <c r="G12" s="30"/>
      <c r="H12" s="30"/>
      <c r="I12" s="30"/>
      <c r="J12" s="30"/>
      <c r="K12" s="30"/>
      <c r="L12" s="4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3.2" x14ac:dyDescent="0.2">
      <c r="A13" s="30"/>
      <c r="B13" s="31"/>
      <c r="C13" s="30"/>
      <c r="D13" s="23" t="s">
        <v>16</v>
      </c>
      <c r="E13" s="30"/>
      <c r="F13" s="21" t="s">
        <v>1</v>
      </c>
      <c r="G13" s="30"/>
      <c r="H13" s="30"/>
      <c r="I13" s="23" t="s">
        <v>17</v>
      </c>
      <c r="J13" s="21" t="s">
        <v>1</v>
      </c>
      <c r="K13" s="30"/>
      <c r="L13" s="4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3.2" x14ac:dyDescent="0.2">
      <c r="A14" s="30"/>
      <c r="B14" s="31"/>
      <c r="C14" s="30"/>
      <c r="D14" s="23" t="s">
        <v>18</v>
      </c>
      <c r="E14" s="30"/>
      <c r="F14" s="21" t="s">
        <v>183</v>
      </c>
      <c r="G14" s="30"/>
      <c r="H14" s="30"/>
      <c r="I14" s="23" t="s">
        <v>20</v>
      </c>
      <c r="J14" s="56">
        <f>'Rekapitulácia stavby'!AN8</f>
        <v>44665</v>
      </c>
      <c r="K14" s="30"/>
      <c r="L14" s="4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x14ac:dyDescent="0.2">
      <c r="A15" s="30"/>
      <c r="B15" s="31"/>
      <c r="C15" s="30"/>
      <c r="D15" s="30"/>
      <c r="E15" s="30"/>
      <c r="F15" s="30"/>
      <c r="G15" s="30"/>
      <c r="H15" s="30"/>
      <c r="I15" s="30"/>
      <c r="J15" s="30"/>
      <c r="K15" s="30"/>
      <c r="L15" s="4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13.2" x14ac:dyDescent="0.2">
      <c r="A16" s="30"/>
      <c r="B16" s="31"/>
      <c r="C16" s="30"/>
      <c r="D16" s="23" t="s">
        <v>21</v>
      </c>
      <c r="E16" s="30"/>
      <c r="F16" s="30"/>
      <c r="G16" s="30"/>
      <c r="H16" s="30"/>
      <c r="I16" s="23" t="s">
        <v>22</v>
      </c>
      <c r="J16" s="21" t="s">
        <v>1</v>
      </c>
      <c r="K16" s="30"/>
      <c r="L16" s="43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3.2" x14ac:dyDescent="0.2">
      <c r="A17" s="30"/>
      <c r="B17" s="31"/>
      <c r="C17" s="30"/>
      <c r="D17" s="30"/>
      <c r="E17" s="21" t="s">
        <v>184</v>
      </c>
      <c r="F17" s="30"/>
      <c r="G17" s="30"/>
      <c r="H17" s="30"/>
      <c r="I17" s="23" t="s">
        <v>23</v>
      </c>
      <c r="J17" s="21" t="s">
        <v>1</v>
      </c>
      <c r="K17" s="30"/>
      <c r="L17" s="43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x14ac:dyDescent="0.2">
      <c r="A18" s="30"/>
      <c r="B18" s="31"/>
      <c r="C18" s="30"/>
      <c r="D18" s="30"/>
      <c r="E18" s="30"/>
      <c r="F18" s="30"/>
      <c r="G18" s="30"/>
      <c r="H18" s="30"/>
      <c r="I18" s="30"/>
      <c r="J18" s="30"/>
      <c r="K18" s="30"/>
      <c r="L18" s="4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3.2" x14ac:dyDescent="0.2">
      <c r="A19" s="30"/>
      <c r="B19" s="31"/>
      <c r="C19" s="30"/>
      <c r="D19" s="23" t="s">
        <v>24</v>
      </c>
      <c r="E19" s="30"/>
      <c r="F19" s="30"/>
      <c r="G19" s="30"/>
      <c r="H19" s="30"/>
      <c r="I19" s="23" t="s">
        <v>22</v>
      </c>
      <c r="J19" s="24" t="str">
        <f>'Rekapitulácia stavby'!AN13</f>
        <v>Vyplň údaj</v>
      </c>
      <c r="K19" s="30"/>
      <c r="L19" s="43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3.2" x14ac:dyDescent="0.2">
      <c r="A20" s="30"/>
      <c r="B20" s="31"/>
      <c r="C20" s="30"/>
      <c r="D20" s="30"/>
      <c r="E20" s="426" t="str">
        <f>'Rekapitulácia stavby'!E14</f>
        <v>Vyplň údaj</v>
      </c>
      <c r="F20" s="378"/>
      <c r="G20" s="378"/>
      <c r="H20" s="378"/>
      <c r="I20" s="23" t="s">
        <v>23</v>
      </c>
      <c r="J20" s="24" t="str">
        <f>'Rekapitulácia stavby'!AN14</f>
        <v>Vyplň údaj</v>
      </c>
      <c r="K20" s="30"/>
      <c r="L20" s="43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x14ac:dyDescent="0.2">
      <c r="A21" s="30"/>
      <c r="B21" s="31"/>
      <c r="C21" s="30"/>
      <c r="D21" s="30"/>
      <c r="E21" s="30"/>
      <c r="F21" s="30"/>
      <c r="G21" s="30"/>
      <c r="H21" s="30"/>
      <c r="I21" s="30"/>
      <c r="J21" s="30"/>
      <c r="K21" s="30"/>
      <c r="L21" s="43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3.2" x14ac:dyDescent="0.2">
      <c r="A22" s="30"/>
      <c r="B22" s="31"/>
      <c r="C22" s="30"/>
      <c r="D22" s="23" t="s">
        <v>26</v>
      </c>
      <c r="E22" s="30"/>
      <c r="F22" s="30"/>
      <c r="G22" s="30"/>
      <c r="H22" s="30"/>
      <c r="I22" s="23" t="s">
        <v>22</v>
      </c>
      <c r="J22" s="21" t="s">
        <v>1</v>
      </c>
      <c r="K22" s="30"/>
      <c r="L22" s="4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3.2" x14ac:dyDescent="0.2">
      <c r="A23" s="30"/>
      <c r="B23" s="31"/>
      <c r="C23" s="30"/>
      <c r="D23" s="30"/>
      <c r="E23" s="21" t="s">
        <v>185</v>
      </c>
      <c r="F23" s="30"/>
      <c r="G23" s="30"/>
      <c r="H23" s="30"/>
      <c r="I23" s="23" t="s">
        <v>23</v>
      </c>
      <c r="J23" s="21" t="s">
        <v>1</v>
      </c>
      <c r="K23" s="30"/>
      <c r="L23" s="4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x14ac:dyDescent="0.2">
      <c r="A24" s="30"/>
      <c r="B24" s="31"/>
      <c r="C24" s="30"/>
      <c r="D24" s="30"/>
      <c r="E24" s="30"/>
      <c r="F24" s="30"/>
      <c r="G24" s="30"/>
      <c r="H24" s="30"/>
      <c r="I24" s="30"/>
      <c r="J24" s="30"/>
      <c r="K24" s="30"/>
      <c r="L24" s="43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3.2" x14ac:dyDescent="0.2">
      <c r="A25" s="30"/>
      <c r="B25" s="31"/>
      <c r="C25" s="30"/>
      <c r="D25" s="23" t="s">
        <v>28</v>
      </c>
      <c r="E25" s="30"/>
      <c r="F25" s="30"/>
      <c r="G25" s="30"/>
      <c r="H25" s="30"/>
      <c r="I25" s="23" t="s">
        <v>22</v>
      </c>
      <c r="J25" s="21" t="s">
        <v>1</v>
      </c>
      <c r="K25" s="30"/>
      <c r="L25" s="43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3.2" x14ac:dyDescent="0.2">
      <c r="A26" s="30"/>
      <c r="B26" s="31"/>
      <c r="C26" s="30"/>
      <c r="D26" s="30"/>
      <c r="E26" s="21" t="s">
        <v>186</v>
      </c>
      <c r="F26" s="30"/>
      <c r="G26" s="30"/>
      <c r="H26" s="30"/>
      <c r="I26" s="23" t="s">
        <v>23</v>
      </c>
      <c r="J26" s="21" t="s">
        <v>1</v>
      </c>
      <c r="K26" s="30"/>
      <c r="L26" s="4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x14ac:dyDescent="0.2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43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13.2" x14ac:dyDescent="0.2">
      <c r="A28" s="30"/>
      <c r="B28" s="31"/>
      <c r="C28" s="30"/>
      <c r="D28" s="23" t="s">
        <v>29</v>
      </c>
      <c r="E28" s="30"/>
      <c r="F28" s="30"/>
      <c r="G28" s="30"/>
      <c r="H28" s="30"/>
      <c r="I28" s="30"/>
      <c r="J28" s="30"/>
      <c r="K28" s="30"/>
      <c r="L28" s="4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7" customFormat="1" ht="13.2" x14ac:dyDescent="0.2">
      <c r="A29" s="98"/>
      <c r="B29" s="99"/>
      <c r="C29" s="98"/>
      <c r="D29" s="98"/>
      <c r="E29" s="382" t="s">
        <v>1</v>
      </c>
      <c r="F29" s="382"/>
      <c r="G29" s="382"/>
      <c r="H29" s="382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x14ac:dyDescent="0.2">
      <c r="A30" s="30"/>
      <c r="B30" s="31"/>
      <c r="C30" s="30"/>
      <c r="D30" s="30"/>
      <c r="E30" s="30"/>
      <c r="F30" s="30"/>
      <c r="G30" s="30"/>
      <c r="H30" s="30"/>
      <c r="I30" s="30"/>
      <c r="J30" s="30"/>
      <c r="K30" s="30"/>
      <c r="L30" s="43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x14ac:dyDescent="0.2">
      <c r="A31" s="30"/>
      <c r="B31" s="31"/>
      <c r="C31" s="30"/>
      <c r="D31" s="67"/>
      <c r="E31" s="67"/>
      <c r="F31" s="67"/>
      <c r="G31" s="67"/>
      <c r="H31" s="67"/>
      <c r="I31" s="67"/>
      <c r="J31" s="67"/>
      <c r="K31" s="67"/>
      <c r="L31" s="43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3.2" x14ac:dyDescent="0.2">
      <c r="A32" s="30"/>
      <c r="B32" s="31"/>
      <c r="C32" s="30"/>
      <c r="D32" s="21" t="s">
        <v>187</v>
      </c>
      <c r="E32" s="30"/>
      <c r="F32" s="30"/>
      <c r="G32" s="30"/>
      <c r="H32" s="30"/>
      <c r="I32" s="30"/>
      <c r="J32" s="29">
        <f>J98</f>
        <v>0</v>
      </c>
      <c r="K32" s="30"/>
      <c r="L32" s="43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3.2" x14ac:dyDescent="0.2">
      <c r="A33" s="30"/>
      <c r="B33" s="31"/>
      <c r="C33" s="30"/>
      <c r="D33" s="28" t="s">
        <v>174</v>
      </c>
      <c r="E33" s="30"/>
      <c r="F33" s="30"/>
      <c r="G33" s="30"/>
      <c r="H33" s="30"/>
      <c r="I33" s="30"/>
      <c r="J33" s="29">
        <f>J106</f>
        <v>0</v>
      </c>
      <c r="K33" s="30"/>
      <c r="L33" s="4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5.6" x14ac:dyDescent="0.2">
      <c r="A34" s="30"/>
      <c r="B34" s="31"/>
      <c r="C34" s="30"/>
      <c r="D34" s="101" t="s">
        <v>32</v>
      </c>
      <c r="E34" s="30"/>
      <c r="F34" s="30"/>
      <c r="G34" s="30"/>
      <c r="H34" s="30"/>
      <c r="I34" s="30"/>
      <c r="J34" s="72">
        <f>ROUND(J32 + J33, 2)</f>
        <v>0</v>
      </c>
      <c r="K34" s="30"/>
      <c r="L34" s="43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x14ac:dyDescent="0.2">
      <c r="A35" s="30"/>
      <c r="B35" s="31"/>
      <c r="C35" s="30"/>
      <c r="D35" s="67"/>
      <c r="E35" s="67"/>
      <c r="F35" s="67"/>
      <c r="G35" s="67"/>
      <c r="H35" s="67"/>
      <c r="I35" s="67"/>
      <c r="J35" s="67"/>
      <c r="K35" s="67"/>
      <c r="L35" s="4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3.2" x14ac:dyDescent="0.2">
      <c r="A36" s="30"/>
      <c r="B36" s="31"/>
      <c r="C36" s="30"/>
      <c r="D36" s="30"/>
      <c r="E36" s="30"/>
      <c r="F36" s="34" t="s">
        <v>34</v>
      </c>
      <c r="G36" s="30"/>
      <c r="H36" s="30"/>
      <c r="I36" s="34" t="s">
        <v>33</v>
      </c>
      <c r="J36" s="34" t="s">
        <v>35</v>
      </c>
      <c r="K36" s="30"/>
      <c r="L36" s="4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3.2" x14ac:dyDescent="0.2">
      <c r="A37" s="30"/>
      <c r="B37" s="31"/>
      <c r="C37" s="30"/>
      <c r="D37" s="102" t="s">
        <v>36</v>
      </c>
      <c r="E37" s="36" t="s">
        <v>37</v>
      </c>
      <c r="F37" s="103">
        <f>ROUND((SUM(BE106:BE113) + SUM(BE135:BE159)),  2)</f>
        <v>0</v>
      </c>
      <c r="G37" s="104"/>
      <c r="H37" s="104"/>
      <c r="I37" s="105">
        <v>0.2</v>
      </c>
      <c r="J37" s="103">
        <f>ROUND(((SUM(BE106:BE113) + SUM(BE135:BE159))*I37),  2)</f>
        <v>0</v>
      </c>
      <c r="K37" s="30"/>
      <c r="L37" s="43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3.2" x14ac:dyDescent="0.2">
      <c r="A38" s="30"/>
      <c r="B38" s="31"/>
      <c r="C38" s="30"/>
      <c r="D38" s="30"/>
      <c r="E38" s="36" t="s">
        <v>38</v>
      </c>
      <c r="F38" s="103">
        <f>J34</f>
        <v>0</v>
      </c>
      <c r="G38" s="104"/>
      <c r="H38" s="104"/>
      <c r="I38" s="105">
        <v>0.2</v>
      </c>
      <c r="J38" s="103">
        <f>F38*0.2</f>
        <v>0</v>
      </c>
      <c r="K38" s="30"/>
      <c r="L38" s="43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3.2" x14ac:dyDescent="0.2">
      <c r="A39" s="30"/>
      <c r="B39" s="31"/>
      <c r="C39" s="30"/>
      <c r="D39" s="30"/>
      <c r="E39" s="23" t="s">
        <v>39</v>
      </c>
      <c r="F39" s="106">
        <f>ROUND((SUM(BG106:BG113) + SUM(BG135:BG159)),  2)</f>
        <v>0</v>
      </c>
      <c r="G39" s="30"/>
      <c r="H39" s="30"/>
      <c r="I39" s="107">
        <v>0.2</v>
      </c>
      <c r="J39" s="106">
        <f>0</f>
        <v>0</v>
      </c>
      <c r="K39" s="30"/>
      <c r="L39" s="43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3.2" x14ac:dyDescent="0.2">
      <c r="A40" s="30"/>
      <c r="B40" s="31"/>
      <c r="C40" s="30"/>
      <c r="D40" s="30"/>
      <c r="E40" s="23" t="s">
        <v>40</v>
      </c>
      <c r="F40" s="106">
        <f>ROUND((SUM(BH106:BH113) + SUM(BH135:BH159)),  2)</f>
        <v>0</v>
      </c>
      <c r="G40" s="30"/>
      <c r="H40" s="30"/>
      <c r="I40" s="107">
        <v>0.2</v>
      </c>
      <c r="J40" s="106">
        <f>0</f>
        <v>0</v>
      </c>
      <c r="K40" s="30"/>
      <c r="L40" s="43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13.2" x14ac:dyDescent="0.2">
      <c r="A41" s="30"/>
      <c r="B41" s="31"/>
      <c r="C41" s="30"/>
      <c r="D41" s="30"/>
      <c r="E41" s="36" t="s">
        <v>41</v>
      </c>
      <c r="F41" s="103">
        <f>ROUND((SUM(BI106:BI113) + SUM(BI135:BI159)),  2)</f>
        <v>0</v>
      </c>
      <c r="G41" s="104"/>
      <c r="H41" s="104"/>
      <c r="I41" s="105">
        <v>0</v>
      </c>
      <c r="J41" s="103">
        <f>0</f>
        <v>0</v>
      </c>
      <c r="K41" s="30"/>
      <c r="L41" s="43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x14ac:dyDescent="0.2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43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" customFormat="1" ht="15.6" x14ac:dyDescent="0.2">
      <c r="A43" s="30"/>
      <c r="B43" s="31"/>
      <c r="C43" s="95"/>
      <c r="D43" s="108" t="s">
        <v>42</v>
      </c>
      <c r="E43" s="61"/>
      <c r="F43" s="61"/>
      <c r="G43" s="109" t="s">
        <v>43</v>
      </c>
      <c r="H43" s="110" t="s">
        <v>44</v>
      </c>
      <c r="I43" s="61"/>
      <c r="J43" s="111">
        <f>SUM(J34:J41)</f>
        <v>0</v>
      </c>
      <c r="K43" s="112"/>
      <c r="L43" s="43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2" customFormat="1" x14ac:dyDescent="0.2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43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s="1" customFormat="1" x14ac:dyDescent="0.2">
      <c r="B45" s="16"/>
      <c r="L45" s="16"/>
    </row>
    <row r="46" spans="1:31" s="1" customFormat="1" x14ac:dyDescent="0.2">
      <c r="B46" s="16"/>
      <c r="L46" s="16"/>
    </row>
    <row r="47" spans="1:31" s="1" customFormat="1" x14ac:dyDescent="0.2">
      <c r="B47" s="16"/>
      <c r="L47" s="16"/>
    </row>
    <row r="48" spans="1:31" s="1" customFormat="1" x14ac:dyDescent="0.2">
      <c r="B48" s="16"/>
      <c r="L48" s="16"/>
    </row>
    <row r="49" spans="1:31" s="1" customFormat="1" x14ac:dyDescent="0.2">
      <c r="B49" s="16"/>
      <c r="L49" s="16"/>
    </row>
    <row r="50" spans="1:31" s="2" customFormat="1" ht="13.2" x14ac:dyDescent="0.2">
      <c r="B50" s="43"/>
      <c r="D50" s="44" t="s">
        <v>45</v>
      </c>
      <c r="E50" s="45"/>
      <c r="F50" s="45"/>
      <c r="G50" s="44" t="s">
        <v>46</v>
      </c>
      <c r="H50" s="45"/>
      <c r="I50" s="45"/>
      <c r="J50" s="45"/>
      <c r="K50" s="45"/>
      <c r="L50" s="43"/>
    </row>
    <row r="51" spans="1:31" x14ac:dyDescent="0.2">
      <c r="B51" s="16"/>
      <c r="L51" s="16"/>
    </row>
    <row r="52" spans="1:31" x14ac:dyDescent="0.2">
      <c r="B52" s="16"/>
      <c r="L52" s="16"/>
    </row>
    <row r="53" spans="1:31" x14ac:dyDescent="0.2">
      <c r="B53" s="16"/>
      <c r="L53" s="16"/>
    </row>
    <row r="54" spans="1:31" x14ac:dyDescent="0.2">
      <c r="B54" s="16"/>
      <c r="L54" s="16"/>
    </row>
    <row r="55" spans="1:31" x14ac:dyDescent="0.2">
      <c r="B55" s="16"/>
      <c r="L55" s="16"/>
    </row>
    <row r="56" spans="1:31" x14ac:dyDescent="0.2">
      <c r="B56" s="16"/>
      <c r="L56" s="16"/>
    </row>
    <row r="57" spans="1:31" x14ac:dyDescent="0.2">
      <c r="B57" s="16"/>
      <c r="L57" s="16"/>
    </row>
    <row r="58" spans="1:31" x14ac:dyDescent="0.2">
      <c r="B58" s="16"/>
      <c r="L58" s="16"/>
    </row>
    <row r="59" spans="1:31" x14ac:dyDescent="0.2">
      <c r="B59" s="16"/>
      <c r="L59" s="16"/>
    </row>
    <row r="60" spans="1:31" x14ac:dyDescent="0.2">
      <c r="B60" s="16"/>
      <c r="L60" s="16"/>
    </row>
    <row r="61" spans="1:31" s="2" customFormat="1" ht="13.2" x14ac:dyDescent="0.2">
      <c r="A61" s="30"/>
      <c r="B61" s="31"/>
      <c r="C61" s="30"/>
      <c r="D61" s="46" t="s">
        <v>47</v>
      </c>
      <c r="E61" s="33"/>
      <c r="F61" s="113" t="s">
        <v>48</v>
      </c>
      <c r="G61" s="46" t="s">
        <v>47</v>
      </c>
      <c r="H61" s="33"/>
      <c r="I61" s="33"/>
      <c r="J61" s="114" t="s">
        <v>48</v>
      </c>
      <c r="K61" s="33"/>
      <c r="L61" s="4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x14ac:dyDescent="0.2">
      <c r="B62" s="16"/>
      <c r="L62" s="16"/>
    </row>
    <row r="63" spans="1:31" x14ac:dyDescent="0.2">
      <c r="B63" s="16"/>
      <c r="L63" s="16"/>
    </row>
    <row r="64" spans="1:31" x14ac:dyDescent="0.2">
      <c r="B64" s="16"/>
      <c r="L64" s="16"/>
    </row>
    <row r="65" spans="1:31" s="2" customFormat="1" ht="13.2" x14ac:dyDescent="0.2">
      <c r="A65" s="30"/>
      <c r="B65" s="31"/>
      <c r="C65" s="30"/>
      <c r="D65" s="44" t="s">
        <v>49</v>
      </c>
      <c r="E65" s="47"/>
      <c r="F65" s="47"/>
      <c r="G65" s="44" t="s">
        <v>50</v>
      </c>
      <c r="H65" s="47"/>
      <c r="I65" s="47"/>
      <c r="J65" s="47"/>
      <c r="K65" s="47"/>
      <c r="L65" s="4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x14ac:dyDescent="0.2">
      <c r="B66" s="16"/>
      <c r="L66" s="16"/>
    </row>
    <row r="67" spans="1:31" x14ac:dyDescent="0.2">
      <c r="B67" s="16"/>
      <c r="L67" s="16"/>
    </row>
    <row r="68" spans="1:31" x14ac:dyDescent="0.2">
      <c r="B68" s="16"/>
      <c r="L68" s="16"/>
    </row>
    <row r="69" spans="1:31" x14ac:dyDescent="0.2">
      <c r="B69" s="16"/>
      <c r="L69" s="16"/>
    </row>
    <row r="70" spans="1:31" x14ac:dyDescent="0.2">
      <c r="B70" s="16"/>
      <c r="L70" s="16"/>
    </row>
    <row r="71" spans="1:31" x14ac:dyDescent="0.2">
      <c r="B71" s="16"/>
      <c r="L71" s="16"/>
    </row>
    <row r="72" spans="1:31" x14ac:dyDescent="0.2">
      <c r="B72" s="16"/>
      <c r="L72" s="16"/>
    </row>
    <row r="73" spans="1:31" x14ac:dyDescent="0.2">
      <c r="B73" s="16"/>
      <c r="L73" s="16"/>
    </row>
    <row r="74" spans="1:31" x14ac:dyDescent="0.2">
      <c r="B74" s="16"/>
      <c r="L74" s="16"/>
    </row>
    <row r="75" spans="1:31" x14ac:dyDescent="0.2">
      <c r="B75" s="16"/>
      <c r="L75" s="16"/>
    </row>
    <row r="76" spans="1:31" s="2" customFormat="1" ht="13.2" x14ac:dyDescent="0.2">
      <c r="A76" s="30"/>
      <c r="B76" s="31"/>
      <c r="C76" s="30"/>
      <c r="D76" s="46" t="s">
        <v>47</v>
      </c>
      <c r="E76" s="33"/>
      <c r="F76" s="113" t="s">
        <v>48</v>
      </c>
      <c r="G76" s="46" t="s">
        <v>47</v>
      </c>
      <c r="H76" s="33"/>
      <c r="I76" s="33"/>
      <c r="J76" s="114" t="s">
        <v>48</v>
      </c>
      <c r="K76" s="33"/>
      <c r="L76" s="4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x14ac:dyDescent="0.2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x14ac:dyDescent="0.2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17.399999999999999" x14ac:dyDescent="0.2">
      <c r="A82" s="30"/>
      <c r="B82" s="31"/>
      <c r="C82" s="17" t="s">
        <v>188</v>
      </c>
      <c r="D82" s="30"/>
      <c r="E82" s="30"/>
      <c r="F82" s="30"/>
      <c r="G82" s="30"/>
      <c r="H82" s="30"/>
      <c r="I82" s="30"/>
      <c r="J82" s="30"/>
      <c r="K82" s="30"/>
      <c r="L82" s="4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x14ac:dyDescent="0.2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3.2" x14ac:dyDescent="0.2">
      <c r="A84" s="30"/>
      <c r="B84" s="31"/>
      <c r="C84" s="23" t="s">
        <v>15</v>
      </c>
      <c r="D84" s="30"/>
      <c r="E84" s="30"/>
      <c r="F84" s="30"/>
      <c r="G84" s="30"/>
      <c r="H84" s="30"/>
      <c r="I84" s="30"/>
      <c r="J84" s="30"/>
      <c r="K84" s="30"/>
      <c r="L84" s="4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3.2" x14ac:dyDescent="0.2">
      <c r="A85" s="30"/>
      <c r="B85" s="31"/>
      <c r="C85" s="30"/>
      <c r="D85" s="30"/>
      <c r="E85" s="428" t="str">
        <f>E7</f>
        <v>Vinárstvo S</v>
      </c>
      <c r="F85" s="429"/>
      <c r="G85" s="429"/>
      <c r="H85" s="429"/>
      <c r="I85" s="30"/>
      <c r="J85" s="30"/>
      <c r="K85" s="30"/>
      <c r="L85" s="4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1" customFormat="1" ht="13.2" x14ac:dyDescent="0.2">
      <c r="B86" s="16"/>
      <c r="C86" s="23" t="s">
        <v>181</v>
      </c>
      <c r="L86" s="16"/>
    </row>
    <row r="87" spans="1:31" s="2" customFormat="1" x14ac:dyDescent="0.2">
      <c r="A87" s="30"/>
      <c r="B87" s="31"/>
      <c r="C87" s="30"/>
      <c r="D87" s="30"/>
      <c r="E87" s="428" t="s">
        <v>2841</v>
      </c>
      <c r="F87" s="425"/>
      <c r="G87" s="425"/>
      <c r="H87" s="425"/>
      <c r="I87" s="30"/>
      <c r="J87" s="30"/>
      <c r="K87" s="30"/>
      <c r="L87" s="43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13.2" x14ac:dyDescent="0.2">
      <c r="A88" s="30"/>
      <c r="B88" s="31"/>
      <c r="C88" s="23" t="s">
        <v>182</v>
      </c>
      <c r="D88" s="30"/>
      <c r="E88" s="30"/>
      <c r="F88" s="30"/>
      <c r="G88" s="30"/>
      <c r="H88" s="30"/>
      <c r="I88" s="30"/>
      <c r="J88" s="30"/>
      <c r="K88" s="30"/>
      <c r="L88" s="43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x14ac:dyDescent="0.2">
      <c r="A89" s="30"/>
      <c r="B89" s="31"/>
      <c r="C89" s="30"/>
      <c r="D89" s="30"/>
      <c r="E89" s="404">
        <f>E11</f>
        <v>0</v>
      </c>
      <c r="F89" s="425"/>
      <c r="G89" s="425"/>
      <c r="H89" s="425"/>
      <c r="I89" s="30"/>
      <c r="J89" s="30"/>
      <c r="K89" s="30"/>
      <c r="L89" s="4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x14ac:dyDescent="0.2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3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3.2" x14ac:dyDescent="0.2">
      <c r="A91" s="30"/>
      <c r="B91" s="31"/>
      <c r="C91" s="23" t="s">
        <v>18</v>
      </c>
      <c r="D91" s="30"/>
      <c r="E91" s="30"/>
      <c r="F91" s="21" t="str">
        <f>F14</f>
        <v>k.ú.Strekov,okres Nové Zámky</v>
      </c>
      <c r="G91" s="30"/>
      <c r="H91" s="30"/>
      <c r="I91" s="23" t="s">
        <v>20</v>
      </c>
      <c r="J91" s="56">
        <f>IF(J14="","",J14)</f>
        <v>44665</v>
      </c>
      <c r="K91" s="30"/>
      <c r="L91" s="43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x14ac:dyDescent="0.2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3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26.4" x14ac:dyDescent="0.2">
      <c r="A93" s="30"/>
      <c r="B93" s="31"/>
      <c r="C93" s="23" t="s">
        <v>21</v>
      </c>
      <c r="D93" s="30"/>
      <c r="E93" s="30"/>
      <c r="F93" s="21" t="str">
        <f>E17</f>
        <v xml:space="preserve"> STON a.s. , Uhrova 18, 831 01 Bratislava</v>
      </c>
      <c r="G93" s="30"/>
      <c r="H93" s="30"/>
      <c r="I93" s="23" t="s">
        <v>26</v>
      </c>
      <c r="J93" s="26" t="str">
        <f>E23</f>
        <v xml:space="preserve"> Ing. arch. Tomáš Krištek</v>
      </c>
      <c r="K93" s="30"/>
      <c r="L93" s="43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13.2" x14ac:dyDescent="0.2">
      <c r="A94" s="30"/>
      <c r="B94" s="31"/>
      <c r="C94" s="23" t="s">
        <v>24</v>
      </c>
      <c r="D94" s="30"/>
      <c r="E94" s="30"/>
      <c r="F94" s="21" t="str">
        <f>IF(E20="","",E20)</f>
        <v>Vyplň údaj</v>
      </c>
      <c r="G94" s="30"/>
      <c r="H94" s="30"/>
      <c r="I94" s="23" t="s">
        <v>28</v>
      </c>
      <c r="J94" s="26" t="str">
        <f>E26</f>
        <v>Rosoft,s.r.o.</v>
      </c>
      <c r="K94" s="30"/>
      <c r="L94" s="43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x14ac:dyDescent="0.2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3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2" customFormat="1" ht="11.4" x14ac:dyDescent="0.2">
      <c r="A96" s="30"/>
      <c r="B96" s="31"/>
      <c r="C96" s="115" t="s">
        <v>189</v>
      </c>
      <c r="D96" s="95"/>
      <c r="E96" s="95"/>
      <c r="F96" s="95"/>
      <c r="G96" s="95"/>
      <c r="H96" s="95"/>
      <c r="I96" s="95"/>
      <c r="J96" s="116" t="s">
        <v>190</v>
      </c>
      <c r="K96" s="95"/>
      <c r="L96" s="43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65" s="2" customFormat="1" x14ac:dyDescent="0.2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3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65" s="2" customFormat="1" ht="15.6" x14ac:dyDescent="0.2">
      <c r="A98" s="30"/>
      <c r="B98" s="31"/>
      <c r="C98" s="117" t="s">
        <v>191</v>
      </c>
      <c r="D98" s="30"/>
      <c r="E98" s="30"/>
      <c r="F98" s="30"/>
      <c r="G98" s="30"/>
      <c r="H98" s="30"/>
      <c r="I98" s="30"/>
      <c r="J98" s="72">
        <f>SUM(J99:J104)</f>
        <v>0</v>
      </c>
      <c r="K98" s="30"/>
      <c r="L98" s="43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U98" s="13" t="s">
        <v>192</v>
      </c>
    </row>
    <row r="99" spans="1:65" s="2" customFormat="1" ht="15.6" x14ac:dyDescent="0.2">
      <c r="A99" s="190"/>
      <c r="B99" s="31"/>
      <c r="C99" s="117"/>
      <c r="D99" s="119" t="s">
        <v>2958</v>
      </c>
      <c r="E99" s="120"/>
      <c r="F99" s="120"/>
      <c r="G99" s="120"/>
      <c r="H99" s="120"/>
      <c r="I99" s="120"/>
      <c r="J99" s="121">
        <f>J136</f>
        <v>0</v>
      </c>
      <c r="K99" s="190"/>
      <c r="L99" s="43"/>
      <c r="S99" s="190"/>
      <c r="T99" s="190"/>
      <c r="U99" s="190"/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U99" s="13"/>
    </row>
    <row r="100" spans="1:65" s="2" customFormat="1" ht="15.6" x14ac:dyDescent="0.2">
      <c r="A100" s="190"/>
      <c r="B100" s="31"/>
      <c r="C100" s="117"/>
      <c r="D100" s="119" t="s">
        <v>2959</v>
      </c>
      <c r="E100" s="120"/>
      <c r="F100" s="120"/>
      <c r="G100" s="120"/>
      <c r="H100" s="120"/>
      <c r="I100" s="120"/>
      <c r="J100" s="121">
        <f>J139</f>
        <v>0</v>
      </c>
      <c r="K100" s="190"/>
      <c r="L100" s="43"/>
      <c r="S100" s="190"/>
      <c r="T100" s="190"/>
      <c r="U100" s="190"/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U100" s="13"/>
    </row>
    <row r="101" spans="1:65" s="2" customFormat="1" ht="15.6" x14ac:dyDescent="0.2">
      <c r="A101" s="190"/>
      <c r="B101" s="31"/>
      <c r="C101" s="117"/>
      <c r="D101" s="119" t="s">
        <v>2960</v>
      </c>
      <c r="E101" s="120"/>
      <c r="F101" s="120"/>
      <c r="G101" s="120"/>
      <c r="H101" s="120"/>
      <c r="I101" s="120"/>
      <c r="J101" s="121">
        <f>J143</f>
        <v>0</v>
      </c>
      <c r="K101" s="190"/>
      <c r="L101" s="43"/>
      <c r="S101" s="190"/>
      <c r="T101" s="190"/>
      <c r="U101" s="190"/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  <c r="AU101" s="13"/>
    </row>
    <row r="102" spans="1:65" s="2" customFormat="1" ht="15.6" x14ac:dyDescent="0.2">
      <c r="A102" s="190"/>
      <c r="B102" s="31"/>
      <c r="C102" s="117"/>
      <c r="D102" s="119" t="s">
        <v>2894</v>
      </c>
      <c r="E102" s="120"/>
      <c r="F102" s="120"/>
      <c r="G102" s="120"/>
      <c r="H102" s="120"/>
      <c r="I102" s="120"/>
      <c r="J102" s="121">
        <f>J146</f>
        <v>0</v>
      </c>
      <c r="K102" s="190"/>
      <c r="L102" s="43"/>
      <c r="S102" s="190"/>
      <c r="T102" s="190"/>
      <c r="U102" s="190"/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  <c r="AU102" s="13"/>
    </row>
    <row r="103" spans="1:65" s="2" customFormat="1" ht="15.6" x14ac:dyDescent="0.2">
      <c r="A103" s="190"/>
      <c r="B103" s="31"/>
      <c r="C103" s="117"/>
      <c r="D103" s="119" t="s">
        <v>2895</v>
      </c>
      <c r="E103" s="120"/>
      <c r="F103" s="120"/>
      <c r="G103" s="120"/>
      <c r="H103" s="120"/>
      <c r="I103" s="120"/>
      <c r="J103" s="121">
        <f>J150</f>
        <v>0</v>
      </c>
      <c r="K103" s="190"/>
      <c r="L103" s="43"/>
      <c r="S103" s="190"/>
      <c r="T103" s="190"/>
      <c r="U103" s="190"/>
      <c r="V103" s="190"/>
      <c r="W103" s="190"/>
      <c r="X103" s="190"/>
      <c r="Y103" s="190"/>
      <c r="Z103" s="190"/>
      <c r="AA103" s="190"/>
      <c r="AB103" s="190"/>
      <c r="AC103" s="190"/>
      <c r="AD103" s="190"/>
      <c r="AE103" s="190"/>
      <c r="AU103" s="13"/>
    </row>
    <row r="104" spans="1:65" s="8" customFormat="1" ht="15" x14ac:dyDescent="0.2">
      <c r="B104" s="118"/>
      <c r="D104" s="119" t="s">
        <v>2896</v>
      </c>
      <c r="E104" s="120"/>
      <c r="F104" s="120"/>
      <c r="G104" s="120"/>
      <c r="H104" s="120"/>
      <c r="I104" s="120"/>
      <c r="J104" s="121">
        <f>J155</f>
        <v>0</v>
      </c>
      <c r="L104" s="118"/>
    </row>
    <row r="105" spans="1:65" s="2" customFormat="1" x14ac:dyDescent="0.2">
      <c r="A105" s="30"/>
      <c r="B105" s="31"/>
      <c r="C105" s="30"/>
      <c r="D105" s="30"/>
      <c r="E105" s="30"/>
      <c r="F105" s="30"/>
      <c r="G105" s="30"/>
      <c r="H105" s="30"/>
      <c r="I105" s="30"/>
      <c r="J105" s="30"/>
      <c r="K105" s="30"/>
      <c r="L105" s="43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65" s="2" customFormat="1" ht="15.6" x14ac:dyDescent="0.2">
      <c r="A106" s="30"/>
      <c r="B106" s="31"/>
      <c r="C106" s="117" t="s">
        <v>196</v>
      </c>
      <c r="D106" s="30"/>
      <c r="E106" s="30"/>
      <c r="F106" s="30"/>
      <c r="G106" s="30"/>
      <c r="H106" s="30"/>
      <c r="I106" s="30"/>
      <c r="J106" s="126">
        <f>ROUND(J107 + J108 + J109 + J110 + J111 + J112,2)</f>
        <v>0</v>
      </c>
      <c r="K106" s="30"/>
      <c r="L106" s="43"/>
      <c r="N106" s="127" t="s">
        <v>36</v>
      </c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65" s="2" customFormat="1" ht="13.2" x14ac:dyDescent="0.2">
      <c r="A107" s="30"/>
      <c r="B107" s="128"/>
      <c r="C107" s="129"/>
      <c r="D107" s="424" t="s">
        <v>197</v>
      </c>
      <c r="E107" s="430"/>
      <c r="F107" s="430"/>
      <c r="G107" s="129"/>
      <c r="H107" s="129"/>
      <c r="I107" s="129"/>
      <c r="J107" s="88">
        <v>0</v>
      </c>
      <c r="K107" s="129"/>
      <c r="L107" s="131"/>
      <c r="M107" s="132"/>
      <c r="N107" s="133" t="s">
        <v>38</v>
      </c>
      <c r="O107" s="132"/>
      <c r="P107" s="132"/>
      <c r="Q107" s="132"/>
      <c r="R107" s="132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198</v>
      </c>
      <c r="AZ107" s="132"/>
      <c r="BA107" s="132"/>
      <c r="BB107" s="132"/>
      <c r="BC107" s="132"/>
      <c r="BD107" s="132"/>
      <c r="BE107" s="135">
        <f t="shared" ref="BE107:BE112" si="0">IF(N107="základná",J107,0)</f>
        <v>0</v>
      </c>
      <c r="BF107" s="135">
        <f t="shared" ref="BF107:BF112" si="1">IF(N107="znížená",J107,0)</f>
        <v>0</v>
      </c>
      <c r="BG107" s="135">
        <f t="shared" ref="BG107:BG112" si="2">IF(N107="zákl. prenesená",J107,0)</f>
        <v>0</v>
      </c>
      <c r="BH107" s="135">
        <f t="shared" ref="BH107:BH112" si="3">IF(N107="zníž. prenesená",J107,0)</f>
        <v>0</v>
      </c>
      <c r="BI107" s="135">
        <f t="shared" ref="BI107:BI112" si="4">IF(N107="nulová",J107,0)</f>
        <v>0</v>
      </c>
      <c r="BJ107" s="134" t="s">
        <v>84</v>
      </c>
      <c r="BK107" s="132"/>
      <c r="BL107" s="132"/>
      <c r="BM107" s="132"/>
    </row>
    <row r="108" spans="1:65" s="2" customFormat="1" ht="13.2" x14ac:dyDescent="0.2">
      <c r="A108" s="30"/>
      <c r="B108" s="128"/>
      <c r="C108" s="129"/>
      <c r="D108" s="424" t="s">
        <v>199</v>
      </c>
      <c r="E108" s="430"/>
      <c r="F108" s="430"/>
      <c r="G108" s="129"/>
      <c r="H108" s="129"/>
      <c r="I108" s="129"/>
      <c r="J108" s="88">
        <v>0</v>
      </c>
      <c r="K108" s="129"/>
      <c r="L108" s="131"/>
      <c r="M108" s="132"/>
      <c r="N108" s="133" t="s">
        <v>38</v>
      </c>
      <c r="O108" s="132"/>
      <c r="P108" s="132"/>
      <c r="Q108" s="132"/>
      <c r="R108" s="132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4" t="s">
        <v>198</v>
      </c>
      <c r="AZ108" s="132"/>
      <c r="BA108" s="132"/>
      <c r="BB108" s="132"/>
      <c r="BC108" s="132"/>
      <c r="BD108" s="132"/>
      <c r="BE108" s="135">
        <f t="shared" si="0"/>
        <v>0</v>
      </c>
      <c r="BF108" s="135">
        <f t="shared" si="1"/>
        <v>0</v>
      </c>
      <c r="BG108" s="135">
        <f t="shared" si="2"/>
        <v>0</v>
      </c>
      <c r="BH108" s="135">
        <f t="shared" si="3"/>
        <v>0</v>
      </c>
      <c r="BI108" s="135">
        <f t="shared" si="4"/>
        <v>0</v>
      </c>
      <c r="BJ108" s="134" t="s">
        <v>84</v>
      </c>
      <c r="BK108" s="132"/>
      <c r="BL108" s="132"/>
      <c r="BM108" s="132"/>
    </row>
    <row r="109" spans="1:65" s="2" customFormat="1" ht="13.2" x14ac:dyDescent="0.2">
      <c r="A109" s="30"/>
      <c r="B109" s="128"/>
      <c r="C109" s="129"/>
      <c r="D109" s="424" t="s">
        <v>200</v>
      </c>
      <c r="E109" s="430"/>
      <c r="F109" s="430"/>
      <c r="G109" s="129"/>
      <c r="H109" s="129"/>
      <c r="I109" s="129"/>
      <c r="J109" s="88">
        <v>0</v>
      </c>
      <c r="K109" s="129"/>
      <c r="L109" s="131"/>
      <c r="M109" s="132"/>
      <c r="N109" s="133" t="s">
        <v>38</v>
      </c>
      <c r="O109" s="132"/>
      <c r="P109" s="132"/>
      <c r="Q109" s="132"/>
      <c r="R109" s="132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198</v>
      </c>
      <c r="AZ109" s="132"/>
      <c r="BA109" s="132"/>
      <c r="BB109" s="132"/>
      <c r="BC109" s="132"/>
      <c r="BD109" s="132"/>
      <c r="BE109" s="135">
        <f t="shared" si="0"/>
        <v>0</v>
      </c>
      <c r="BF109" s="135">
        <f t="shared" si="1"/>
        <v>0</v>
      </c>
      <c r="BG109" s="135">
        <f t="shared" si="2"/>
        <v>0</v>
      </c>
      <c r="BH109" s="135">
        <f t="shared" si="3"/>
        <v>0</v>
      </c>
      <c r="BI109" s="135">
        <f t="shared" si="4"/>
        <v>0</v>
      </c>
      <c r="BJ109" s="134" t="s">
        <v>84</v>
      </c>
      <c r="BK109" s="132"/>
      <c r="BL109" s="132"/>
      <c r="BM109" s="132"/>
    </row>
    <row r="110" spans="1:65" s="2" customFormat="1" ht="13.2" x14ac:dyDescent="0.2">
      <c r="A110" s="30"/>
      <c r="B110" s="128"/>
      <c r="C110" s="129"/>
      <c r="D110" s="424" t="s">
        <v>201</v>
      </c>
      <c r="E110" s="430"/>
      <c r="F110" s="430"/>
      <c r="G110" s="129"/>
      <c r="H110" s="129"/>
      <c r="I110" s="129"/>
      <c r="J110" s="88">
        <v>0</v>
      </c>
      <c r="K110" s="129"/>
      <c r="L110" s="131"/>
      <c r="M110" s="132"/>
      <c r="N110" s="133" t="s">
        <v>38</v>
      </c>
      <c r="O110" s="132"/>
      <c r="P110" s="132"/>
      <c r="Q110" s="132"/>
      <c r="R110" s="132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198</v>
      </c>
      <c r="AZ110" s="132"/>
      <c r="BA110" s="132"/>
      <c r="BB110" s="132"/>
      <c r="BC110" s="132"/>
      <c r="BD110" s="132"/>
      <c r="BE110" s="135">
        <f t="shared" si="0"/>
        <v>0</v>
      </c>
      <c r="BF110" s="135">
        <f t="shared" si="1"/>
        <v>0</v>
      </c>
      <c r="BG110" s="135">
        <f t="shared" si="2"/>
        <v>0</v>
      </c>
      <c r="BH110" s="135">
        <f t="shared" si="3"/>
        <v>0</v>
      </c>
      <c r="BI110" s="135">
        <f t="shared" si="4"/>
        <v>0</v>
      </c>
      <c r="BJ110" s="134" t="s">
        <v>84</v>
      </c>
      <c r="BK110" s="132"/>
      <c r="BL110" s="132"/>
      <c r="BM110" s="132"/>
    </row>
    <row r="111" spans="1:65" s="2" customFormat="1" ht="13.2" x14ac:dyDescent="0.2">
      <c r="A111" s="30"/>
      <c r="B111" s="128"/>
      <c r="C111" s="129"/>
      <c r="D111" s="424" t="s">
        <v>202</v>
      </c>
      <c r="E111" s="430"/>
      <c r="F111" s="430"/>
      <c r="G111" s="129"/>
      <c r="H111" s="129"/>
      <c r="I111" s="129"/>
      <c r="J111" s="88">
        <v>0</v>
      </c>
      <c r="K111" s="129"/>
      <c r="L111" s="131"/>
      <c r="M111" s="132"/>
      <c r="N111" s="133" t="s">
        <v>38</v>
      </c>
      <c r="O111" s="132"/>
      <c r="P111" s="132"/>
      <c r="Q111" s="132"/>
      <c r="R111" s="132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4" t="s">
        <v>198</v>
      </c>
      <c r="AZ111" s="132"/>
      <c r="BA111" s="132"/>
      <c r="BB111" s="132"/>
      <c r="BC111" s="132"/>
      <c r="BD111" s="132"/>
      <c r="BE111" s="135">
        <f t="shared" si="0"/>
        <v>0</v>
      </c>
      <c r="BF111" s="135">
        <f t="shared" si="1"/>
        <v>0</v>
      </c>
      <c r="BG111" s="135">
        <f t="shared" si="2"/>
        <v>0</v>
      </c>
      <c r="BH111" s="135">
        <f t="shared" si="3"/>
        <v>0</v>
      </c>
      <c r="BI111" s="135">
        <f t="shared" si="4"/>
        <v>0</v>
      </c>
      <c r="BJ111" s="134" t="s">
        <v>84</v>
      </c>
      <c r="BK111" s="132"/>
      <c r="BL111" s="132"/>
      <c r="BM111" s="132"/>
    </row>
    <row r="112" spans="1:65" s="2" customFormat="1" ht="13.2" x14ac:dyDescent="0.2">
      <c r="A112" s="30"/>
      <c r="B112" s="128"/>
      <c r="C112" s="129"/>
      <c r="D112" s="130" t="s">
        <v>203</v>
      </c>
      <c r="E112" s="129"/>
      <c r="F112" s="129"/>
      <c r="G112" s="129"/>
      <c r="H112" s="129"/>
      <c r="I112" s="129"/>
      <c r="J112" s="88">
        <f>ROUND(J32*T112,2)</f>
        <v>0</v>
      </c>
      <c r="K112" s="129"/>
      <c r="L112" s="131"/>
      <c r="M112" s="132"/>
      <c r="N112" s="133" t="s">
        <v>38</v>
      </c>
      <c r="O112" s="132"/>
      <c r="P112" s="132"/>
      <c r="Q112" s="132"/>
      <c r="R112" s="132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4" t="s">
        <v>204</v>
      </c>
      <c r="AZ112" s="132"/>
      <c r="BA112" s="132"/>
      <c r="BB112" s="132"/>
      <c r="BC112" s="132"/>
      <c r="BD112" s="132"/>
      <c r="BE112" s="135">
        <f t="shared" si="0"/>
        <v>0</v>
      </c>
      <c r="BF112" s="135">
        <f t="shared" si="1"/>
        <v>0</v>
      </c>
      <c r="BG112" s="135">
        <f t="shared" si="2"/>
        <v>0</v>
      </c>
      <c r="BH112" s="135">
        <f t="shared" si="3"/>
        <v>0</v>
      </c>
      <c r="BI112" s="135">
        <f t="shared" si="4"/>
        <v>0</v>
      </c>
      <c r="BJ112" s="134" t="s">
        <v>84</v>
      </c>
      <c r="BK112" s="132"/>
      <c r="BL112" s="132"/>
      <c r="BM112" s="132"/>
    </row>
    <row r="113" spans="1:31" s="2" customFormat="1" x14ac:dyDescent="0.2">
      <c r="A113" s="30"/>
      <c r="B113" s="31"/>
      <c r="C113" s="30"/>
      <c r="D113" s="30"/>
      <c r="E113" s="30"/>
      <c r="F113" s="30"/>
      <c r="G113" s="30"/>
      <c r="H113" s="30"/>
      <c r="I113" s="30"/>
      <c r="J113" s="30"/>
      <c r="K113" s="30"/>
      <c r="L113" s="43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2" customFormat="1" ht="15.6" x14ac:dyDescent="0.2">
      <c r="A114" s="30"/>
      <c r="B114" s="31"/>
      <c r="C114" s="94" t="s">
        <v>179</v>
      </c>
      <c r="D114" s="95"/>
      <c r="E114" s="95"/>
      <c r="F114" s="95"/>
      <c r="G114" s="95"/>
      <c r="H114" s="95"/>
      <c r="I114" s="95"/>
      <c r="J114" s="96">
        <f>ROUND(J98+J106,2)</f>
        <v>0</v>
      </c>
      <c r="K114" s="95"/>
      <c r="L114" s="43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2" customFormat="1" x14ac:dyDescent="0.2">
      <c r="A115" s="30"/>
      <c r="B115" s="48"/>
      <c r="C115" s="49"/>
      <c r="D115" s="49"/>
      <c r="E115" s="49"/>
      <c r="F115" s="49"/>
      <c r="G115" s="49"/>
      <c r="H115" s="49"/>
      <c r="I115" s="49"/>
      <c r="J115" s="49"/>
      <c r="K115" s="49"/>
      <c r="L115" s="43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9" spans="1:31" s="2" customFormat="1" x14ac:dyDescent="0.2">
      <c r="A119" s="30"/>
      <c r="B119" s="50"/>
      <c r="C119" s="51"/>
      <c r="D119" s="51"/>
      <c r="E119" s="51"/>
      <c r="F119" s="51"/>
      <c r="G119" s="51"/>
      <c r="H119" s="51"/>
      <c r="I119" s="51"/>
      <c r="J119" s="51"/>
      <c r="K119" s="51"/>
      <c r="L119" s="43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2" customFormat="1" ht="17.399999999999999" x14ac:dyDescent="0.2">
      <c r="A120" s="30"/>
      <c r="B120" s="31"/>
      <c r="C120" s="17" t="s">
        <v>205</v>
      </c>
      <c r="D120" s="30"/>
      <c r="E120" s="30"/>
      <c r="F120" s="30"/>
      <c r="G120" s="30"/>
      <c r="H120" s="30"/>
      <c r="I120" s="30"/>
      <c r="J120" s="30"/>
      <c r="K120" s="30"/>
      <c r="L120" s="43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2" customFormat="1" x14ac:dyDescent="0.2">
      <c r="A121" s="30"/>
      <c r="B121" s="31"/>
      <c r="C121" s="30"/>
      <c r="D121" s="30"/>
      <c r="E121" s="30"/>
      <c r="F121" s="30"/>
      <c r="G121" s="30"/>
      <c r="H121" s="30"/>
      <c r="I121" s="30"/>
      <c r="J121" s="30"/>
      <c r="K121" s="30"/>
      <c r="L121" s="43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2" customFormat="1" ht="13.2" x14ac:dyDescent="0.2">
      <c r="A122" s="30"/>
      <c r="B122" s="31"/>
      <c r="C122" s="23" t="s">
        <v>15</v>
      </c>
      <c r="D122" s="30"/>
      <c r="E122" s="30"/>
      <c r="F122" s="30"/>
      <c r="G122" s="30"/>
      <c r="H122" s="30"/>
      <c r="I122" s="30"/>
      <c r="J122" s="30"/>
      <c r="K122" s="30"/>
      <c r="L122" s="43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2" customFormat="1" ht="13.2" x14ac:dyDescent="0.2">
      <c r="A123" s="30"/>
      <c r="B123" s="31"/>
      <c r="C123" s="30"/>
      <c r="D123" s="30"/>
      <c r="E123" s="428" t="str">
        <f>E7</f>
        <v>Vinárstvo S</v>
      </c>
      <c r="F123" s="429"/>
      <c r="G123" s="429"/>
      <c r="H123" s="429"/>
      <c r="I123" s="30"/>
      <c r="J123" s="30"/>
      <c r="K123" s="30"/>
      <c r="L123" s="43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1" customFormat="1" ht="13.2" x14ac:dyDescent="0.2">
      <c r="B124" s="16"/>
      <c r="C124" s="23" t="s">
        <v>181</v>
      </c>
      <c r="L124" s="16"/>
    </row>
    <row r="125" spans="1:31" s="2" customFormat="1" x14ac:dyDescent="0.2">
      <c r="A125" s="30"/>
      <c r="B125" s="31"/>
      <c r="C125" s="30"/>
      <c r="D125" s="30"/>
      <c r="E125" s="428" t="s">
        <v>2841</v>
      </c>
      <c r="F125" s="425"/>
      <c r="G125" s="425"/>
      <c r="H125" s="425"/>
      <c r="I125" s="30"/>
      <c r="J125" s="30"/>
      <c r="K125" s="30"/>
      <c r="L125" s="43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2" customFormat="1" ht="13.2" x14ac:dyDescent="0.2">
      <c r="A126" s="30"/>
      <c r="B126" s="31"/>
      <c r="C126" s="23" t="s">
        <v>182</v>
      </c>
      <c r="D126" s="30"/>
      <c r="E126" s="30"/>
      <c r="F126" s="30"/>
      <c r="G126" s="30"/>
      <c r="H126" s="30"/>
      <c r="I126" s="30"/>
      <c r="J126" s="30"/>
      <c r="K126" s="30"/>
      <c r="L126" s="43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2" customFormat="1" x14ac:dyDescent="0.2">
      <c r="A127" s="30"/>
      <c r="B127" s="31"/>
      <c r="C127" s="30"/>
      <c r="D127" s="30"/>
      <c r="E127" s="404">
        <f>E11</f>
        <v>0</v>
      </c>
      <c r="F127" s="425"/>
      <c r="G127" s="425"/>
      <c r="H127" s="425"/>
      <c r="I127" s="30"/>
      <c r="J127" s="30"/>
      <c r="K127" s="30"/>
      <c r="L127" s="43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2" customFormat="1" x14ac:dyDescent="0.2">
      <c r="A128" s="30"/>
      <c r="B128" s="31"/>
      <c r="C128" s="30"/>
      <c r="D128" s="30"/>
      <c r="E128" s="30"/>
      <c r="F128" s="30"/>
      <c r="G128" s="30"/>
      <c r="H128" s="30"/>
      <c r="I128" s="30"/>
      <c r="J128" s="30"/>
      <c r="K128" s="30"/>
      <c r="L128" s="43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65" s="2" customFormat="1" ht="13.2" x14ac:dyDescent="0.2">
      <c r="A129" s="30"/>
      <c r="B129" s="31"/>
      <c r="C129" s="23" t="s">
        <v>18</v>
      </c>
      <c r="D129" s="30"/>
      <c r="E129" s="30"/>
      <c r="F129" s="21" t="str">
        <f>F14</f>
        <v>k.ú.Strekov,okres Nové Zámky</v>
      </c>
      <c r="G129" s="30"/>
      <c r="H129" s="30"/>
      <c r="I129" s="23" t="s">
        <v>20</v>
      </c>
      <c r="J129" s="56">
        <f>IF(J14="","",J14)</f>
        <v>44665</v>
      </c>
      <c r="K129" s="30"/>
      <c r="L129" s="43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65" s="2" customFormat="1" x14ac:dyDescent="0.2">
      <c r="A130" s="30"/>
      <c r="B130" s="31"/>
      <c r="C130" s="30"/>
      <c r="D130" s="30"/>
      <c r="E130" s="30"/>
      <c r="F130" s="30"/>
      <c r="G130" s="30"/>
      <c r="H130" s="30"/>
      <c r="I130" s="30"/>
      <c r="J130" s="30"/>
      <c r="K130" s="30"/>
      <c r="L130" s="43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65" s="2" customFormat="1" ht="26.4" x14ac:dyDescent="0.2">
      <c r="A131" s="30"/>
      <c r="B131" s="31"/>
      <c r="C131" s="23" t="s">
        <v>21</v>
      </c>
      <c r="D131" s="30"/>
      <c r="E131" s="30"/>
      <c r="F131" s="21" t="str">
        <f>E17</f>
        <v xml:space="preserve"> STON a.s. , Uhrova 18, 831 01 Bratislava</v>
      </c>
      <c r="G131" s="30"/>
      <c r="H131" s="30"/>
      <c r="I131" s="23" t="s">
        <v>26</v>
      </c>
      <c r="J131" s="26" t="str">
        <f>E23</f>
        <v xml:space="preserve"> Ing. arch. Tomáš Krištek</v>
      </c>
      <c r="K131" s="30"/>
      <c r="L131" s="43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65" s="2" customFormat="1" ht="13.2" x14ac:dyDescent="0.2">
      <c r="A132" s="30"/>
      <c r="B132" s="31"/>
      <c r="C132" s="23" t="s">
        <v>24</v>
      </c>
      <c r="D132" s="30"/>
      <c r="E132" s="30"/>
      <c r="F132" s="21" t="str">
        <f>IF(E20="","",E20)</f>
        <v>Vyplň údaj</v>
      </c>
      <c r="G132" s="30"/>
      <c r="H132" s="30"/>
      <c r="I132" s="23" t="s">
        <v>28</v>
      </c>
      <c r="J132" s="26" t="str">
        <f>E26</f>
        <v>Rosoft,s.r.o.</v>
      </c>
      <c r="K132" s="30"/>
      <c r="L132" s="43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65" s="2" customFormat="1" x14ac:dyDescent="0.2">
      <c r="A133" s="30"/>
      <c r="B133" s="31"/>
      <c r="C133" s="30"/>
      <c r="D133" s="30"/>
      <c r="E133" s="30"/>
      <c r="F133" s="30"/>
      <c r="G133" s="30"/>
      <c r="H133" s="30"/>
      <c r="I133" s="30"/>
      <c r="J133" s="30"/>
      <c r="K133" s="30"/>
      <c r="L133" s="43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1:65" s="10" customFormat="1" ht="22.8" x14ac:dyDescent="0.2">
      <c r="A134" s="136"/>
      <c r="B134" s="137"/>
      <c r="C134" s="138" t="s">
        <v>206</v>
      </c>
      <c r="D134" s="139" t="s">
        <v>57</v>
      </c>
      <c r="E134" s="139" t="s">
        <v>53</v>
      </c>
      <c r="F134" s="139" t="s">
        <v>54</v>
      </c>
      <c r="G134" s="139" t="s">
        <v>207</v>
      </c>
      <c r="H134" s="139" t="s">
        <v>208</v>
      </c>
      <c r="I134" s="139" t="s">
        <v>209</v>
      </c>
      <c r="J134" s="140" t="s">
        <v>190</v>
      </c>
      <c r="K134" s="141" t="s">
        <v>210</v>
      </c>
      <c r="L134" s="142"/>
      <c r="M134" s="63" t="s">
        <v>1</v>
      </c>
      <c r="N134" s="64" t="s">
        <v>36</v>
      </c>
      <c r="O134" s="64" t="s">
        <v>211</v>
      </c>
      <c r="P134" s="64" t="s">
        <v>212</v>
      </c>
      <c r="Q134" s="64" t="s">
        <v>213</v>
      </c>
      <c r="R134" s="64" t="s">
        <v>214</v>
      </c>
      <c r="S134" s="64" t="s">
        <v>215</v>
      </c>
      <c r="T134" s="65" t="s">
        <v>216</v>
      </c>
      <c r="U134" s="136"/>
      <c r="V134" s="136"/>
      <c r="W134" s="136"/>
      <c r="X134" s="136"/>
      <c r="Y134" s="136"/>
      <c r="Z134" s="136"/>
      <c r="AA134" s="136"/>
      <c r="AB134" s="136"/>
      <c r="AC134" s="136"/>
      <c r="AD134" s="136"/>
      <c r="AE134" s="136"/>
    </row>
    <row r="135" spans="1:65" s="2" customFormat="1" ht="15.6" x14ac:dyDescent="0.3">
      <c r="A135" s="30"/>
      <c r="B135" s="31"/>
      <c r="C135" s="70" t="s">
        <v>187</v>
      </c>
      <c r="D135" s="30"/>
      <c r="E135" s="30"/>
      <c r="F135" s="30"/>
      <c r="G135" s="30"/>
      <c r="H135" s="30"/>
      <c r="I135" s="30"/>
      <c r="J135" s="143">
        <f>J136+J139+J143+J146+J150+J155</f>
        <v>0</v>
      </c>
      <c r="K135" s="30"/>
      <c r="L135" s="31"/>
      <c r="M135" s="66"/>
      <c r="N135" s="57"/>
      <c r="O135" s="67"/>
      <c r="P135" s="144">
        <f>P136+SUM(P137:P155)</f>
        <v>0</v>
      </c>
      <c r="Q135" s="67"/>
      <c r="R135" s="144">
        <f>R136+SUM(R137:R155)</f>
        <v>0</v>
      </c>
      <c r="S135" s="67"/>
      <c r="T135" s="145">
        <f>T136+SUM(T137:T155)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T135" s="13" t="s">
        <v>71</v>
      </c>
      <c r="AU135" s="13" t="s">
        <v>192</v>
      </c>
      <c r="BK135" s="146">
        <f>BK136+SUM(BK137:BK155)</f>
        <v>0</v>
      </c>
    </row>
    <row r="136" spans="1:65" s="2" customFormat="1" ht="15" x14ac:dyDescent="0.25">
      <c r="A136" s="30"/>
      <c r="B136" s="128"/>
      <c r="C136" s="195"/>
      <c r="D136" s="148" t="s">
        <v>71</v>
      </c>
      <c r="E136" s="149" t="s">
        <v>217</v>
      </c>
      <c r="F136" s="149" t="s">
        <v>2961</v>
      </c>
      <c r="G136" s="195"/>
      <c r="H136" s="195"/>
      <c r="I136" s="195"/>
      <c r="J136" s="196">
        <f>SUM(J137:J138)</f>
        <v>0</v>
      </c>
      <c r="K136" s="185"/>
      <c r="L136" s="186"/>
      <c r="M136" s="187" t="s">
        <v>1</v>
      </c>
      <c r="N136" s="188" t="s">
        <v>38</v>
      </c>
      <c r="O136" s="59"/>
      <c r="P136" s="170">
        <f t="shared" ref="P136:P154" si="5">O136*H136</f>
        <v>0</v>
      </c>
      <c r="Q136" s="170">
        <v>0</v>
      </c>
      <c r="R136" s="170">
        <f t="shared" ref="R136:R154" si="6">Q136*H136</f>
        <v>0</v>
      </c>
      <c r="S136" s="170">
        <v>0</v>
      </c>
      <c r="T136" s="171">
        <f t="shared" ref="T136:T154" si="7">S136*H136</f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72" t="s">
        <v>233</v>
      </c>
      <c r="AT136" s="172" t="s">
        <v>680</v>
      </c>
      <c r="AU136" s="172" t="s">
        <v>72</v>
      </c>
      <c r="AY136" s="13" t="s">
        <v>219</v>
      </c>
      <c r="BE136" s="91">
        <f t="shared" ref="BE136:BE154" si="8">IF(N136="základná",J136,0)</f>
        <v>0</v>
      </c>
      <c r="BF136" s="91">
        <f t="shared" ref="BF136:BF154" si="9">IF(N136="znížená",J136,0)</f>
        <v>0</v>
      </c>
      <c r="BG136" s="91">
        <f t="shared" ref="BG136:BG154" si="10">IF(N136="zákl. prenesená",J136,0)</f>
        <v>0</v>
      </c>
      <c r="BH136" s="91">
        <f t="shared" ref="BH136:BH154" si="11">IF(N136="zníž. prenesená",J136,0)</f>
        <v>0</v>
      </c>
      <c r="BI136" s="91">
        <f t="shared" ref="BI136:BI154" si="12">IF(N136="nulová",J136,0)</f>
        <v>0</v>
      </c>
      <c r="BJ136" s="13" t="s">
        <v>84</v>
      </c>
      <c r="BK136" s="91">
        <f t="shared" ref="BK136:BK154" si="13">ROUND(I136*H136,2)</f>
        <v>0</v>
      </c>
      <c r="BL136" s="13" t="s">
        <v>225</v>
      </c>
      <c r="BM136" s="172" t="s">
        <v>84</v>
      </c>
    </row>
    <row r="137" spans="1:65" s="2" customFormat="1" ht="11.4" x14ac:dyDescent="0.2">
      <c r="A137" s="30"/>
      <c r="B137" s="128"/>
      <c r="C137" s="197" t="s">
        <v>78</v>
      </c>
      <c r="D137" s="197" t="s">
        <v>680</v>
      </c>
      <c r="E137" s="198" t="s">
        <v>2859</v>
      </c>
      <c r="F137" s="199" t="s">
        <v>2964</v>
      </c>
      <c r="G137" s="200" t="s">
        <v>926</v>
      </c>
      <c r="H137" s="201">
        <v>1</v>
      </c>
      <c r="I137" s="165"/>
      <c r="J137" s="202">
        <f>ROUND(I137*H137,2)</f>
        <v>0</v>
      </c>
      <c r="K137" s="185"/>
      <c r="L137" s="186"/>
      <c r="M137" s="187" t="s">
        <v>1</v>
      </c>
      <c r="N137" s="188" t="s">
        <v>38</v>
      </c>
      <c r="O137" s="59"/>
      <c r="P137" s="170">
        <f t="shared" si="5"/>
        <v>0</v>
      </c>
      <c r="Q137" s="170">
        <v>0</v>
      </c>
      <c r="R137" s="170">
        <f t="shared" si="6"/>
        <v>0</v>
      </c>
      <c r="S137" s="170">
        <v>0</v>
      </c>
      <c r="T137" s="171">
        <f t="shared" si="7"/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72" t="s">
        <v>233</v>
      </c>
      <c r="AT137" s="172" t="s">
        <v>680</v>
      </c>
      <c r="AU137" s="172" t="s">
        <v>72</v>
      </c>
      <c r="AY137" s="13" t="s">
        <v>219</v>
      </c>
      <c r="BE137" s="91">
        <f t="shared" si="8"/>
        <v>0</v>
      </c>
      <c r="BF137" s="91">
        <f t="shared" si="9"/>
        <v>0</v>
      </c>
      <c r="BG137" s="91">
        <f t="shared" si="10"/>
        <v>0</v>
      </c>
      <c r="BH137" s="91">
        <f t="shared" si="11"/>
        <v>0</v>
      </c>
      <c r="BI137" s="91">
        <f t="shared" si="12"/>
        <v>0</v>
      </c>
      <c r="BJ137" s="13" t="s">
        <v>84</v>
      </c>
      <c r="BK137" s="91">
        <f t="shared" si="13"/>
        <v>0</v>
      </c>
      <c r="BL137" s="13" t="s">
        <v>225</v>
      </c>
      <c r="BM137" s="172" t="s">
        <v>225</v>
      </c>
    </row>
    <row r="138" spans="1:65" s="2" customFormat="1" ht="11.4" x14ac:dyDescent="0.2">
      <c r="A138" s="30"/>
      <c r="B138" s="128"/>
      <c r="C138" s="203" t="s">
        <v>84</v>
      </c>
      <c r="D138" s="203" t="s">
        <v>221</v>
      </c>
      <c r="E138" s="204" t="s">
        <v>2860</v>
      </c>
      <c r="F138" s="205" t="s">
        <v>2861</v>
      </c>
      <c r="G138" s="206" t="s">
        <v>926</v>
      </c>
      <c r="H138" s="207">
        <v>1</v>
      </c>
      <c r="I138" s="165"/>
      <c r="J138" s="208">
        <f>ROUND(I138*H138,2)</f>
        <v>0</v>
      </c>
      <c r="K138" s="185"/>
      <c r="L138" s="186"/>
      <c r="M138" s="187" t="s">
        <v>1</v>
      </c>
      <c r="N138" s="188" t="s">
        <v>38</v>
      </c>
      <c r="O138" s="59"/>
      <c r="P138" s="170">
        <f t="shared" si="5"/>
        <v>0</v>
      </c>
      <c r="Q138" s="170">
        <v>0</v>
      </c>
      <c r="R138" s="170">
        <f t="shared" si="6"/>
        <v>0</v>
      </c>
      <c r="S138" s="170">
        <v>0</v>
      </c>
      <c r="T138" s="171">
        <f t="shared" si="7"/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72" t="s">
        <v>233</v>
      </c>
      <c r="AT138" s="172" t="s">
        <v>680</v>
      </c>
      <c r="AU138" s="172" t="s">
        <v>72</v>
      </c>
      <c r="AY138" s="13" t="s">
        <v>219</v>
      </c>
      <c r="BE138" s="91">
        <f t="shared" si="8"/>
        <v>0</v>
      </c>
      <c r="BF138" s="91">
        <f t="shared" si="9"/>
        <v>0</v>
      </c>
      <c r="BG138" s="91">
        <f t="shared" si="10"/>
        <v>0</v>
      </c>
      <c r="BH138" s="91">
        <f t="shared" si="11"/>
        <v>0</v>
      </c>
      <c r="BI138" s="91">
        <f t="shared" si="12"/>
        <v>0</v>
      </c>
      <c r="BJ138" s="13" t="s">
        <v>84</v>
      </c>
      <c r="BK138" s="91">
        <f t="shared" si="13"/>
        <v>0</v>
      </c>
      <c r="BL138" s="13" t="s">
        <v>225</v>
      </c>
      <c r="BM138" s="172" t="s">
        <v>230</v>
      </c>
    </row>
    <row r="139" spans="1:65" s="2" customFormat="1" ht="15" x14ac:dyDescent="0.25">
      <c r="A139" s="30"/>
      <c r="B139" s="128"/>
      <c r="C139" s="195"/>
      <c r="D139" s="148" t="s">
        <v>71</v>
      </c>
      <c r="E139" s="149" t="s">
        <v>668</v>
      </c>
      <c r="F139" s="149" t="s">
        <v>2962</v>
      </c>
      <c r="G139" s="195"/>
      <c r="H139" s="195"/>
      <c r="I139" s="195"/>
      <c r="J139" s="196">
        <f>SUM(J140:J142)</f>
        <v>0</v>
      </c>
      <c r="K139" s="185"/>
      <c r="L139" s="186"/>
      <c r="M139" s="187" t="s">
        <v>1</v>
      </c>
      <c r="N139" s="188" t="s">
        <v>38</v>
      </c>
      <c r="O139" s="59"/>
      <c r="P139" s="170">
        <f t="shared" si="5"/>
        <v>0</v>
      </c>
      <c r="Q139" s="170">
        <v>0</v>
      </c>
      <c r="R139" s="170">
        <f t="shared" si="6"/>
        <v>0</v>
      </c>
      <c r="S139" s="170">
        <v>0</v>
      </c>
      <c r="T139" s="171">
        <f t="shared" si="7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72" t="s">
        <v>233</v>
      </c>
      <c r="AT139" s="172" t="s">
        <v>680</v>
      </c>
      <c r="AU139" s="172" t="s">
        <v>72</v>
      </c>
      <c r="AY139" s="13" t="s">
        <v>219</v>
      </c>
      <c r="BE139" s="91">
        <f t="shared" si="8"/>
        <v>0</v>
      </c>
      <c r="BF139" s="91">
        <f t="shared" si="9"/>
        <v>0</v>
      </c>
      <c r="BG139" s="91">
        <f t="shared" si="10"/>
        <v>0</v>
      </c>
      <c r="BH139" s="91">
        <f t="shared" si="11"/>
        <v>0</v>
      </c>
      <c r="BI139" s="91">
        <f t="shared" si="12"/>
        <v>0</v>
      </c>
      <c r="BJ139" s="13" t="s">
        <v>84</v>
      </c>
      <c r="BK139" s="91">
        <f t="shared" si="13"/>
        <v>0</v>
      </c>
      <c r="BL139" s="13" t="s">
        <v>225</v>
      </c>
      <c r="BM139" s="172" t="s">
        <v>233</v>
      </c>
    </row>
    <row r="140" spans="1:65" s="2" customFormat="1" ht="11.4" x14ac:dyDescent="0.2">
      <c r="A140" s="30"/>
      <c r="B140" s="128"/>
      <c r="C140" s="197" t="s">
        <v>91</v>
      </c>
      <c r="D140" s="197" t="s">
        <v>680</v>
      </c>
      <c r="E140" s="198" t="s">
        <v>2862</v>
      </c>
      <c r="F140" s="199" t="s">
        <v>2965</v>
      </c>
      <c r="G140" s="200" t="s">
        <v>926</v>
      </c>
      <c r="H140" s="201">
        <v>54</v>
      </c>
      <c r="I140" s="165"/>
      <c r="J140" s="202">
        <f>ROUND(I140*H140,2)</f>
        <v>0</v>
      </c>
      <c r="K140" s="185"/>
      <c r="L140" s="186"/>
      <c r="M140" s="187" t="s">
        <v>1</v>
      </c>
      <c r="N140" s="188" t="s">
        <v>38</v>
      </c>
      <c r="O140" s="59"/>
      <c r="P140" s="170">
        <f t="shared" si="5"/>
        <v>0</v>
      </c>
      <c r="Q140" s="170">
        <v>0</v>
      </c>
      <c r="R140" s="170">
        <f t="shared" si="6"/>
        <v>0</v>
      </c>
      <c r="S140" s="170">
        <v>0</v>
      </c>
      <c r="T140" s="171">
        <f t="shared" si="7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72" t="s">
        <v>233</v>
      </c>
      <c r="AT140" s="172" t="s">
        <v>680</v>
      </c>
      <c r="AU140" s="172" t="s">
        <v>72</v>
      </c>
      <c r="AY140" s="13" t="s">
        <v>219</v>
      </c>
      <c r="BE140" s="91">
        <f t="shared" si="8"/>
        <v>0</v>
      </c>
      <c r="BF140" s="91">
        <f t="shared" si="9"/>
        <v>0</v>
      </c>
      <c r="BG140" s="91">
        <f t="shared" si="10"/>
        <v>0</v>
      </c>
      <c r="BH140" s="91">
        <f t="shared" si="11"/>
        <v>0</v>
      </c>
      <c r="BI140" s="91">
        <f t="shared" si="12"/>
        <v>0</v>
      </c>
      <c r="BJ140" s="13" t="s">
        <v>84</v>
      </c>
      <c r="BK140" s="91">
        <f t="shared" si="13"/>
        <v>0</v>
      </c>
      <c r="BL140" s="13" t="s">
        <v>225</v>
      </c>
      <c r="BM140" s="172" t="s">
        <v>237</v>
      </c>
    </row>
    <row r="141" spans="1:65" s="2" customFormat="1" ht="11.4" x14ac:dyDescent="0.2">
      <c r="A141" s="30"/>
      <c r="B141" s="128"/>
      <c r="C141" s="203" t="s">
        <v>225</v>
      </c>
      <c r="D141" s="203" t="s">
        <v>221</v>
      </c>
      <c r="E141" s="204" t="s">
        <v>2863</v>
      </c>
      <c r="F141" s="205" t="s">
        <v>2864</v>
      </c>
      <c r="G141" s="206" t="s">
        <v>926</v>
      </c>
      <c r="H141" s="207">
        <v>54</v>
      </c>
      <c r="I141" s="165"/>
      <c r="J141" s="208">
        <f>ROUND(I141*H141,2)</f>
        <v>0</v>
      </c>
      <c r="K141" s="185"/>
      <c r="L141" s="186"/>
      <c r="M141" s="187" t="s">
        <v>1</v>
      </c>
      <c r="N141" s="188" t="s">
        <v>38</v>
      </c>
      <c r="O141" s="59"/>
      <c r="P141" s="170">
        <f t="shared" si="5"/>
        <v>0</v>
      </c>
      <c r="Q141" s="170">
        <v>0</v>
      </c>
      <c r="R141" s="170">
        <f t="shared" si="6"/>
        <v>0</v>
      </c>
      <c r="S141" s="170">
        <v>0</v>
      </c>
      <c r="T141" s="171">
        <f t="shared" si="7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72" t="s">
        <v>233</v>
      </c>
      <c r="AT141" s="172" t="s">
        <v>680</v>
      </c>
      <c r="AU141" s="172" t="s">
        <v>72</v>
      </c>
      <c r="AY141" s="13" t="s">
        <v>219</v>
      </c>
      <c r="BE141" s="91">
        <f t="shared" si="8"/>
        <v>0</v>
      </c>
      <c r="BF141" s="91">
        <f t="shared" si="9"/>
        <v>0</v>
      </c>
      <c r="BG141" s="91">
        <f t="shared" si="10"/>
        <v>0</v>
      </c>
      <c r="BH141" s="91">
        <f t="shared" si="11"/>
        <v>0</v>
      </c>
      <c r="BI141" s="91">
        <f t="shared" si="12"/>
        <v>0</v>
      </c>
      <c r="BJ141" s="13" t="s">
        <v>84</v>
      </c>
      <c r="BK141" s="91">
        <f t="shared" si="13"/>
        <v>0</v>
      </c>
      <c r="BL141" s="13" t="s">
        <v>225</v>
      </c>
      <c r="BM141" s="172" t="s">
        <v>261</v>
      </c>
    </row>
    <row r="142" spans="1:65" s="2" customFormat="1" ht="11.4" x14ac:dyDescent="0.2">
      <c r="A142" s="30"/>
      <c r="B142" s="128"/>
      <c r="C142" s="203" t="s">
        <v>234</v>
      </c>
      <c r="D142" s="203" t="s">
        <v>221</v>
      </c>
      <c r="E142" s="204" t="s">
        <v>2865</v>
      </c>
      <c r="F142" s="205" t="s">
        <v>2866</v>
      </c>
      <c r="G142" s="206" t="s">
        <v>926</v>
      </c>
      <c r="H142" s="207">
        <v>54</v>
      </c>
      <c r="I142" s="165"/>
      <c r="J142" s="208">
        <f>ROUND(I142*H142,2)</f>
        <v>0</v>
      </c>
      <c r="K142" s="185"/>
      <c r="L142" s="186"/>
      <c r="M142" s="187" t="s">
        <v>1</v>
      </c>
      <c r="N142" s="188" t="s">
        <v>38</v>
      </c>
      <c r="O142" s="59"/>
      <c r="P142" s="170">
        <f t="shared" si="5"/>
        <v>0</v>
      </c>
      <c r="Q142" s="170">
        <v>0</v>
      </c>
      <c r="R142" s="170">
        <f t="shared" si="6"/>
        <v>0</v>
      </c>
      <c r="S142" s="170">
        <v>0</v>
      </c>
      <c r="T142" s="171">
        <f t="shared" si="7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72" t="s">
        <v>233</v>
      </c>
      <c r="AT142" s="172" t="s">
        <v>680</v>
      </c>
      <c r="AU142" s="172" t="s">
        <v>72</v>
      </c>
      <c r="AY142" s="13" t="s">
        <v>219</v>
      </c>
      <c r="BE142" s="91">
        <f t="shared" si="8"/>
        <v>0</v>
      </c>
      <c r="BF142" s="91">
        <f t="shared" si="9"/>
        <v>0</v>
      </c>
      <c r="BG142" s="91">
        <f t="shared" si="10"/>
        <v>0</v>
      </c>
      <c r="BH142" s="91">
        <f t="shared" si="11"/>
        <v>0</v>
      </c>
      <c r="BI142" s="91">
        <f t="shared" si="12"/>
        <v>0</v>
      </c>
      <c r="BJ142" s="13" t="s">
        <v>84</v>
      </c>
      <c r="BK142" s="91">
        <f t="shared" si="13"/>
        <v>0</v>
      </c>
      <c r="BL142" s="13" t="s">
        <v>225</v>
      </c>
      <c r="BM142" s="172" t="s">
        <v>242</v>
      </c>
    </row>
    <row r="143" spans="1:65" s="2" customFormat="1" ht="15" x14ac:dyDescent="0.25">
      <c r="A143" s="30"/>
      <c r="B143" s="128"/>
      <c r="C143" s="195"/>
      <c r="D143" s="148" t="s">
        <v>71</v>
      </c>
      <c r="E143" s="149" t="s">
        <v>1077</v>
      </c>
      <c r="F143" s="149" t="s">
        <v>2963</v>
      </c>
      <c r="G143" s="195"/>
      <c r="H143" s="195"/>
      <c r="I143" s="195"/>
      <c r="J143" s="196">
        <f>SUM(J144:J145)</f>
        <v>0</v>
      </c>
      <c r="K143" s="185"/>
      <c r="L143" s="186"/>
      <c r="M143" s="187" t="s">
        <v>1</v>
      </c>
      <c r="N143" s="188" t="s">
        <v>38</v>
      </c>
      <c r="O143" s="59"/>
      <c r="P143" s="170">
        <f t="shared" si="5"/>
        <v>0</v>
      </c>
      <c r="Q143" s="170">
        <v>0</v>
      </c>
      <c r="R143" s="170">
        <f t="shared" si="6"/>
        <v>0</v>
      </c>
      <c r="S143" s="170">
        <v>0</v>
      </c>
      <c r="T143" s="171">
        <f t="shared" si="7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72" t="s">
        <v>233</v>
      </c>
      <c r="AT143" s="172" t="s">
        <v>680</v>
      </c>
      <c r="AU143" s="172" t="s">
        <v>72</v>
      </c>
      <c r="AY143" s="13" t="s">
        <v>219</v>
      </c>
      <c r="BE143" s="91">
        <f t="shared" si="8"/>
        <v>0</v>
      </c>
      <c r="BF143" s="91">
        <f t="shared" si="9"/>
        <v>0</v>
      </c>
      <c r="BG143" s="91">
        <f t="shared" si="10"/>
        <v>0</v>
      </c>
      <c r="BH143" s="91">
        <f t="shared" si="11"/>
        <v>0</v>
      </c>
      <c r="BI143" s="91">
        <f t="shared" si="12"/>
        <v>0</v>
      </c>
      <c r="BJ143" s="13" t="s">
        <v>84</v>
      </c>
      <c r="BK143" s="91">
        <f t="shared" si="13"/>
        <v>0</v>
      </c>
      <c r="BL143" s="13" t="s">
        <v>225</v>
      </c>
      <c r="BM143" s="172" t="s">
        <v>247</v>
      </c>
    </row>
    <row r="144" spans="1:65" s="2" customFormat="1" ht="22.8" x14ac:dyDescent="0.2">
      <c r="A144" s="30"/>
      <c r="B144" s="128"/>
      <c r="C144" s="197" t="s">
        <v>230</v>
      </c>
      <c r="D144" s="197" t="s">
        <v>680</v>
      </c>
      <c r="E144" s="198" t="s">
        <v>2867</v>
      </c>
      <c r="F144" s="199" t="s">
        <v>2966</v>
      </c>
      <c r="G144" s="200" t="s">
        <v>926</v>
      </c>
      <c r="H144" s="201">
        <v>2</v>
      </c>
      <c r="I144" s="165"/>
      <c r="J144" s="202">
        <f>ROUND(I144*H144,2)</f>
        <v>0</v>
      </c>
      <c r="K144" s="185"/>
      <c r="L144" s="186"/>
      <c r="M144" s="187" t="s">
        <v>1</v>
      </c>
      <c r="N144" s="188" t="s">
        <v>38</v>
      </c>
      <c r="O144" s="59"/>
      <c r="P144" s="170">
        <f t="shared" si="5"/>
        <v>0</v>
      </c>
      <c r="Q144" s="170">
        <v>0</v>
      </c>
      <c r="R144" s="170">
        <f t="shared" si="6"/>
        <v>0</v>
      </c>
      <c r="S144" s="170">
        <v>0</v>
      </c>
      <c r="T144" s="171">
        <f t="shared" si="7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72" t="s">
        <v>233</v>
      </c>
      <c r="AT144" s="172" t="s">
        <v>680</v>
      </c>
      <c r="AU144" s="172" t="s">
        <v>72</v>
      </c>
      <c r="AY144" s="13" t="s">
        <v>219</v>
      </c>
      <c r="BE144" s="91">
        <f t="shared" si="8"/>
        <v>0</v>
      </c>
      <c r="BF144" s="91">
        <f t="shared" si="9"/>
        <v>0</v>
      </c>
      <c r="BG144" s="91">
        <f t="shared" si="10"/>
        <v>0</v>
      </c>
      <c r="BH144" s="91">
        <f t="shared" si="11"/>
        <v>0</v>
      </c>
      <c r="BI144" s="91">
        <f t="shared" si="12"/>
        <v>0</v>
      </c>
      <c r="BJ144" s="13" t="s">
        <v>84</v>
      </c>
      <c r="BK144" s="91">
        <f t="shared" si="13"/>
        <v>0</v>
      </c>
      <c r="BL144" s="13" t="s">
        <v>225</v>
      </c>
      <c r="BM144" s="172" t="s">
        <v>251</v>
      </c>
    </row>
    <row r="145" spans="1:65" s="2" customFormat="1" ht="11.4" x14ac:dyDescent="0.2">
      <c r="A145" s="30"/>
      <c r="B145" s="128"/>
      <c r="C145" s="203" t="s">
        <v>243</v>
      </c>
      <c r="D145" s="203" t="s">
        <v>221</v>
      </c>
      <c r="E145" s="204" t="s">
        <v>2868</v>
      </c>
      <c r="F145" s="205" t="s">
        <v>2869</v>
      </c>
      <c r="G145" s="206" t="s">
        <v>926</v>
      </c>
      <c r="H145" s="207">
        <v>2</v>
      </c>
      <c r="I145" s="165"/>
      <c r="J145" s="208">
        <f>ROUND(I145*H145,2)</f>
        <v>0</v>
      </c>
      <c r="K145" s="185"/>
      <c r="L145" s="186"/>
      <c r="M145" s="187" t="s">
        <v>1</v>
      </c>
      <c r="N145" s="188" t="s">
        <v>38</v>
      </c>
      <c r="O145" s="59"/>
      <c r="P145" s="170">
        <f t="shared" si="5"/>
        <v>0</v>
      </c>
      <c r="Q145" s="170">
        <v>0</v>
      </c>
      <c r="R145" s="170">
        <f t="shared" si="6"/>
        <v>0</v>
      </c>
      <c r="S145" s="170">
        <v>0</v>
      </c>
      <c r="T145" s="171">
        <f t="shared" si="7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72" t="s">
        <v>233</v>
      </c>
      <c r="AT145" s="172" t="s">
        <v>680</v>
      </c>
      <c r="AU145" s="172" t="s">
        <v>72</v>
      </c>
      <c r="AY145" s="13" t="s">
        <v>219</v>
      </c>
      <c r="BE145" s="91">
        <f t="shared" si="8"/>
        <v>0</v>
      </c>
      <c r="BF145" s="91">
        <f t="shared" si="9"/>
        <v>0</v>
      </c>
      <c r="BG145" s="91">
        <f t="shared" si="10"/>
        <v>0</v>
      </c>
      <c r="BH145" s="91">
        <f t="shared" si="11"/>
        <v>0</v>
      </c>
      <c r="BI145" s="91">
        <f t="shared" si="12"/>
        <v>0</v>
      </c>
      <c r="BJ145" s="13" t="s">
        <v>84</v>
      </c>
      <c r="BK145" s="91">
        <f t="shared" si="13"/>
        <v>0</v>
      </c>
      <c r="BL145" s="13" t="s">
        <v>225</v>
      </c>
      <c r="BM145" s="172" t="s">
        <v>7</v>
      </c>
    </row>
    <row r="146" spans="1:65" s="2" customFormat="1" ht="15" x14ac:dyDescent="0.25">
      <c r="A146" s="30"/>
      <c r="B146" s="128"/>
      <c r="C146" s="195"/>
      <c r="D146" s="148" t="s">
        <v>71</v>
      </c>
      <c r="E146" s="149" t="s">
        <v>1094</v>
      </c>
      <c r="F146" s="149" t="s">
        <v>2870</v>
      </c>
      <c r="G146" s="195"/>
      <c r="H146" s="195"/>
      <c r="I146" s="195"/>
      <c r="J146" s="196">
        <f>SUM(J147:J149)</f>
        <v>0</v>
      </c>
      <c r="K146" s="185"/>
      <c r="L146" s="186"/>
      <c r="M146" s="187" t="s">
        <v>1</v>
      </c>
      <c r="N146" s="188" t="s">
        <v>38</v>
      </c>
      <c r="O146" s="59"/>
      <c r="P146" s="170">
        <f t="shared" si="5"/>
        <v>0</v>
      </c>
      <c r="Q146" s="170">
        <v>0</v>
      </c>
      <c r="R146" s="170">
        <f t="shared" si="6"/>
        <v>0</v>
      </c>
      <c r="S146" s="170">
        <v>0</v>
      </c>
      <c r="T146" s="171">
        <f t="shared" si="7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72" t="s">
        <v>233</v>
      </c>
      <c r="AT146" s="172" t="s">
        <v>680</v>
      </c>
      <c r="AU146" s="172" t="s">
        <v>72</v>
      </c>
      <c r="AY146" s="13" t="s">
        <v>219</v>
      </c>
      <c r="BE146" s="91">
        <f t="shared" si="8"/>
        <v>0</v>
      </c>
      <c r="BF146" s="91">
        <f t="shared" si="9"/>
        <v>0</v>
      </c>
      <c r="BG146" s="91">
        <f t="shared" si="10"/>
        <v>0</v>
      </c>
      <c r="BH146" s="91">
        <f t="shared" si="11"/>
        <v>0</v>
      </c>
      <c r="BI146" s="91">
        <f t="shared" si="12"/>
        <v>0</v>
      </c>
      <c r="BJ146" s="13" t="s">
        <v>84</v>
      </c>
      <c r="BK146" s="91">
        <f t="shared" si="13"/>
        <v>0</v>
      </c>
      <c r="BL146" s="13" t="s">
        <v>225</v>
      </c>
      <c r="BM146" s="172" t="s">
        <v>256</v>
      </c>
    </row>
    <row r="147" spans="1:65" s="2" customFormat="1" ht="34.200000000000003" x14ac:dyDescent="0.2">
      <c r="A147" s="30"/>
      <c r="B147" s="128"/>
      <c r="C147" s="197" t="s">
        <v>233</v>
      </c>
      <c r="D147" s="197" t="s">
        <v>680</v>
      </c>
      <c r="E147" s="198" t="s">
        <v>2871</v>
      </c>
      <c r="F147" s="199" t="s">
        <v>2967</v>
      </c>
      <c r="G147" s="200" t="s">
        <v>926</v>
      </c>
      <c r="H147" s="201">
        <v>1</v>
      </c>
      <c r="I147" s="165"/>
      <c r="J147" s="202">
        <f>ROUND(I147*H147,2)</f>
        <v>0</v>
      </c>
      <c r="K147" s="185"/>
      <c r="L147" s="186"/>
      <c r="M147" s="187" t="s">
        <v>1</v>
      </c>
      <c r="N147" s="188" t="s">
        <v>38</v>
      </c>
      <c r="O147" s="59"/>
      <c r="P147" s="170">
        <f t="shared" si="5"/>
        <v>0</v>
      </c>
      <c r="Q147" s="170">
        <v>0</v>
      </c>
      <c r="R147" s="170">
        <f t="shared" si="6"/>
        <v>0</v>
      </c>
      <c r="S147" s="170">
        <v>0</v>
      </c>
      <c r="T147" s="171">
        <f t="shared" si="7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72" t="s">
        <v>233</v>
      </c>
      <c r="AT147" s="172" t="s">
        <v>680</v>
      </c>
      <c r="AU147" s="172" t="s">
        <v>72</v>
      </c>
      <c r="AY147" s="13" t="s">
        <v>219</v>
      </c>
      <c r="BE147" s="91">
        <f t="shared" si="8"/>
        <v>0</v>
      </c>
      <c r="BF147" s="91">
        <f t="shared" si="9"/>
        <v>0</v>
      </c>
      <c r="BG147" s="91">
        <f t="shared" si="10"/>
        <v>0</v>
      </c>
      <c r="BH147" s="91">
        <f t="shared" si="11"/>
        <v>0</v>
      </c>
      <c r="BI147" s="91">
        <f t="shared" si="12"/>
        <v>0</v>
      </c>
      <c r="BJ147" s="13" t="s">
        <v>84</v>
      </c>
      <c r="BK147" s="91">
        <f t="shared" si="13"/>
        <v>0</v>
      </c>
      <c r="BL147" s="13" t="s">
        <v>225</v>
      </c>
      <c r="BM147" s="172" t="s">
        <v>260</v>
      </c>
    </row>
    <row r="148" spans="1:65" s="2" customFormat="1" ht="11.4" x14ac:dyDescent="0.2">
      <c r="A148" s="30"/>
      <c r="B148" s="128"/>
      <c r="C148" s="203" t="s">
        <v>238</v>
      </c>
      <c r="D148" s="203" t="s">
        <v>221</v>
      </c>
      <c r="E148" s="204" t="s">
        <v>2872</v>
      </c>
      <c r="F148" s="205" t="s">
        <v>2873</v>
      </c>
      <c r="G148" s="206" t="s">
        <v>926</v>
      </c>
      <c r="H148" s="207">
        <v>1</v>
      </c>
      <c r="I148" s="165"/>
      <c r="J148" s="208">
        <f>ROUND(I148*H148,2)</f>
        <v>0</v>
      </c>
      <c r="K148" s="185"/>
      <c r="L148" s="186"/>
      <c r="M148" s="187" t="s">
        <v>1</v>
      </c>
      <c r="N148" s="188" t="s">
        <v>38</v>
      </c>
      <c r="O148" s="59"/>
      <c r="P148" s="170">
        <f t="shared" si="5"/>
        <v>0</v>
      </c>
      <c r="Q148" s="170">
        <v>0</v>
      </c>
      <c r="R148" s="170">
        <f t="shared" si="6"/>
        <v>0</v>
      </c>
      <c r="S148" s="170">
        <v>0</v>
      </c>
      <c r="T148" s="171">
        <f t="shared" si="7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72" t="s">
        <v>233</v>
      </c>
      <c r="AT148" s="172" t="s">
        <v>680</v>
      </c>
      <c r="AU148" s="172" t="s">
        <v>72</v>
      </c>
      <c r="AY148" s="13" t="s">
        <v>219</v>
      </c>
      <c r="BE148" s="91">
        <f t="shared" si="8"/>
        <v>0</v>
      </c>
      <c r="BF148" s="91">
        <f t="shared" si="9"/>
        <v>0</v>
      </c>
      <c r="BG148" s="91">
        <f t="shared" si="10"/>
        <v>0</v>
      </c>
      <c r="BH148" s="91">
        <f t="shared" si="11"/>
        <v>0</v>
      </c>
      <c r="BI148" s="91">
        <f t="shared" si="12"/>
        <v>0</v>
      </c>
      <c r="BJ148" s="13" t="s">
        <v>84</v>
      </c>
      <c r="BK148" s="91">
        <f t="shared" si="13"/>
        <v>0</v>
      </c>
      <c r="BL148" s="13" t="s">
        <v>225</v>
      </c>
      <c r="BM148" s="172" t="s">
        <v>264</v>
      </c>
    </row>
    <row r="149" spans="1:65" s="2" customFormat="1" ht="11.4" x14ac:dyDescent="0.2">
      <c r="A149" s="30"/>
      <c r="B149" s="128"/>
      <c r="C149" s="203" t="s">
        <v>237</v>
      </c>
      <c r="D149" s="203" t="s">
        <v>221</v>
      </c>
      <c r="E149" s="204" t="s">
        <v>2874</v>
      </c>
      <c r="F149" s="205" t="s">
        <v>2875</v>
      </c>
      <c r="G149" s="206" t="s">
        <v>926</v>
      </c>
      <c r="H149" s="207">
        <v>1</v>
      </c>
      <c r="I149" s="165"/>
      <c r="J149" s="208">
        <f>ROUND(I149*H149,2)</f>
        <v>0</v>
      </c>
      <c r="K149" s="185"/>
      <c r="L149" s="186"/>
      <c r="M149" s="187" t="s">
        <v>1</v>
      </c>
      <c r="N149" s="188" t="s">
        <v>38</v>
      </c>
      <c r="O149" s="59"/>
      <c r="P149" s="170">
        <f t="shared" si="5"/>
        <v>0</v>
      </c>
      <c r="Q149" s="170">
        <v>0</v>
      </c>
      <c r="R149" s="170">
        <f t="shared" si="6"/>
        <v>0</v>
      </c>
      <c r="S149" s="170">
        <v>0</v>
      </c>
      <c r="T149" s="171">
        <f t="shared" si="7"/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72" t="s">
        <v>233</v>
      </c>
      <c r="AT149" s="172" t="s">
        <v>680</v>
      </c>
      <c r="AU149" s="172" t="s">
        <v>72</v>
      </c>
      <c r="AY149" s="13" t="s">
        <v>219</v>
      </c>
      <c r="BE149" s="91">
        <f t="shared" si="8"/>
        <v>0</v>
      </c>
      <c r="BF149" s="91">
        <f t="shared" si="9"/>
        <v>0</v>
      </c>
      <c r="BG149" s="91">
        <f t="shared" si="10"/>
        <v>0</v>
      </c>
      <c r="BH149" s="91">
        <f t="shared" si="11"/>
        <v>0</v>
      </c>
      <c r="BI149" s="91">
        <f t="shared" si="12"/>
        <v>0</v>
      </c>
      <c r="BJ149" s="13" t="s">
        <v>84</v>
      </c>
      <c r="BK149" s="91">
        <f t="shared" si="13"/>
        <v>0</v>
      </c>
      <c r="BL149" s="13" t="s">
        <v>225</v>
      </c>
      <c r="BM149" s="172" t="s">
        <v>268</v>
      </c>
    </row>
    <row r="150" spans="1:65" s="2" customFormat="1" ht="15" x14ac:dyDescent="0.25">
      <c r="A150" s="30"/>
      <c r="B150" s="128"/>
      <c r="C150" s="195"/>
      <c r="D150" s="148" t="s">
        <v>71</v>
      </c>
      <c r="E150" s="149" t="s">
        <v>1920</v>
      </c>
      <c r="F150" s="149" t="s">
        <v>2876</v>
      </c>
      <c r="G150" s="195"/>
      <c r="H150" s="195"/>
      <c r="I150" s="195"/>
      <c r="J150" s="196">
        <f>SUM(J151:J154)</f>
        <v>0</v>
      </c>
      <c r="K150" s="185"/>
      <c r="L150" s="186"/>
      <c r="M150" s="187" t="s">
        <v>1</v>
      </c>
      <c r="N150" s="188" t="s">
        <v>38</v>
      </c>
      <c r="O150" s="59"/>
      <c r="P150" s="170">
        <f t="shared" si="5"/>
        <v>0</v>
      </c>
      <c r="Q150" s="170">
        <v>0</v>
      </c>
      <c r="R150" s="170">
        <f t="shared" si="6"/>
        <v>0</v>
      </c>
      <c r="S150" s="170">
        <v>0</v>
      </c>
      <c r="T150" s="171">
        <f t="shared" si="7"/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72" t="s">
        <v>233</v>
      </c>
      <c r="AT150" s="172" t="s">
        <v>680</v>
      </c>
      <c r="AU150" s="172" t="s">
        <v>72</v>
      </c>
      <c r="AY150" s="13" t="s">
        <v>219</v>
      </c>
      <c r="BE150" s="91">
        <f t="shared" si="8"/>
        <v>0</v>
      </c>
      <c r="BF150" s="91">
        <f t="shared" si="9"/>
        <v>0</v>
      </c>
      <c r="BG150" s="91">
        <f t="shared" si="10"/>
        <v>0</v>
      </c>
      <c r="BH150" s="91">
        <f t="shared" si="11"/>
        <v>0</v>
      </c>
      <c r="BI150" s="91">
        <f t="shared" si="12"/>
        <v>0</v>
      </c>
      <c r="BJ150" s="13" t="s">
        <v>84</v>
      </c>
      <c r="BK150" s="91">
        <f t="shared" si="13"/>
        <v>0</v>
      </c>
      <c r="BL150" s="13" t="s">
        <v>225</v>
      </c>
      <c r="BM150" s="172" t="s">
        <v>271</v>
      </c>
    </row>
    <row r="151" spans="1:65" s="2" customFormat="1" ht="11.4" x14ac:dyDescent="0.2">
      <c r="A151" s="30"/>
      <c r="B151" s="128"/>
      <c r="C151" s="203" t="s">
        <v>257</v>
      </c>
      <c r="D151" s="203" t="s">
        <v>221</v>
      </c>
      <c r="E151" s="204" t="s">
        <v>2877</v>
      </c>
      <c r="F151" s="205" t="s">
        <v>2878</v>
      </c>
      <c r="G151" s="206" t="s">
        <v>926</v>
      </c>
      <c r="H151" s="207">
        <v>10</v>
      </c>
      <c r="I151" s="165"/>
      <c r="J151" s="208">
        <f>ROUND(I151*H151,2)</f>
        <v>0</v>
      </c>
      <c r="K151" s="185"/>
      <c r="L151" s="186"/>
      <c r="M151" s="187" t="s">
        <v>1</v>
      </c>
      <c r="N151" s="188" t="s">
        <v>38</v>
      </c>
      <c r="O151" s="59"/>
      <c r="P151" s="170">
        <f t="shared" si="5"/>
        <v>0</v>
      </c>
      <c r="Q151" s="170">
        <v>0</v>
      </c>
      <c r="R151" s="170">
        <f t="shared" si="6"/>
        <v>0</v>
      </c>
      <c r="S151" s="170">
        <v>0</v>
      </c>
      <c r="T151" s="171">
        <f t="shared" si="7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72" t="s">
        <v>233</v>
      </c>
      <c r="AT151" s="172" t="s">
        <v>680</v>
      </c>
      <c r="AU151" s="172" t="s">
        <v>72</v>
      </c>
      <c r="AY151" s="13" t="s">
        <v>219</v>
      </c>
      <c r="BE151" s="91">
        <f t="shared" si="8"/>
        <v>0</v>
      </c>
      <c r="BF151" s="91">
        <f t="shared" si="9"/>
        <v>0</v>
      </c>
      <c r="BG151" s="91">
        <f t="shared" si="10"/>
        <v>0</v>
      </c>
      <c r="BH151" s="91">
        <f t="shared" si="11"/>
        <v>0</v>
      </c>
      <c r="BI151" s="91">
        <f t="shared" si="12"/>
        <v>0</v>
      </c>
      <c r="BJ151" s="13" t="s">
        <v>84</v>
      </c>
      <c r="BK151" s="91">
        <f t="shared" si="13"/>
        <v>0</v>
      </c>
      <c r="BL151" s="13" t="s">
        <v>225</v>
      </c>
      <c r="BM151" s="172" t="s">
        <v>275</v>
      </c>
    </row>
    <row r="152" spans="1:65" s="2" customFormat="1" ht="22.8" x14ac:dyDescent="0.2">
      <c r="A152" s="30"/>
      <c r="B152" s="128"/>
      <c r="C152" s="203" t="s">
        <v>261</v>
      </c>
      <c r="D152" s="203" t="s">
        <v>221</v>
      </c>
      <c r="E152" s="204" t="s">
        <v>2879</v>
      </c>
      <c r="F152" s="205" t="s">
        <v>2880</v>
      </c>
      <c r="G152" s="206" t="s">
        <v>926</v>
      </c>
      <c r="H152" s="207">
        <v>160</v>
      </c>
      <c r="I152" s="165"/>
      <c r="J152" s="208">
        <f>ROUND(I152*H152,2)</f>
        <v>0</v>
      </c>
      <c r="K152" s="185"/>
      <c r="L152" s="186"/>
      <c r="M152" s="187" t="s">
        <v>1</v>
      </c>
      <c r="N152" s="188" t="s">
        <v>38</v>
      </c>
      <c r="O152" s="59"/>
      <c r="P152" s="170">
        <f t="shared" si="5"/>
        <v>0</v>
      </c>
      <c r="Q152" s="170">
        <v>0</v>
      </c>
      <c r="R152" s="170">
        <f t="shared" si="6"/>
        <v>0</v>
      </c>
      <c r="S152" s="170">
        <v>0</v>
      </c>
      <c r="T152" s="171">
        <f t="shared" si="7"/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72" t="s">
        <v>233</v>
      </c>
      <c r="AT152" s="172" t="s">
        <v>680</v>
      </c>
      <c r="AU152" s="172" t="s">
        <v>72</v>
      </c>
      <c r="AY152" s="13" t="s">
        <v>219</v>
      </c>
      <c r="BE152" s="91">
        <f t="shared" si="8"/>
        <v>0</v>
      </c>
      <c r="BF152" s="91">
        <f t="shared" si="9"/>
        <v>0</v>
      </c>
      <c r="BG152" s="91">
        <f t="shared" si="10"/>
        <v>0</v>
      </c>
      <c r="BH152" s="91">
        <f t="shared" si="11"/>
        <v>0</v>
      </c>
      <c r="BI152" s="91">
        <f t="shared" si="12"/>
        <v>0</v>
      </c>
      <c r="BJ152" s="13" t="s">
        <v>84</v>
      </c>
      <c r="BK152" s="91">
        <f t="shared" si="13"/>
        <v>0</v>
      </c>
      <c r="BL152" s="13" t="s">
        <v>225</v>
      </c>
      <c r="BM152" s="172" t="s">
        <v>279</v>
      </c>
    </row>
    <row r="153" spans="1:65" s="2" customFormat="1" ht="22.8" x14ac:dyDescent="0.2">
      <c r="A153" s="30"/>
      <c r="B153" s="128"/>
      <c r="C153" s="203" t="s">
        <v>265</v>
      </c>
      <c r="D153" s="203" t="s">
        <v>221</v>
      </c>
      <c r="E153" s="204" t="s">
        <v>2881</v>
      </c>
      <c r="F153" s="205" t="s">
        <v>2882</v>
      </c>
      <c r="G153" s="206" t="s">
        <v>926</v>
      </c>
      <c r="H153" s="207">
        <v>40</v>
      </c>
      <c r="I153" s="165"/>
      <c r="J153" s="208">
        <f>ROUND(I153*H153,2)</f>
        <v>0</v>
      </c>
      <c r="K153" s="185"/>
      <c r="L153" s="186"/>
      <c r="M153" s="187" t="s">
        <v>1</v>
      </c>
      <c r="N153" s="188" t="s">
        <v>38</v>
      </c>
      <c r="O153" s="59"/>
      <c r="P153" s="170">
        <f t="shared" si="5"/>
        <v>0</v>
      </c>
      <c r="Q153" s="170">
        <v>0</v>
      </c>
      <c r="R153" s="170">
        <f t="shared" si="6"/>
        <v>0</v>
      </c>
      <c r="S153" s="170">
        <v>0</v>
      </c>
      <c r="T153" s="171">
        <f t="shared" si="7"/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72" t="s">
        <v>233</v>
      </c>
      <c r="AT153" s="172" t="s">
        <v>680</v>
      </c>
      <c r="AU153" s="172" t="s">
        <v>72</v>
      </c>
      <c r="AY153" s="13" t="s">
        <v>219</v>
      </c>
      <c r="BE153" s="91">
        <f t="shared" si="8"/>
        <v>0</v>
      </c>
      <c r="BF153" s="91">
        <f t="shared" si="9"/>
        <v>0</v>
      </c>
      <c r="BG153" s="91">
        <f t="shared" si="10"/>
        <v>0</v>
      </c>
      <c r="BH153" s="91">
        <f t="shared" si="11"/>
        <v>0</v>
      </c>
      <c r="BI153" s="91">
        <f t="shared" si="12"/>
        <v>0</v>
      </c>
      <c r="BJ153" s="13" t="s">
        <v>84</v>
      </c>
      <c r="BK153" s="91">
        <f t="shared" si="13"/>
        <v>0</v>
      </c>
      <c r="BL153" s="13" t="s">
        <v>225</v>
      </c>
      <c r="BM153" s="172" t="s">
        <v>337</v>
      </c>
    </row>
    <row r="154" spans="1:65" s="2" customFormat="1" ht="22.8" x14ac:dyDescent="0.2">
      <c r="A154" s="30"/>
      <c r="B154" s="128"/>
      <c r="C154" s="203" t="s">
        <v>242</v>
      </c>
      <c r="D154" s="203" t="s">
        <v>221</v>
      </c>
      <c r="E154" s="204" t="s">
        <v>2883</v>
      </c>
      <c r="F154" s="205" t="s">
        <v>2884</v>
      </c>
      <c r="G154" s="206" t="s">
        <v>926</v>
      </c>
      <c r="H154" s="207">
        <v>20</v>
      </c>
      <c r="I154" s="165"/>
      <c r="J154" s="208">
        <f>ROUND(I154*H154,2)</f>
        <v>0</v>
      </c>
      <c r="K154" s="185"/>
      <c r="L154" s="186"/>
      <c r="M154" s="187" t="s">
        <v>1</v>
      </c>
      <c r="N154" s="188" t="s">
        <v>38</v>
      </c>
      <c r="O154" s="59"/>
      <c r="P154" s="170">
        <f t="shared" si="5"/>
        <v>0</v>
      </c>
      <c r="Q154" s="170">
        <v>0</v>
      </c>
      <c r="R154" s="170">
        <f t="shared" si="6"/>
        <v>0</v>
      </c>
      <c r="S154" s="170">
        <v>0</v>
      </c>
      <c r="T154" s="171">
        <f t="shared" si="7"/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72" t="s">
        <v>233</v>
      </c>
      <c r="AT154" s="172" t="s">
        <v>680</v>
      </c>
      <c r="AU154" s="172" t="s">
        <v>72</v>
      </c>
      <c r="AY154" s="13" t="s">
        <v>219</v>
      </c>
      <c r="BE154" s="91">
        <f t="shared" si="8"/>
        <v>0</v>
      </c>
      <c r="BF154" s="91">
        <f t="shared" si="9"/>
        <v>0</v>
      </c>
      <c r="BG154" s="91">
        <f t="shared" si="10"/>
        <v>0</v>
      </c>
      <c r="BH154" s="91">
        <f t="shared" si="11"/>
        <v>0</v>
      </c>
      <c r="BI154" s="91">
        <f t="shared" si="12"/>
        <v>0</v>
      </c>
      <c r="BJ154" s="13" t="s">
        <v>84</v>
      </c>
      <c r="BK154" s="91">
        <f t="shared" si="13"/>
        <v>0</v>
      </c>
      <c r="BL154" s="13" t="s">
        <v>225</v>
      </c>
      <c r="BM154" s="172" t="s">
        <v>340</v>
      </c>
    </row>
    <row r="155" spans="1:65" s="11" customFormat="1" ht="15" x14ac:dyDescent="0.25">
      <c r="B155" s="147"/>
      <c r="C155" s="195"/>
      <c r="D155" s="148" t="s">
        <v>71</v>
      </c>
      <c r="E155" s="149" t="s">
        <v>1925</v>
      </c>
      <c r="F155" s="149" t="s">
        <v>2885</v>
      </c>
      <c r="G155" s="195"/>
      <c r="H155" s="195"/>
      <c r="I155" s="195"/>
      <c r="J155" s="196">
        <f>SUM(J156:J159)</f>
        <v>0</v>
      </c>
      <c r="L155" s="147"/>
      <c r="M155" s="152"/>
      <c r="N155" s="153"/>
      <c r="O155" s="153"/>
      <c r="P155" s="154">
        <f>SUM(P156:P159)</f>
        <v>0</v>
      </c>
      <c r="Q155" s="153"/>
      <c r="R155" s="154">
        <f>SUM(R156:R159)</f>
        <v>0</v>
      </c>
      <c r="S155" s="153"/>
      <c r="T155" s="155">
        <f>SUM(T156:T159)</f>
        <v>0</v>
      </c>
      <c r="AR155" s="148" t="s">
        <v>234</v>
      </c>
      <c r="AT155" s="156" t="s">
        <v>71</v>
      </c>
      <c r="AU155" s="156" t="s">
        <v>72</v>
      </c>
      <c r="AY155" s="148" t="s">
        <v>219</v>
      </c>
      <c r="BK155" s="157">
        <f>SUM(BK156:BK159)</f>
        <v>0</v>
      </c>
    </row>
    <row r="156" spans="1:65" s="2" customFormat="1" ht="11.4" x14ac:dyDescent="0.2">
      <c r="A156" s="30"/>
      <c r="B156" s="128"/>
      <c r="C156" s="203" t="s">
        <v>272</v>
      </c>
      <c r="D156" s="203" t="s">
        <v>221</v>
      </c>
      <c r="E156" s="204" t="s">
        <v>2886</v>
      </c>
      <c r="F156" s="205" t="s">
        <v>2887</v>
      </c>
      <c r="G156" s="206" t="s">
        <v>926</v>
      </c>
      <c r="H156" s="207">
        <v>400</v>
      </c>
      <c r="I156" s="165"/>
      <c r="J156" s="208">
        <f>ROUND(I156*H156,2)</f>
        <v>0</v>
      </c>
      <c r="K156" s="167"/>
      <c r="L156" s="31"/>
      <c r="M156" s="168" t="s">
        <v>1</v>
      </c>
      <c r="N156" s="169" t="s">
        <v>38</v>
      </c>
      <c r="O156" s="59"/>
      <c r="P156" s="170">
        <f>O156*H156</f>
        <v>0</v>
      </c>
      <c r="Q156" s="170">
        <v>0</v>
      </c>
      <c r="R156" s="170">
        <f>Q156*H156</f>
        <v>0</v>
      </c>
      <c r="S156" s="170">
        <v>0</v>
      </c>
      <c r="T156" s="171">
        <f>S156*H156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72" t="s">
        <v>225</v>
      </c>
      <c r="AT156" s="172" t="s">
        <v>221</v>
      </c>
      <c r="AU156" s="172" t="s">
        <v>78</v>
      </c>
      <c r="AY156" s="13" t="s">
        <v>219</v>
      </c>
      <c r="BE156" s="91">
        <f>IF(N156="základná",J156,0)</f>
        <v>0</v>
      </c>
      <c r="BF156" s="91">
        <f>IF(N156="znížená",J156,0)</f>
        <v>0</v>
      </c>
      <c r="BG156" s="91">
        <f>IF(N156="zákl. prenesená",J156,0)</f>
        <v>0</v>
      </c>
      <c r="BH156" s="91">
        <f>IF(N156="zníž. prenesená",J156,0)</f>
        <v>0</v>
      </c>
      <c r="BI156" s="91">
        <f>IF(N156="nulová",J156,0)</f>
        <v>0</v>
      </c>
      <c r="BJ156" s="13" t="s">
        <v>84</v>
      </c>
      <c r="BK156" s="91">
        <f>ROUND(I156*H156,2)</f>
        <v>0</v>
      </c>
      <c r="BL156" s="13" t="s">
        <v>225</v>
      </c>
      <c r="BM156" s="172" t="s">
        <v>344</v>
      </c>
    </row>
    <row r="157" spans="1:65" s="2" customFormat="1" ht="11.4" x14ac:dyDescent="0.2">
      <c r="A157" s="30"/>
      <c r="B157" s="128"/>
      <c r="C157" s="203" t="s">
        <v>247</v>
      </c>
      <c r="D157" s="203" t="s">
        <v>221</v>
      </c>
      <c r="E157" s="204" t="s">
        <v>2888</v>
      </c>
      <c r="F157" s="205" t="s">
        <v>2889</v>
      </c>
      <c r="G157" s="206" t="s">
        <v>926</v>
      </c>
      <c r="H157" s="207">
        <v>1</v>
      </c>
      <c r="I157" s="165"/>
      <c r="J157" s="208">
        <f>ROUND(I157*H157,2)</f>
        <v>0</v>
      </c>
      <c r="K157" s="167"/>
      <c r="L157" s="31"/>
      <c r="M157" s="168" t="s">
        <v>1</v>
      </c>
      <c r="N157" s="169" t="s">
        <v>38</v>
      </c>
      <c r="O157" s="59"/>
      <c r="P157" s="170">
        <f>O157*H157</f>
        <v>0</v>
      </c>
      <c r="Q157" s="170">
        <v>0</v>
      </c>
      <c r="R157" s="170">
        <f>Q157*H157</f>
        <v>0</v>
      </c>
      <c r="S157" s="170">
        <v>0</v>
      </c>
      <c r="T157" s="171">
        <f>S157*H157</f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72" t="s">
        <v>225</v>
      </c>
      <c r="AT157" s="172" t="s">
        <v>221</v>
      </c>
      <c r="AU157" s="172" t="s">
        <v>78</v>
      </c>
      <c r="AY157" s="13" t="s">
        <v>219</v>
      </c>
      <c r="BE157" s="91">
        <f>IF(N157="základná",J157,0)</f>
        <v>0</v>
      </c>
      <c r="BF157" s="91">
        <f>IF(N157="znížená",J157,0)</f>
        <v>0</v>
      </c>
      <c r="BG157" s="91">
        <f>IF(N157="zákl. prenesená",J157,0)</f>
        <v>0</v>
      </c>
      <c r="BH157" s="91">
        <f>IF(N157="zníž. prenesená",J157,0)</f>
        <v>0</v>
      </c>
      <c r="BI157" s="91">
        <f>IF(N157="nulová",J157,0)</f>
        <v>0</v>
      </c>
      <c r="BJ157" s="13" t="s">
        <v>84</v>
      </c>
      <c r="BK157" s="91">
        <f>ROUND(I157*H157,2)</f>
        <v>0</v>
      </c>
      <c r="BL157" s="13" t="s">
        <v>225</v>
      </c>
      <c r="BM157" s="172" t="s">
        <v>347</v>
      </c>
    </row>
    <row r="158" spans="1:65" s="2" customFormat="1" ht="11.4" x14ac:dyDescent="0.2">
      <c r="A158" s="30"/>
      <c r="B158" s="128"/>
      <c r="C158" s="203" t="s">
        <v>334</v>
      </c>
      <c r="D158" s="203" t="s">
        <v>221</v>
      </c>
      <c r="E158" s="204" t="s">
        <v>2890</v>
      </c>
      <c r="F158" s="205" t="s">
        <v>2891</v>
      </c>
      <c r="G158" s="206" t="s">
        <v>926</v>
      </c>
      <c r="H158" s="207">
        <v>1</v>
      </c>
      <c r="I158" s="165"/>
      <c r="J158" s="208">
        <f>ROUND(I158*H158,2)</f>
        <v>0</v>
      </c>
      <c r="K158" s="167"/>
      <c r="L158" s="31"/>
      <c r="M158" s="168" t="s">
        <v>1</v>
      </c>
      <c r="N158" s="169" t="s">
        <v>38</v>
      </c>
      <c r="O158" s="59"/>
      <c r="P158" s="170">
        <f>O158*H158</f>
        <v>0</v>
      </c>
      <c r="Q158" s="170">
        <v>0</v>
      </c>
      <c r="R158" s="170">
        <f>Q158*H158</f>
        <v>0</v>
      </c>
      <c r="S158" s="170">
        <v>0</v>
      </c>
      <c r="T158" s="171">
        <f>S158*H158</f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72" t="s">
        <v>225</v>
      </c>
      <c r="AT158" s="172" t="s">
        <v>221</v>
      </c>
      <c r="AU158" s="172" t="s">
        <v>78</v>
      </c>
      <c r="AY158" s="13" t="s">
        <v>219</v>
      </c>
      <c r="BE158" s="91">
        <f>IF(N158="základná",J158,0)</f>
        <v>0</v>
      </c>
      <c r="BF158" s="91">
        <f>IF(N158="znížená",J158,0)</f>
        <v>0</v>
      </c>
      <c r="BG158" s="91">
        <f>IF(N158="zákl. prenesená",J158,0)</f>
        <v>0</v>
      </c>
      <c r="BH158" s="91">
        <f>IF(N158="zníž. prenesená",J158,0)</f>
        <v>0</v>
      </c>
      <c r="BI158" s="91">
        <f>IF(N158="nulová",J158,0)</f>
        <v>0</v>
      </c>
      <c r="BJ158" s="13" t="s">
        <v>84</v>
      </c>
      <c r="BK158" s="91">
        <f>ROUND(I158*H158,2)</f>
        <v>0</v>
      </c>
      <c r="BL158" s="13" t="s">
        <v>225</v>
      </c>
      <c r="BM158" s="172" t="s">
        <v>351</v>
      </c>
    </row>
    <row r="159" spans="1:65" s="2" customFormat="1" ht="11.4" x14ac:dyDescent="0.2">
      <c r="A159" s="30"/>
      <c r="B159" s="128"/>
      <c r="C159" s="203" t="s">
        <v>251</v>
      </c>
      <c r="D159" s="203" t="s">
        <v>221</v>
      </c>
      <c r="E159" s="204" t="s">
        <v>2892</v>
      </c>
      <c r="F159" s="205" t="s">
        <v>2893</v>
      </c>
      <c r="G159" s="206" t="s">
        <v>926</v>
      </c>
      <c r="H159" s="207">
        <v>1</v>
      </c>
      <c r="I159" s="165"/>
      <c r="J159" s="208">
        <f>ROUND(I159*H159,2)</f>
        <v>0</v>
      </c>
      <c r="K159" s="167"/>
      <c r="L159" s="31"/>
      <c r="M159" s="173" t="s">
        <v>1</v>
      </c>
      <c r="N159" s="174" t="s">
        <v>38</v>
      </c>
      <c r="O159" s="175"/>
      <c r="P159" s="176">
        <f>O159*H159</f>
        <v>0</v>
      </c>
      <c r="Q159" s="176">
        <v>0</v>
      </c>
      <c r="R159" s="176">
        <f>Q159*H159</f>
        <v>0</v>
      </c>
      <c r="S159" s="176">
        <v>0</v>
      </c>
      <c r="T159" s="177">
        <f>S159*H159</f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72" t="s">
        <v>225</v>
      </c>
      <c r="AT159" s="172" t="s">
        <v>221</v>
      </c>
      <c r="AU159" s="172" t="s">
        <v>78</v>
      </c>
      <c r="AY159" s="13" t="s">
        <v>219</v>
      </c>
      <c r="BE159" s="91">
        <f>IF(N159="základná",J159,0)</f>
        <v>0</v>
      </c>
      <c r="BF159" s="91">
        <f>IF(N159="znížená",J159,0)</f>
        <v>0</v>
      </c>
      <c r="BG159" s="91">
        <f>IF(N159="zákl. prenesená",J159,0)</f>
        <v>0</v>
      </c>
      <c r="BH159" s="91">
        <f>IF(N159="zníž. prenesená",J159,0)</f>
        <v>0</v>
      </c>
      <c r="BI159" s="91">
        <f>IF(N159="nulová",J159,0)</f>
        <v>0</v>
      </c>
      <c r="BJ159" s="13" t="s">
        <v>84</v>
      </c>
      <c r="BK159" s="91">
        <f>ROUND(I159*H159,2)</f>
        <v>0</v>
      </c>
      <c r="BL159" s="13" t="s">
        <v>225</v>
      </c>
      <c r="BM159" s="172" t="s">
        <v>354</v>
      </c>
    </row>
    <row r="160" spans="1:65" s="2" customFormat="1" ht="17.55" customHeight="1" x14ac:dyDescent="0.2">
      <c r="A160" s="30"/>
      <c r="B160" s="128"/>
      <c r="C160" s="427" t="s">
        <v>2852</v>
      </c>
      <c r="D160" s="427"/>
      <c r="E160" s="7"/>
      <c r="F160" s="7"/>
      <c r="G160" s="7"/>
      <c r="H160" s="7"/>
      <c r="I160" s="7"/>
      <c r="J160" s="192"/>
      <c r="K160" s="193"/>
      <c r="L160" s="31"/>
      <c r="M160" s="194"/>
      <c r="N160" s="169"/>
      <c r="O160" s="59"/>
      <c r="P160" s="170"/>
      <c r="Q160" s="170"/>
      <c r="R160" s="170"/>
      <c r="S160" s="170"/>
      <c r="T160" s="17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72"/>
      <c r="AT160" s="172"/>
      <c r="AU160" s="172"/>
      <c r="AY160" s="13"/>
      <c r="BE160" s="91"/>
      <c r="BF160" s="91"/>
      <c r="BG160" s="91"/>
      <c r="BH160" s="91"/>
      <c r="BI160" s="91"/>
      <c r="BJ160" s="13"/>
      <c r="BK160" s="91"/>
      <c r="BL160" s="13"/>
      <c r="BM160" s="172"/>
    </row>
    <row r="161" spans="1:65" s="2" customFormat="1" ht="29.55" customHeight="1" x14ac:dyDescent="0.2">
      <c r="A161" s="30"/>
      <c r="B161" s="128"/>
      <c r="C161" s="427" t="s">
        <v>2853</v>
      </c>
      <c r="D161" s="427"/>
      <c r="E161" s="427"/>
      <c r="F161" s="427"/>
      <c r="G161" s="427"/>
      <c r="H161" s="427"/>
      <c r="I161" s="427"/>
      <c r="J161" s="192"/>
      <c r="K161" s="193"/>
      <c r="L161" s="31"/>
      <c r="M161" s="194"/>
      <c r="N161" s="169"/>
      <c r="O161" s="59"/>
      <c r="P161" s="170"/>
      <c r="Q161" s="170"/>
      <c r="R161" s="170"/>
      <c r="S161" s="170"/>
      <c r="T161" s="17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72"/>
      <c r="AT161" s="172"/>
      <c r="AU161" s="172"/>
      <c r="AY161" s="13"/>
      <c r="BE161" s="91"/>
      <c r="BF161" s="91"/>
      <c r="BG161" s="91"/>
      <c r="BH161" s="91"/>
      <c r="BI161" s="91"/>
      <c r="BJ161" s="13"/>
      <c r="BK161" s="91"/>
      <c r="BL161" s="13"/>
      <c r="BM161" s="172"/>
    </row>
    <row r="162" spans="1:65" s="2" customFormat="1" ht="43.2" customHeight="1" x14ac:dyDescent="0.2">
      <c r="A162" s="30"/>
      <c r="B162" s="128"/>
      <c r="C162" s="427" t="s">
        <v>2854</v>
      </c>
      <c r="D162" s="427"/>
      <c r="E162" s="427"/>
      <c r="F162" s="427"/>
      <c r="G162" s="427"/>
      <c r="H162" s="427"/>
      <c r="I162" s="427"/>
      <c r="J162" s="192"/>
      <c r="K162" s="193"/>
      <c r="L162" s="31"/>
      <c r="M162" s="194"/>
      <c r="N162" s="169"/>
      <c r="O162" s="59"/>
      <c r="P162" s="170"/>
      <c r="Q162" s="170"/>
      <c r="R162" s="170"/>
      <c r="S162" s="170"/>
      <c r="T162" s="17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72"/>
      <c r="AT162" s="172"/>
      <c r="AU162" s="172"/>
      <c r="AY162" s="13"/>
      <c r="BE162" s="91"/>
      <c r="BF162" s="91"/>
      <c r="BG162" s="91"/>
      <c r="BH162" s="91"/>
      <c r="BI162" s="91"/>
      <c r="BJ162" s="13"/>
      <c r="BK162" s="91"/>
      <c r="BL162" s="13"/>
      <c r="BM162" s="172"/>
    </row>
    <row r="163" spans="1:65" s="2" customFormat="1" ht="32.549999999999997" customHeight="1" x14ac:dyDescent="0.2">
      <c r="A163" s="30"/>
      <c r="B163" s="128"/>
      <c r="C163" s="427" t="s">
        <v>2855</v>
      </c>
      <c r="D163" s="427"/>
      <c r="E163" s="427"/>
      <c r="F163" s="427"/>
      <c r="G163" s="427"/>
      <c r="H163" s="427"/>
      <c r="I163" s="427"/>
      <c r="J163" s="192"/>
      <c r="K163" s="193"/>
      <c r="L163" s="31"/>
      <c r="M163" s="194"/>
      <c r="N163" s="169"/>
      <c r="O163" s="59"/>
      <c r="P163" s="170"/>
      <c r="Q163" s="170"/>
      <c r="R163" s="170"/>
      <c r="S163" s="170"/>
      <c r="T163" s="17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72"/>
      <c r="AT163" s="172"/>
      <c r="AU163" s="172"/>
      <c r="AY163" s="13"/>
      <c r="BE163" s="91"/>
      <c r="BF163" s="91"/>
      <c r="BG163" s="91"/>
      <c r="BH163" s="91"/>
      <c r="BI163" s="91"/>
      <c r="BJ163" s="13"/>
      <c r="BK163" s="91"/>
      <c r="BL163" s="13"/>
      <c r="BM163" s="172"/>
    </row>
    <row r="164" spans="1:65" s="2" customFormat="1" ht="36" customHeight="1" x14ac:dyDescent="0.2">
      <c r="A164" s="30"/>
      <c r="B164" s="128"/>
      <c r="C164" s="427" t="s">
        <v>2856</v>
      </c>
      <c r="D164" s="427"/>
      <c r="E164" s="427"/>
      <c r="F164" s="427"/>
      <c r="G164" s="427"/>
      <c r="H164" s="427"/>
      <c r="I164" s="427"/>
      <c r="J164" s="192"/>
      <c r="K164" s="193"/>
      <c r="L164" s="31"/>
      <c r="M164" s="194"/>
      <c r="N164" s="169"/>
      <c r="O164" s="59"/>
      <c r="P164" s="170"/>
      <c r="Q164" s="170"/>
      <c r="R164" s="170"/>
      <c r="S164" s="170"/>
      <c r="T164" s="17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72"/>
      <c r="AT164" s="172"/>
      <c r="AU164" s="172"/>
      <c r="AY164" s="13"/>
      <c r="BE164" s="91"/>
      <c r="BF164" s="91"/>
      <c r="BG164" s="91"/>
      <c r="BH164" s="91"/>
      <c r="BI164" s="91"/>
      <c r="BJ164" s="13"/>
      <c r="BK164" s="91"/>
      <c r="BL164" s="13"/>
      <c r="BM164" s="172"/>
    </row>
    <row r="165" spans="1:65" s="2" customFormat="1" ht="42" customHeight="1" x14ac:dyDescent="0.2">
      <c r="A165" s="30"/>
      <c r="B165" s="128"/>
      <c r="C165" s="427" t="s">
        <v>2857</v>
      </c>
      <c r="D165" s="427"/>
      <c r="E165" s="427"/>
      <c r="F165" s="427"/>
      <c r="G165" s="427"/>
      <c r="H165" s="427"/>
      <c r="I165" s="427"/>
      <c r="J165" s="192"/>
      <c r="K165" s="193"/>
      <c r="L165" s="31"/>
      <c r="M165" s="194"/>
      <c r="N165" s="169"/>
      <c r="O165" s="59"/>
      <c r="P165" s="170"/>
      <c r="Q165" s="170"/>
      <c r="R165" s="170"/>
      <c r="S165" s="170"/>
      <c r="T165" s="17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72"/>
      <c r="AT165" s="172"/>
      <c r="AU165" s="172"/>
      <c r="AY165" s="13"/>
      <c r="BE165" s="91"/>
      <c r="BF165" s="91"/>
      <c r="BG165" s="91"/>
      <c r="BH165" s="91"/>
      <c r="BI165" s="91"/>
      <c r="BJ165" s="13"/>
      <c r="BK165" s="91"/>
      <c r="BL165" s="13"/>
      <c r="BM165" s="172"/>
    </row>
    <row r="166" spans="1:65" s="2" customFormat="1" ht="27.45" customHeight="1" x14ac:dyDescent="0.2">
      <c r="A166" s="30"/>
      <c r="B166" s="128"/>
      <c r="C166" s="427" t="s">
        <v>2858</v>
      </c>
      <c r="D166" s="427"/>
      <c r="E166" s="427"/>
      <c r="F166" s="427"/>
      <c r="G166" s="427"/>
      <c r="H166" s="427"/>
      <c r="I166" s="427"/>
      <c r="J166" s="192"/>
      <c r="K166" s="193"/>
      <c r="L166" s="31"/>
      <c r="M166" s="194"/>
      <c r="N166" s="169"/>
      <c r="O166" s="59"/>
      <c r="P166" s="170"/>
      <c r="Q166" s="170"/>
      <c r="R166" s="170"/>
      <c r="S166" s="170"/>
      <c r="T166" s="17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72"/>
      <c r="AT166" s="172"/>
      <c r="AU166" s="172"/>
      <c r="AY166" s="13"/>
      <c r="BE166" s="91"/>
      <c r="BF166" s="91"/>
      <c r="BG166" s="91"/>
      <c r="BH166" s="91"/>
      <c r="BI166" s="91"/>
      <c r="BJ166" s="13"/>
      <c r="BK166" s="91"/>
      <c r="BL166" s="13"/>
      <c r="BM166" s="172"/>
    </row>
    <row r="167" spans="1:65" s="2" customFormat="1" x14ac:dyDescent="0.2">
      <c r="A167" s="30"/>
      <c r="B167" s="48"/>
      <c r="C167" s="49"/>
      <c r="D167" s="49"/>
      <c r="E167" s="49"/>
      <c r="F167" s="49"/>
      <c r="G167" s="49"/>
      <c r="H167" s="49"/>
      <c r="I167" s="49"/>
      <c r="J167" s="49"/>
      <c r="K167" s="49"/>
      <c r="L167" s="31"/>
      <c r="M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</row>
  </sheetData>
  <autoFilter ref="C134:K159"/>
  <mergeCells count="24">
    <mergeCell ref="E125:H125"/>
    <mergeCell ref="C163:I163"/>
    <mergeCell ref="C164:I164"/>
    <mergeCell ref="C165:I165"/>
    <mergeCell ref="C166:I166"/>
    <mergeCell ref="E127:H127"/>
    <mergeCell ref="C161:I161"/>
    <mergeCell ref="C162:I162"/>
    <mergeCell ref="E11:H11"/>
    <mergeCell ref="E20:H20"/>
    <mergeCell ref="E29:H29"/>
    <mergeCell ref="L2:V2"/>
    <mergeCell ref="C160:D160"/>
    <mergeCell ref="E85:H85"/>
    <mergeCell ref="E87:H87"/>
    <mergeCell ref="E89:H89"/>
    <mergeCell ref="D107:F107"/>
    <mergeCell ref="D108:F108"/>
    <mergeCell ref="E7:H7"/>
    <mergeCell ref="E9:H9"/>
    <mergeCell ref="D109:F109"/>
    <mergeCell ref="D110:F110"/>
    <mergeCell ref="D111:F111"/>
    <mergeCell ref="E123:H123"/>
  </mergeCells>
  <pageMargins left="0.39374999999999999" right="0.39374999999999999" top="0.39374999999999999" bottom="0.39374999999999999" header="0" footer="0"/>
  <pageSetup paperSize="9" scale="87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0"/>
  <sheetViews>
    <sheetView showGridLines="0" tabSelected="1" workbookViewId="0">
      <selection activeCell="J43" sqref="J43"/>
    </sheetView>
  </sheetViews>
  <sheetFormatPr defaultColWidth="8.7109375" defaultRowHeight="10.199999999999999" x14ac:dyDescent="0.2"/>
  <cols>
    <col min="1" max="1" width="8.28515625" style="1" customWidth="1"/>
    <col min="2" max="2" width="1.28515625" style="1" customWidth="1"/>
    <col min="3" max="4" width="4.28515625" style="1" customWidth="1"/>
    <col min="5" max="5" width="17.28515625" style="1" customWidth="1"/>
    <col min="6" max="6" width="50.7109375" style="1" customWidth="1"/>
    <col min="7" max="7" width="7.42578125" style="1" customWidth="1"/>
    <col min="8" max="8" width="14" style="1" customWidth="1"/>
    <col min="9" max="9" width="15.71093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7109375" style="1" hidden="1" customWidth="1"/>
    <col min="14" max="14" width="9.28515625" style="1" hidden="1"/>
    <col min="15" max="20" width="14.28515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7.049999999999997" customHeight="1" x14ac:dyDescent="0.2">
      <c r="L2" s="373" t="s">
        <v>5</v>
      </c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13" t="s">
        <v>85</v>
      </c>
    </row>
    <row r="3" spans="1:46" s="1" customFormat="1" ht="7.0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1:46" s="1" customFormat="1" ht="25.05" customHeight="1" x14ac:dyDescent="0.2">
      <c r="B4" s="16"/>
      <c r="D4" s="17" t="s">
        <v>180</v>
      </c>
      <c r="L4" s="16"/>
      <c r="M4" s="97" t="s">
        <v>9</v>
      </c>
      <c r="AT4" s="13" t="s">
        <v>3</v>
      </c>
    </row>
    <row r="5" spans="1:46" s="1" customFormat="1" ht="7.05" customHeight="1" x14ac:dyDescent="0.2">
      <c r="B5" s="16"/>
      <c r="L5" s="16"/>
    </row>
    <row r="6" spans="1:46" s="1" customFormat="1" ht="12" customHeight="1" x14ac:dyDescent="0.2">
      <c r="B6" s="16"/>
      <c r="D6" s="23" t="s">
        <v>15</v>
      </c>
      <c r="L6" s="16"/>
    </row>
    <row r="7" spans="1:46" s="1" customFormat="1" ht="16.5" customHeight="1" x14ac:dyDescent="0.2">
      <c r="B7" s="16"/>
      <c r="E7" s="428" t="str">
        <f>'Rekapitulácia stavby'!K6</f>
        <v>Vinárstvo S</v>
      </c>
      <c r="F7" s="429"/>
      <c r="G7" s="429"/>
      <c r="H7" s="429"/>
      <c r="L7" s="16"/>
    </row>
    <row r="8" spans="1:46" s="1" customFormat="1" ht="12" customHeight="1" x14ac:dyDescent="0.2">
      <c r="B8" s="16"/>
      <c r="D8" s="23" t="s">
        <v>181</v>
      </c>
      <c r="L8" s="16"/>
    </row>
    <row r="9" spans="1:46" s="2" customFormat="1" ht="16.5" customHeight="1" x14ac:dyDescent="0.2">
      <c r="A9" s="30"/>
      <c r="B9" s="31"/>
      <c r="C9" s="30"/>
      <c r="D9" s="30"/>
      <c r="E9" s="428" t="s">
        <v>82</v>
      </c>
      <c r="F9" s="425"/>
      <c r="G9" s="425"/>
      <c r="H9" s="425"/>
      <c r="I9" s="30"/>
      <c r="J9" s="30"/>
      <c r="K9" s="30"/>
      <c r="L9" s="43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2" customHeight="1" x14ac:dyDescent="0.2">
      <c r="A10" s="30"/>
      <c r="B10" s="31"/>
      <c r="C10" s="30"/>
      <c r="D10" s="23"/>
      <c r="E10" s="30"/>
      <c r="F10" s="30"/>
      <c r="G10" s="30"/>
      <c r="H10" s="30"/>
      <c r="I10" s="30"/>
      <c r="J10" s="30"/>
      <c r="K10" s="30"/>
      <c r="L10" s="43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6.5" customHeight="1" x14ac:dyDescent="0.2">
      <c r="A11" s="30"/>
      <c r="B11" s="31"/>
      <c r="C11" s="30"/>
      <c r="D11" s="30"/>
      <c r="E11" s="404"/>
      <c r="F11" s="425"/>
      <c r="G11" s="425"/>
      <c r="H11" s="425"/>
      <c r="I11" s="30"/>
      <c r="J11" s="30"/>
      <c r="K11" s="30"/>
      <c r="L11" s="4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x14ac:dyDescent="0.2">
      <c r="A12" s="30"/>
      <c r="B12" s="31"/>
      <c r="C12" s="30"/>
      <c r="D12" s="30"/>
      <c r="E12" s="30"/>
      <c r="F12" s="30"/>
      <c r="G12" s="30"/>
      <c r="H12" s="30"/>
      <c r="I12" s="30"/>
      <c r="J12" s="30"/>
      <c r="K12" s="30"/>
      <c r="L12" s="4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2" customHeight="1" x14ac:dyDescent="0.2">
      <c r="A13" s="30"/>
      <c r="B13" s="31"/>
      <c r="C13" s="30"/>
      <c r="D13" s="23" t="s">
        <v>16</v>
      </c>
      <c r="E13" s="30"/>
      <c r="F13" s="21" t="s">
        <v>1</v>
      </c>
      <c r="G13" s="30"/>
      <c r="H13" s="30"/>
      <c r="I13" s="23" t="s">
        <v>17</v>
      </c>
      <c r="J13" s="21" t="s">
        <v>1</v>
      </c>
      <c r="K13" s="30"/>
      <c r="L13" s="4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 x14ac:dyDescent="0.2">
      <c r="A14" s="30"/>
      <c r="B14" s="31"/>
      <c r="C14" s="30"/>
      <c r="D14" s="23" t="s">
        <v>18</v>
      </c>
      <c r="E14" s="30"/>
      <c r="F14" s="21" t="s">
        <v>183</v>
      </c>
      <c r="G14" s="30"/>
      <c r="H14" s="30"/>
      <c r="I14" s="23" t="s">
        <v>20</v>
      </c>
      <c r="J14" s="56">
        <f>'Rekapitulácia stavby'!AN8</f>
        <v>44665</v>
      </c>
      <c r="K14" s="30"/>
      <c r="L14" s="4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0.8" customHeight="1" x14ac:dyDescent="0.2">
      <c r="A15" s="30"/>
      <c r="B15" s="31"/>
      <c r="C15" s="30"/>
      <c r="D15" s="30"/>
      <c r="E15" s="30"/>
      <c r="F15" s="30"/>
      <c r="G15" s="30"/>
      <c r="H15" s="30"/>
      <c r="I15" s="30"/>
      <c r="J15" s="30"/>
      <c r="K15" s="30"/>
      <c r="L15" s="4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12" customHeight="1" x14ac:dyDescent="0.2">
      <c r="A16" s="30"/>
      <c r="B16" s="31"/>
      <c r="C16" s="30"/>
      <c r="D16" s="23" t="s">
        <v>21</v>
      </c>
      <c r="E16" s="30"/>
      <c r="F16" s="30"/>
      <c r="G16" s="30"/>
      <c r="H16" s="30"/>
      <c r="I16" s="23" t="s">
        <v>22</v>
      </c>
      <c r="J16" s="21" t="s">
        <v>1</v>
      </c>
      <c r="K16" s="30"/>
      <c r="L16" s="43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8" customHeight="1" x14ac:dyDescent="0.2">
      <c r="A17" s="30"/>
      <c r="B17" s="31"/>
      <c r="C17" s="30"/>
      <c r="D17" s="30"/>
      <c r="E17" s="21" t="s">
        <v>184</v>
      </c>
      <c r="F17" s="30"/>
      <c r="G17" s="30"/>
      <c r="H17" s="30"/>
      <c r="I17" s="23" t="s">
        <v>23</v>
      </c>
      <c r="J17" s="21" t="s">
        <v>1</v>
      </c>
      <c r="K17" s="30"/>
      <c r="L17" s="43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7.05" customHeight="1" x14ac:dyDescent="0.2">
      <c r="A18" s="30"/>
      <c r="B18" s="31"/>
      <c r="C18" s="30"/>
      <c r="D18" s="30"/>
      <c r="E18" s="30"/>
      <c r="F18" s="30"/>
      <c r="G18" s="30"/>
      <c r="H18" s="30"/>
      <c r="I18" s="30"/>
      <c r="J18" s="30"/>
      <c r="K18" s="30"/>
      <c r="L18" s="4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2" customHeight="1" x14ac:dyDescent="0.2">
      <c r="A19" s="30"/>
      <c r="B19" s="31"/>
      <c r="C19" s="30"/>
      <c r="D19" s="23" t="s">
        <v>24</v>
      </c>
      <c r="E19" s="30"/>
      <c r="F19" s="30"/>
      <c r="G19" s="30"/>
      <c r="H19" s="30"/>
      <c r="I19" s="23" t="s">
        <v>22</v>
      </c>
      <c r="J19" s="24" t="str">
        <f>'Rekapitulácia stavby'!AN13</f>
        <v>Vyplň údaj</v>
      </c>
      <c r="K19" s="30"/>
      <c r="L19" s="43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8" customHeight="1" x14ac:dyDescent="0.2">
      <c r="A20" s="30"/>
      <c r="B20" s="31"/>
      <c r="C20" s="30"/>
      <c r="D20" s="30"/>
      <c r="E20" s="426" t="str">
        <f>'Rekapitulácia stavby'!E14</f>
        <v>Vyplň údaj</v>
      </c>
      <c r="F20" s="378"/>
      <c r="G20" s="378"/>
      <c r="H20" s="378"/>
      <c r="I20" s="23" t="s">
        <v>23</v>
      </c>
      <c r="J20" s="24" t="str">
        <f>'Rekapitulácia stavby'!AN14</f>
        <v>Vyplň údaj</v>
      </c>
      <c r="K20" s="30"/>
      <c r="L20" s="43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7.05" customHeight="1" x14ac:dyDescent="0.2">
      <c r="A21" s="30"/>
      <c r="B21" s="31"/>
      <c r="C21" s="30"/>
      <c r="D21" s="30"/>
      <c r="E21" s="30"/>
      <c r="F21" s="30"/>
      <c r="G21" s="30"/>
      <c r="H21" s="30"/>
      <c r="I21" s="30"/>
      <c r="J21" s="30"/>
      <c r="K21" s="30"/>
      <c r="L21" s="43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2" customHeight="1" x14ac:dyDescent="0.2">
      <c r="A22" s="30"/>
      <c r="B22" s="31"/>
      <c r="C22" s="30"/>
      <c r="D22" s="23" t="s">
        <v>26</v>
      </c>
      <c r="E22" s="30"/>
      <c r="F22" s="30"/>
      <c r="G22" s="30"/>
      <c r="H22" s="30"/>
      <c r="I22" s="23" t="s">
        <v>22</v>
      </c>
      <c r="J22" s="21" t="s">
        <v>1</v>
      </c>
      <c r="K22" s="30"/>
      <c r="L22" s="4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8" customHeight="1" x14ac:dyDescent="0.2">
      <c r="A23" s="30"/>
      <c r="B23" s="31"/>
      <c r="C23" s="30"/>
      <c r="D23" s="30"/>
      <c r="E23" s="21" t="s">
        <v>185</v>
      </c>
      <c r="F23" s="30"/>
      <c r="G23" s="30"/>
      <c r="H23" s="30"/>
      <c r="I23" s="23" t="s">
        <v>23</v>
      </c>
      <c r="J23" s="21" t="s">
        <v>1</v>
      </c>
      <c r="K23" s="30"/>
      <c r="L23" s="4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7.05" customHeight="1" x14ac:dyDescent="0.2">
      <c r="A24" s="30"/>
      <c r="B24" s="31"/>
      <c r="C24" s="30"/>
      <c r="D24" s="30"/>
      <c r="E24" s="30"/>
      <c r="F24" s="30"/>
      <c r="G24" s="30"/>
      <c r="H24" s="30"/>
      <c r="I24" s="30"/>
      <c r="J24" s="30"/>
      <c r="K24" s="30"/>
      <c r="L24" s="43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2" customHeight="1" x14ac:dyDescent="0.2">
      <c r="A25" s="30"/>
      <c r="B25" s="31"/>
      <c r="C25" s="30"/>
      <c r="D25" s="23" t="s">
        <v>28</v>
      </c>
      <c r="E25" s="30"/>
      <c r="F25" s="30"/>
      <c r="G25" s="30"/>
      <c r="H25" s="30"/>
      <c r="I25" s="23" t="s">
        <v>22</v>
      </c>
      <c r="J25" s="21" t="s">
        <v>1</v>
      </c>
      <c r="K25" s="30"/>
      <c r="L25" s="43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8" customHeight="1" x14ac:dyDescent="0.2">
      <c r="A26" s="30"/>
      <c r="B26" s="31"/>
      <c r="C26" s="30"/>
      <c r="D26" s="30"/>
      <c r="E26" s="21" t="s">
        <v>186</v>
      </c>
      <c r="F26" s="30"/>
      <c r="G26" s="30"/>
      <c r="H26" s="30"/>
      <c r="I26" s="23" t="s">
        <v>23</v>
      </c>
      <c r="J26" s="21" t="s">
        <v>1</v>
      </c>
      <c r="K26" s="30"/>
      <c r="L26" s="4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7.05" customHeight="1" x14ac:dyDescent="0.2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43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12" customHeight="1" x14ac:dyDescent="0.2">
      <c r="A28" s="30"/>
      <c r="B28" s="31"/>
      <c r="C28" s="30"/>
      <c r="D28" s="23" t="s">
        <v>29</v>
      </c>
      <c r="E28" s="30"/>
      <c r="F28" s="30"/>
      <c r="G28" s="30"/>
      <c r="H28" s="30"/>
      <c r="I28" s="30"/>
      <c r="J28" s="30"/>
      <c r="K28" s="30"/>
      <c r="L28" s="4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7" customFormat="1" ht="16.5" customHeight="1" x14ac:dyDescent="0.2">
      <c r="A29" s="98"/>
      <c r="B29" s="99"/>
      <c r="C29" s="98"/>
      <c r="D29" s="98"/>
      <c r="E29" s="382" t="s">
        <v>1</v>
      </c>
      <c r="F29" s="382"/>
      <c r="G29" s="382"/>
      <c r="H29" s="382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7.05" customHeight="1" x14ac:dyDescent="0.2">
      <c r="A30" s="30"/>
      <c r="B30" s="31"/>
      <c r="C30" s="30"/>
      <c r="D30" s="30"/>
      <c r="E30" s="30"/>
      <c r="F30" s="30"/>
      <c r="G30" s="30"/>
      <c r="H30" s="30"/>
      <c r="I30" s="30"/>
      <c r="J30" s="30"/>
      <c r="K30" s="30"/>
      <c r="L30" s="43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7.05" customHeight="1" x14ac:dyDescent="0.2">
      <c r="A31" s="30"/>
      <c r="B31" s="31"/>
      <c r="C31" s="30"/>
      <c r="D31" s="67"/>
      <c r="E31" s="67"/>
      <c r="F31" s="67"/>
      <c r="G31" s="67"/>
      <c r="H31" s="67"/>
      <c r="I31" s="67"/>
      <c r="J31" s="67"/>
      <c r="K31" s="67"/>
      <c r="L31" s="43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55" customHeight="1" x14ac:dyDescent="0.2">
      <c r="A32" s="30"/>
      <c r="B32" s="31"/>
      <c r="C32" s="30"/>
      <c r="D32" s="21" t="s">
        <v>187</v>
      </c>
      <c r="E32" s="30"/>
      <c r="F32" s="30"/>
      <c r="G32" s="30"/>
      <c r="H32" s="30"/>
      <c r="I32" s="30"/>
      <c r="J32" s="29">
        <f>J98</f>
        <v>0</v>
      </c>
      <c r="K32" s="30"/>
      <c r="L32" s="43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55" customHeight="1" x14ac:dyDescent="0.2">
      <c r="A33" s="30"/>
      <c r="B33" s="31"/>
      <c r="C33" s="30"/>
      <c r="D33" s="28" t="s">
        <v>174</v>
      </c>
      <c r="E33" s="30"/>
      <c r="F33" s="30"/>
      <c r="G33" s="30"/>
      <c r="H33" s="30"/>
      <c r="I33" s="30"/>
      <c r="J33" s="29">
        <f>J104</f>
        <v>0</v>
      </c>
      <c r="K33" s="30"/>
      <c r="L33" s="4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25.2" customHeight="1" x14ac:dyDescent="0.2">
      <c r="A34" s="30"/>
      <c r="B34" s="31"/>
      <c r="C34" s="30"/>
      <c r="D34" s="101" t="s">
        <v>32</v>
      </c>
      <c r="E34" s="30"/>
      <c r="F34" s="30"/>
      <c r="G34" s="30"/>
      <c r="H34" s="30"/>
      <c r="I34" s="30"/>
      <c r="J34" s="72">
        <f>ROUND(J32 + J33, 2)</f>
        <v>0</v>
      </c>
      <c r="K34" s="30"/>
      <c r="L34" s="43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7.05" customHeight="1" x14ac:dyDescent="0.2">
      <c r="A35" s="30"/>
      <c r="B35" s="31"/>
      <c r="C35" s="30"/>
      <c r="D35" s="67"/>
      <c r="E35" s="67"/>
      <c r="F35" s="67"/>
      <c r="G35" s="67"/>
      <c r="H35" s="67"/>
      <c r="I35" s="67"/>
      <c r="J35" s="67"/>
      <c r="K35" s="67"/>
      <c r="L35" s="4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55" customHeight="1" x14ac:dyDescent="0.2">
      <c r="A36" s="30"/>
      <c r="B36" s="31"/>
      <c r="C36" s="30"/>
      <c r="D36" s="30"/>
      <c r="E36" s="30"/>
      <c r="F36" s="34" t="s">
        <v>34</v>
      </c>
      <c r="G36" s="30"/>
      <c r="H36" s="30"/>
      <c r="I36" s="34" t="s">
        <v>33</v>
      </c>
      <c r="J36" s="34" t="s">
        <v>35</v>
      </c>
      <c r="K36" s="30"/>
      <c r="L36" s="4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55" customHeight="1" x14ac:dyDescent="0.2">
      <c r="A37" s="30"/>
      <c r="B37" s="31"/>
      <c r="C37" s="30"/>
      <c r="D37" s="102" t="s">
        <v>36</v>
      </c>
      <c r="E37" s="36" t="s">
        <v>37</v>
      </c>
      <c r="F37" s="103">
        <f>ROUND((SUM(BE104:BE111) + SUM(BE133:BE152)),  2)</f>
        <v>0</v>
      </c>
      <c r="G37" s="104"/>
      <c r="H37" s="104"/>
      <c r="I37" s="105">
        <v>0.2</v>
      </c>
      <c r="J37" s="103">
        <f>ROUND(((SUM(BE104:BE111) + SUM(BE133:BE152))*I37),  2)</f>
        <v>0</v>
      </c>
      <c r="K37" s="30"/>
      <c r="L37" s="43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55" customHeight="1" x14ac:dyDescent="0.2">
      <c r="A38" s="30"/>
      <c r="B38" s="31"/>
      <c r="C38" s="30"/>
      <c r="D38" s="30"/>
      <c r="E38" s="36" t="s">
        <v>38</v>
      </c>
      <c r="F38" s="103">
        <f>ROUND((SUM(BF104:BF111) + SUM(BF133:BF152)),  2)</f>
        <v>0</v>
      </c>
      <c r="G38" s="104"/>
      <c r="H38" s="104"/>
      <c r="I38" s="105">
        <v>0.2</v>
      </c>
      <c r="J38" s="103">
        <f>ROUND(((SUM(BF104:BF111) + SUM(BF133:BF152))*I38),  2)</f>
        <v>0</v>
      </c>
      <c r="K38" s="30"/>
      <c r="L38" s="43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55" hidden="1" customHeight="1" x14ac:dyDescent="0.2">
      <c r="A39" s="30"/>
      <c r="B39" s="31"/>
      <c r="C39" s="30"/>
      <c r="D39" s="30"/>
      <c r="E39" s="23" t="s">
        <v>39</v>
      </c>
      <c r="F39" s="106">
        <f>ROUND((SUM(BG104:BG111) + SUM(BG133:BG152)),  2)</f>
        <v>0</v>
      </c>
      <c r="G39" s="30"/>
      <c r="H39" s="30"/>
      <c r="I39" s="107">
        <v>0.2</v>
      </c>
      <c r="J39" s="106">
        <f>0</f>
        <v>0</v>
      </c>
      <c r="K39" s="30"/>
      <c r="L39" s="43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55" hidden="1" customHeight="1" x14ac:dyDescent="0.2">
      <c r="A40" s="30"/>
      <c r="B40" s="31"/>
      <c r="C40" s="30"/>
      <c r="D40" s="30"/>
      <c r="E40" s="23" t="s">
        <v>40</v>
      </c>
      <c r="F40" s="106">
        <f>ROUND((SUM(BH104:BH111) + SUM(BH133:BH152)),  2)</f>
        <v>0</v>
      </c>
      <c r="G40" s="30"/>
      <c r="H40" s="30"/>
      <c r="I40" s="107">
        <v>0.2</v>
      </c>
      <c r="J40" s="106">
        <f>0</f>
        <v>0</v>
      </c>
      <c r="K40" s="30"/>
      <c r="L40" s="43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14.55" hidden="1" customHeight="1" x14ac:dyDescent="0.2">
      <c r="A41" s="30"/>
      <c r="B41" s="31"/>
      <c r="C41" s="30"/>
      <c r="D41" s="30"/>
      <c r="E41" s="36" t="s">
        <v>41</v>
      </c>
      <c r="F41" s="103">
        <f>ROUND((SUM(BI104:BI111) + SUM(BI133:BI152)),  2)</f>
        <v>0</v>
      </c>
      <c r="G41" s="104"/>
      <c r="H41" s="104"/>
      <c r="I41" s="105">
        <v>0</v>
      </c>
      <c r="J41" s="103">
        <f>0</f>
        <v>0</v>
      </c>
      <c r="K41" s="30"/>
      <c r="L41" s="43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7.05" customHeight="1" x14ac:dyDescent="0.2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43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" customFormat="1" ht="25.2" customHeight="1" x14ac:dyDescent="0.2">
      <c r="A43" s="30"/>
      <c r="B43" s="31"/>
      <c r="C43" s="95"/>
      <c r="D43" s="108" t="s">
        <v>42</v>
      </c>
      <c r="E43" s="61"/>
      <c r="F43" s="61"/>
      <c r="G43" s="109" t="s">
        <v>43</v>
      </c>
      <c r="H43" s="110" t="s">
        <v>44</v>
      </c>
      <c r="I43" s="61"/>
      <c r="J43" s="111">
        <f>SUM(J34:J41)</f>
        <v>0</v>
      </c>
      <c r="K43" s="112"/>
      <c r="L43" s="43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2" customFormat="1" ht="14.55" customHeight="1" x14ac:dyDescent="0.2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43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s="1" customFormat="1" ht="14.55" customHeight="1" x14ac:dyDescent="0.2">
      <c r="B45" s="16"/>
      <c r="L45" s="16"/>
    </row>
    <row r="46" spans="1:31" s="1" customFormat="1" ht="14.55" customHeight="1" x14ac:dyDescent="0.2">
      <c r="B46" s="16"/>
      <c r="L46" s="16"/>
    </row>
    <row r="47" spans="1:31" s="1" customFormat="1" ht="14.55" customHeight="1" x14ac:dyDescent="0.2">
      <c r="B47" s="16"/>
      <c r="L47" s="16"/>
    </row>
    <row r="48" spans="1:31" s="1" customFormat="1" ht="14.55" customHeight="1" x14ac:dyDescent="0.2">
      <c r="B48" s="16"/>
      <c r="L48" s="16"/>
    </row>
    <row r="49" spans="1:31" s="1" customFormat="1" ht="14.55" customHeight="1" x14ac:dyDescent="0.2">
      <c r="B49" s="16"/>
      <c r="L49" s="16"/>
    </row>
    <row r="50" spans="1:31" s="2" customFormat="1" ht="14.55" customHeight="1" x14ac:dyDescent="0.2">
      <c r="B50" s="43"/>
      <c r="D50" s="44" t="s">
        <v>45</v>
      </c>
      <c r="E50" s="45"/>
      <c r="F50" s="45"/>
      <c r="G50" s="44" t="s">
        <v>46</v>
      </c>
      <c r="H50" s="45"/>
      <c r="I50" s="45"/>
      <c r="J50" s="45"/>
      <c r="K50" s="45"/>
      <c r="L50" s="43"/>
    </row>
    <row r="51" spans="1:31" x14ac:dyDescent="0.2">
      <c r="B51" s="16"/>
      <c r="L51" s="16"/>
    </row>
    <row r="52" spans="1:31" x14ac:dyDescent="0.2">
      <c r="B52" s="16"/>
      <c r="L52" s="16"/>
    </row>
    <row r="53" spans="1:31" x14ac:dyDescent="0.2">
      <c r="B53" s="16"/>
      <c r="L53" s="16"/>
    </row>
    <row r="54" spans="1:31" x14ac:dyDescent="0.2">
      <c r="B54" s="16"/>
      <c r="L54" s="16"/>
    </row>
    <row r="55" spans="1:31" x14ac:dyDescent="0.2">
      <c r="B55" s="16"/>
      <c r="L55" s="16"/>
    </row>
    <row r="56" spans="1:31" x14ac:dyDescent="0.2">
      <c r="B56" s="16"/>
      <c r="L56" s="16"/>
    </row>
    <row r="57" spans="1:31" x14ac:dyDescent="0.2">
      <c r="B57" s="16"/>
      <c r="L57" s="16"/>
    </row>
    <row r="58" spans="1:31" x14ac:dyDescent="0.2">
      <c r="B58" s="16"/>
      <c r="L58" s="16"/>
    </row>
    <row r="59" spans="1:31" x14ac:dyDescent="0.2">
      <c r="B59" s="16"/>
      <c r="L59" s="16"/>
    </row>
    <row r="60" spans="1:31" x14ac:dyDescent="0.2">
      <c r="B60" s="16"/>
      <c r="L60" s="16"/>
    </row>
    <row r="61" spans="1:31" s="2" customFormat="1" ht="13.2" x14ac:dyDescent="0.2">
      <c r="A61" s="30"/>
      <c r="B61" s="31"/>
      <c r="C61" s="30"/>
      <c r="D61" s="46" t="s">
        <v>47</v>
      </c>
      <c r="E61" s="33"/>
      <c r="F61" s="113" t="s">
        <v>48</v>
      </c>
      <c r="G61" s="46" t="s">
        <v>47</v>
      </c>
      <c r="H61" s="33"/>
      <c r="I61" s="33"/>
      <c r="J61" s="114" t="s">
        <v>48</v>
      </c>
      <c r="K61" s="33"/>
      <c r="L61" s="4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x14ac:dyDescent="0.2">
      <c r="B62" s="16"/>
      <c r="L62" s="16"/>
    </row>
    <row r="63" spans="1:31" x14ac:dyDescent="0.2">
      <c r="B63" s="16"/>
      <c r="L63" s="16"/>
    </row>
    <row r="64" spans="1:31" x14ac:dyDescent="0.2">
      <c r="B64" s="16"/>
      <c r="L64" s="16"/>
    </row>
    <row r="65" spans="1:31" s="2" customFormat="1" ht="13.2" x14ac:dyDescent="0.2">
      <c r="A65" s="30"/>
      <c r="B65" s="31"/>
      <c r="C65" s="30"/>
      <c r="D65" s="44" t="s">
        <v>49</v>
      </c>
      <c r="E65" s="47"/>
      <c r="F65" s="47"/>
      <c r="G65" s="44" t="s">
        <v>50</v>
      </c>
      <c r="H65" s="47"/>
      <c r="I65" s="47"/>
      <c r="J65" s="47"/>
      <c r="K65" s="47"/>
      <c r="L65" s="4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x14ac:dyDescent="0.2">
      <c r="B66" s="16"/>
      <c r="L66" s="16"/>
    </row>
    <row r="67" spans="1:31" x14ac:dyDescent="0.2">
      <c r="B67" s="16"/>
      <c r="L67" s="16"/>
    </row>
    <row r="68" spans="1:31" x14ac:dyDescent="0.2">
      <c r="B68" s="16"/>
      <c r="L68" s="16"/>
    </row>
    <row r="69" spans="1:31" x14ac:dyDescent="0.2">
      <c r="B69" s="16"/>
      <c r="L69" s="16"/>
    </row>
    <row r="70" spans="1:31" x14ac:dyDescent="0.2">
      <c r="B70" s="16"/>
      <c r="L70" s="16"/>
    </row>
    <row r="71" spans="1:31" x14ac:dyDescent="0.2">
      <c r="B71" s="16"/>
      <c r="L71" s="16"/>
    </row>
    <row r="72" spans="1:31" x14ac:dyDescent="0.2">
      <c r="B72" s="16"/>
      <c r="L72" s="16"/>
    </row>
    <row r="73" spans="1:31" x14ac:dyDescent="0.2">
      <c r="B73" s="16"/>
      <c r="L73" s="16"/>
    </row>
    <row r="74" spans="1:31" x14ac:dyDescent="0.2">
      <c r="B74" s="16"/>
      <c r="L74" s="16"/>
    </row>
    <row r="75" spans="1:31" x14ac:dyDescent="0.2">
      <c r="B75" s="16"/>
      <c r="L75" s="16"/>
    </row>
    <row r="76" spans="1:31" s="2" customFormat="1" ht="13.2" x14ac:dyDescent="0.2">
      <c r="A76" s="30"/>
      <c r="B76" s="31"/>
      <c r="C76" s="30"/>
      <c r="D76" s="46" t="s">
        <v>47</v>
      </c>
      <c r="E76" s="33"/>
      <c r="F76" s="113" t="s">
        <v>48</v>
      </c>
      <c r="G76" s="46" t="s">
        <v>47</v>
      </c>
      <c r="H76" s="33"/>
      <c r="I76" s="33"/>
      <c r="J76" s="114" t="s">
        <v>48</v>
      </c>
      <c r="K76" s="33"/>
      <c r="L76" s="4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55" customHeight="1" x14ac:dyDescent="0.2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7.05" customHeight="1" x14ac:dyDescent="0.2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5.05" customHeight="1" x14ac:dyDescent="0.2">
      <c r="A82" s="30"/>
      <c r="B82" s="31"/>
      <c r="C82" s="17" t="s">
        <v>188</v>
      </c>
      <c r="D82" s="30"/>
      <c r="E82" s="30"/>
      <c r="F82" s="30"/>
      <c r="G82" s="30"/>
      <c r="H82" s="30"/>
      <c r="I82" s="30"/>
      <c r="J82" s="30"/>
      <c r="K82" s="30"/>
      <c r="L82" s="4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7.05" customHeight="1" x14ac:dyDescent="0.2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 x14ac:dyDescent="0.2">
      <c r="A84" s="30"/>
      <c r="B84" s="31"/>
      <c r="C84" s="23" t="s">
        <v>15</v>
      </c>
      <c r="D84" s="30"/>
      <c r="E84" s="30"/>
      <c r="F84" s="30"/>
      <c r="G84" s="30"/>
      <c r="H84" s="30"/>
      <c r="I84" s="30"/>
      <c r="J84" s="30"/>
      <c r="K84" s="30"/>
      <c r="L84" s="4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 x14ac:dyDescent="0.2">
      <c r="A85" s="30"/>
      <c r="B85" s="31"/>
      <c r="C85" s="30"/>
      <c r="D85" s="30"/>
      <c r="E85" s="428" t="str">
        <f>E7</f>
        <v>Vinárstvo S</v>
      </c>
      <c r="F85" s="429"/>
      <c r="G85" s="429"/>
      <c r="H85" s="429"/>
      <c r="I85" s="30"/>
      <c r="J85" s="30"/>
      <c r="K85" s="30"/>
      <c r="L85" s="4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1" customFormat="1" ht="12" customHeight="1" x14ac:dyDescent="0.2">
      <c r="B86" s="16"/>
      <c r="C86" s="23" t="s">
        <v>181</v>
      </c>
      <c r="L86" s="16"/>
    </row>
    <row r="87" spans="1:31" s="2" customFormat="1" ht="16.5" customHeight="1" x14ac:dyDescent="0.2">
      <c r="A87" s="30"/>
      <c r="B87" s="31"/>
      <c r="C87" s="30"/>
      <c r="D87" s="30"/>
      <c r="E87" s="428" t="s">
        <v>82</v>
      </c>
      <c r="F87" s="425"/>
      <c r="G87" s="425"/>
      <c r="H87" s="425"/>
      <c r="I87" s="30"/>
      <c r="J87" s="30"/>
      <c r="K87" s="30"/>
      <c r="L87" s="43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12" customHeight="1" x14ac:dyDescent="0.2">
      <c r="A88" s="30"/>
      <c r="B88" s="31"/>
      <c r="C88" s="23" t="s">
        <v>182</v>
      </c>
      <c r="D88" s="30"/>
      <c r="E88" s="30"/>
      <c r="F88" s="30"/>
      <c r="G88" s="30"/>
      <c r="H88" s="30"/>
      <c r="I88" s="30"/>
      <c r="J88" s="30"/>
      <c r="K88" s="30"/>
      <c r="L88" s="43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6.5" customHeight="1" x14ac:dyDescent="0.2">
      <c r="A89" s="30"/>
      <c r="B89" s="31"/>
      <c r="C89" s="30"/>
      <c r="D89" s="30"/>
      <c r="E89" s="404">
        <f>E11</f>
        <v>0</v>
      </c>
      <c r="F89" s="425"/>
      <c r="G89" s="425"/>
      <c r="H89" s="425"/>
      <c r="I89" s="30"/>
      <c r="J89" s="30"/>
      <c r="K89" s="30"/>
      <c r="L89" s="4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7.05" customHeight="1" x14ac:dyDescent="0.2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3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2" customHeight="1" x14ac:dyDescent="0.2">
      <c r="A91" s="30"/>
      <c r="B91" s="31"/>
      <c r="C91" s="23" t="s">
        <v>18</v>
      </c>
      <c r="D91" s="30"/>
      <c r="E91" s="30"/>
      <c r="F91" s="21" t="str">
        <f>F14</f>
        <v>k.ú.Strekov,okres Nové Zámky</v>
      </c>
      <c r="G91" s="30"/>
      <c r="H91" s="30"/>
      <c r="I91" s="23" t="s">
        <v>20</v>
      </c>
      <c r="J91" s="56">
        <f>IF(J14="","",J14)</f>
        <v>44665</v>
      </c>
      <c r="K91" s="30"/>
      <c r="L91" s="43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7.05" customHeight="1" x14ac:dyDescent="0.2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3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25.8" customHeight="1" x14ac:dyDescent="0.2">
      <c r="A93" s="30"/>
      <c r="B93" s="31"/>
      <c r="C93" s="23" t="s">
        <v>21</v>
      </c>
      <c r="D93" s="30"/>
      <c r="E93" s="30"/>
      <c r="F93" s="21" t="str">
        <f>E17</f>
        <v xml:space="preserve"> STON a.s. , Uhrova 18, 831 01 Bratislava</v>
      </c>
      <c r="G93" s="30"/>
      <c r="H93" s="30"/>
      <c r="I93" s="23" t="s">
        <v>26</v>
      </c>
      <c r="J93" s="26" t="str">
        <f>E23</f>
        <v xml:space="preserve"> Ing. arch. Tomáš Krištek</v>
      </c>
      <c r="K93" s="30"/>
      <c r="L93" s="43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15.3" customHeight="1" x14ac:dyDescent="0.2">
      <c r="A94" s="30"/>
      <c r="B94" s="31"/>
      <c r="C94" s="23" t="s">
        <v>24</v>
      </c>
      <c r="D94" s="30"/>
      <c r="E94" s="30"/>
      <c r="F94" s="21" t="str">
        <f>IF(E20="","",E20)</f>
        <v>Vyplň údaj</v>
      </c>
      <c r="G94" s="30"/>
      <c r="H94" s="30"/>
      <c r="I94" s="23" t="s">
        <v>28</v>
      </c>
      <c r="J94" s="26" t="str">
        <f>E26</f>
        <v>Rosoft,s.r.o.</v>
      </c>
      <c r="K94" s="30"/>
      <c r="L94" s="43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199999999999999" customHeight="1" x14ac:dyDescent="0.2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3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2" customFormat="1" ht="29.25" customHeight="1" x14ac:dyDescent="0.2">
      <c r="A96" s="30"/>
      <c r="B96" s="31"/>
      <c r="C96" s="115" t="s">
        <v>189</v>
      </c>
      <c r="D96" s="95"/>
      <c r="E96" s="95"/>
      <c r="F96" s="95"/>
      <c r="G96" s="95"/>
      <c r="H96" s="95"/>
      <c r="I96" s="95"/>
      <c r="J96" s="116" t="s">
        <v>190</v>
      </c>
      <c r="K96" s="95"/>
      <c r="L96" s="43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65" s="2" customFormat="1" ht="10.199999999999999" customHeight="1" x14ac:dyDescent="0.2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3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65" s="2" customFormat="1" ht="22.8" customHeight="1" x14ac:dyDescent="0.2">
      <c r="A98" s="30"/>
      <c r="B98" s="31"/>
      <c r="C98" s="117" t="s">
        <v>191</v>
      </c>
      <c r="D98" s="30"/>
      <c r="E98" s="30"/>
      <c r="F98" s="30"/>
      <c r="G98" s="30"/>
      <c r="H98" s="30"/>
      <c r="I98" s="30"/>
      <c r="J98" s="72">
        <f>J133</f>
        <v>0</v>
      </c>
      <c r="K98" s="30"/>
      <c r="L98" s="43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U98" s="13" t="s">
        <v>192</v>
      </c>
    </row>
    <row r="99" spans="1:65" s="8" customFormat="1" ht="25.05" customHeight="1" x14ac:dyDescent="0.2">
      <c r="B99" s="118"/>
      <c r="D99" s="119" t="s">
        <v>193</v>
      </c>
      <c r="E99" s="120"/>
      <c r="F99" s="120"/>
      <c r="G99" s="120"/>
      <c r="H99" s="120"/>
      <c r="I99" s="120"/>
      <c r="J99" s="121">
        <f>J134</f>
        <v>0</v>
      </c>
      <c r="L99" s="118"/>
    </row>
    <row r="100" spans="1:65" s="9" customFormat="1" ht="19.95" customHeight="1" x14ac:dyDescent="0.2">
      <c r="B100" s="122"/>
      <c r="D100" s="123" t="s">
        <v>194</v>
      </c>
      <c r="E100" s="124"/>
      <c r="F100" s="124"/>
      <c r="G100" s="124"/>
      <c r="H100" s="124"/>
      <c r="I100" s="124"/>
      <c r="J100" s="125">
        <f>J135</f>
        <v>0</v>
      </c>
      <c r="L100" s="122"/>
    </row>
    <row r="101" spans="1:65" s="9" customFormat="1" ht="19.95" customHeight="1" x14ac:dyDescent="0.2">
      <c r="B101" s="122"/>
      <c r="D101" s="123" t="s">
        <v>195</v>
      </c>
      <c r="E101" s="124"/>
      <c r="F101" s="124"/>
      <c r="G101" s="124"/>
      <c r="H101" s="124"/>
      <c r="I101" s="124"/>
      <c r="J101" s="125">
        <f>J141</f>
        <v>0</v>
      </c>
      <c r="L101" s="122"/>
    </row>
    <row r="102" spans="1:65" s="2" customFormat="1" ht="21.75" customHeight="1" x14ac:dyDescent="0.2">
      <c r="A102" s="30"/>
      <c r="B102" s="31"/>
      <c r="C102" s="30"/>
      <c r="D102" s="30"/>
      <c r="E102" s="30"/>
      <c r="F102" s="30"/>
      <c r="G102" s="30"/>
      <c r="H102" s="30"/>
      <c r="I102" s="30"/>
      <c r="J102" s="30"/>
      <c r="K102" s="30"/>
      <c r="L102" s="43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</row>
    <row r="103" spans="1:65" s="2" customFormat="1" ht="7.05" customHeight="1" x14ac:dyDescent="0.2">
      <c r="A103" s="30"/>
      <c r="B103" s="31"/>
      <c r="C103" s="30"/>
      <c r="D103" s="30"/>
      <c r="E103" s="30"/>
      <c r="F103" s="30"/>
      <c r="G103" s="30"/>
      <c r="H103" s="30"/>
      <c r="I103" s="30"/>
      <c r="J103" s="30"/>
      <c r="K103" s="30"/>
      <c r="L103" s="43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1:65" s="2" customFormat="1" ht="29.25" customHeight="1" x14ac:dyDescent="0.2">
      <c r="A104" s="30"/>
      <c r="B104" s="31"/>
      <c r="C104" s="117" t="s">
        <v>196</v>
      </c>
      <c r="D104" s="30"/>
      <c r="E104" s="30"/>
      <c r="F104" s="30"/>
      <c r="G104" s="30"/>
      <c r="H104" s="30"/>
      <c r="I104" s="30"/>
      <c r="J104" s="126">
        <f>ROUND(J105 + J106 + J107 + J108 + J109 + J110,2)</f>
        <v>0</v>
      </c>
      <c r="K104" s="30"/>
      <c r="L104" s="43"/>
      <c r="N104" s="127" t="s">
        <v>36</v>
      </c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65" s="2" customFormat="1" ht="18" customHeight="1" x14ac:dyDescent="0.2">
      <c r="A105" s="30"/>
      <c r="B105" s="128"/>
      <c r="C105" s="129"/>
      <c r="D105" s="424" t="s">
        <v>197</v>
      </c>
      <c r="E105" s="430"/>
      <c r="F105" s="430"/>
      <c r="G105" s="129"/>
      <c r="H105" s="129"/>
      <c r="I105" s="129"/>
      <c r="J105" s="88">
        <v>0</v>
      </c>
      <c r="K105" s="129"/>
      <c r="L105" s="131"/>
      <c r="M105" s="132"/>
      <c r="N105" s="133" t="s">
        <v>38</v>
      </c>
      <c r="O105" s="132"/>
      <c r="P105" s="132"/>
      <c r="Q105" s="132"/>
      <c r="R105" s="132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4" t="s">
        <v>198</v>
      </c>
      <c r="AZ105" s="132"/>
      <c r="BA105" s="132"/>
      <c r="BB105" s="132"/>
      <c r="BC105" s="132"/>
      <c r="BD105" s="132"/>
      <c r="BE105" s="135">
        <f t="shared" ref="BE105:BE110" si="0">IF(N105="základná",J105,0)</f>
        <v>0</v>
      </c>
      <c r="BF105" s="135">
        <f t="shared" ref="BF105:BF110" si="1">IF(N105="znížená",J105,0)</f>
        <v>0</v>
      </c>
      <c r="BG105" s="135">
        <f t="shared" ref="BG105:BG110" si="2">IF(N105="zákl. prenesená",J105,0)</f>
        <v>0</v>
      </c>
      <c r="BH105" s="135">
        <f t="shared" ref="BH105:BH110" si="3">IF(N105="zníž. prenesená",J105,0)</f>
        <v>0</v>
      </c>
      <c r="BI105" s="135">
        <f t="shared" ref="BI105:BI110" si="4">IF(N105="nulová",J105,0)</f>
        <v>0</v>
      </c>
      <c r="BJ105" s="134" t="s">
        <v>84</v>
      </c>
      <c r="BK105" s="132"/>
      <c r="BL105" s="132"/>
      <c r="BM105" s="132"/>
    </row>
    <row r="106" spans="1:65" s="2" customFormat="1" ht="18" customHeight="1" x14ac:dyDescent="0.2">
      <c r="A106" s="30"/>
      <c r="B106" s="128"/>
      <c r="C106" s="129"/>
      <c r="D106" s="424" t="s">
        <v>199</v>
      </c>
      <c r="E106" s="430"/>
      <c r="F106" s="430"/>
      <c r="G106" s="129"/>
      <c r="H106" s="129"/>
      <c r="I106" s="129"/>
      <c r="J106" s="88">
        <v>0</v>
      </c>
      <c r="K106" s="129"/>
      <c r="L106" s="131"/>
      <c r="M106" s="132"/>
      <c r="N106" s="133" t="s">
        <v>38</v>
      </c>
      <c r="O106" s="132"/>
      <c r="P106" s="132"/>
      <c r="Q106" s="132"/>
      <c r="R106" s="132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4" t="s">
        <v>198</v>
      </c>
      <c r="AZ106" s="132"/>
      <c r="BA106" s="132"/>
      <c r="BB106" s="132"/>
      <c r="BC106" s="132"/>
      <c r="BD106" s="132"/>
      <c r="BE106" s="135">
        <f t="shared" si="0"/>
        <v>0</v>
      </c>
      <c r="BF106" s="135">
        <f t="shared" si="1"/>
        <v>0</v>
      </c>
      <c r="BG106" s="135">
        <f t="shared" si="2"/>
        <v>0</v>
      </c>
      <c r="BH106" s="135">
        <f t="shared" si="3"/>
        <v>0</v>
      </c>
      <c r="BI106" s="135">
        <f t="shared" si="4"/>
        <v>0</v>
      </c>
      <c r="BJ106" s="134" t="s">
        <v>84</v>
      </c>
      <c r="BK106" s="132"/>
      <c r="BL106" s="132"/>
      <c r="BM106" s="132"/>
    </row>
    <row r="107" spans="1:65" s="2" customFormat="1" ht="18" customHeight="1" x14ac:dyDescent="0.2">
      <c r="A107" s="30"/>
      <c r="B107" s="128"/>
      <c r="C107" s="129"/>
      <c r="D107" s="424" t="s">
        <v>200</v>
      </c>
      <c r="E107" s="430"/>
      <c r="F107" s="430"/>
      <c r="G107" s="129"/>
      <c r="H107" s="129"/>
      <c r="I107" s="129"/>
      <c r="J107" s="88">
        <v>0</v>
      </c>
      <c r="K107" s="129"/>
      <c r="L107" s="131"/>
      <c r="M107" s="132"/>
      <c r="N107" s="133" t="s">
        <v>38</v>
      </c>
      <c r="O107" s="132"/>
      <c r="P107" s="132"/>
      <c r="Q107" s="132"/>
      <c r="R107" s="132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198</v>
      </c>
      <c r="AZ107" s="132"/>
      <c r="BA107" s="132"/>
      <c r="BB107" s="132"/>
      <c r="BC107" s="132"/>
      <c r="BD107" s="132"/>
      <c r="BE107" s="135">
        <f t="shared" si="0"/>
        <v>0</v>
      </c>
      <c r="BF107" s="135">
        <f t="shared" si="1"/>
        <v>0</v>
      </c>
      <c r="BG107" s="135">
        <f t="shared" si="2"/>
        <v>0</v>
      </c>
      <c r="BH107" s="135">
        <f t="shared" si="3"/>
        <v>0</v>
      </c>
      <c r="BI107" s="135">
        <f t="shared" si="4"/>
        <v>0</v>
      </c>
      <c r="BJ107" s="134" t="s">
        <v>84</v>
      </c>
      <c r="BK107" s="132"/>
      <c r="BL107" s="132"/>
      <c r="BM107" s="132"/>
    </row>
    <row r="108" spans="1:65" s="2" customFormat="1" ht="18" customHeight="1" x14ac:dyDescent="0.2">
      <c r="A108" s="30"/>
      <c r="B108" s="128"/>
      <c r="C108" s="129"/>
      <c r="D108" s="424" t="s">
        <v>201</v>
      </c>
      <c r="E108" s="430"/>
      <c r="F108" s="430"/>
      <c r="G108" s="129"/>
      <c r="H108" s="129"/>
      <c r="I108" s="129"/>
      <c r="J108" s="88">
        <v>0</v>
      </c>
      <c r="K108" s="129"/>
      <c r="L108" s="131"/>
      <c r="M108" s="132"/>
      <c r="N108" s="133" t="s">
        <v>38</v>
      </c>
      <c r="O108" s="132"/>
      <c r="P108" s="132"/>
      <c r="Q108" s="132"/>
      <c r="R108" s="132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4" t="s">
        <v>198</v>
      </c>
      <c r="AZ108" s="132"/>
      <c r="BA108" s="132"/>
      <c r="BB108" s="132"/>
      <c r="BC108" s="132"/>
      <c r="BD108" s="132"/>
      <c r="BE108" s="135">
        <f t="shared" si="0"/>
        <v>0</v>
      </c>
      <c r="BF108" s="135">
        <f t="shared" si="1"/>
        <v>0</v>
      </c>
      <c r="BG108" s="135">
        <f t="shared" si="2"/>
        <v>0</v>
      </c>
      <c r="BH108" s="135">
        <f t="shared" si="3"/>
        <v>0</v>
      </c>
      <c r="BI108" s="135">
        <f t="shared" si="4"/>
        <v>0</v>
      </c>
      <c r="BJ108" s="134" t="s">
        <v>84</v>
      </c>
      <c r="BK108" s="132"/>
      <c r="BL108" s="132"/>
      <c r="BM108" s="132"/>
    </row>
    <row r="109" spans="1:65" s="2" customFormat="1" ht="18" customHeight="1" x14ac:dyDescent="0.2">
      <c r="A109" s="30"/>
      <c r="B109" s="128"/>
      <c r="C109" s="129"/>
      <c r="D109" s="424" t="s">
        <v>202</v>
      </c>
      <c r="E109" s="430"/>
      <c r="F109" s="430"/>
      <c r="G109" s="129"/>
      <c r="H109" s="129"/>
      <c r="I109" s="129"/>
      <c r="J109" s="88">
        <v>0</v>
      </c>
      <c r="K109" s="129"/>
      <c r="L109" s="131"/>
      <c r="M109" s="132"/>
      <c r="N109" s="133" t="s">
        <v>38</v>
      </c>
      <c r="O109" s="132"/>
      <c r="P109" s="132"/>
      <c r="Q109" s="132"/>
      <c r="R109" s="132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198</v>
      </c>
      <c r="AZ109" s="132"/>
      <c r="BA109" s="132"/>
      <c r="BB109" s="132"/>
      <c r="BC109" s="132"/>
      <c r="BD109" s="132"/>
      <c r="BE109" s="135">
        <f t="shared" si="0"/>
        <v>0</v>
      </c>
      <c r="BF109" s="135">
        <f t="shared" si="1"/>
        <v>0</v>
      </c>
      <c r="BG109" s="135">
        <f t="shared" si="2"/>
        <v>0</v>
      </c>
      <c r="BH109" s="135">
        <f t="shared" si="3"/>
        <v>0</v>
      </c>
      <c r="BI109" s="135">
        <f t="shared" si="4"/>
        <v>0</v>
      </c>
      <c r="BJ109" s="134" t="s">
        <v>84</v>
      </c>
      <c r="BK109" s="132"/>
      <c r="BL109" s="132"/>
      <c r="BM109" s="132"/>
    </row>
    <row r="110" spans="1:65" s="2" customFormat="1" ht="18" customHeight="1" x14ac:dyDescent="0.2">
      <c r="A110" s="30"/>
      <c r="B110" s="128"/>
      <c r="C110" s="129"/>
      <c r="D110" s="130" t="s">
        <v>203</v>
      </c>
      <c r="E110" s="129"/>
      <c r="F110" s="129"/>
      <c r="G110" s="129"/>
      <c r="H110" s="129"/>
      <c r="I110" s="129"/>
      <c r="J110" s="88">
        <f>ROUND(J32*T110,2)</f>
        <v>0</v>
      </c>
      <c r="K110" s="129"/>
      <c r="L110" s="131"/>
      <c r="M110" s="132"/>
      <c r="N110" s="133" t="s">
        <v>38</v>
      </c>
      <c r="O110" s="132"/>
      <c r="P110" s="132"/>
      <c r="Q110" s="132"/>
      <c r="R110" s="132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204</v>
      </c>
      <c r="AZ110" s="132"/>
      <c r="BA110" s="132"/>
      <c r="BB110" s="132"/>
      <c r="BC110" s="132"/>
      <c r="BD110" s="132"/>
      <c r="BE110" s="135">
        <f t="shared" si="0"/>
        <v>0</v>
      </c>
      <c r="BF110" s="135">
        <f t="shared" si="1"/>
        <v>0</v>
      </c>
      <c r="BG110" s="135">
        <f t="shared" si="2"/>
        <v>0</v>
      </c>
      <c r="BH110" s="135">
        <f t="shared" si="3"/>
        <v>0</v>
      </c>
      <c r="BI110" s="135">
        <f t="shared" si="4"/>
        <v>0</v>
      </c>
      <c r="BJ110" s="134" t="s">
        <v>84</v>
      </c>
      <c r="BK110" s="132"/>
      <c r="BL110" s="132"/>
      <c r="BM110" s="132"/>
    </row>
    <row r="111" spans="1:65" s="2" customFormat="1" x14ac:dyDescent="0.2">
      <c r="A111" s="30"/>
      <c r="B111" s="31"/>
      <c r="C111" s="30"/>
      <c r="D111" s="30"/>
      <c r="E111" s="30"/>
      <c r="F111" s="30"/>
      <c r="G111" s="30"/>
      <c r="H111" s="30"/>
      <c r="I111" s="30"/>
      <c r="J111" s="30"/>
      <c r="K111" s="30"/>
      <c r="L111" s="43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65" s="2" customFormat="1" ht="29.25" customHeight="1" x14ac:dyDescent="0.2">
      <c r="A112" s="30"/>
      <c r="B112" s="31"/>
      <c r="C112" s="94" t="s">
        <v>179</v>
      </c>
      <c r="D112" s="95"/>
      <c r="E112" s="95"/>
      <c r="F112" s="95"/>
      <c r="G112" s="95"/>
      <c r="H112" s="95"/>
      <c r="I112" s="95"/>
      <c r="J112" s="96">
        <f>ROUND(J98+J104,2)</f>
        <v>0</v>
      </c>
      <c r="K112" s="95"/>
      <c r="L112" s="43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2" customFormat="1" ht="7.05" customHeight="1" x14ac:dyDescent="0.2">
      <c r="A113" s="30"/>
      <c r="B113" s="48"/>
      <c r="C113" s="49"/>
      <c r="D113" s="49"/>
      <c r="E113" s="49"/>
      <c r="F113" s="49"/>
      <c r="G113" s="49"/>
      <c r="H113" s="49"/>
      <c r="I113" s="49"/>
      <c r="J113" s="49"/>
      <c r="K113" s="49"/>
      <c r="L113" s="43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7" spans="1:31" s="2" customFormat="1" ht="7.05" customHeight="1" x14ac:dyDescent="0.2">
      <c r="A117" s="30"/>
      <c r="B117" s="50"/>
      <c r="C117" s="51"/>
      <c r="D117" s="51"/>
      <c r="E117" s="51"/>
      <c r="F117" s="51"/>
      <c r="G117" s="51"/>
      <c r="H117" s="51"/>
      <c r="I117" s="51"/>
      <c r="J117" s="51"/>
      <c r="K117" s="51"/>
      <c r="L117" s="43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2" customFormat="1" ht="25.05" customHeight="1" x14ac:dyDescent="0.2">
      <c r="A118" s="30"/>
      <c r="B118" s="31"/>
      <c r="C118" s="17" t="s">
        <v>205</v>
      </c>
      <c r="D118" s="30"/>
      <c r="E118" s="30"/>
      <c r="F118" s="30"/>
      <c r="G118" s="30"/>
      <c r="H118" s="30"/>
      <c r="I118" s="30"/>
      <c r="J118" s="30"/>
      <c r="K118" s="30"/>
      <c r="L118" s="43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2" customFormat="1" ht="7.05" customHeight="1" x14ac:dyDescent="0.2">
      <c r="A119" s="30"/>
      <c r="B119" s="31"/>
      <c r="C119" s="30"/>
      <c r="D119" s="30"/>
      <c r="E119" s="30"/>
      <c r="F119" s="30"/>
      <c r="G119" s="30"/>
      <c r="H119" s="30"/>
      <c r="I119" s="30"/>
      <c r="J119" s="30"/>
      <c r="K119" s="30"/>
      <c r="L119" s="43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2" customFormat="1" ht="12" customHeight="1" x14ac:dyDescent="0.2">
      <c r="A120" s="30"/>
      <c r="B120" s="31"/>
      <c r="C120" s="23" t="s">
        <v>15</v>
      </c>
      <c r="D120" s="30"/>
      <c r="E120" s="30"/>
      <c r="F120" s="30"/>
      <c r="G120" s="30"/>
      <c r="H120" s="30"/>
      <c r="I120" s="30"/>
      <c r="J120" s="30"/>
      <c r="K120" s="30"/>
      <c r="L120" s="43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2" customFormat="1" ht="16.5" customHeight="1" x14ac:dyDescent="0.2">
      <c r="A121" s="30"/>
      <c r="B121" s="31"/>
      <c r="C121" s="30"/>
      <c r="D121" s="30"/>
      <c r="E121" s="428" t="str">
        <f>E7</f>
        <v>Vinárstvo S</v>
      </c>
      <c r="F121" s="429"/>
      <c r="G121" s="429"/>
      <c r="H121" s="429"/>
      <c r="I121" s="30"/>
      <c r="J121" s="30"/>
      <c r="K121" s="30"/>
      <c r="L121" s="43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1" customFormat="1" ht="12" customHeight="1" x14ac:dyDescent="0.2">
      <c r="B122" s="16"/>
      <c r="C122" s="23" t="s">
        <v>181</v>
      </c>
      <c r="L122" s="16"/>
    </row>
    <row r="123" spans="1:31" s="2" customFormat="1" ht="16.5" customHeight="1" x14ac:dyDescent="0.2">
      <c r="A123" s="30"/>
      <c r="B123" s="31"/>
      <c r="C123" s="30"/>
      <c r="D123" s="30"/>
      <c r="E123" s="428" t="s">
        <v>82</v>
      </c>
      <c r="F123" s="425"/>
      <c r="G123" s="425"/>
      <c r="H123" s="425"/>
      <c r="I123" s="30"/>
      <c r="J123" s="30"/>
      <c r="K123" s="30"/>
      <c r="L123" s="43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2" customFormat="1" ht="12" customHeight="1" x14ac:dyDescent="0.2">
      <c r="A124" s="30"/>
      <c r="B124" s="31"/>
      <c r="C124" s="23" t="s">
        <v>182</v>
      </c>
      <c r="D124" s="30"/>
      <c r="E124" s="30"/>
      <c r="F124" s="30"/>
      <c r="G124" s="30"/>
      <c r="H124" s="30"/>
      <c r="I124" s="30"/>
      <c r="J124" s="30"/>
      <c r="K124" s="30"/>
      <c r="L124" s="43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2" customFormat="1" ht="16.5" customHeight="1" x14ac:dyDescent="0.2">
      <c r="A125" s="30"/>
      <c r="B125" s="31"/>
      <c r="C125" s="30"/>
      <c r="D125" s="30"/>
      <c r="E125" s="404">
        <f>E11</f>
        <v>0</v>
      </c>
      <c r="F125" s="425"/>
      <c r="G125" s="425"/>
      <c r="H125" s="425"/>
      <c r="I125" s="30"/>
      <c r="J125" s="30"/>
      <c r="K125" s="30"/>
      <c r="L125" s="43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2" customFormat="1" ht="7.05" customHeight="1" x14ac:dyDescent="0.2">
      <c r="A126" s="30"/>
      <c r="B126" s="31"/>
      <c r="C126" s="30"/>
      <c r="D126" s="30"/>
      <c r="E126" s="30"/>
      <c r="F126" s="30"/>
      <c r="G126" s="30"/>
      <c r="H126" s="30"/>
      <c r="I126" s="30"/>
      <c r="J126" s="30"/>
      <c r="K126" s="30"/>
      <c r="L126" s="43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2" customFormat="1" ht="12" customHeight="1" x14ac:dyDescent="0.2">
      <c r="A127" s="30"/>
      <c r="B127" s="31"/>
      <c r="C127" s="23" t="s">
        <v>18</v>
      </c>
      <c r="D127" s="30"/>
      <c r="E127" s="30"/>
      <c r="F127" s="21" t="str">
        <f>F14</f>
        <v>k.ú.Strekov,okres Nové Zámky</v>
      </c>
      <c r="G127" s="30"/>
      <c r="H127" s="30"/>
      <c r="I127" s="23" t="s">
        <v>20</v>
      </c>
      <c r="J127" s="56">
        <f>IF(J14="","",J14)</f>
        <v>44665</v>
      </c>
      <c r="K127" s="30"/>
      <c r="L127" s="43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2" customFormat="1" ht="7.05" customHeight="1" x14ac:dyDescent="0.2">
      <c r="A128" s="30"/>
      <c r="B128" s="31"/>
      <c r="C128" s="30"/>
      <c r="D128" s="30"/>
      <c r="E128" s="30"/>
      <c r="F128" s="30"/>
      <c r="G128" s="30"/>
      <c r="H128" s="30"/>
      <c r="I128" s="30"/>
      <c r="J128" s="30"/>
      <c r="K128" s="30"/>
      <c r="L128" s="43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65" s="2" customFormat="1" ht="25.8" customHeight="1" x14ac:dyDescent="0.2">
      <c r="A129" s="30"/>
      <c r="B129" s="31"/>
      <c r="C129" s="23" t="s">
        <v>21</v>
      </c>
      <c r="D129" s="30"/>
      <c r="E129" s="30"/>
      <c r="F129" s="21" t="str">
        <f>E17</f>
        <v xml:space="preserve"> STON a.s. , Uhrova 18, 831 01 Bratislava</v>
      </c>
      <c r="G129" s="30"/>
      <c r="H129" s="30"/>
      <c r="I129" s="23" t="s">
        <v>26</v>
      </c>
      <c r="J129" s="26" t="str">
        <f>E23</f>
        <v xml:space="preserve"> Ing. arch. Tomáš Krištek</v>
      </c>
      <c r="K129" s="30"/>
      <c r="L129" s="43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65" s="2" customFormat="1" ht="15.3" customHeight="1" x14ac:dyDescent="0.2">
      <c r="A130" s="30"/>
      <c r="B130" s="31"/>
      <c r="C130" s="23" t="s">
        <v>24</v>
      </c>
      <c r="D130" s="30"/>
      <c r="E130" s="30"/>
      <c r="F130" s="21" t="str">
        <f>IF(E20="","",E20)</f>
        <v>Vyplň údaj</v>
      </c>
      <c r="G130" s="30"/>
      <c r="H130" s="30"/>
      <c r="I130" s="23" t="s">
        <v>28</v>
      </c>
      <c r="J130" s="26" t="str">
        <f>E26</f>
        <v>Rosoft,s.r.o.</v>
      </c>
      <c r="K130" s="30"/>
      <c r="L130" s="43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65" s="2" customFormat="1" ht="10.199999999999999" customHeight="1" x14ac:dyDescent="0.2">
      <c r="A131" s="30"/>
      <c r="B131" s="31"/>
      <c r="C131" s="30"/>
      <c r="D131" s="30"/>
      <c r="E131" s="30"/>
      <c r="F131" s="30"/>
      <c r="G131" s="30"/>
      <c r="H131" s="30"/>
      <c r="I131" s="30"/>
      <c r="J131" s="30"/>
      <c r="K131" s="30"/>
      <c r="L131" s="43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65" s="10" customFormat="1" ht="29.25" customHeight="1" x14ac:dyDescent="0.2">
      <c r="A132" s="136"/>
      <c r="B132" s="137"/>
      <c r="C132" s="138" t="s">
        <v>206</v>
      </c>
      <c r="D132" s="139" t="s">
        <v>57</v>
      </c>
      <c r="E132" s="139" t="s">
        <v>53</v>
      </c>
      <c r="F132" s="139" t="s">
        <v>54</v>
      </c>
      <c r="G132" s="139" t="s">
        <v>207</v>
      </c>
      <c r="H132" s="139" t="s">
        <v>208</v>
      </c>
      <c r="I132" s="139" t="s">
        <v>209</v>
      </c>
      <c r="J132" s="140" t="s">
        <v>190</v>
      </c>
      <c r="K132" s="141" t="s">
        <v>210</v>
      </c>
      <c r="L132" s="142"/>
      <c r="M132" s="63" t="s">
        <v>1</v>
      </c>
      <c r="N132" s="64" t="s">
        <v>36</v>
      </c>
      <c r="O132" s="64" t="s">
        <v>211</v>
      </c>
      <c r="P132" s="64" t="s">
        <v>212</v>
      </c>
      <c r="Q132" s="64" t="s">
        <v>213</v>
      </c>
      <c r="R132" s="64" t="s">
        <v>214</v>
      </c>
      <c r="S132" s="64" t="s">
        <v>215</v>
      </c>
      <c r="T132" s="65" t="s">
        <v>216</v>
      </c>
      <c r="U132" s="136"/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136"/>
    </row>
    <row r="133" spans="1:65" s="2" customFormat="1" ht="22.8" customHeight="1" x14ac:dyDescent="0.3">
      <c r="A133" s="30"/>
      <c r="B133" s="31"/>
      <c r="C133" s="70" t="s">
        <v>187</v>
      </c>
      <c r="D133" s="30"/>
      <c r="E133" s="30"/>
      <c r="F133" s="30"/>
      <c r="G133" s="30"/>
      <c r="H133" s="30"/>
      <c r="I133" s="30"/>
      <c r="J133" s="143">
        <f>BK133</f>
        <v>0</v>
      </c>
      <c r="K133" s="30"/>
      <c r="L133" s="31"/>
      <c r="M133" s="66"/>
      <c r="N133" s="57"/>
      <c r="O133" s="67"/>
      <c r="P133" s="144">
        <f>P134</f>
        <v>0</v>
      </c>
      <c r="Q133" s="67"/>
      <c r="R133" s="144">
        <f>R134</f>
        <v>0.21559680000000001</v>
      </c>
      <c r="S133" s="67"/>
      <c r="T133" s="145">
        <f>T134</f>
        <v>167.94102000000001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T133" s="13" t="s">
        <v>71</v>
      </c>
      <c r="AU133" s="13" t="s">
        <v>192</v>
      </c>
      <c r="BK133" s="146">
        <f>BK134</f>
        <v>0</v>
      </c>
    </row>
    <row r="134" spans="1:65" s="11" customFormat="1" ht="25.95" customHeight="1" x14ac:dyDescent="0.25">
      <c r="B134" s="147"/>
      <c r="D134" s="148" t="s">
        <v>71</v>
      </c>
      <c r="E134" s="149" t="s">
        <v>217</v>
      </c>
      <c r="F134" s="149" t="s">
        <v>218</v>
      </c>
      <c r="I134" s="150"/>
      <c r="J134" s="151">
        <f>BK134</f>
        <v>0</v>
      </c>
      <c r="L134" s="147"/>
      <c r="M134" s="152"/>
      <c r="N134" s="153"/>
      <c r="O134" s="153"/>
      <c r="P134" s="154">
        <f>P135+P141</f>
        <v>0</v>
      </c>
      <c r="Q134" s="153"/>
      <c r="R134" s="154">
        <f>R135+R141</f>
        <v>0.21559680000000001</v>
      </c>
      <c r="S134" s="153"/>
      <c r="T134" s="155">
        <f>T135+T141</f>
        <v>167.94102000000001</v>
      </c>
      <c r="AR134" s="148" t="s">
        <v>78</v>
      </c>
      <c r="AT134" s="156" t="s">
        <v>71</v>
      </c>
      <c r="AU134" s="156" t="s">
        <v>72</v>
      </c>
      <c r="AY134" s="148" t="s">
        <v>219</v>
      </c>
      <c r="BK134" s="157">
        <f>BK135+BK141</f>
        <v>0</v>
      </c>
    </row>
    <row r="135" spans="1:65" s="11" customFormat="1" ht="22.8" customHeight="1" x14ac:dyDescent="0.25">
      <c r="B135" s="147"/>
      <c r="D135" s="148" t="s">
        <v>71</v>
      </c>
      <c r="E135" s="158" t="s">
        <v>78</v>
      </c>
      <c r="F135" s="158" t="s">
        <v>220</v>
      </c>
      <c r="I135" s="150"/>
      <c r="J135" s="159">
        <f>BK135</f>
        <v>0</v>
      </c>
      <c r="L135" s="147"/>
      <c r="M135" s="152"/>
      <c r="N135" s="153"/>
      <c r="O135" s="153"/>
      <c r="P135" s="154">
        <f>SUM(P136:P140)</f>
        <v>0</v>
      </c>
      <c r="Q135" s="153"/>
      <c r="R135" s="154">
        <f>SUM(R136:R140)</f>
        <v>0</v>
      </c>
      <c r="S135" s="153"/>
      <c r="T135" s="155">
        <f>SUM(T136:T140)</f>
        <v>0</v>
      </c>
      <c r="AR135" s="148" t="s">
        <v>78</v>
      </c>
      <c r="AT135" s="156" t="s">
        <v>71</v>
      </c>
      <c r="AU135" s="156" t="s">
        <v>78</v>
      </c>
      <c r="AY135" s="148" t="s">
        <v>219</v>
      </c>
      <c r="BK135" s="157">
        <f>SUM(BK136:BK140)</f>
        <v>0</v>
      </c>
    </row>
    <row r="136" spans="1:65" s="2" customFormat="1" ht="24.3" customHeight="1" x14ac:dyDescent="0.2">
      <c r="A136" s="30"/>
      <c r="B136" s="128"/>
      <c r="C136" s="160" t="s">
        <v>78</v>
      </c>
      <c r="D136" s="160" t="s">
        <v>221</v>
      </c>
      <c r="E136" s="161" t="s">
        <v>222</v>
      </c>
      <c r="F136" s="162" t="s">
        <v>223</v>
      </c>
      <c r="G136" s="163" t="s">
        <v>224</v>
      </c>
      <c r="H136" s="164">
        <v>8.0069999999999997</v>
      </c>
      <c r="I136" s="165"/>
      <c r="J136" s="166">
        <f>ROUND(I136*H136,2)</f>
        <v>0</v>
      </c>
      <c r="K136" s="167"/>
      <c r="L136" s="31"/>
      <c r="M136" s="168" t="s">
        <v>1</v>
      </c>
      <c r="N136" s="169" t="s">
        <v>38</v>
      </c>
      <c r="O136" s="59"/>
      <c r="P136" s="170">
        <f>O136*H136</f>
        <v>0</v>
      </c>
      <c r="Q136" s="170">
        <v>0</v>
      </c>
      <c r="R136" s="170">
        <f>Q136*H136</f>
        <v>0</v>
      </c>
      <c r="S136" s="170">
        <v>0</v>
      </c>
      <c r="T136" s="171">
        <f>S136*H136</f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72" t="s">
        <v>225</v>
      </c>
      <c r="AT136" s="172" t="s">
        <v>221</v>
      </c>
      <c r="AU136" s="172" t="s">
        <v>84</v>
      </c>
      <c r="AY136" s="13" t="s">
        <v>219</v>
      </c>
      <c r="BE136" s="91">
        <f>IF(N136="základná",J136,0)</f>
        <v>0</v>
      </c>
      <c r="BF136" s="91">
        <f>IF(N136="znížená",J136,0)</f>
        <v>0</v>
      </c>
      <c r="BG136" s="91">
        <f>IF(N136="zákl. prenesená",J136,0)</f>
        <v>0</v>
      </c>
      <c r="BH136" s="91">
        <f>IF(N136="zníž. prenesená",J136,0)</f>
        <v>0</v>
      </c>
      <c r="BI136" s="91">
        <f>IF(N136="nulová",J136,0)</f>
        <v>0</v>
      </c>
      <c r="BJ136" s="13" t="s">
        <v>84</v>
      </c>
      <c r="BK136" s="91">
        <f>ROUND(I136*H136,2)</f>
        <v>0</v>
      </c>
      <c r="BL136" s="13" t="s">
        <v>225</v>
      </c>
      <c r="BM136" s="172" t="s">
        <v>84</v>
      </c>
    </row>
    <row r="137" spans="1:65" s="2" customFormat="1" ht="16.5" customHeight="1" x14ac:dyDescent="0.2">
      <c r="A137" s="30"/>
      <c r="B137" s="128"/>
      <c r="C137" s="160" t="s">
        <v>84</v>
      </c>
      <c r="D137" s="160" t="s">
        <v>221</v>
      </c>
      <c r="E137" s="161" t="s">
        <v>226</v>
      </c>
      <c r="F137" s="162" t="s">
        <v>227</v>
      </c>
      <c r="G137" s="163" t="s">
        <v>224</v>
      </c>
      <c r="H137" s="164">
        <v>28.75</v>
      </c>
      <c r="I137" s="165"/>
      <c r="J137" s="166">
        <f>ROUND(I137*H137,2)</f>
        <v>0</v>
      </c>
      <c r="K137" s="167"/>
      <c r="L137" s="31"/>
      <c r="M137" s="168" t="s">
        <v>1</v>
      </c>
      <c r="N137" s="169" t="s">
        <v>38</v>
      </c>
      <c r="O137" s="59"/>
      <c r="P137" s="170">
        <f>O137*H137</f>
        <v>0</v>
      </c>
      <c r="Q137" s="170">
        <v>0</v>
      </c>
      <c r="R137" s="170">
        <f>Q137*H137</f>
        <v>0</v>
      </c>
      <c r="S137" s="170">
        <v>0</v>
      </c>
      <c r="T137" s="171">
        <f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72" t="s">
        <v>225</v>
      </c>
      <c r="AT137" s="172" t="s">
        <v>221</v>
      </c>
      <c r="AU137" s="172" t="s">
        <v>84</v>
      </c>
      <c r="AY137" s="13" t="s">
        <v>219</v>
      </c>
      <c r="BE137" s="91">
        <f>IF(N137="základná",J137,0)</f>
        <v>0</v>
      </c>
      <c r="BF137" s="91">
        <f>IF(N137="znížená",J137,0)</f>
        <v>0</v>
      </c>
      <c r="BG137" s="91">
        <f>IF(N137="zákl. prenesená",J137,0)</f>
        <v>0</v>
      </c>
      <c r="BH137" s="91">
        <f>IF(N137="zníž. prenesená",J137,0)</f>
        <v>0</v>
      </c>
      <c r="BI137" s="91">
        <f>IF(N137="nulová",J137,0)</f>
        <v>0</v>
      </c>
      <c r="BJ137" s="13" t="s">
        <v>84</v>
      </c>
      <c r="BK137" s="91">
        <f>ROUND(I137*H137,2)</f>
        <v>0</v>
      </c>
      <c r="BL137" s="13" t="s">
        <v>225</v>
      </c>
      <c r="BM137" s="172" t="s">
        <v>225</v>
      </c>
    </row>
    <row r="138" spans="1:65" s="2" customFormat="1" ht="16.5" customHeight="1" x14ac:dyDescent="0.2">
      <c r="A138" s="30"/>
      <c r="B138" s="128"/>
      <c r="C138" s="160" t="s">
        <v>91</v>
      </c>
      <c r="D138" s="160" t="s">
        <v>221</v>
      </c>
      <c r="E138" s="161" t="s">
        <v>228</v>
      </c>
      <c r="F138" s="162" t="s">
        <v>229</v>
      </c>
      <c r="G138" s="163" t="s">
        <v>224</v>
      </c>
      <c r="H138" s="164">
        <v>9.5830000000000002</v>
      </c>
      <c r="I138" s="165"/>
      <c r="J138" s="166">
        <f>ROUND(I138*H138,2)</f>
        <v>0</v>
      </c>
      <c r="K138" s="167"/>
      <c r="L138" s="31"/>
      <c r="M138" s="168" t="s">
        <v>1</v>
      </c>
      <c r="N138" s="169" t="s">
        <v>38</v>
      </c>
      <c r="O138" s="59"/>
      <c r="P138" s="170">
        <f>O138*H138</f>
        <v>0</v>
      </c>
      <c r="Q138" s="170">
        <v>0</v>
      </c>
      <c r="R138" s="170">
        <f>Q138*H138</f>
        <v>0</v>
      </c>
      <c r="S138" s="170">
        <v>0</v>
      </c>
      <c r="T138" s="171">
        <f>S138*H138</f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72" t="s">
        <v>225</v>
      </c>
      <c r="AT138" s="172" t="s">
        <v>221</v>
      </c>
      <c r="AU138" s="172" t="s">
        <v>84</v>
      </c>
      <c r="AY138" s="13" t="s">
        <v>219</v>
      </c>
      <c r="BE138" s="91">
        <f>IF(N138="základná",J138,0)</f>
        <v>0</v>
      </c>
      <c r="BF138" s="91">
        <f>IF(N138="znížená",J138,0)</f>
        <v>0</v>
      </c>
      <c r="BG138" s="91">
        <f>IF(N138="zákl. prenesená",J138,0)</f>
        <v>0</v>
      </c>
      <c r="BH138" s="91">
        <f>IF(N138="zníž. prenesená",J138,0)</f>
        <v>0</v>
      </c>
      <c r="BI138" s="91">
        <f>IF(N138="nulová",J138,0)</f>
        <v>0</v>
      </c>
      <c r="BJ138" s="13" t="s">
        <v>84</v>
      </c>
      <c r="BK138" s="91">
        <f>ROUND(I138*H138,2)</f>
        <v>0</v>
      </c>
      <c r="BL138" s="13" t="s">
        <v>225</v>
      </c>
      <c r="BM138" s="172" t="s">
        <v>230</v>
      </c>
    </row>
    <row r="139" spans="1:65" s="2" customFormat="1" ht="16.5" customHeight="1" x14ac:dyDescent="0.2">
      <c r="A139" s="30"/>
      <c r="B139" s="128"/>
      <c r="C139" s="160" t="s">
        <v>225</v>
      </c>
      <c r="D139" s="160" t="s">
        <v>221</v>
      </c>
      <c r="E139" s="161" t="s">
        <v>231</v>
      </c>
      <c r="F139" s="162" t="s">
        <v>232</v>
      </c>
      <c r="G139" s="163" t="s">
        <v>224</v>
      </c>
      <c r="H139" s="164">
        <v>52.06</v>
      </c>
      <c r="I139" s="165"/>
      <c r="J139" s="166">
        <f>ROUND(I139*H139,2)</f>
        <v>0</v>
      </c>
      <c r="K139" s="167"/>
      <c r="L139" s="31"/>
      <c r="M139" s="168" t="s">
        <v>1</v>
      </c>
      <c r="N139" s="169" t="s">
        <v>38</v>
      </c>
      <c r="O139" s="59"/>
      <c r="P139" s="170">
        <f>O139*H139</f>
        <v>0</v>
      </c>
      <c r="Q139" s="170">
        <v>0</v>
      </c>
      <c r="R139" s="170">
        <f>Q139*H139</f>
        <v>0</v>
      </c>
      <c r="S139" s="170">
        <v>0</v>
      </c>
      <c r="T139" s="171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72" t="s">
        <v>225</v>
      </c>
      <c r="AT139" s="172" t="s">
        <v>221</v>
      </c>
      <c r="AU139" s="172" t="s">
        <v>84</v>
      </c>
      <c r="AY139" s="13" t="s">
        <v>219</v>
      </c>
      <c r="BE139" s="91">
        <f>IF(N139="základná",J139,0)</f>
        <v>0</v>
      </c>
      <c r="BF139" s="91">
        <f>IF(N139="znížená",J139,0)</f>
        <v>0</v>
      </c>
      <c r="BG139" s="91">
        <f>IF(N139="zákl. prenesená",J139,0)</f>
        <v>0</v>
      </c>
      <c r="BH139" s="91">
        <f>IF(N139="zníž. prenesená",J139,0)</f>
        <v>0</v>
      </c>
      <c r="BI139" s="91">
        <f>IF(N139="nulová",J139,0)</f>
        <v>0</v>
      </c>
      <c r="BJ139" s="13" t="s">
        <v>84</v>
      </c>
      <c r="BK139" s="91">
        <f>ROUND(I139*H139,2)</f>
        <v>0</v>
      </c>
      <c r="BL139" s="13" t="s">
        <v>225</v>
      </c>
      <c r="BM139" s="172" t="s">
        <v>233</v>
      </c>
    </row>
    <row r="140" spans="1:65" s="2" customFormat="1" ht="24.3" customHeight="1" x14ac:dyDescent="0.2">
      <c r="A140" s="30"/>
      <c r="B140" s="128"/>
      <c r="C140" s="160" t="s">
        <v>234</v>
      </c>
      <c r="D140" s="160" t="s">
        <v>221</v>
      </c>
      <c r="E140" s="161" t="s">
        <v>235</v>
      </c>
      <c r="F140" s="162" t="s">
        <v>236</v>
      </c>
      <c r="G140" s="163" t="s">
        <v>224</v>
      </c>
      <c r="H140" s="164">
        <v>80.81</v>
      </c>
      <c r="I140" s="165"/>
      <c r="J140" s="166">
        <f>ROUND(I140*H140,2)</f>
        <v>0</v>
      </c>
      <c r="K140" s="167"/>
      <c r="L140" s="31"/>
      <c r="M140" s="168" t="s">
        <v>1</v>
      </c>
      <c r="N140" s="169" t="s">
        <v>38</v>
      </c>
      <c r="O140" s="59"/>
      <c r="P140" s="170">
        <f>O140*H140</f>
        <v>0</v>
      </c>
      <c r="Q140" s="170">
        <v>0</v>
      </c>
      <c r="R140" s="170">
        <f>Q140*H140</f>
        <v>0</v>
      </c>
      <c r="S140" s="170">
        <v>0</v>
      </c>
      <c r="T140" s="171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72" t="s">
        <v>225</v>
      </c>
      <c r="AT140" s="172" t="s">
        <v>221</v>
      </c>
      <c r="AU140" s="172" t="s">
        <v>84</v>
      </c>
      <c r="AY140" s="13" t="s">
        <v>219</v>
      </c>
      <c r="BE140" s="91">
        <f>IF(N140="základná",J140,0)</f>
        <v>0</v>
      </c>
      <c r="BF140" s="91">
        <f>IF(N140="znížená",J140,0)</f>
        <v>0</v>
      </c>
      <c r="BG140" s="91">
        <f>IF(N140="zákl. prenesená",J140,0)</f>
        <v>0</v>
      </c>
      <c r="BH140" s="91">
        <f>IF(N140="zníž. prenesená",J140,0)</f>
        <v>0</v>
      </c>
      <c r="BI140" s="91">
        <f>IF(N140="nulová",J140,0)</f>
        <v>0</v>
      </c>
      <c r="BJ140" s="13" t="s">
        <v>84</v>
      </c>
      <c r="BK140" s="91">
        <f>ROUND(I140*H140,2)</f>
        <v>0</v>
      </c>
      <c r="BL140" s="13" t="s">
        <v>225</v>
      </c>
      <c r="BM140" s="172" t="s">
        <v>237</v>
      </c>
    </row>
    <row r="141" spans="1:65" s="11" customFormat="1" ht="22.8" customHeight="1" x14ac:dyDescent="0.25">
      <c r="B141" s="147"/>
      <c r="D141" s="148" t="s">
        <v>71</v>
      </c>
      <c r="E141" s="158" t="s">
        <v>238</v>
      </c>
      <c r="F141" s="158" t="s">
        <v>239</v>
      </c>
      <c r="I141" s="150"/>
      <c r="J141" s="159">
        <f>BK141</f>
        <v>0</v>
      </c>
      <c r="L141" s="147"/>
      <c r="M141" s="152"/>
      <c r="N141" s="153"/>
      <c r="O141" s="153"/>
      <c r="P141" s="154">
        <f>SUM(P142:P152)</f>
        <v>0</v>
      </c>
      <c r="Q141" s="153"/>
      <c r="R141" s="154">
        <f>SUM(R142:R152)</f>
        <v>0.21559680000000001</v>
      </c>
      <c r="S141" s="153"/>
      <c r="T141" s="155">
        <f>SUM(T142:T152)</f>
        <v>167.94102000000001</v>
      </c>
      <c r="AR141" s="148" t="s">
        <v>78</v>
      </c>
      <c r="AT141" s="156" t="s">
        <v>71</v>
      </c>
      <c r="AU141" s="156" t="s">
        <v>78</v>
      </c>
      <c r="AY141" s="148" t="s">
        <v>219</v>
      </c>
      <c r="BK141" s="157">
        <f>SUM(BK142:BK152)</f>
        <v>0</v>
      </c>
    </row>
    <row r="142" spans="1:65" s="2" customFormat="1" ht="24.3" customHeight="1" x14ac:dyDescent="0.2">
      <c r="A142" s="30"/>
      <c r="B142" s="128"/>
      <c r="C142" s="160" t="s">
        <v>230</v>
      </c>
      <c r="D142" s="160" t="s">
        <v>221</v>
      </c>
      <c r="E142" s="161" t="s">
        <v>240</v>
      </c>
      <c r="F142" s="162" t="s">
        <v>241</v>
      </c>
      <c r="G142" s="163" t="s">
        <v>224</v>
      </c>
      <c r="H142" s="164">
        <v>24.222000000000001</v>
      </c>
      <c r="I142" s="165"/>
      <c r="J142" s="166">
        <f t="shared" ref="J142:J152" si="5">ROUND(I142*H142,2)</f>
        <v>0</v>
      </c>
      <c r="K142" s="167"/>
      <c r="L142" s="31"/>
      <c r="M142" s="168" t="s">
        <v>1</v>
      </c>
      <c r="N142" s="169" t="s">
        <v>38</v>
      </c>
      <c r="O142" s="59"/>
      <c r="P142" s="170">
        <f t="shared" ref="P142:P152" si="6">O142*H142</f>
        <v>0</v>
      </c>
      <c r="Q142" s="170">
        <v>0</v>
      </c>
      <c r="R142" s="170">
        <f t="shared" ref="R142:R152" si="7">Q142*H142</f>
        <v>0</v>
      </c>
      <c r="S142" s="170">
        <v>2.4</v>
      </c>
      <c r="T142" s="171">
        <f t="shared" ref="T142:T152" si="8">S142*H142</f>
        <v>58.132800000000003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72" t="s">
        <v>225</v>
      </c>
      <c r="AT142" s="172" t="s">
        <v>221</v>
      </c>
      <c r="AU142" s="172" t="s">
        <v>84</v>
      </c>
      <c r="AY142" s="13" t="s">
        <v>219</v>
      </c>
      <c r="BE142" s="91">
        <f t="shared" ref="BE142:BE152" si="9">IF(N142="základná",J142,0)</f>
        <v>0</v>
      </c>
      <c r="BF142" s="91">
        <f t="shared" ref="BF142:BF152" si="10">IF(N142="znížená",J142,0)</f>
        <v>0</v>
      </c>
      <c r="BG142" s="91">
        <f t="shared" ref="BG142:BG152" si="11">IF(N142="zákl. prenesená",J142,0)</f>
        <v>0</v>
      </c>
      <c r="BH142" s="91">
        <f t="shared" ref="BH142:BH152" si="12">IF(N142="zníž. prenesená",J142,0)</f>
        <v>0</v>
      </c>
      <c r="BI142" s="91">
        <f t="shared" ref="BI142:BI152" si="13">IF(N142="nulová",J142,0)</f>
        <v>0</v>
      </c>
      <c r="BJ142" s="13" t="s">
        <v>84</v>
      </c>
      <c r="BK142" s="91">
        <f t="shared" ref="BK142:BK152" si="14">ROUND(I142*H142,2)</f>
        <v>0</v>
      </c>
      <c r="BL142" s="13" t="s">
        <v>225</v>
      </c>
      <c r="BM142" s="172" t="s">
        <v>242</v>
      </c>
    </row>
    <row r="143" spans="1:65" s="2" customFormat="1" ht="21.75" customHeight="1" x14ac:dyDescent="0.2">
      <c r="A143" s="30"/>
      <c r="B143" s="128"/>
      <c r="C143" s="160" t="s">
        <v>243</v>
      </c>
      <c r="D143" s="160" t="s">
        <v>221</v>
      </c>
      <c r="E143" s="161" t="s">
        <v>244</v>
      </c>
      <c r="F143" s="162" t="s">
        <v>245</v>
      </c>
      <c r="G143" s="163" t="s">
        <v>246</v>
      </c>
      <c r="H143" s="164">
        <v>2</v>
      </c>
      <c r="I143" s="165"/>
      <c r="J143" s="166">
        <f t="shared" si="5"/>
        <v>0</v>
      </c>
      <c r="K143" s="167"/>
      <c r="L143" s="31"/>
      <c r="M143" s="168" t="s">
        <v>1</v>
      </c>
      <c r="N143" s="169" t="s">
        <v>38</v>
      </c>
      <c r="O143" s="59"/>
      <c r="P143" s="170">
        <f t="shared" si="6"/>
        <v>0</v>
      </c>
      <c r="Q143" s="170">
        <v>0</v>
      </c>
      <c r="R143" s="170">
        <f t="shared" si="7"/>
        <v>0</v>
      </c>
      <c r="S143" s="170">
        <v>0</v>
      </c>
      <c r="T143" s="171">
        <f t="shared" si="8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72" t="s">
        <v>225</v>
      </c>
      <c r="AT143" s="172" t="s">
        <v>221</v>
      </c>
      <c r="AU143" s="172" t="s">
        <v>84</v>
      </c>
      <c r="AY143" s="13" t="s">
        <v>219</v>
      </c>
      <c r="BE143" s="91">
        <f t="shared" si="9"/>
        <v>0</v>
      </c>
      <c r="BF143" s="91">
        <f t="shared" si="10"/>
        <v>0</v>
      </c>
      <c r="BG143" s="91">
        <f t="shared" si="11"/>
        <v>0</v>
      </c>
      <c r="BH143" s="91">
        <f t="shared" si="12"/>
        <v>0</v>
      </c>
      <c r="BI143" s="91">
        <f t="shared" si="13"/>
        <v>0</v>
      </c>
      <c r="BJ143" s="13" t="s">
        <v>84</v>
      </c>
      <c r="BK143" s="91">
        <f t="shared" si="14"/>
        <v>0</v>
      </c>
      <c r="BL143" s="13" t="s">
        <v>225</v>
      </c>
      <c r="BM143" s="172" t="s">
        <v>247</v>
      </c>
    </row>
    <row r="144" spans="1:65" s="2" customFormat="1" ht="21.75" customHeight="1" x14ac:dyDescent="0.2">
      <c r="A144" s="30"/>
      <c r="B144" s="128"/>
      <c r="C144" s="160" t="s">
        <v>233</v>
      </c>
      <c r="D144" s="160" t="s">
        <v>221</v>
      </c>
      <c r="E144" s="161" t="s">
        <v>248</v>
      </c>
      <c r="F144" s="162" t="s">
        <v>249</v>
      </c>
      <c r="G144" s="163" t="s">
        <v>250</v>
      </c>
      <c r="H144" s="164">
        <v>167.941</v>
      </c>
      <c r="I144" s="165"/>
      <c r="J144" s="166">
        <f t="shared" si="5"/>
        <v>0</v>
      </c>
      <c r="K144" s="167"/>
      <c r="L144" s="31"/>
      <c r="M144" s="168" t="s">
        <v>1</v>
      </c>
      <c r="N144" s="169" t="s">
        <v>38</v>
      </c>
      <c r="O144" s="59"/>
      <c r="P144" s="170">
        <f t="shared" si="6"/>
        <v>0</v>
      </c>
      <c r="Q144" s="170">
        <v>0</v>
      </c>
      <c r="R144" s="170">
        <f t="shared" si="7"/>
        <v>0</v>
      </c>
      <c r="S144" s="170">
        <v>0</v>
      </c>
      <c r="T144" s="171">
        <f t="shared" si="8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72" t="s">
        <v>225</v>
      </c>
      <c r="AT144" s="172" t="s">
        <v>221</v>
      </c>
      <c r="AU144" s="172" t="s">
        <v>84</v>
      </c>
      <c r="AY144" s="13" t="s">
        <v>219</v>
      </c>
      <c r="BE144" s="91">
        <f t="shared" si="9"/>
        <v>0</v>
      </c>
      <c r="BF144" s="91">
        <f t="shared" si="10"/>
        <v>0</v>
      </c>
      <c r="BG144" s="91">
        <f t="shared" si="11"/>
        <v>0</v>
      </c>
      <c r="BH144" s="91">
        <f t="shared" si="12"/>
        <v>0</v>
      </c>
      <c r="BI144" s="91">
        <f t="shared" si="13"/>
        <v>0</v>
      </c>
      <c r="BJ144" s="13" t="s">
        <v>84</v>
      </c>
      <c r="BK144" s="91">
        <f t="shared" si="14"/>
        <v>0</v>
      </c>
      <c r="BL144" s="13" t="s">
        <v>225</v>
      </c>
      <c r="BM144" s="172" t="s">
        <v>251</v>
      </c>
    </row>
    <row r="145" spans="1:65" s="2" customFormat="1" ht="24.3" customHeight="1" x14ac:dyDescent="0.2">
      <c r="A145" s="30"/>
      <c r="B145" s="128"/>
      <c r="C145" s="160" t="s">
        <v>238</v>
      </c>
      <c r="D145" s="160" t="s">
        <v>221</v>
      </c>
      <c r="E145" s="161" t="s">
        <v>252</v>
      </c>
      <c r="F145" s="162" t="s">
        <v>253</v>
      </c>
      <c r="G145" s="163" t="s">
        <v>250</v>
      </c>
      <c r="H145" s="164">
        <v>167.941</v>
      </c>
      <c r="I145" s="165"/>
      <c r="J145" s="166">
        <f t="shared" si="5"/>
        <v>0</v>
      </c>
      <c r="K145" s="167"/>
      <c r="L145" s="31"/>
      <c r="M145" s="168" t="s">
        <v>1</v>
      </c>
      <c r="N145" s="169" t="s">
        <v>38</v>
      </c>
      <c r="O145" s="59"/>
      <c r="P145" s="170">
        <f t="shared" si="6"/>
        <v>0</v>
      </c>
      <c r="Q145" s="170">
        <v>0</v>
      </c>
      <c r="R145" s="170">
        <f t="shared" si="7"/>
        <v>0</v>
      </c>
      <c r="S145" s="170">
        <v>0</v>
      </c>
      <c r="T145" s="171">
        <f t="shared" si="8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72" t="s">
        <v>225</v>
      </c>
      <c r="AT145" s="172" t="s">
        <v>221</v>
      </c>
      <c r="AU145" s="172" t="s">
        <v>84</v>
      </c>
      <c r="AY145" s="13" t="s">
        <v>219</v>
      </c>
      <c r="BE145" s="91">
        <f t="shared" si="9"/>
        <v>0</v>
      </c>
      <c r="BF145" s="91">
        <f t="shared" si="10"/>
        <v>0</v>
      </c>
      <c r="BG145" s="91">
        <f t="shared" si="11"/>
        <v>0</v>
      </c>
      <c r="BH145" s="91">
        <f t="shared" si="12"/>
        <v>0</v>
      </c>
      <c r="BI145" s="91">
        <f t="shared" si="13"/>
        <v>0</v>
      </c>
      <c r="BJ145" s="13" t="s">
        <v>84</v>
      </c>
      <c r="BK145" s="91">
        <f t="shared" si="14"/>
        <v>0</v>
      </c>
      <c r="BL145" s="13" t="s">
        <v>225</v>
      </c>
      <c r="BM145" s="172" t="s">
        <v>7</v>
      </c>
    </row>
    <row r="146" spans="1:65" s="2" customFormat="1" ht="24.3" customHeight="1" x14ac:dyDescent="0.2">
      <c r="A146" s="30"/>
      <c r="B146" s="128"/>
      <c r="C146" s="160" t="s">
        <v>237</v>
      </c>
      <c r="D146" s="160" t="s">
        <v>221</v>
      </c>
      <c r="E146" s="161" t="s">
        <v>254</v>
      </c>
      <c r="F146" s="162" t="s">
        <v>255</v>
      </c>
      <c r="G146" s="163" t="s">
        <v>250</v>
      </c>
      <c r="H146" s="164">
        <v>167.941</v>
      </c>
      <c r="I146" s="165"/>
      <c r="J146" s="166">
        <f t="shared" si="5"/>
        <v>0</v>
      </c>
      <c r="K146" s="167"/>
      <c r="L146" s="31"/>
      <c r="M146" s="168" t="s">
        <v>1</v>
      </c>
      <c r="N146" s="169" t="s">
        <v>38</v>
      </c>
      <c r="O146" s="59"/>
      <c r="P146" s="170">
        <f t="shared" si="6"/>
        <v>0</v>
      </c>
      <c r="Q146" s="170">
        <v>0</v>
      </c>
      <c r="R146" s="170">
        <f t="shared" si="7"/>
        <v>0</v>
      </c>
      <c r="S146" s="170">
        <v>0</v>
      </c>
      <c r="T146" s="171">
        <f t="shared" si="8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72" t="s">
        <v>225</v>
      </c>
      <c r="AT146" s="172" t="s">
        <v>221</v>
      </c>
      <c r="AU146" s="172" t="s">
        <v>84</v>
      </c>
      <c r="AY146" s="13" t="s">
        <v>219</v>
      </c>
      <c r="BE146" s="91">
        <f t="shared" si="9"/>
        <v>0</v>
      </c>
      <c r="BF146" s="91">
        <f t="shared" si="10"/>
        <v>0</v>
      </c>
      <c r="BG146" s="91">
        <f t="shared" si="11"/>
        <v>0</v>
      </c>
      <c r="BH146" s="91">
        <f t="shared" si="12"/>
        <v>0</v>
      </c>
      <c r="BI146" s="91">
        <f t="shared" si="13"/>
        <v>0</v>
      </c>
      <c r="BJ146" s="13" t="s">
        <v>84</v>
      </c>
      <c r="BK146" s="91">
        <f t="shared" si="14"/>
        <v>0</v>
      </c>
      <c r="BL146" s="13" t="s">
        <v>225</v>
      </c>
      <c r="BM146" s="172" t="s">
        <v>256</v>
      </c>
    </row>
    <row r="147" spans="1:65" s="2" customFormat="1" ht="24.3" customHeight="1" x14ac:dyDescent="0.2">
      <c r="A147" s="30"/>
      <c r="B147" s="128"/>
      <c r="C147" s="160" t="s">
        <v>257</v>
      </c>
      <c r="D147" s="160" t="s">
        <v>221</v>
      </c>
      <c r="E147" s="161" t="s">
        <v>258</v>
      </c>
      <c r="F147" s="162" t="s">
        <v>259</v>
      </c>
      <c r="G147" s="163" t="s">
        <v>250</v>
      </c>
      <c r="H147" s="164">
        <v>167.941</v>
      </c>
      <c r="I147" s="165"/>
      <c r="J147" s="166">
        <f t="shared" si="5"/>
        <v>0</v>
      </c>
      <c r="K147" s="167"/>
      <c r="L147" s="31"/>
      <c r="M147" s="168" t="s">
        <v>1</v>
      </c>
      <c r="N147" s="169" t="s">
        <v>38</v>
      </c>
      <c r="O147" s="59"/>
      <c r="P147" s="170">
        <f t="shared" si="6"/>
        <v>0</v>
      </c>
      <c r="Q147" s="170">
        <v>0</v>
      </c>
      <c r="R147" s="170">
        <f t="shared" si="7"/>
        <v>0</v>
      </c>
      <c r="S147" s="170">
        <v>0</v>
      </c>
      <c r="T147" s="171">
        <f t="shared" si="8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72" t="s">
        <v>225</v>
      </c>
      <c r="AT147" s="172" t="s">
        <v>221</v>
      </c>
      <c r="AU147" s="172" t="s">
        <v>84</v>
      </c>
      <c r="AY147" s="13" t="s">
        <v>219</v>
      </c>
      <c r="BE147" s="91">
        <f t="shared" si="9"/>
        <v>0</v>
      </c>
      <c r="BF147" s="91">
        <f t="shared" si="10"/>
        <v>0</v>
      </c>
      <c r="BG147" s="91">
        <f t="shared" si="11"/>
        <v>0</v>
      </c>
      <c r="BH147" s="91">
        <f t="shared" si="12"/>
        <v>0</v>
      </c>
      <c r="BI147" s="91">
        <f t="shared" si="13"/>
        <v>0</v>
      </c>
      <c r="BJ147" s="13" t="s">
        <v>84</v>
      </c>
      <c r="BK147" s="91">
        <f t="shared" si="14"/>
        <v>0</v>
      </c>
      <c r="BL147" s="13" t="s">
        <v>225</v>
      </c>
      <c r="BM147" s="172" t="s">
        <v>260</v>
      </c>
    </row>
    <row r="148" spans="1:65" s="2" customFormat="1" ht="24.3" customHeight="1" x14ac:dyDescent="0.2">
      <c r="A148" s="30"/>
      <c r="B148" s="128"/>
      <c r="C148" s="160" t="s">
        <v>261</v>
      </c>
      <c r="D148" s="160" t="s">
        <v>221</v>
      </c>
      <c r="E148" s="161" t="s">
        <v>262</v>
      </c>
      <c r="F148" s="162" t="s">
        <v>263</v>
      </c>
      <c r="G148" s="163" t="s">
        <v>250</v>
      </c>
      <c r="H148" s="164">
        <v>167.941</v>
      </c>
      <c r="I148" s="165"/>
      <c r="J148" s="166">
        <f t="shared" si="5"/>
        <v>0</v>
      </c>
      <c r="K148" s="167"/>
      <c r="L148" s="31"/>
      <c r="M148" s="168" t="s">
        <v>1</v>
      </c>
      <c r="N148" s="169" t="s">
        <v>38</v>
      </c>
      <c r="O148" s="59"/>
      <c r="P148" s="170">
        <f t="shared" si="6"/>
        <v>0</v>
      </c>
      <c r="Q148" s="170">
        <v>0</v>
      </c>
      <c r="R148" s="170">
        <f t="shared" si="7"/>
        <v>0</v>
      </c>
      <c r="S148" s="170">
        <v>0</v>
      </c>
      <c r="T148" s="171">
        <f t="shared" si="8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72" t="s">
        <v>225</v>
      </c>
      <c r="AT148" s="172" t="s">
        <v>221</v>
      </c>
      <c r="AU148" s="172" t="s">
        <v>84</v>
      </c>
      <c r="AY148" s="13" t="s">
        <v>219</v>
      </c>
      <c r="BE148" s="91">
        <f t="shared" si="9"/>
        <v>0</v>
      </c>
      <c r="BF148" s="91">
        <f t="shared" si="10"/>
        <v>0</v>
      </c>
      <c r="BG148" s="91">
        <f t="shared" si="11"/>
        <v>0</v>
      </c>
      <c r="BH148" s="91">
        <f t="shared" si="12"/>
        <v>0</v>
      </c>
      <c r="BI148" s="91">
        <f t="shared" si="13"/>
        <v>0</v>
      </c>
      <c r="BJ148" s="13" t="s">
        <v>84</v>
      </c>
      <c r="BK148" s="91">
        <f t="shared" si="14"/>
        <v>0</v>
      </c>
      <c r="BL148" s="13" t="s">
        <v>225</v>
      </c>
      <c r="BM148" s="172" t="s">
        <v>264</v>
      </c>
    </row>
    <row r="149" spans="1:65" s="2" customFormat="1" ht="24.3" customHeight="1" x14ac:dyDescent="0.2">
      <c r="A149" s="30"/>
      <c r="B149" s="128"/>
      <c r="C149" s="160" t="s">
        <v>265</v>
      </c>
      <c r="D149" s="160" t="s">
        <v>221</v>
      </c>
      <c r="E149" s="161" t="s">
        <v>266</v>
      </c>
      <c r="F149" s="162" t="s">
        <v>267</v>
      </c>
      <c r="G149" s="163" t="s">
        <v>224</v>
      </c>
      <c r="H149" s="164">
        <v>139.06100000000001</v>
      </c>
      <c r="I149" s="165"/>
      <c r="J149" s="166">
        <f t="shared" si="5"/>
        <v>0</v>
      </c>
      <c r="K149" s="167"/>
      <c r="L149" s="31"/>
      <c r="M149" s="168" t="s">
        <v>1</v>
      </c>
      <c r="N149" s="169" t="s">
        <v>38</v>
      </c>
      <c r="O149" s="59"/>
      <c r="P149" s="170">
        <f t="shared" si="6"/>
        <v>0</v>
      </c>
      <c r="Q149" s="170">
        <v>8.9999999999999998E-4</v>
      </c>
      <c r="R149" s="170">
        <f t="shared" si="7"/>
        <v>0.12515490000000001</v>
      </c>
      <c r="S149" s="170">
        <v>0.45</v>
      </c>
      <c r="T149" s="171">
        <f t="shared" si="8"/>
        <v>62.577450000000006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72" t="s">
        <v>225</v>
      </c>
      <c r="AT149" s="172" t="s">
        <v>221</v>
      </c>
      <c r="AU149" s="172" t="s">
        <v>84</v>
      </c>
      <c r="AY149" s="13" t="s">
        <v>219</v>
      </c>
      <c r="BE149" s="91">
        <f t="shared" si="9"/>
        <v>0</v>
      </c>
      <c r="BF149" s="91">
        <f t="shared" si="10"/>
        <v>0</v>
      </c>
      <c r="BG149" s="91">
        <f t="shared" si="11"/>
        <v>0</v>
      </c>
      <c r="BH149" s="91">
        <f t="shared" si="12"/>
        <v>0</v>
      </c>
      <c r="BI149" s="91">
        <f t="shared" si="13"/>
        <v>0</v>
      </c>
      <c r="BJ149" s="13" t="s">
        <v>84</v>
      </c>
      <c r="BK149" s="91">
        <f t="shared" si="14"/>
        <v>0</v>
      </c>
      <c r="BL149" s="13" t="s">
        <v>225</v>
      </c>
      <c r="BM149" s="172" t="s">
        <v>268</v>
      </c>
    </row>
    <row r="150" spans="1:65" s="2" customFormat="1" ht="24.3" customHeight="1" x14ac:dyDescent="0.2">
      <c r="A150" s="30"/>
      <c r="B150" s="128"/>
      <c r="C150" s="160" t="s">
        <v>242</v>
      </c>
      <c r="D150" s="160" t="s">
        <v>221</v>
      </c>
      <c r="E150" s="161" t="s">
        <v>269</v>
      </c>
      <c r="F150" s="162" t="s">
        <v>270</v>
      </c>
      <c r="G150" s="163" t="s">
        <v>224</v>
      </c>
      <c r="H150" s="164">
        <v>100.491</v>
      </c>
      <c r="I150" s="165"/>
      <c r="J150" s="166">
        <f t="shared" si="5"/>
        <v>0</v>
      </c>
      <c r="K150" s="167"/>
      <c r="L150" s="31"/>
      <c r="M150" s="168" t="s">
        <v>1</v>
      </c>
      <c r="N150" s="169" t="s">
        <v>38</v>
      </c>
      <c r="O150" s="59"/>
      <c r="P150" s="170">
        <f t="shared" si="6"/>
        <v>0</v>
      </c>
      <c r="Q150" s="170">
        <v>8.9999999999999998E-4</v>
      </c>
      <c r="R150" s="170">
        <f t="shared" si="7"/>
        <v>9.0441899999999992E-2</v>
      </c>
      <c r="S150" s="170">
        <v>0.47</v>
      </c>
      <c r="T150" s="171">
        <f t="shared" si="8"/>
        <v>47.23077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72" t="s">
        <v>225</v>
      </c>
      <c r="AT150" s="172" t="s">
        <v>221</v>
      </c>
      <c r="AU150" s="172" t="s">
        <v>84</v>
      </c>
      <c r="AY150" s="13" t="s">
        <v>219</v>
      </c>
      <c r="BE150" s="91">
        <f t="shared" si="9"/>
        <v>0</v>
      </c>
      <c r="BF150" s="91">
        <f t="shared" si="10"/>
        <v>0</v>
      </c>
      <c r="BG150" s="91">
        <f t="shared" si="11"/>
        <v>0</v>
      </c>
      <c r="BH150" s="91">
        <f t="shared" si="12"/>
        <v>0</v>
      </c>
      <c r="BI150" s="91">
        <f t="shared" si="13"/>
        <v>0</v>
      </c>
      <c r="BJ150" s="13" t="s">
        <v>84</v>
      </c>
      <c r="BK150" s="91">
        <f t="shared" si="14"/>
        <v>0</v>
      </c>
      <c r="BL150" s="13" t="s">
        <v>225</v>
      </c>
      <c r="BM150" s="172" t="s">
        <v>271</v>
      </c>
    </row>
    <row r="151" spans="1:65" s="2" customFormat="1" ht="21.75" customHeight="1" x14ac:dyDescent="0.2">
      <c r="A151" s="30"/>
      <c r="B151" s="128"/>
      <c r="C151" s="160" t="s">
        <v>272</v>
      </c>
      <c r="D151" s="160" t="s">
        <v>221</v>
      </c>
      <c r="E151" s="161" t="s">
        <v>273</v>
      </c>
      <c r="F151" s="162" t="s">
        <v>274</v>
      </c>
      <c r="G151" s="163" t="s">
        <v>250</v>
      </c>
      <c r="H151" s="164">
        <v>0.216</v>
      </c>
      <c r="I151" s="165"/>
      <c r="J151" s="166">
        <f t="shared" si="5"/>
        <v>0</v>
      </c>
      <c r="K151" s="167"/>
      <c r="L151" s="31"/>
      <c r="M151" s="168" t="s">
        <v>1</v>
      </c>
      <c r="N151" s="169" t="s">
        <v>38</v>
      </c>
      <c r="O151" s="59"/>
      <c r="P151" s="170">
        <f t="shared" si="6"/>
        <v>0</v>
      </c>
      <c r="Q151" s="170">
        <v>0</v>
      </c>
      <c r="R151" s="170">
        <f t="shared" si="7"/>
        <v>0</v>
      </c>
      <c r="S151" s="170">
        <v>0</v>
      </c>
      <c r="T151" s="171">
        <f t="shared" si="8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72" t="s">
        <v>225</v>
      </c>
      <c r="AT151" s="172" t="s">
        <v>221</v>
      </c>
      <c r="AU151" s="172" t="s">
        <v>84</v>
      </c>
      <c r="AY151" s="13" t="s">
        <v>219</v>
      </c>
      <c r="BE151" s="91">
        <f t="shared" si="9"/>
        <v>0</v>
      </c>
      <c r="BF151" s="91">
        <f t="shared" si="10"/>
        <v>0</v>
      </c>
      <c r="BG151" s="91">
        <f t="shared" si="11"/>
        <v>0</v>
      </c>
      <c r="BH151" s="91">
        <f t="shared" si="12"/>
        <v>0</v>
      </c>
      <c r="BI151" s="91">
        <f t="shared" si="13"/>
        <v>0</v>
      </c>
      <c r="BJ151" s="13" t="s">
        <v>84</v>
      </c>
      <c r="BK151" s="91">
        <f t="shared" si="14"/>
        <v>0</v>
      </c>
      <c r="BL151" s="13" t="s">
        <v>225</v>
      </c>
      <c r="BM151" s="172" t="s">
        <v>275</v>
      </c>
    </row>
    <row r="152" spans="1:65" s="2" customFormat="1" ht="16.5" customHeight="1" x14ac:dyDescent="0.2">
      <c r="A152" s="30"/>
      <c r="B152" s="128"/>
      <c r="C152" s="160" t="s">
        <v>247</v>
      </c>
      <c r="D152" s="160" t="s">
        <v>221</v>
      </c>
      <c r="E152" s="161" t="s">
        <v>276</v>
      </c>
      <c r="F152" s="162" t="s">
        <v>277</v>
      </c>
      <c r="G152" s="163" t="s">
        <v>278</v>
      </c>
      <c r="H152" s="164">
        <v>30</v>
      </c>
      <c r="I152" s="165"/>
      <c r="J152" s="166">
        <f t="shared" si="5"/>
        <v>0</v>
      </c>
      <c r="K152" s="167"/>
      <c r="L152" s="31"/>
      <c r="M152" s="173" t="s">
        <v>1</v>
      </c>
      <c r="N152" s="174" t="s">
        <v>38</v>
      </c>
      <c r="O152" s="175"/>
      <c r="P152" s="176">
        <f t="shared" si="6"/>
        <v>0</v>
      </c>
      <c r="Q152" s="176">
        <v>0</v>
      </c>
      <c r="R152" s="176">
        <f t="shared" si="7"/>
        <v>0</v>
      </c>
      <c r="S152" s="176">
        <v>0</v>
      </c>
      <c r="T152" s="177">
        <f t="shared" si="8"/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72" t="s">
        <v>225</v>
      </c>
      <c r="AT152" s="172" t="s">
        <v>221</v>
      </c>
      <c r="AU152" s="172" t="s">
        <v>84</v>
      </c>
      <c r="AY152" s="13" t="s">
        <v>219</v>
      </c>
      <c r="BE152" s="91">
        <f t="shared" si="9"/>
        <v>0</v>
      </c>
      <c r="BF152" s="91">
        <f t="shared" si="10"/>
        <v>0</v>
      </c>
      <c r="BG152" s="91">
        <f t="shared" si="11"/>
        <v>0</v>
      </c>
      <c r="BH152" s="91">
        <f t="shared" si="12"/>
        <v>0</v>
      </c>
      <c r="BI152" s="91">
        <f t="shared" si="13"/>
        <v>0</v>
      </c>
      <c r="BJ152" s="13" t="s">
        <v>84</v>
      </c>
      <c r="BK152" s="91">
        <f t="shared" si="14"/>
        <v>0</v>
      </c>
      <c r="BL152" s="13" t="s">
        <v>225</v>
      </c>
      <c r="BM152" s="172" t="s">
        <v>279</v>
      </c>
    </row>
    <row r="153" spans="1:65" s="2" customFormat="1" ht="24.3" customHeight="1" x14ac:dyDescent="0.2">
      <c r="A153" s="30"/>
      <c r="B153" s="128"/>
      <c r="C153" s="427" t="s">
        <v>2852</v>
      </c>
      <c r="D153" s="427"/>
      <c r="E153" s="7"/>
      <c r="F153" s="7"/>
      <c r="G153" s="7"/>
      <c r="H153" s="7"/>
      <c r="I153" s="7"/>
      <c r="J153" s="192"/>
      <c r="K153" s="193"/>
      <c r="L153" s="31"/>
      <c r="M153" s="194"/>
      <c r="N153" s="169"/>
      <c r="O153" s="59"/>
      <c r="P153" s="170"/>
      <c r="Q153" s="170"/>
      <c r="R153" s="170"/>
      <c r="S153" s="170"/>
      <c r="T153" s="17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72"/>
      <c r="AT153" s="172"/>
      <c r="AU153" s="172"/>
      <c r="AY153" s="13"/>
      <c r="BE153" s="91"/>
      <c r="BF153" s="91"/>
      <c r="BG153" s="91"/>
      <c r="BH153" s="91"/>
      <c r="BI153" s="91"/>
      <c r="BJ153" s="13"/>
      <c r="BK153" s="91"/>
      <c r="BL153" s="13"/>
      <c r="BM153" s="172"/>
    </row>
    <row r="154" spans="1:65" s="2" customFormat="1" ht="28.8" customHeight="1" x14ac:dyDescent="0.2">
      <c r="A154" s="30"/>
      <c r="B154" s="128"/>
      <c r="C154" s="427" t="s">
        <v>2853</v>
      </c>
      <c r="D154" s="427"/>
      <c r="E154" s="427"/>
      <c r="F154" s="427"/>
      <c r="G154" s="427"/>
      <c r="H154" s="427"/>
      <c r="I154" s="427"/>
      <c r="J154" s="192"/>
      <c r="K154" s="193"/>
      <c r="L154" s="31"/>
      <c r="M154" s="194"/>
      <c r="N154" s="169"/>
      <c r="O154" s="59"/>
      <c r="P154" s="170"/>
      <c r="Q154" s="170"/>
      <c r="R154" s="170"/>
      <c r="S154" s="170"/>
      <c r="T154" s="17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72"/>
      <c r="AT154" s="172"/>
      <c r="AU154" s="172"/>
      <c r="AY154" s="13"/>
      <c r="BE154" s="91"/>
      <c r="BF154" s="91"/>
      <c r="BG154" s="91"/>
      <c r="BH154" s="91"/>
      <c r="BI154" s="91"/>
      <c r="BJ154" s="13"/>
      <c r="BK154" s="91"/>
      <c r="BL154" s="13"/>
      <c r="BM154" s="172"/>
    </row>
    <row r="155" spans="1:65" s="2" customFormat="1" ht="33.450000000000003" customHeight="1" x14ac:dyDescent="0.2">
      <c r="A155" s="30"/>
      <c r="B155" s="128"/>
      <c r="C155" s="427" t="s">
        <v>2854</v>
      </c>
      <c r="D155" s="427"/>
      <c r="E155" s="427"/>
      <c r="F155" s="427"/>
      <c r="G155" s="427"/>
      <c r="H155" s="427"/>
      <c r="I155" s="427"/>
      <c r="J155" s="192"/>
      <c r="K155" s="193"/>
      <c r="L155" s="31"/>
      <c r="M155" s="194"/>
      <c r="N155" s="169"/>
      <c r="O155" s="59"/>
      <c r="P155" s="170"/>
      <c r="Q155" s="170"/>
      <c r="R155" s="170"/>
      <c r="S155" s="170"/>
      <c r="T155" s="17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72"/>
      <c r="AT155" s="172"/>
      <c r="AU155" s="172"/>
      <c r="AY155" s="13"/>
      <c r="BE155" s="91"/>
      <c r="BF155" s="91"/>
      <c r="BG155" s="91"/>
      <c r="BH155" s="91"/>
      <c r="BI155" s="91"/>
      <c r="BJ155" s="13"/>
      <c r="BK155" s="91"/>
      <c r="BL155" s="13"/>
      <c r="BM155" s="172"/>
    </row>
    <row r="156" spans="1:65" s="2" customFormat="1" ht="33.450000000000003" customHeight="1" x14ac:dyDescent="0.2">
      <c r="A156" s="30"/>
      <c r="B156" s="128"/>
      <c r="C156" s="427" t="s">
        <v>2855</v>
      </c>
      <c r="D156" s="427"/>
      <c r="E156" s="427"/>
      <c r="F156" s="427"/>
      <c r="G156" s="427"/>
      <c r="H156" s="427"/>
      <c r="I156" s="427"/>
      <c r="J156" s="192"/>
      <c r="K156" s="193"/>
      <c r="L156" s="31"/>
      <c r="M156" s="194"/>
      <c r="N156" s="169"/>
      <c r="O156" s="59"/>
      <c r="P156" s="170"/>
      <c r="Q156" s="170"/>
      <c r="R156" s="170"/>
      <c r="S156" s="170"/>
      <c r="T156" s="17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72"/>
      <c r="AT156" s="172"/>
      <c r="AU156" s="172"/>
      <c r="AY156" s="13"/>
      <c r="BE156" s="91"/>
      <c r="BF156" s="91"/>
      <c r="BG156" s="91"/>
      <c r="BH156" s="91"/>
      <c r="BI156" s="91"/>
      <c r="BJ156" s="13"/>
      <c r="BK156" s="91"/>
      <c r="BL156" s="13"/>
      <c r="BM156" s="172"/>
    </row>
    <row r="157" spans="1:65" s="2" customFormat="1" ht="39" customHeight="1" x14ac:dyDescent="0.2">
      <c r="A157" s="30"/>
      <c r="B157" s="128"/>
      <c r="C157" s="427" t="s">
        <v>2856</v>
      </c>
      <c r="D157" s="427"/>
      <c r="E157" s="427"/>
      <c r="F157" s="427"/>
      <c r="G157" s="427"/>
      <c r="H157" s="427"/>
      <c r="I157" s="427"/>
      <c r="J157" s="192"/>
      <c r="K157" s="193"/>
      <c r="L157" s="31"/>
      <c r="M157" s="194"/>
      <c r="N157" s="169"/>
      <c r="O157" s="59"/>
      <c r="P157" s="170"/>
      <c r="Q157" s="170"/>
      <c r="R157" s="170"/>
      <c r="S157" s="170"/>
      <c r="T157" s="17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72"/>
      <c r="AT157" s="172"/>
      <c r="AU157" s="172"/>
      <c r="AY157" s="13"/>
      <c r="BE157" s="91"/>
      <c r="BF157" s="91"/>
      <c r="BG157" s="91"/>
      <c r="BH157" s="91"/>
      <c r="BI157" s="91"/>
      <c r="BJ157" s="13"/>
      <c r="BK157" s="91"/>
      <c r="BL157" s="13"/>
      <c r="BM157" s="172"/>
    </row>
    <row r="158" spans="1:65" s="2" customFormat="1" ht="40.799999999999997" customHeight="1" x14ac:dyDescent="0.2">
      <c r="A158" s="30"/>
      <c r="B158" s="128"/>
      <c r="C158" s="427" t="s">
        <v>2857</v>
      </c>
      <c r="D158" s="427"/>
      <c r="E158" s="427"/>
      <c r="F158" s="427"/>
      <c r="G158" s="427"/>
      <c r="H158" s="427"/>
      <c r="I158" s="427"/>
      <c r="J158" s="192"/>
      <c r="K158" s="193"/>
      <c r="L158" s="31"/>
      <c r="M158" s="194"/>
      <c r="N158" s="169"/>
      <c r="O158" s="59"/>
      <c r="P158" s="170"/>
      <c r="Q158" s="170"/>
      <c r="R158" s="170"/>
      <c r="S158" s="170"/>
      <c r="T158" s="17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72"/>
      <c r="AT158" s="172"/>
      <c r="AU158" s="172"/>
      <c r="AY158" s="13"/>
      <c r="BE158" s="91"/>
      <c r="BF158" s="91"/>
      <c r="BG158" s="91"/>
      <c r="BH158" s="91"/>
      <c r="BI158" s="91"/>
      <c r="BJ158" s="13"/>
      <c r="BK158" s="91"/>
      <c r="BL158" s="13"/>
      <c r="BM158" s="172"/>
    </row>
    <row r="159" spans="1:65" s="2" customFormat="1" ht="46.2" customHeight="1" x14ac:dyDescent="0.2">
      <c r="A159" s="30"/>
      <c r="B159" s="128"/>
      <c r="C159" s="427" t="s">
        <v>2858</v>
      </c>
      <c r="D159" s="427"/>
      <c r="E159" s="427"/>
      <c r="F159" s="427"/>
      <c r="G159" s="427"/>
      <c r="H159" s="427"/>
      <c r="I159" s="427"/>
      <c r="J159" s="192"/>
      <c r="K159" s="193"/>
      <c r="L159" s="31"/>
      <c r="M159" s="194"/>
      <c r="N159" s="169"/>
      <c r="O159" s="59"/>
      <c r="P159" s="170"/>
      <c r="Q159" s="170"/>
      <c r="R159" s="170"/>
      <c r="S159" s="170"/>
      <c r="T159" s="17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72"/>
      <c r="AT159" s="172"/>
      <c r="AU159" s="172"/>
      <c r="AY159" s="13"/>
      <c r="BE159" s="91"/>
      <c r="BF159" s="91"/>
      <c r="BG159" s="91"/>
      <c r="BH159" s="91"/>
      <c r="BI159" s="91"/>
      <c r="BJ159" s="13"/>
      <c r="BK159" s="91"/>
      <c r="BL159" s="13"/>
      <c r="BM159" s="172"/>
    </row>
    <row r="160" spans="1:65" s="2" customFormat="1" ht="7.05" customHeight="1" x14ac:dyDescent="0.2">
      <c r="A160" s="30"/>
      <c r="B160" s="48"/>
      <c r="C160" s="49"/>
      <c r="D160" s="49"/>
      <c r="E160" s="49"/>
      <c r="F160" s="49"/>
      <c r="G160" s="49"/>
      <c r="H160" s="49"/>
      <c r="I160" s="49"/>
      <c r="J160" s="49"/>
      <c r="K160" s="49"/>
      <c r="L160" s="31"/>
      <c r="M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</row>
  </sheetData>
  <autoFilter ref="C132:K152"/>
  <mergeCells count="24">
    <mergeCell ref="E123:H123"/>
    <mergeCell ref="C156:I156"/>
    <mergeCell ref="C157:I157"/>
    <mergeCell ref="C158:I158"/>
    <mergeCell ref="C159:I159"/>
    <mergeCell ref="E125:H125"/>
    <mergeCell ref="C154:I154"/>
    <mergeCell ref="C155:I155"/>
    <mergeCell ref="E11:H11"/>
    <mergeCell ref="E20:H20"/>
    <mergeCell ref="E29:H29"/>
    <mergeCell ref="L2:V2"/>
    <mergeCell ref="C153:D153"/>
    <mergeCell ref="E85:H85"/>
    <mergeCell ref="E87:H87"/>
    <mergeCell ref="E89:H89"/>
    <mergeCell ref="D105:F105"/>
    <mergeCell ref="D106:F106"/>
    <mergeCell ref="E7:H7"/>
    <mergeCell ref="E9:H9"/>
    <mergeCell ref="D107:F107"/>
    <mergeCell ref="D108:F108"/>
    <mergeCell ref="D109:F109"/>
    <mergeCell ref="E121:H121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97"/>
  <sheetViews>
    <sheetView showGridLines="0" workbookViewId="0">
      <selection activeCell="J43" sqref="J43"/>
    </sheetView>
  </sheetViews>
  <sheetFormatPr defaultColWidth="8.7109375" defaultRowHeight="10.199999999999999" x14ac:dyDescent="0.2"/>
  <cols>
    <col min="1" max="1" width="8.28515625" style="1" customWidth="1"/>
    <col min="2" max="2" width="1.28515625" style="1" customWidth="1"/>
    <col min="3" max="4" width="4.28515625" style="1" customWidth="1"/>
    <col min="5" max="5" width="17.28515625" style="1" customWidth="1"/>
    <col min="6" max="6" width="50.7109375" style="1" customWidth="1"/>
    <col min="7" max="7" width="7.42578125" style="1" customWidth="1"/>
    <col min="8" max="8" width="14" style="1" customWidth="1"/>
    <col min="9" max="9" width="15.71093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7109375" style="1" hidden="1" customWidth="1"/>
    <col min="14" max="14" width="9.28515625" style="1" hidden="1"/>
    <col min="15" max="20" width="14.28515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7.049999999999997" customHeight="1" x14ac:dyDescent="0.2">
      <c r="L2" s="373" t="s">
        <v>5</v>
      </c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13" t="s">
        <v>92</v>
      </c>
    </row>
    <row r="3" spans="1:46" s="1" customFormat="1" ht="7.0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1:46" s="1" customFormat="1" ht="25.05" customHeight="1" x14ac:dyDescent="0.2">
      <c r="B4" s="16"/>
      <c r="D4" s="17" t="s">
        <v>180</v>
      </c>
      <c r="L4" s="16"/>
      <c r="M4" s="97" t="s">
        <v>9</v>
      </c>
      <c r="AT4" s="13" t="s">
        <v>3</v>
      </c>
    </row>
    <row r="5" spans="1:46" s="1" customFormat="1" ht="7.05" customHeight="1" x14ac:dyDescent="0.2">
      <c r="B5" s="16"/>
      <c r="L5" s="16"/>
    </row>
    <row r="6" spans="1:46" s="1" customFormat="1" ht="12" customHeight="1" x14ac:dyDescent="0.2">
      <c r="B6" s="16"/>
      <c r="D6" s="23" t="s">
        <v>15</v>
      </c>
      <c r="L6" s="16"/>
    </row>
    <row r="7" spans="1:46" s="1" customFormat="1" ht="16.5" customHeight="1" x14ac:dyDescent="0.2">
      <c r="B7" s="16"/>
      <c r="E7" s="428" t="str">
        <f>'Rekapitulácia stavby'!K6</f>
        <v>Vinárstvo S</v>
      </c>
      <c r="F7" s="429"/>
      <c r="G7" s="429"/>
      <c r="H7" s="429"/>
      <c r="L7" s="16"/>
    </row>
    <row r="8" spans="1:46" ht="13.2" x14ac:dyDescent="0.2">
      <c r="B8" s="16"/>
      <c r="D8" s="23" t="s">
        <v>181</v>
      </c>
      <c r="L8" s="16"/>
    </row>
    <row r="9" spans="1:46" s="1" customFormat="1" ht="16.5" customHeight="1" x14ac:dyDescent="0.2">
      <c r="B9" s="16"/>
      <c r="E9" s="428" t="s">
        <v>87</v>
      </c>
      <c r="F9" s="374"/>
      <c r="G9" s="374"/>
      <c r="H9" s="374"/>
      <c r="L9" s="16"/>
    </row>
    <row r="10" spans="1:46" s="1" customFormat="1" ht="12" customHeight="1" x14ac:dyDescent="0.2">
      <c r="B10" s="16"/>
      <c r="D10" s="23" t="s">
        <v>182</v>
      </c>
      <c r="L10" s="16"/>
    </row>
    <row r="11" spans="1:46" s="2" customFormat="1" ht="16.5" customHeight="1" x14ac:dyDescent="0.2">
      <c r="A11" s="30"/>
      <c r="B11" s="31"/>
      <c r="C11" s="30"/>
      <c r="D11" s="30"/>
      <c r="E11" s="431" t="s">
        <v>2847</v>
      </c>
      <c r="F11" s="425"/>
      <c r="G11" s="425"/>
      <c r="H11" s="425"/>
      <c r="I11" s="30"/>
      <c r="J11" s="30"/>
      <c r="K11" s="30"/>
      <c r="L11" s="4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 x14ac:dyDescent="0.2">
      <c r="A12" s="30"/>
      <c r="B12" s="31"/>
      <c r="C12" s="30"/>
      <c r="D12" s="23"/>
      <c r="E12" s="30"/>
      <c r="F12" s="30"/>
      <c r="G12" s="30"/>
      <c r="H12" s="30"/>
      <c r="I12" s="30"/>
      <c r="J12" s="30"/>
      <c r="K12" s="30"/>
      <c r="L12" s="4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6.5" customHeight="1" x14ac:dyDescent="0.2">
      <c r="A13" s="30"/>
      <c r="B13" s="31"/>
      <c r="C13" s="30"/>
      <c r="D13" s="30"/>
      <c r="E13" s="404"/>
      <c r="F13" s="425"/>
      <c r="G13" s="425"/>
      <c r="H13" s="425"/>
      <c r="I13" s="30"/>
      <c r="J13" s="30"/>
      <c r="K13" s="30"/>
      <c r="L13" s="4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x14ac:dyDescent="0.2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4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2" customHeight="1" x14ac:dyDescent="0.2">
      <c r="A15" s="30"/>
      <c r="B15" s="31"/>
      <c r="C15" s="30"/>
      <c r="D15" s="23" t="s">
        <v>16</v>
      </c>
      <c r="E15" s="30"/>
      <c r="F15" s="21" t="s">
        <v>1</v>
      </c>
      <c r="G15" s="30"/>
      <c r="H15" s="30"/>
      <c r="I15" s="23" t="s">
        <v>17</v>
      </c>
      <c r="J15" s="21" t="s">
        <v>1</v>
      </c>
      <c r="K15" s="30"/>
      <c r="L15" s="4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12" customHeight="1" x14ac:dyDescent="0.2">
      <c r="A16" s="30"/>
      <c r="B16" s="31"/>
      <c r="C16" s="30"/>
      <c r="D16" s="23" t="s">
        <v>18</v>
      </c>
      <c r="E16" s="30"/>
      <c r="F16" s="21" t="s">
        <v>183</v>
      </c>
      <c r="G16" s="30"/>
      <c r="H16" s="30"/>
      <c r="I16" s="23" t="s">
        <v>20</v>
      </c>
      <c r="J16" s="56">
        <f>'Rekapitulácia stavby'!AN8</f>
        <v>44665</v>
      </c>
      <c r="K16" s="30"/>
      <c r="L16" s="43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0.8" customHeight="1" x14ac:dyDescent="0.2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43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2" customHeight="1" x14ac:dyDescent="0.2">
      <c r="A18" s="30"/>
      <c r="B18" s="31"/>
      <c r="C18" s="30"/>
      <c r="D18" s="23" t="s">
        <v>21</v>
      </c>
      <c r="E18" s="30"/>
      <c r="F18" s="30"/>
      <c r="G18" s="30"/>
      <c r="H18" s="30"/>
      <c r="I18" s="23" t="s">
        <v>22</v>
      </c>
      <c r="J18" s="21" t="s">
        <v>1</v>
      </c>
      <c r="K18" s="30"/>
      <c r="L18" s="4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8" customHeight="1" x14ac:dyDescent="0.2">
      <c r="A19" s="30"/>
      <c r="B19" s="31"/>
      <c r="C19" s="30"/>
      <c r="D19" s="30"/>
      <c r="E19" s="21" t="s">
        <v>184</v>
      </c>
      <c r="F19" s="30"/>
      <c r="G19" s="30"/>
      <c r="H19" s="30"/>
      <c r="I19" s="23" t="s">
        <v>23</v>
      </c>
      <c r="J19" s="21" t="s">
        <v>1</v>
      </c>
      <c r="K19" s="30"/>
      <c r="L19" s="43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7.05" customHeight="1" x14ac:dyDescent="0.2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43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2" customHeight="1" x14ac:dyDescent="0.2">
      <c r="A21" s="30"/>
      <c r="B21" s="31"/>
      <c r="C21" s="30"/>
      <c r="D21" s="23" t="s">
        <v>24</v>
      </c>
      <c r="E21" s="30"/>
      <c r="F21" s="30"/>
      <c r="G21" s="30"/>
      <c r="H21" s="30"/>
      <c r="I21" s="23" t="s">
        <v>22</v>
      </c>
      <c r="J21" s="24" t="str">
        <f>'Rekapitulácia stavby'!AN13</f>
        <v>Vyplň údaj</v>
      </c>
      <c r="K21" s="30"/>
      <c r="L21" s="43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8" customHeight="1" x14ac:dyDescent="0.2">
      <c r="A22" s="30"/>
      <c r="B22" s="31"/>
      <c r="C22" s="30"/>
      <c r="D22" s="30"/>
      <c r="E22" s="426" t="str">
        <f>'Rekapitulácia stavby'!E14</f>
        <v>Vyplň údaj</v>
      </c>
      <c r="F22" s="378"/>
      <c r="G22" s="378"/>
      <c r="H22" s="378"/>
      <c r="I22" s="23" t="s">
        <v>23</v>
      </c>
      <c r="J22" s="24" t="str">
        <f>'Rekapitulácia stavby'!AN14</f>
        <v>Vyplň údaj</v>
      </c>
      <c r="K22" s="30"/>
      <c r="L22" s="4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7.05" customHeight="1" x14ac:dyDescent="0.2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4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2" customHeight="1" x14ac:dyDescent="0.2">
      <c r="A24" s="30"/>
      <c r="B24" s="31"/>
      <c r="C24" s="30"/>
      <c r="D24" s="23" t="s">
        <v>26</v>
      </c>
      <c r="E24" s="30"/>
      <c r="F24" s="30"/>
      <c r="G24" s="30"/>
      <c r="H24" s="30"/>
      <c r="I24" s="23" t="s">
        <v>22</v>
      </c>
      <c r="J24" s="21" t="s">
        <v>1</v>
      </c>
      <c r="K24" s="30"/>
      <c r="L24" s="43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8" customHeight="1" x14ac:dyDescent="0.2">
      <c r="A25" s="30"/>
      <c r="B25" s="31"/>
      <c r="C25" s="30"/>
      <c r="D25" s="30"/>
      <c r="E25" s="21" t="s">
        <v>185</v>
      </c>
      <c r="F25" s="30"/>
      <c r="G25" s="30"/>
      <c r="H25" s="30"/>
      <c r="I25" s="23" t="s">
        <v>23</v>
      </c>
      <c r="J25" s="21" t="s">
        <v>1</v>
      </c>
      <c r="K25" s="30"/>
      <c r="L25" s="43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7.05" customHeight="1" x14ac:dyDescent="0.2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4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12" customHeight="1" x14ac:dyDescent="0.2">
      <c r="A27" s="30"/>
      <c r="B27" s="31"/>
      <c r="C27" s="30"/>
      <c r="D27" s="23" t="s">
        <v>28</v>
      </c>
      <c r="E27" s="30"/>
      <c r="F27" s="30"/>
      <c r="G27" s="30"/>
      <c r="H27" s="30"/>
      <c r="I27" s="23" t="s">
        <v>22</v>
      </c>
      <c r="J27" s="21" t="s">
        <v>1</v>
      </c>
      <c r="K27" s="30"/>
      <c r="L27" s="43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18" customHeight="1" x14ac:dyDescent="0.2">
      <c r="A28" s="30"/>
      <c r="B28" s="31"/>
      <c r="C28" s="30"/>
      <c r="D28" s="30"/>
      <c r="E28" s="21" t="s">
        <v>186</v>
      </c>
      <c r="F28" s="30"/>
      <c r="G28" s="30"/>
      <c r="H28" s="30"/>
      <c r="I28" s="23" t="s">
        <v>23</v>
      </c>
      <c r="J28" s="21" t="s">
        <v>1</v>
      </c>
      <c r="K28" s="30"/>
      <c r="L28" s="4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7.05" customHeight="1" x14ac:dyDescent="0.2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43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12" customHeight="1" x14ac:dyDescent="0.2">
      <c r="A30" s="30"/>
      <c r="B30" s="31"/>
      <c r="C30" s="30"/>
      <c r="D30" s="23" t="s">
        <v>29</v>
      </c>
      <c r="E30" s="30"/>
      <c r="F30" s="30"/>
      <c r="G30" s="30"/>
      <c r="H30" s="30"/>
      <c r="I30" s="30"/>
      <c r="J30" s="30"/>
      <c r="K30" s="30"/>
      <c r="L30" s="43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7" customFormat="1" ht="16.5" customHeight="1" x14ac:dyDescent="0.2">
      <c r="A31" s="98"/>
      <c r="B31" s="99"/>
      <c r="C31" s="98"/>
      <c r="D31" s="98"/>
      <c r="E31" s="382" t="s">
        <v>1</v>
      </c>
      <c r="F31" s="382"/>
      <c r="G31" s="382"/>
      <c r="H31" s="382"/>
      <c r="I31" s="98"/>
      <c r="J31" s="98"/>
      <c r="K31" s="98"/>
      <c r="L31" s="100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</row>
    <row r="32" spans="1:31" s="2" customFormat="1" ht="7.05" customHeight="1" x14ac:dyDescent="0.2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43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7.05" customHeight="1" x14ac:dyDescent="0.2">
      <c r="A33" s="30"/>
      <c r="B33" s="31"/>
      <c r="C33" s="30"/>
      <c r="D33" s="67"/>
      <c r="E33" s="67"/>
      <c r="F33" s="67"/>
      <c r="G33" s="67"/>
      <c r="H33" s="67"/>
      <c r="I33" s="67"/>
      <c r="J33" s="67"/>
      <c r="K33" s="67"/>
      <c r="L33" s="4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55" customHeight="1" x14ac:dyDescent="0.2">
      <c r="A34" s="30"/>
      <c r="B34" s="31"/>
      <c r="C34" s="30"/>
      <c r="D34" s="21" t="s">
        <v>187</v>
      </c>
      <c r="E34" s="30"/>
      <c r="F34" s="30"/>
      <c r="G34" s="30"/>
      <c r="H34" s="30"/>
      <c r="I34" s="30"/>
      <c r="J34" s="29">
        <f>J100</f>
        <v>0</v>
      </c>
      <c r="K34" s="30"/>
      <c r="L34" s="43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55" customHeight="1" x14ac:dyDescent="0.2">
      <c r="A35" s="30"/>
      <c r="B35" s="31"/>
      <c r="C35" s="30"/>
      <c r="D35" s="28" t="s">
        <v>174</v>
      </c>
      <c r="E35" s="30"/>
      <c r="F35" s="30"/>
      <c r="G35" s="30"/>
      <c r="H35" s="30"/>
      <c r="I35" s="30"/>
      <c r="J35" s="29">
        <f>J126</f>
        <v>0</v>
      </c>
      <c r="K35" s="30"/>
      <c r="L35" s="4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25.2" customHeight="1" x14ac:dyDescent="0.2">
      <c r="A36" s="30"/>
      <c r="B36" s="31"/>
      <c r="C36" s="30"/>
      <c r="D36" s="101" t="s">
        <v>32</v>
      </c>
      <c r="E36" s="30"/>
      <c r="F36" s="30"/>
      <c r="G36" s="30"/>
      <c r="H36" s="30"/>
      <c r="I36" s="30"/>
      <c r="J36" s="72">
        <f>ROUND(J34 + J35, 2)</f>
        <v>0</v>
      </c>
      <c r="K36" s="30"/>
      <c r="L36" s="4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7.05" customHeight="1" x14ac:dyDescent="0.2">
      <c r="A37" s="30"/>
      <c r="B37" s="31"/>
      <c r="C37" s="30"/>
      <c r="D37" s="67"/>
      <c r="E37" s="67"/>
      <c r="F37" s="67"/>
      <c r="G37" s="67"/>
      <c r="H37" s="67"/>
      <c r="I37" s="67"/>
      <c r="J37" s="67"/>
      <c r="K37" s="67"/>
      <c r="L37" s="43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55" customHeight="1" x14ac:dyDescent="0.2">
      <c r="A38" s="30"/>
      <c r="B38" s="31"/>
      <c r="C38" s="30"/>
      <c r="D38" s="30"/>
      <c r="E38" s="30"/>
      <c r="F38" s="34" t="s">
        <v>34</v>
      </c>
      <c r="G38" s="30"/>
      <c r="H38" s="30"/>
      <c r="I38" s="34" t="s">
        <v>33</v>
      </c>
      <c r="J38" s="34" t="s">
        <v>35</v>
      </c>
      <c r="K38" s="30"/>
      <c r="L38" s="43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55" customHeight="1" x14ac:dyDescent="0.2">
      <c r="A39" s="30"/>
      <c r="B39" s="31"/>
      <c r="C39" s="30"/>
      <c r="D39" s="102" t="s">
        <v>36</v>
      </c>
      <c r="E39" s="36" t="s">
        <v>37</v>
      </c>
      <c r="F39" s="103">
        <f>ROUND((SUM(BE126:BE133) + SUM(BE157:BE389)),  2)</f>
        <v>0</v>
      </c>
      <c r="G39" s="104"/>
      <c r="H39" s="104"/>
      <c r="I39" s="105">
        <v>0.2</v>
      </c>
      <c r="J39" s="103">
        <f>ROUND(((SUM(BE126:BE133) + SUM(BE157:BE389))*I39),  2)</f>
        <v>0</v>
      </c>
      <c r="K39" s="30"/>
      <c r="L39" s="43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55" customHeight="1" x14ac:dyDescent="0.2">
      <c r="A40" s="30"/>
      <c r="B40" s="31"/>
      <c r="C40" s="30"/>
      <c r="D40" s="30"/>
      <c r="E40" s="36" t="s">
        <v>38</v>
      </c>
      <c r="F40" s="103">
        <f>ROUND((SUM(BF126:BF133) + SUM(BF157:BF389)),  2)</f>
        <v>0</v>
      </c>
      <c r="G40" s="104"/>
      <c r="H40" s="104"/>
      <c r="I40" s="105">
        <v>0.2</v>
      </c>
      <c r="J40" s="103">
        <f>ROUND(((SUM(BF126:BF133) + SUM(BF157:BF389))*I40),  2)</f>
        <v>0</v>
      </c>
      <c r="K40" s="30"/>
      <c r="L40" s="43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14.55" hidden="1" customHeight="1" x14ac:dyDescent="0.2">
      <c r="A41" s="30"/>
      <c r="B41" s="31"/>
      <c r="C41" s="30"/>
      <c r="D41" s="30"/>
      <c r="E41" s="23" t="s">
        <v>39</v>
      </c>
      <c r="F41" s="106">
        <f>ROUND((SUM(BG126:BG133) + SUM(BG157:BG389)),  2)</f>
        <v>0</v>
      </c>
      <c r="G41" s="30"/>
      <c r="H41" s="30"/>
      <c r="I41" s="107">
        <v>0.2</v>
      </c>
      <c r="J41" s="106">
        <f>0</f>
        <v>0</v>
      </c>
      <c r="K41" s="30"/>
      <c r="L41" s="43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14.55" hidden="1" customHeight="1" x14ac:dyDescent="0.2">
      <c r="A42" s="30"/>
      <c r="B42" s="31"/>
      <c r="C42" s="30"/>
      <c r="D42" s="30"/>
      <c r="E42" s="23" t="s">
        <v>40</v>
      </c>
      <c r="F42" s="106">
        <f>ROUND((SUM(BH126:BH133) + SUM(BH157:BH389)),  2)</f>
        <v>0</v>
      </c>
      <c r="G42" s="30"/>
      <c r="H42" s="30"/>
      <c r="I42" s="107">
        <v>0.2</v>
      </c>
      <c r="J42" s="106">
        <f>0</f>
        <v>0</v>
      </c>
      <c r="K42" s="30"/>
      <c r="L42" s="43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" customFormat="1" ht="14.55" hidden="1" customHeight="1" x14ac:dyDescent="0.2">
      <c r="A43" s="30"/>
      <c r="B43" s="31"/>
      <c r="C43" s="30"/>
      <c r="D43" s="30"/>
      <c r="E43" s="36" t="s">
        <v>41</v>
      </c>
      <c r="F43" s="103">
        <f>ROUND((SUM(BI126:BI133) + SUM(BI157:BI389)),  2)</f>
        <v>0</v>
      </c>
      <c r="G43" s="104"/>
      <c r="H43" s="104"/>
      <c r="I43" s="105">
        <v>0</v>
      </c>
      <c r="J43" s="103">
        <f>0</f>
        <v>0</v>
      </c>
      <c r="K43" s="30"/>
      <c r="L43" s="43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2" customFormat="1" ht="7.05" customHeight="1" x14ac:dyDescent="0.2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43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s="2" customFormat="1" ht="25.2" customHeight="1" x14ac:dyDescent="0.2">
      <c r="A45" s="30"/>
      <c r="B45" s="31"/>
      <c r="C45" s="95"/>
      <c r="D45" s="108" t="s">
        <v>42</v>
      </c>
      <c r="E45" s="61"/>
      <c r="F45" s="61"/>
      <c r="G45" s="109" t="s">
        <v>43</v>
      </c>
      <c r="H45" s="110" t="s">
        <v>44</v>
      </c>
      <c r="I45" s="61"/>
      <c r="J45" s="111">
        <f>SUM(J36:J43)</f>
        <v>0</v>
      </c>
      <c r="K45" s="112"/>
      <c r="L45" s="43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  <row r="46" spans="1:31" s="2" customFormat="1" ht="14.55" customHeight="1" x14ac:dyDescent="0.2">
      <c r="A46" s="30"/>
      <c r="B46" s="31"/>
      <c r="C46" s="30"/>
      <c r="D46" s="30"/>
      <c r="E46" s="30"/>
      <c r="F46" s="30"/>
      <c r="G46" s="30"/>
      <c r="H46" s="30"/>
      <c r="I46" s="30"/>
      <c r="J46" s="30"/>
      <c r="K46" s="30"/>
      <c r="L46" s="43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:31" s="1" customFormat="1" ht="14.55" customHeight="1" x14ac:dyDescent="0.2">
      <c r="B47" s="16"/>
      <c r="L47" s="16"/>
    </row>
    <row r="48" spans="1:31" s="1" customFormat="1" ht="14.55" customHeight="1" x14ac:dyDescent="0.2">
      <c r="B48" s="16"/>
      <c r="L48" s="16"/>
    </row>
    <row r="49" spans="1:31" s="1" customFormat="1" ht="14.55" customHeight="1" x14ac:dyDescent="0.2">
      <c r="B49" s="16"/>
      <c r="L49" s="16"/>
    </row>
    <row r="50" spans="1:31" s="2" customFormat="1" ht="14.55" customHeight="1" x14ac:dyDescent="0.2">
      <c r="B50" s="43"/>
      <c r="D50" s="44" t="s">
        <v>45</v>
      </c>
      <c r="E50" s="45"/>
      <c r="F50" s="45"/>
      <c r="G50" s="44" t="s">
        <v>46</v>
      </c>
      <c r="H50" s="45"/>
      <c r="I50" s="45"/>
      <c r="J50" s="45"/>
      <c r="K50" s="45"/>
      <c r="L50" s="43"/>
    </row>
    <row r="51" spans="1:31" x14ac:dyDescent="0.2">
      <c r="B51" s="16"/>
      <c r="L51" s="16"/>
    </row>
    <row r="52" spans="1:31" x14ac:dyDescent="0.2">
      <c r="B52" s="16"/>
      <c r="L52" s="16"/>
    </row>
    <row r="53" spans="1:31" x14ac:dyDescent="0.2">
      <c r="B53" s="16"/>
      <c r="L53" s="16"/>
    </row>
    <row r="54" spans="1:31" x14ac:dyDescent="0.2">
      <c r="B54" s="16"/>
      <c r="L54" s="16"/>
    </row>
    <row r="55" spans="1:31" x14ac:dyDescent="0.2">
      <c r="B55" s="16"/>
      <c r="L55" s="16"/>
    </row>
    <row r="56" spans="1:31" x14ac:dyDescent="0.2">
      <c r="B56" s="16"/>
      <c r="L56" s="16"/>
    </row>
    <row r="57" spans="1:31" x14ac:dyDescent="0.2">
      <c r="B57" s="16"/>
      <c r="L57" s="16"/>
    </row>
    <row r="58" spans="1:31" x14ac:dyDescent="0.2">
      <c r="B58" s="16"/>
      <c r="L58" s="16"/>
    </row>
    <row r="59" spans="1:31" x14ac:dyDescent="0.2">
      <c r="B59" s="16"/>
      <c r="L59" s="16"/>
    </row>
    <row r="60" spans="1:31" x14ac:dyDescent="0.2">
      <c r="B60" s="16"/>
      <c r="L60" s="16"/>
    </row>
    <row r="61" spans="1:31" s="2" customFormat="1" ht="13.2" x14ac:dyDescent="0.2">
      <c r="A61" s="30"/>
      <c r="B61" s="31"/>
      <c r="C61" s="30"/>
      <c r="D61" s="46" t="s">
        <v>47</v>
      </c>
      <c r="E61" s="33"/>
      <c r="F61" s="113" t="s">
        <v>48</v>
      </c>
      <c r="G61" s="46" t="s">
        <v>47</v>
      </c>
      <c r="H61" s="33"/>
      <c r="I61" s="33"/>
      <c r="J61" s="114" t="s">
        <v>48</v>
      </c>
      <c r="K61" s="33"/>
      <c r="L61" s="4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x14ac:dyDescent="0.2">
      <c r="B62" s="16"/>
      <c r="L62" s="16"/>
    </row>
    <row r="63" spans="1:31" x14ac:dyDescent="0.2">
      <c r="B63" s="16"/>
      <c r="L63" s="16"/>
    </row>
    <row r="64" spans="1:31" x14ac:dyDescent="0.2">
      <c r="B64" s="16"/>
      <c r="L64" s="16"/>
    </row>
    <row r="65" spans="1:31" s="2" customFormat="1" ht="13.2" x14ac:dyDescent="0.2">
      <c r="A65" s="30"/>
      <c r="B65" s="31"/>
      <c r="C65" s="30"/>
      <c r="D65" s="44" t="s">
        <v>49</v>
      </c>
      <c r="E65" s="47"/>
      <c r="F65" s="47"/>
      <c r="G65" s="44" t="s">
        <v>50</v>
      </c>
      <c r="H65" s="47"/>
      <c r="I65" s="47"/>
      <c r="J65" s="47"/>
      <c r="K65" s="47"/>
      <c r="L65" s="4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x14ac:dyDescent="0.2">
      <c r="B66" s="16"/>
      <c r="L66" s="16"/>
    </row>
    <row r="67" spans="1:31" x14ac:dyDescent="0.2">
      <c r="B67" s="16"/>
      <c r="L67" s="16"/>
    </row>
    <row r="68" spans="1:31" x14ac:dyDescent="0.2">
      <c r="B68" s="16"/>
      <c r="L68" s="16"/>
    </row>
    <row r="69" spans="1:31" x14ac:dyDescent="0.2">
      <c r="B69" s="16"/>
      <c r="L69" s="16"/>
    </row>
    <row r="70" spans="1:31" x14ac:dyDescent="0.2">
      <c r="B70" s="16"/>
      <c r="L70" s="16"/>
    </row>
    <row r="71" spans="1:31" x14ac:dyDescent="0.2">
      <c r="B71" s="16"/>
      <c r="L71" s="16"/>
    </row>
    <row r="72" spans="1:31" x14ac:dyDescent="0.2">
      <c r="B72" s="16"/>
      <c r="L72" s="16"/>
    </row>
    <row r="73" spans="1:31" x14ac:dyDescent="0.2">
      <c r="B73" s="16"/>
      <c r="L73" s="16"/>
    </row>
    <row r="74" spans="1:31" x14ac:dyDescent="0.2">
      <c r="B74" s="16"/>
      <c r="L74" s="16"/>
    </row>
    <row r="75" spans="1:31" x14ac:dyDescent="0.2">
      <c r="B75" s="16"/>
      <c r="L75" s="16"/>
    </row>
    <row r="76" spans="1:31" s="2" customFormat="1" ht="13.2" x14ac:dyDescent="0.2">
      <c r="A76" s="30"/>
      <c r="B76" s="31"/>
      <c r="C76" s="30"/>
      <c r="D76" s="46" t="s">
        <v>47</v>
      </c>
      <c r="E76" s="33"/>
      <c r="F76" s="113" t="s">
        <v>48</v>
      </c>
      <c r="G76" s="46" t="s">
        <v>47</v>
      </c>
      <c r="H76" s="33"/>
      <c r="I76" s="33"/>
      <c r="J76" s="114" t="s">
        <v>48</v>
      </c>
      <c r="K76" s="33"/>
      <c r="L76" s="4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55" customHeight="1" x14ac:dyDescent="0.2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7.05" customHeight="1" x14ac:dyDescent="0.2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5.05" customHeight="1" x14ac:dyDescent="0.2">
      <c r="A82" s="30"/>
      <c r="B82" s="31"/>
      <c r="C82" s="17" t="s">
        <v>188</v>
      </c>
      <c r="D82" s="30"/>
      <c r="E82" s="30"/>
      <c r="F82" s="30"/>
      <c r="G82" s="30"/>
      <c r="H82" s="30"/>
      <c r="I82" s="30"/>
      <c r="J82" s="30"/>
      <c r="K82" s="30"/>
      <c r="L82" s="4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7.05" customHeight="1" x14ac:dyDescent="0.2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 x14ac:dyDescent="0.2">
      <c r="A84" s="30"/>
      <c r="B84" s="31"/>
      <c r="C84" s="23" t="s">
        <v>15</v>
      </c>
      <c r="D84" s="30"/>
      <c r="E84" s="30"/>
      <c r="F84" s="30"/>
      <c r="G84" s="30"/>
      <c r="H84" s="30"/>
      <c r="I84" s="30"/>
      <c r="J84" s="30"/>
      <c r="K84" s="30"/>
      <c r="L84" s="4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 x14ac:dyDescent="0.2">
      <c r="A85" s="30"/>
      <c r="B85" s="31"/>
      <c r="C85" s="30"/>
      <c r="D85" s="30"/>
      <c r="E85" s="428" t="str">
        <f>E7</f>
        <v>Vinárstvo S</v>
      </c>
      <c r="F85" s="429"/>
      <c r="G85" s="429"/>
      <c r="H85" s="429"/>
      <c r="I85" s="30"/>
      <c r="J85" s="30"/>
      <c r="K85" s="30"/>
      <c r="L85" s="4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1" customFormat="1" ht="12" customHeight="1" x14ac:dyDescent="0.2">
      <c r="B86" s="16"/>
      <c r="C86" s="23" t="s">
        <v>181</v>
      </c>
      <c r="L86" s="16"/>
    </row>
    <row r="87" spans="1:31" s="1" customFormat="1" ht="16.5" customHeight="1" x14ac:dyDescent="0.2">
      <c r="B87" s="16"/>
      <c r="E87" s="428" t="s">
        <v>87</v>
      </c>
      <c r="F87" s="374"/>
      <c r="G87" s="374"/>
      <c r="H87" s="374"/>
      <c r="L87" s="16"/>
    </row>
    <row r="88" spans="1:31" s="1" customFormat="1" ht="12" customHeight="1" x14ac:dyDescent="0.2">
      <c r="B88" s="16"/>
      <c r="C88" s="23" t="s">
        <v>182</v>
      </c>
      <c r="L88" s="16"/>
    </row>
    <row r="89" spans="1:31" s="2" customFormat="1" ht="16.5" customHeight="1" x14ac:dyDescent="0.2">
      <c r="A89" s="30"/>
      <c r="B89" s="31"/>
      <c r="C89" s="30"/>
      <c r="D89" s="30"/>
      <c r="E89" s="431" t="s">
        <v>2847</v>
      </c>
      <c r="F89" s="425"/>
      <c r="G89" s="425"/>
      <c r="H89" s="425"/>
      <c r="I89" s="30"/>
      <c r="J89" s="30"/>
      <c r="K89" s="30"/>
      <c r="L89" s="4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12" customHeight="1" x14ac:dyDescent="0.2">
      <c r="A90" s="30"/>
      <c r="B90" s="31"/>
      <c r="C90" s="23"/>
      <c r="D90" s="30"/>
      <c r="E90" s="30"/>
      <c r="F90" s="30"/>
      <c r="G90" s="30"/>
      <c r="H90" s="30"/>
      <c r="I90" s="30"/>
      <c r="J90" s="30"/>
      <c r="K90" s="30"/>
      <c r="L90" s="43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6.5" customHeight="1" x14ac:dyDescent="0.2">
      <c r="A91" s="30"/>
      <c r="B91" s="31"/>
      <c r="C91" s="30"/>
      <c r="D91" s="30"/>
      <c r="E91" s="404"/>
      <c r="F91" s="425"/>
      <c r="G91" s="425"/>
      <c r="H91" s="425"/>
      <c r="I91" s="30"/>
      <c r="J91" s="30"/>
      <c r="K91" s="30"/>
      <c r="L91" s="43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7.05" customHeight="1" x14ac:dyDescent="0.2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3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2" customHeight="1" x14ac:dyDescent="0.2">
      <c r="A93" s="30"/>
      <c r="B93" s="31"/>
      <c r="C93" s="23" t="s">
        <v>18</v>
      </c>
      <c r="D93" s="30"/>
      <c r="E93" s="30"/>
      <c r="F93" s="21" t="str">
        <f>F16</f>
        <v>k.ú.Strekov,okres Nové Zámky</v>
      </c>
      <c r="G93" s="30"/>
      <c r="H93" s="30"/>
      <c r="I93" s="23" t="s">
        <v>20</v>
      </c>
      <c r="J93" s="56">
        <f>IF(J16="","",J16)</f>
        <v>44665</v>
      </c>
      <c r="K93" s="30"/>
      <c r="L93" s="43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7.05" customHeight="1" x14ac:dyDescent="0.2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43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25.8" customHeight="1" x14ac:dyDescent="0.2">
      <c r="A95" s="30"/>
      <c r="B95" s="31"/>
      <c r="C95" s="23" t="s">
        <v>21</v>
      </c>
      <c r="D95" s="30"/>
      <c r="E95" s="30"/>
      <c r="F95" s="21" t="str">
        <f>E19</f>
        <v xml:space="preserve"> STON a.s. , Uhrova 18, 831 01 Bratislava</v>
      </c>
      <c r="G95" s="30"/>
      <c r="H95" s="30"/>
      <c r="I95" s="23" t="s">
        <v>26</v>
      </c>
      <c r="J95" s="26" t="str">
        <f>E25</f>
        <v xml:space="preserve"> Ing. arch. Tomáš Krištek</v>
      </c>
      <c r="K95" s="30"/>
      <c r="L95" s="43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2" customFormat="1" ht="15.3" customHeight="1" x14ac:dyDescent="0.2">
      <c r="A96" s="30"/>
      <c r="B96" s="31"/>
      <c r="C96" s="23" t="s">
        <v>24</v>
      </c>
      <c r="D96" s="30"/>
      <c r="E96" s="30"/>
      <c r="F96" s="21" t="str">
        <f>IF(E22="","",E22)</f>
        <v>Vyplň údaj</v>
      </c>
      <c r="G96" s="30"/>
      <c r="H96" s="30"/>
      <c r="I96" s="23" t="s">
        <v>28</v>
      </c>
      <c r="J96" s="26" t="str">
        <f>E28</f>
        <v>Rosoft,s.r.o.</v>
      </c>
      <c r="K96" s="30"/>
      <c r="L96" s="43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47" s="2" customFormat="1" ht="10.199999999999999" customHeight="1" x14ac:dyDescent="0.2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3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47" s="2" customFormat="1" ht="29.25" customHeight="1" x14ac:dyDescent="0.2">
      <c r="A98" s="30"/>
      <c r="B98" s="31"/>
      <c r="C98" s="115" t="s">
        <v>189</v>
      </c>
      <c r="D98" s="95"/>
      <c r="E98" s="95"/>
      <c r="F98" s="95"/>
      <c r="G98" s="95"/>
      <c r="H98" s="95"/>
      <c r="I98" s="95"/>
      <c r="J98" s="116" t="s">
        <v>190</v>
      </c>
      <c r="K98" s="95"/>
      <c r="L98" s="43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47" s="2" customFormat="1" ht="10.199999999999999" customHeight="1" x14ac:dyDescent="0.2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3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47" s="2" customFormat="1" ht="22.8" customHeight="1" x14ac:dyDescent="0.2">
      <c r="A100" s="30"/>
      <c r="B100" s="31"/>
      <c r="C100" s="117" t="s">
        <v>191</v>
      </c>
      <c r="D100" s="30"/>
      <c r="E100" s="30"/>
      <c r="F100" s="30"/>
      <c r="G100" s="30"/>
      <c r="H100" s="30"/>
      <c r="I100" s="30"/>
      <c r="J100" s="72">
        <f>J157</f>
        <v>0</v>
      </c>
      <c r="K100" s="30"/>
      <c r="L100" s="43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U100" s="13" t="s">
        <v>192</v>
      </c>
    </row>
    <row r="101" spans="1:47" s="8" customFormat="1" ht="25.05" customHeight="1" x14ac:dyDescent="0.2">
      <c r="B101" s="118"/>
      <c r="D101" s="119" t="s">
        <v>193</v>
      </c>
      <c r="E101" s="120"/>
      <c r="F101" s="120"/>
      <c r="G101" s="120"/>
      <c r="H101" s="120"/>
      <c r="I101" s="120"/>
      <c r="J101" s="121">
        <f>J158</f>
        <v>0</v>
      </c>
      <c r="L101" s="118"/>
    </row>
    <row r="102" spans="1:47" s="9" customFormat="1" ht="19.95" customHeight="1" x14ac:dyDescent="0.2">
      <c r="B102" s="122"/>
      <c r="D102" s="123" t="s">
        <v>194</v>
      </c>
      <c r="E102" s="124"/>
      <c r="F102" s="124"/>
      <c r="G102" s="124"/>
      <c r="H102" s="124"/>
      <c r="I102" s="124"/>
      <c r="J102" s="125">
        <f>J159</f>
        <v>0</v>
      </c>
      <c r="L102" s="122"/>
    </row>
    <row r="103" spans="1:47" s="9" customFormat="1" ht="19.95" customHeight="1" x14ac:dyDescent="0.2">
      <c r="B103" s="122"/>
      <c r="D103" s="123" t="s">
        <v>280</v>
      </c>
      <c r="E103" s="124"/>
      <c r="F103" s="124"/>
      <c r="G103" s="124"/>
      <c r="H103" s="124"/>
      <c r="I103" s="124"/>
      <c r="J103" s="125">
        <f>J169</f>
        <v>0</v>
      </c>
      <c r="L103" s="122"/>
    </row>
    <row r="104" spans="1:47" s="9" customFormat="1" ht="19.95" customHeight="1" x14ac:dyDescent="0.2">
      <c r="B104" s="122"/>
      <c r="D104" s="123" t="s">
        <v>281</v>
      </c>
      <c r="E104" s="124"/>
      <c r="F104" s="124"/>
      <c r="G104" s="124"/>
      <c r="H104" s="124"/>
      <c r="I104" s="124"/>
      <c r="J104" s="125">
        <f>J183</f>
        <v>0</v>
      </c>
      <c r="L104" s="122"/>
    </row>
    <row r="105" spans="1:47" s="9" customFormat="1" ht="19.95" customHeight="1" x14ac:dyDescent="0.2">
      <c r="B105" s="122"/>
      <c r="D105" s="123" t="s">
        <v>282</v>
      </c>
      <c r="E105" s="124"/>
      <c r="F105" s="124"/>
      <c r="G105" s="124"/>
      <c r="H105" s="124"/>
      <c r="I105" s="124"/>
      <c r="J105" s="125">
        <f>J208</f>
        <v>0</v>
      </c>
      <c r="L105" s="122"/>
    </row>
    <row r="106" spans="1:47" s="9" customFormat="1" ht="19.95" customHeight="1" x14ac:dyDescent="0.2">
      <c r="B106" s="122"/>
      <c r="D106" s="123" t="s">
        <v>283</v>
      </c>
      <c r="E106" s="124"/>
      <c r="F106" s="124"/>
      <c r="G106" s="124"/>
      <c r="H106" s="124"/>
      <c r="I106" s="124"/>
      <c r="J106" s="125">
        <f>J229</f>
        <v>0</v>
      </c>
      <c r="L106" s="122"/>
    </row>
    <row r="107" spans="1:47" s="9" customFormat="1" ht="19.95" customHeight="1" x14ac:dyDescent="0.2">
      <c r="B107" s="122"/>
      <c r="D107" s="123" t="s">
        <v>195</v>
      </c>
      <c r="E107" s="124"/>
      <c r="F107" s="124"/>
      <c r="G107" s="124"/>
      <c r="H107" s="124"/>
      <c r="I107" s="124"/>
      <c r="J107" s="125">
        <f>J262</f>
        <v>0</v>
      </c>
      <c r="L107" s="122"/>
    </row>
    <row r="108" spans="1:47" s="8" customFormat="1" ht="25.05" customHeight="1" x14ac:dyDescent="0.2">
      <c r="B108" s="118"/>
      <c r="D108" s="119" t="s">
        <v>284</v>
      </c>
      <c r="E108" s="120"/>
      <c r="F108" s="120"/>
      <c r="G108" s="120"/>
      <c r="H108" s="120"/>
      <c r="I108" s="120"/>
      <c r="J108" s="121">
        <f>J274</f>
        <v>0</v>
      </c>
      <c r="L108" s="118"/>
    </row>
    <row r="109" spans="1:47" s="9" customFormat="1" ht="19.95" customHeight="1" x14ac:dyDescent="0.2">
      <c r="B109" s="122"/>
      <c r="D109" s="123" t="s">
        <v>285</v>
      </c>
      <c r="E109" s="124"/>
      <c r="F109" s="124"/>
      <c r="G109" s="124"/>
      <c r="H109" s="124"/>
      <c r="I109" s="124"/>
      <c r="J109" s="125">
        <f>J275</f>
        <v>0</v>
      </c>
      <c r="L109" s="122"/>
    </row>
    <row r="110" spans="1:47" s="9" customFormat="1" ht="19.95" customHeight="1" x14ac:dyDescent="0.2">
      <c r="B110" s="122"/>
      <c r="D110" s="123" t="s">
        <v>286</v>
      </c>
      <c r="E110" s="124"/>
      <c r="F110" s="124"/>
      <c r="G110" s="124"/>
      <c r="H110" s="124"/>
      <c r="I110" s="124"/>
      <c r="J110" s="125">
        <f>J287</f>
        <v>0</v>
      </c>
      <c r="L110" s="122"/>
    </row>
    <row r="111" spans="1:47" s="9" customFormat="1" ht="19.95" customHeight="1" x14ac:dyDescent="0.2">
      <c r="B111" s="122"/>
      <c r="D111" s="123" t="s">
        <v>287</v>
      </c>
      <c r="E111" s="124"/>
      <c r="F111" s="124"/>
      <c r="G111" s="124"/>
      <c r="H111" s="124"/>
      <c r="I111" s="124"/>
      <c r="J111" s="125">
        <f>J291</f>
        <v>0</v>
      </c>
      <c r="L111" s="122"/>
    </row>
    <row r="112" spans="1:47" s="9" customFormat="1" ht="19.95" customHeight="1" x14ac:dyDescent="0.2">
      <c r="B112" s="122"/>
      <c r="D112" s="123" t="s">
        <v>288</v>
      </c>
      <c r="E112" s="124"/>
      <c r="F112" s="124"/>
      <c r="G112" s="124"/>
      <c r="H112" s="124"/>
      <c r="I112" s="124"/>
      <c r="J112" s="125">
        <f>J307</f>
        <v>0</v>
      </c>
      <c r="L112" s="122"/>
    </row>
    <row r="113" spans="1:65" s="9" customFormat="1" ht="19.95" customHeight="1" x14ac:dyDescent="0.2">
      <c r="B113" s="122"/>
      <c r="D113" s="123" t="s">
        <v>289</v>
      </c>
      <c r="E113" s="124"/>
      <c r="F113" s="124"/>
      <c r="G113" s="124"/>
      <c r="H113" s="124"/>
      <c r="I113" s="124"/>
      <c r="J113" s="125">
        <f>J329</f>
        <v>0</v>
      </c>
      <c r="L113" s="122"/>
    </row>
    <row r="114" spans="1:65" s="9" customFormat="1" ht="19.95" customHeight="1" x14ac:dyDescent="0.2">
      <c r="B114" s="122"/>
      <c r="D114" s="123" t="s">
        <v>290</v>
      </c>
      <c r="E114" s="124"/>
      <c r="F114" s="124"/>
      <c r="G114" s="124"/>
      <c r="H114" s="124"/>
      <c r="I114" s="124"/>
      <c r="J114" s="125">
        <f>J336</f>
        <v>0</v>
      </c>
      <c r="L114" s="122"/>
    </row>
    <row r="115" spans="1:65" s="9" customFormat="1" ht="19.95" customHeight="1" x14ac:dyDescent="0.2">
      <c r="B115" s="122"/>
      <c r="D115" s="123" t="s">
        <v>291</v>
      </c>
      <c r="E115" s="124"/>
      <c r="F115" s="124"/>
      <c r="G115" s="124"/>
      <c r="H115" s="124"/>
      <c r="I115" s="124"/>
      <c r="J115" s="125">
        <f>J341</f>
        <v>0</v>
      </c>
      <c r="L115" s="122"/>
    </row>
    <row r="116" spans="1:65" s="9" customFormat="1" ht="19.95" customHeight="1" x14ac:dyDescent="0.2">
      <c r="B116" s="122"/>
      <c r="D116" s="123" t="s">
        <v>292</v>
      </c>
      <c r="E116" s="124"/>
      <c r="F116" s="124"/>
      <c r="G116" s="124"/>
      <c r="H116" s="124"/>
      <c r="I116" s="124"/>
      <c r="J116" s="125">
        <f>J346</f>
        <v>0</v>
      </c>
      <c r="L116" s="122"/>
    </row>
    <row r="117" spans="1:65" s="9" customFormat="1" ht="19.95" customHeight="1" x14ac:dyDescent="0.2">
      <c r="B117" s="122"/>
      <c r="D117" s="123" t="s">
        <v>293</v>
      </c>
      <c r="E117" s="124"/>
      <c r="F117" s="124"/>
      <c r="G117" s="124"/>
      <c r="H117" s="124"/>
      <c r="I117" s="124"/>
      <c r="J117" s="125">
        <f>J359</f>
        <v>0</v>
      </c>
      <c r="L117" s="122"/>
    </row>
    <row r="118" spans="1:65" s="9" customFormat="1" ht="19.95" customHeight="1" x14ac:dyDescent="0.2">
      <c r="B118" s="122"/>
      <c r="D118" s="123" t="s">
        <v>294</v>
      </c>
      <c r="E118" s="124"/>
      <c r="F118" s="124"/>
      <c r="G118" s="124"/>
      <c r="H118" s="124"/>
      <c r="I118" s="124"/>
      <c r="J118" s="125">
        <f>J366</f>
        <v>0</v>
      </c>
      <c r="L118" s="122"/>
    </row>
    <row r="119" spans="1:65" s="9" customFormat="1" ht="19.95" customHeight="1" x14ac:dyDescent="0.2">
      <c r="B119" s="122"/>
      <c r="D119" s="123" t="s">
        <v>295</v>
      </c>
      <c r="E119" s="124"/>
      <c r="F119" s="124"/>
      <c r="G119" s="124"/>
      <c r="H119" s="124"/>
      <c r="I119" s="124"/>
      <c r="J119" s="125">
        <f>J372</f>
        <v>0</v>
      </c>
      <c r="L119" s="122"/>
    </row>
    <row r="120" spans="1:65" s="9" customFormat="1" ht="19.95" customHeight="1" x14ac:dyDescent="0.2">
      <c r="B120" s="122"/>
      <c r="D120" s="123" t="s">
        <v>296</v>
      </c>
      <c r="E120" s="124"/>
      <c r="F120" s="124"/>
      <c r="G120" s="124"/>
      <c r="H120" s="124"/>
      <c r="I120" s="124"/>
      <c r="J120" s="125">
        <f>J375</f>
        <v>0</v>
      </c>
      <c r="L120" s="122"/>
    </row>
    <row r="121" spans="1:65" s="9" customFormat="1" ht="19.95" customHeight="1" x14ac:dyDescent="0.2">
      <c r="B121" s="122"/>
      <c r="D121" s="123" t="s">
        <v>297</v>
      </c>
      <c r="E121" s="124"/>
      <c r="F121" s="124"/>
      <c r="G121" s="124"/>
      <c r="H121" s="124"/>
      <c r="I121" s="124"/>
      <c r="J121" s="125">
        <f>J378</f>
        <v>0</v>
      </c>
      <c r="L121" s="122"/>
    </row>
    <row r="122" spans="1:65" s="9" customFormat="1" ht="19.95" customHeight="1" x14ac:dyDescent="0.2">
      <c r="B122" s="122"/>
      <c r="D122" s="123" t="s">
        <v>298</v>
      </c>
      <c r="E122" s="124"/>
      <c r="F122" s="124"/>
      <c r="G122" s="124"/>
      <c r="H122" s="124"/>
      <c r="I122" s="124"/>
      <c r="J122" s="125">
        <f>J385</f>
        <v>0</v>
      </c>
      <c r="L122" s="122"/>
    </row>
    <row r="123" spans="1:65" s="9" customFormat="1" ht="19.95" customHeight="1" x14ac:dyDescent="0.2">
      <c r="B123" s="122"/>
      <c r="D123" s="123" t="s">
        <v>299</v>
      </c>
      <c r="E123" s="124"/>
      <c r="F123" s="124"/>
      <c r="G123" s="124"/>
      <c r="H123" s="124"/>
      <c r="I123" s="124"/>
      <c r="J123" s="125">
        <f>J387</f>
        <v>0</v>
      </c>
      <c r="L123" s="122"/>
    </row>
    <row r="124" spans="1:65" s="2" customFormat="1" ht="21.75" customHeight="1" x14ac:dyDescent="0.2">
      <c r="A124" s="30"/>
      <c r="B124" s="31"/>
      <c r="C124" s="30"/>
      <c r="D124" s="30"/>
      <c r="E124" s="30"/>
      <c r="F124" s="30"/>
      <c r="G124" s="30"/>
      <c r="H124" s="30"/>
      <c r="I124" s="30"/>
      <c r="J124" s="30"/>
      <c r="K124" s="30"/>
      <c r="L124" s="43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65" s="2" customFormat="1" ht="7.05" customHeight="1" x14ac:dyDescent="0.2">
      <c r="A125" s="30"/>
      <c r="B125" s="31"/>
      <c r="C125" s="30"/>
      <c r="D125" s="30"/>
      <c r="E125" s="30"/>
      <c r="F125" s="30"/>
      <c r="G125" s="30"/>
      <c r="H125" s="30"/>
      <c r="I125" s="30"/>
      <c r="J125" s="30"/>
      <c r="K125" s="30"/>
      <c r="L125" s="43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65" s="2" customFormat="1" ht="29.25" customHeight="1" x14ac:dyDescent="0.2">
      <c r="A126" s="30"/>
      <c r="B126" s="31"/>
      <c r="C126" s="117" t="s">
        <v>196</v>
      </c>
      <c r="D126" s="30"/>
      <c r="E126" s="30"/>
      <c r="F126" s="30"/>
      <c r="G126" s="30"/>
      <c r="H126" s="30"/>
      <c r="I126" s="30"/>
      <c r="J126" s="126">
        <f>ROUND(J127 + J128 + J129 + J130 + J131 + J132,2)</f>
        <v>0</v>
      </c>
      <c r="K126" s="30"/>
      <c r="L126" s="43"/>
      <c r="N126" s="127" t="s">
        <v>36</v>
      </c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65" s="2" customFormat="1" ht="18" customHeight="1" x14ac:dyDescent="0.2">
      <c r="A127" s="30"/>
      <c r="B127" s="128"/>
      <c r="C127" s="129"/>
      <c r="D127" s="424" t="s">
        <v>197</v>
      </c>
      <c r="E127" s="430"/>
      <c r="F127" s="430"/>
      <c r="G127" s="129"/>
      <c r="H127" s="129"/>
      <c r="I127" s="129"/>
      <c r="J127" s="88">
        <v>0</v>
      </c>
      <c r="K127" s="129"/>
      <c r="L127" s="131"/>
      <c r="M127" s="132"/>
      <c r="N127" s="133" t="s">
        <v>38</v>
      </c>
      <c r="O127" s="132"/>
      <c r="P127" s="132"/>
      <c r="Q127" s="132"/>
      <c r="R127" s="132"/>
      <c r="S127" s="129"/>
      <c r="T127" s="129"/>
      <c r="U127" s="129"/>
      <c r="V127" s="129"/>
      <c r="W127" s="129"/>
      <c r="X127" s="129"/>
      <c r="Y127" s="129"/>
      <c r="Z127" s="129"/>
      <c r="AA127" s="129"/>
      <c r="AB127" s="129"/>
      <c r="AC127" s="129"/>
      <c r="AD127" s="129"/>
      <c r="AE127" s="129"/>
      <c r="AF127" s="132"/>
      <c r="AG127" s="132"/>
      <c r="AH127" s="132"/>
      <c r="AI127" s="132"/>
      <c r="AJ127" s="132"/>
      <c r="AK127" s="132"/>
      <c r="AL127" s="132"/>
      <c r="AM127" s="132"/>
      <c r="AN127" s="132"/>
      <c r="AO127" s="132"/>
      <c r="AP127" s="132"/>
      <c r="AQ127" s="132"/>
      <c r="AR127" s="132"/>
      <c r="AS127" s="132"/>
      <c r="AT127" s="132"/>
      <c r="AU127" s="132"/>
      <c r="AV127" s="132"/>
      <c r="AW127" s="132"/>
      <c r="AX127" s="132"/>
      <c r="AY127" s="134" t="s">
        <v>198</v>
      </c>
      <c r="AZ127" s="132"/>
      <c r="BA127" s="132"/>
      <c r="BB127" s="132"/>
      <c r="BC127" s="132"/>
      <c r="BD127" s="132"/>
      <c r="BE127" s="135">
        <f t="shared" ref="BE127:BE132" si="0">IF(N127="základná",J127,0)</f>
        <v>0</v>
      </c>
      <c r="BF127" s="135">
        <f t="shared" ref="BF127:BF132" si="1">IF(N127="znížená",J127,0)</f>
        <v>0</v>
      </c>
      <c r="BG127" s="135">
        <f t="shared" ref="BG127:BG132" si="2">IF(N127="zákl. prenesená",J127,0)</f>
        <v>0</v>
      </c>
      <c r="BH127" s="135">
        <f t="shared" ref="BH127:BH132" si="3">IF(N127="zníž. prenesená",J127,0)</f>
        <v>0</v>
      </c>
      <c r="BI127" s="135">
        <f t="shared" ref="BI127:BI132" si="4">IF(N127="nulová",J127,0)</f>
        <v>0</v>
      </c>
      <c r="BJ127" s="134" t="s">
        <v>84</v>
      </c>
      <c r="BK127" s="132"/>
      <c r="BL127" s="132"/>
      <c r="BM127" s="132"/>
    </row>
    <row r="128" spans="1:65" s="2" customFormat="1" ht="18" customHeight="1" x14ac:dyDescent="0.2">
      <c r="A128" s="30"/>
      <c r="B128" s="128"/>
      <c r="C128" s="129"/>
      <c r="D128" s="424" t="s">
        <v>199</v>
      </c>
      <c r="E128" s="430"/>
      <c r="F128" s="430"/>
      <c r="G128" s="129"/>
      <c r="H128" s="129"/>
      <c r="I128" s="129"/>
      <c r="J128" s="88">
        <v>0</v>
      </c>
      <c r="K128" s="129"/>
      <c r="L128" s="131"/>
      <c r="M128" s="132"/>
      <c r="N128" s="133" t="s">
        <v>38</v>
      </c>
      <c r="O128" s="132"/>
      <c r="P128" s="132"/>
      <c r="Q128" s="132"/>
      <c r="R128" s="132"/>
      <c r="S128" s="129"/>
      <c r="T128" s="129"/>
      <c r="U128" s="129"/>
      <c r="V128" s="129"/>
      <c r="W128" s="129"/>
      <c r="X128" s="129"/>
      <c r="Y128" s="129"/>
      <c r="Z128" s="129"/>
      <c r="AA128" s="129"/>
      <c r="AB128" s="129"/>
      <c r="AC128" s="129"/>
      <c r="AD128" s="129"/>
      <c r="AE128" s="129"/>
      <c r="AF128" s="132"/>
      <c r="AG128" s="132"/>
      <c r="AH128" s="132"/>
      <c r="AI128" s="132"/>
      <c r="AJ128" s="132"/>
      <c r="AK128" s="132"/>
      <c r="AL128" s="132"/>
      <c r="AM128" s="132"/>
      <c r="AN128" s="132"/>
      <c r="AO128" s="132"/>
      <c r="AP128" s="132"/>
      <c r="AQ128" s="132"/>
      <c r="AR128" s="132"/>
      <c r="AS128" s="132"/>
      <c r="AT128" s="132"/>
      <c r="AU128" s="132"/>
      <c r="AV128" s="132"/>
      <c r="AW128" s="132"/>
      <c r="AX128" s="132"/>
      <c r="AY128" s="134" t="s">
        <v>198</v>
      </c>
      <c r="AZ128" s="132"/>
      <c r="BA128" s="132"/>
      <c r="BB128" s="132"/>
      <c r="BC128" s="132"/>
      <c r="BD128" s="132"/>
      <c r="BE128" s="135">
        <f t="shared" si="0"/>
        <v>0</v>
      </c>
      <c r="BF128" s="135">
        <f t="shared" si="1"/>
        <v>0</v>
      </c>
      <c r="BG128" s="135">
        <f t="shared" si="2"/>
        <v>0</v>
      </c>
      <c r="BH128" s="135">
        <f t="shared" si="3"/>
        <v>0</v>
      </c>
      <c r="BI128" s="135">
        <f t="shared" si="4"/>
        <v>0</v>
      </c>
      <c r="BJ128" s="134" t="s">
        <v>84</v>
      </c>
      <c r="BK128" s="132"/>
      <c r="BL128" s="132"/>
      <c r="BM128" s="132"/>
    </row>
    <row r="129" spans="1:65" s="2" customFormat="1" ht="18" customHeight="1" x14ac:dyDescent="0.2">
      <c r="A129" s="30"/>
      <c r="B129" s="128"/>
      <c r="C129" s="129"/>
      <c r="D129" s="424" t="s">
        <v>200</v>
      </c>
      <c r="E129" s="430"/>
      <c r="F129" s="430"/>
      <c r="G129" s="129"/>
      <c r="H129" s="129"/>
      <c r="I129" s="129"/>
      <c r="J129" s="88">
        <v>0</v>
      </c>
      <c r="K129" s="129"/>
      <c r="L129" s="131"/>
      <c r="M129" s="132"/>
      <c r="N129" s="133" t="s">
        <v>38</v>
      </c>
      <c r="O129" s="132"/>
      <c r="P129" s="132"/>
      <c r="Q129" s="132"/>
      <c r="R129" s="132"/>
      <c r="S129" s="129"/>
      <c r="T129" s="129"/>
      <c r="U129" s="129"/>
      <c r="V129" s="129"/>
      <c r="W129" s="129"/>
      <c r="X129" s="129"/>
      <c r="Y129" s="129"/>
      <c r="Z129" s="129"/>
      <c r="AA129" s="129"/>
      <c r="AB129" s="129"/>
      <c r="AC129" s="129"/>
      <c r="AD129" s="129"/>
      <c r="AE129" s="129"/>
      <c r="AF129" s="132"/>
      <c r="AG129" s="132"/>
      <c r="AH129" s="132"/>
      <c r="AI129" s="132"/>
      <c r="AJ129" s="132"/>
      <c r="AK129" s="132"/>
      <c r="AL129" s="132"/>
      <c r="AM129" s="132"/>
      <c r="AN129" s="132"/>
      <c r="AO129" s="132"/>
      <c r="AP129" s="132"/>
      <c r="AQ129" s="132"/>
      <c r="AR129" s="132"/>
      <c r="AS129" s="132"/>
      <c r="AT129" s="132"/>
      <c r="AU129" s="132"/>
      <c r="AV129" s="132"/>
      <c r="AW129" s="132"/>
      <c r="AX129" s="132"/>
      <c r="AY129" s="134" t="s">
        <v>198</v>
      </c>
      <c r="AZ129" s="132"/>
      <c r="BA129" s="132"/>
      <c r="BB129" s="132"/>
      <c r="BC129" s="132"/>
      <c r="BD129" s="132"/>
      <c r="BE129" s="135">
        <f t="shared" si="0"/>
        <v>0</v>
      </c>
      <c r="BF129" s="135">
        <f t="shared" si="1"/>
        <v>0</v>
      </c>
      <c r="BG129" s="135">
        <f t="shared" si="2"/>
        <v>0</v>
      </c>
      <c r="BH129" s="135">
        <f t="shared" si="3"/>
        <v>0</v>
      </c>
      <c r="BI129" s="135">
        <f t="shared" si="4"/>
        <v>0</v>
      </c>
      <c r="BJ129" s="134" t="s">
        <v>84</v>
      </c>
      <c r="BK129" s="132"/>
      <c r="BL129" s="132"/>
      <c r="BM129" s="132"/>
    </row>
    <row r="130" spans="1:65" s="2" customFormat="1" ht="18" customHeight="1" x14ac:dyDescent="0.2">
      <c r="A130" s="30"/>
      <c r="B130" s="128"/>
      <c r="C130" s="129"/>
      <c r="D130" s="424" t="s">
        <v>201</v>
      </c>
      <c r="E130" s="430"/>
      <c r="F130" s="430"/>
      <c r="G130" s="129"/>
      <c r="H130" s="129"/>
      <c r="I130" s="129"/>
      <c r="J130" s="88">
        <v>0</v>
      </c>
      <c r="K130" s="129"/>
      <c r="L130" s="131"/>
      <c r="M130" s="132"/>
      <c r="N130" s="133" t="s">
        <v>38</v>
      </c>
      <c r="O130" s="132"/>
      <c r="P130" s="132"/>
      <c r="Q130" s="132"/>
      <c r="R130" s="132"/>
      <c r="S130" s="129"/>
      <c r="T130" s="129"/>
      <c r="U130" s="129"/>
      <c r="V130" s="129"/>
      <c r="W130" s="129"/>
      <c r="X130" s="129"/>
      <c r="Y130" s="129"/>
      <c r="Z130" s="129"/>
      <c r="AA130" s="129"/>
      <c r="AB130" s="129"/>
      <c r="AC130" s="129"/>
      <c r="AD130" s="129"/>
      <c r="AE130" s="129"/>
      <c r="AF130" s="132"/>
      <c r="AG130" s="132"/>
      <c r="AH130" s="132"/>
      <c r="AI130" s="132"/>
      <c r="AJ130" s="132"/>
      <c r="AK130" s="132"/>
      <c r="AL130" s="132"/>
      <c r="AM130" s="132"/>
      <c r="AN130" s="132"/>
      <c r="AO130" s="132"/>
      <c r="AP130" s="132"/>
      <c r="AQ130" s="132"/>
      <c r="AR130" s="132"/>
      <c r="AS130" s="132"/>
      <c r="AT130" s="132"/>
      <c r="AU130" s="132"/>
      <c r="AV130" s="132"/>
      <c r="AW130" s="132"/>
      <c r="AX130" s="132"/>
      <c r="AY130" s="134" t="s">
        <v>198</v>
      </c>
      <c r="AZ130" s="132"/>
      <c r="BA130" s="132"/>
      <c r="BB130" s="132"/>
      <c r="BC130" s="132"/>
      <c r="BD130" s="132"/>
      <c r="BE130" s="135">
        <f t="shared" si="0"/>
        <v>0</v>
      </c>
      <c r="BF130" s="135">
        <f t="shared" si="1"/>
        <v>0</v>
      </c>
      <c r="BG130" s="135">
        <f t="shared" si="2"/>
        <v>0</v>
      </c>
      <c r="BH130" s="135">
        <f t="shared" si="3"/>
        <v>0</v>
      </c>
      <c r="BI130" s="135">
        <f t="shared" si="4"/>
        <v>0</v>
      </c>
      <c r="BJ130" s="134" t="s">
        <v>84</v>
      </c>
      <c r="BK130" s="132"/>
      <c r="BL130" s="132"/>
      <c r="BM130" s="132"/>
    </row>
    <row r="131" spans="1:65" s="2" customFormat="1" ht="18" customHeight="1" x14ac:dyDescent="0.2">
      <c r="A131" s="30"/>
      <c r="B131" s="128"/>
      <c r="C131" s="129"/>
      <c r="D131" s="424" t="s">
        <v>202</v>
      </c>
      <c r="E131" s="430"/>
      <c r="F131" s="430"/>
      <c r="G131" s="129"/>
      <c r="H131" s="129"/>
      <c r="I131" s="129"/>
      <c r="J131" s="88">
        <v>0</v>
      </c>
      <c r="K131" s="129"/>
      <c r="L131" s="131"/>
      <c r="M131" s="132"/>
      <c r="N131" s="133" t="s">
        <v>38</v>
      </c>
      <c r="O131" s="132"/>
      <c r="P131" s="132"/>
      <c r="Q131" s="132"/>
      <c r="R131" s="132"/>
      <c r="S131" s="129"/>
      <c r="T131" s="129"/>
      <c r="U131" s="129"/>
      <c r="V131" s="129"/>
      <c r="W131" s="129"/>
      <c r="X131" s="129"/>
      <c r="Y131" s="129"/>
      <c r="Z131" s="129"/>
      <c r="AA131" s="129"/>
      <c r="AB131" s="129"/>
      <c r="AC131" s="129"/>
      <c r="AD131" s="129"/>
      <c r="AE131" s="129"/>
      <c r="AF131" s="132"/>
      <c r="AG131" s="132"/>
      <c r="AH131" s="132"/>
      <c r="AI131" s="132"/>
      <c r="AJ131" s="132"/>
      <c r="AK131" s="132"/>
      <c r="AL131" s="132"/>
      <c r="AM131" s="132"/>
      <c r="AN131" s="132"/>
      <c r="AO131" s="132"/>
      <c r="AP131" s="132"/>
      <c r="AQ131" s="132"/>
      <c r="AR131" s="132"/>
      <c r="AS131" s="132"/>
      <c r="AT131" s="132"/>
      <c r="AU131" s="132"/>
      <c r="AV131" s="132"/>
      <c r="AW131" s="132"/>
      <c r="AX131" s="132"/>
      <c r="AY131" s="134" t="s">
        <v>198</v>
      </c>
      <c r="AZ131" s="132"/>
      <c r="BA131" s="132"/>
      <c r="BB131" s="132"/>
      <c r="BC131" s="132"/>
      <c r="BD131" s="132"/>
      <c r="BE131" s="135">
        <f t="shared" si="0"/>
        <v>0</v>
      </c>
      <c r="BF131" s="135">
        <f t="shared" si="1"/>
        <v>0</v>
      </c>
      <c r="BG131" s="135">
        <f t="shared" si="2"/>
        <v>0</v>
      </c>
      <c r="BH131" s="135">
        <f t="shared" si="3"/>
        <v>0</v>
      </c>
      <c r="BI131" s="135">
        <f t="shared" si="4"/>
        <v>0</v>
      </c>
      <c r="BJ131" s="134" t="s">
        <v>84</v>
      </c>
      <c r="BK131" s="132"/>
      <c r="BL131" s="132"/>
      <c r="BM131" s="132"/>
    </row>
    <row r="132" spans="1:65" s="2" customFormat="1" ht="18" customHeight="1" x14ac:dyDescent="0.2">
      <c r="A132" s="30"/>
      <c r="B132" s="128"/>
      <c r="C132" s="129"/>
      <c r="D132" s="130" t="s">
        <v>203</v>
      </c>
      <c r="E132" s="129"/>
      <c r="F132" s="129"/>
      <c r="G132" s="129"/>
      <c r="H132" s="129"/>
      <c r="I132" s="129"/>
      <c r="J132" s="88">
        <f>ROUND(J34*T132,2)</f>
        <v>0</v>
      </c>
      <c r="K132" s="129"/>
      <c r="L132" s="131"/>
      <c r="M132" s="132"/>
      <c r="N132" s="133" t="s">
        <v>38</v>
      </c>
      <c r="O132" s="132"/>
      <c r="P132" s="132"/>
      <c r="Q132" s="132"/>
      <c r="R132" s="132"/>
      <c r="S132" s="129"/>
      <c r="T132" s="129"/>
      <c r="U132" s="129"/>
      <c r="V132" s="129"/>
      <c r="W132" s="129"/>
      <c r="X132" s="129"/>
      <c r="Y132" s="129"/>
      <c r="Z132" s="129"/>
      <c r="AA132" s="129"/>
      <c r="AB132" s="129"/>
      <c r="AC132" s="129"/>
      <c r="AD132" s="129"/>
      <c r="AE132" s="129"/>
      <c r="AF132" s="132"/>
      <c r="AG132" s="132"/>
      <c r="AH132" s="132"/>
      <c r="AI132" s="132"/>
      <c r="AJ132" s="132"/>
      <c r="AK132" s="132"/>
      <c r="AL132" s="132"/>
      <c r="AM132" s="132"/>
      <c r="AN132" s="132"/>
      <c r="AO132" s="132"/>
      <c r="AP132" s="132"/>
      <c r="AQ132" s="132"/>
      <c r="AR132" s="132"/>
      <c r="AS132" s="132"/>
      <c r="AT132" s="132"/>
      <c r="AU132" s="132"/>
      <c r="AV132" s="132"/>
      <c r="AW132" s="132"/>
      <c r="AX132" s="132"/>
      <c r="AY132" s="134" t="s">
        <v>204</v>
      </c>
      <c r="AZ132" s="132"/>
      <c r="BA132" s="132"/>
      <c r="BB132" s="132"/>
      <c r="BC132" s="132"/>
      <c r="BD132" s="132"/>
      <c r="BE132" s="135">
        <f t="shared" si="0"/>
        <v>0</v>
      </c>
      <c r="BF132" s="135">
        <f t="shared" si="1"/>
        <v>0</v>
      </c>
      <c r="BG132" s="135">
        <f t="shared" si="2"/>
        <v>0</v>
      </c>
      <c r="BH132" s="135">
        <f t="shared" si="3"/>
        <v>0</v>
      </c>
      <c r="BI132" s="135">
        <f t="shared" si="4"/>
        <v>0</v>
      </c>
      <c r="BJ132" s="134" t="s">
        <v>84</v>
      </c>
      <c r="BK132" s="132"/>
      <c r="BL132" s="132"/>
      <c r="BM132" s="132"/>
    </row>
    <row r="133" spans="1:65" s="2" customFormat="1" x14ac:dyDescent="0.2">
      <c r="A133" s="30"/>
      <c r="B133" s="31"/>
      <c r="C133" s="30"/>
      <c r="D133" s="30"/>
      <c r="E133" s="30"/>
      <c r="F133" s="30"/>
      <c r="G133" s="30"/>
      <c r="H133" s="30"/>
      <c r="I133" s="30"/>
      <c r="J133" s="30"/>
      <c r="K133" s="30"/>
      <c r="L133" s="43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1:65" s="2" customFormat="1" ht="29.25" customHeight="1" x14ac:dyDescent="0.2">
      <c r="A134" s="30"/>
      <c r="B134" s="31"/>
      <c r="C134" s="94" t="s">
        <v>179</v>
      </c>
      <c r="D134" s="95"/>
      <c r="E134" s="95"/>
      <c r="F134" s="95"/>
      <c r="G134" s="95"/>
      <c r="H134" s="95"/>
      <c r="I134" s="95"/>
      <c r="J134" s="96">
        <f>ROUND(J100+J126,2)</f>
        <v>0</v>
      </c>
      <c r="K134" s="95"/>
      <c r="L134" s="43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</row>
    <row r="135" spans="1:65" s="2" customFormat="1" ht="7.05" customHeight="1" x14ac:dyDescent="0.2">
      <c r="A135" s="30"/>
      <c r="B135" s="48"/>
      <c r="C135" s="49"/>
      <c r="D135" s="49"/>
      <c r="E135" s="49"/>
      <c r="F135" s="49"/>
      <c r="G135" s="49"/>
      <c r="H135" s="49"/>
      <c r="I135" s="49"/>
      <c r="J135" s="49"/>
      <c r="K135" s="49"/>
      <c r="L135" s="43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  <row r="139" spans="1:65" s="2" customFormat="1" ht="7.05" customHeight="1" x14ac:dyDescent="0.2">
      <c r="A139" s="30"/>
      <c r="B139" s="50"/>
      <c r="C139" s="51"/>
      <c r="D139" s="51"/>
      <c r="E139" s="51"/>
      <c r="F139" s="51"/>
      <c r="G139" s="51"/>
      <c r="H139" s="51"/>
      <c r="I139" s="51"/>
      <c r="J139" s="51"/>
      <c r="K139" s="51"/>
      <c r="L139" s="43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</row>
    <row r="140" spans="1:65" s="2" customFormat="1" ht="25.05" customHeight="1" x14ac:dyDescent="0.2">
      <c r="A140" s="30"/>
      <c r="B140" s="31"/>
      <c r="C140" s="17" t="s">
        <v>205</v>
      </c>
      <c r="D140" s="30"/>
      <c r="E140" s="30"/>
      <c r="F140" s="30"/>
      <c r="G140" s="30"/>
      <c r="H140" s="30"/>
      <c r="I140" s="30"/>
      <c r="J140" s="30"/>
      <c r="K140" s="30"/>
      <c r="L140" s="43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</row>
    <row r="141" spans="1:65" s="2" customFormat="1" ht="7.05" customHeight="1" x14ac:dyDescent="0.2">
      <c r="A141" s="30"/>
      <c r="B141" s="31"/>
      <c r="C141" s="30"/>
      <c r="D141" s="30"/>
      <c r="E141" s="30"/>
      <c r="F141" s="30"/>
      <c r="G141" s="30"/>
      <c r="H141" s="30"/>
      <c r="I141" s="30"/>
      <c r="J141" s="30"/>
      <c r="K141" s="30"/>
      <c r="L141" s="43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</row>
    <row r="142" spans="1:65" s="2" customFormat="1" ht="12" customHeight="1" x14ac:dyDescent="0.2">
      <c r="A142" s="30"/>
      <c r="B142" s="31"/>
      <c r="C142" s="23" t="s">
        <v>15</v>
      </c>
      <c r="D142" s="30"/>
      <c r="E142" s="30"/>
      <c r="F142" s="30"/>
      <c r="G142" s="30"/>
      <c r="H142" s="30"/>
      <c r="I142" s="30"/>
      <c r="J142" s="30"/>
      <c r="K142" s="30"/>
      <c r="L142" s="43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</row>
    <row r="143" spans="1:65" s="2" customFormat="1" ht="16.5" customHeight="1" x14ac:dyDescent="0.2">
      <c r="A143" s="30"/>
      <c r="B143" s="31"/>
      <c r="C143" s="30"/>
      <c r="D143" s="30"/>
      <c r="E143" s="428" t="str">
        <f>E7</f>
        <v>Vinárstvo S</v>
      </c>
      <c r="F143" s="429"/>
      <c r="G143" s="429"/>
      <c r="H143" s="429"/>
      <c r="I143" s="30"/>
      <c r="J143" s="30"/>
      <c r="K143" s="30"/>
      <c r="L143" s="43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</row>
    <row r="144" spans="1:65" s="1" customFormat="1" ht="12" customHeight="1" x14ac:dyDescent="0.2">
      <c r="B144" s="16"/>
      <c r="C144" s="23" t="s">
        <v>181</v>
      </c>
      <c r="L144" s="16"/>
    </row>
    <row r="145" spans="1:65" s="1" customFormat="1" ht="16.5" customHeight="1" x14ac:dyDescent="0.2">
      <c r="B145" s="16"/>
      <c r="E145" s="428" t="s">
        <v>87</v>
      </c>
      <c r="F145" s="374"/>
      <c r="G145" s="374"/>
      <c r="H145" s="374"/>
      <c r="L145" s="16"/>
    </row>
    <row r="146" spans="1:65" s="1" customFormat="1" ht="12" customHeight="1" x14ac:dyDescent="0.2">
      <c r="B146" s="16"/>
      <c r="C146" s="23" t="s">
        <v>182</v>
      </c>
      <c r="L146" s="16"/>
    </row>
    <row r="147" spans="1:65" s="2" customFormat="1" ht="16.5" customHeight="1" x14ac:dyDescent="0.2">
      <c r="A147" s="30"/>
      <c r="B147" s="31"/>
      <c r="C147" s="30"/>
      <c r="D147" s="30"/>
      <c r="E147" s="431" t="s">
        <v>2847</v>
      </c>
      <c r="F147" s="425"/>
      <c r="G147" s="425"/>
      <c r="H147" s="425"/>
      <c r="I147" s="30"/>
      <c r="J147" s="30"/>
      <c r="K147" s="30"/>
      <c r="L147" s="43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</row>
    <row r="148" spans="1:65" s="2" customFormat="1" ht="12" customHeight="1" x14ac:dyDescent="0.2">
      <c r="A148" s="30"/>
      <c r="B148" s="31"/>
      <c r="C148" s="23"/>
      <c r="D148" s="30"/>
      <c r="E148" s="30"/>
      <c r="F148" s="30"/>
      <c r="G148" s="30"/>
      <c r="H148" s="30"/>
      <c r="I148" s="30"/>
      <c r="J148" s="30"/>
      <c r="K148" s="30"/>
      <c r="L148" s="43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</row>
    <row r="149" spans="1:65" s="2" customFormat="1" ht="16.5" customHeight="1" x14ac:dyDescent="0.2">
      <c r="A149" s="30"/>
      <c r="B149" s="31"/>
      <c r="C149" s="30"/>
      <c r="D149" s="30"/>
      <c r="E149" s="404"/>
      <c r="F149" s="425"/>
      <c r="G149" s="425"/>
      <c r="H149" s="425"/>
      <c r="I149" s="30"/>
      <c r="J149" s="30"/>
      <c r="K149" s="30"/>
      <c r="L149" s="43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</row>
    <row r="150" spans="1:65" s="2" customFormat="1" ht="7.05" customHeight="1" x14ac:dyDescent="0.2">
      <c r="A150" s="30"/>
      <c r="B150" s="31"/>
      <c r="C150" s="30"/>
      <c r="D150" s="30"/>
      <c r="E150" s="30"/>
      <c r="F150" s="30"/>
      <c r="G150" s="30"/>
      <c r="H150" s="30"/>
      <c r="I150" s="30"/>
      <c r="J150" s="30"/>
      <c r="K150" s="30"/>
      <c r="L150" s="43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</row>
    <row r="151" spans="1:65" s="2" customFormat="1" ht="12" customHeight="1" x14ac:dyDescent="0.2">
      <c r="A151" s="30"/>
      <c r="B151" s="31"/>
      <c r="C151" s="23" t="s">
        <v>18</v>
      </c>
      <c r="D151" s="30"/>
      <c r="E151" s="30"/>
      <c r="F151" s="21" t="str">
        <f>F16</f>
        <v>k.ú.Strekov,okres Nové Zámky</v>
      </c>
      <c r="G151" s="30"/>
      <c r="H151" s="30"/>
      <c r="I151" s="23" t="s">
        <v>20</v>
      </c>
      <c r="J151" s="56">
        <f>IF(J16="","",J16)</f>
        <v>44665</v>
      </c>
      <c r="K151" s="30"/>
      <c r="L151" s="43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</row>
    <row r="152" spans="1:65" s="2" customFormat="1" ht="7.05" customHeight="1" x14ac:dyDescent="0.2">
      <c r="A152" s="30"/>
      <c r="B152" s="31"/>
      <c r="C152" s="30"/>
      <c r="D152" s="30"/>
      <c r="E152" s="30"/>
      <c r="F152" s="30"/>
      <c r="G152" s="30"/>
      <c r="H152" s="30"/>
      <c r="I152" s="30"/>
      <c r="J152" s="30"/>
      <c r="K152" s="30"/>
      <c r="L152" s="43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</row>
    <row r="153" spans="1:65" s="2" customFormat="1" ht="25.8" customHeight="1" x14ac:dyDescent="0.2">
      <c r="A153" s="30"/>
      <c r="B153" s="31"/>
      <c r="C153" s="23" t="s">
        <v>21</v>
      </c>
      <c r="D153" s="30"/>
      <c r="E153" s="30"/>
      <c r="F153" s="21" t="str">
        <f>E19</f>
        <v xml:space="preserve"> STON a.s. , Uhrova 18, 831 01 Bratislava</v>
      </c>
      <c r="G153" s="30"/>
      <c r="H153" s="30"/>
      <c r="I153" s="23" t="s">
        <v>26</v>
      </c>
      <c r="J153" s="26" t="str">
        <f>E25</f>
        <v xml:space="preserve"> Ing. arch. Tomáš Krištek</v>
      </c>
      <c r="K153" s="30"/>
      <c r="L153" s="43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</row>
    <row r="154" spans="1:65" s="2" customFormat="1" ht="15.3" customHeight="1" x14ac:dyDescent="0.2">
      <c r="A154" s="30"/>
      <c r="B154" s="31"/>
      <c r="C154" s="23" t="s">
        <v>24</v>
      </c>
      <c r="D154" s="30"/>
      <c r="E154" s="30"/>
      <c r="F154" s="21" t="str">
        <f>IF(E22="","",E22)</f>
        <v>Vyplň údaj</v>
      </c>
      <c r="G154" s="30"/>
      <c r="H154" s="30"/>
      <c r="I154" s="23" t="s">
        <v>28</v>
      </c>
      <c r="J154" s="26" t="str">
        <f>E28</f>
        <v>Rosoft,s.r.o.</v>
      </c>
      <c r="K154" s="30"/>
      <c r="L154" s="43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</row>
    <row r="155" spans="1:65" s="2" customFormat="1" ht="10.199999999999999" customHeight="1" x14ac:dyDescent="0.2">
      <c r="A155" s="30"/>
      <c r="B155" s="31"/>
      <c r="C155" s="30"/>
      <c r="D155" s="30"/>
      <c r="E155" s="30"/>
      <c r="F155" s="30"/>
      <c r="G155" s="30"/>
      <c r="H155" s="30"/>
      <c r="I155" s="30"/>
      <c r="J155" s="30"/>
      <c r="K155" s="30"/>
      <c r="L155" s="43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</row>
    <row r="156" spans="1:65" s="10" customFormat="1" ht="29.25" customHeight="1" x14ac:dyDescent="0.2">
      <c r="A156" s="136"/>
      <c r="B156" s="137"/>
      <c r="C156" s="138" t="s">
        <v>206</v>
      </c>
      <c r="D156" s="139" t="s">
        <v>57</v>
      </c>
      <c r="E156" s="139" t="s">
        <v>53</v>
      </c>
      <c r="F156" s="139" t="s">
        <v>54</v>
      </c>
      <c r="G156" s="139" t="s">
        <v>207</v>
      </c>
      <c r="H156" s="139" t="s">
        <v>208</v>
      </c>
      <c r="I156" s="139" t="s">
        <v>209</v>
      </c>
      <c r="J156" s="140" t="s">
        <v>190</v>
      </c>
      <c r="K156" s="141" t="s">
        <v>210</v>
      </c>
      <c r="L156" s="142"/>
      <c r="M156" s="63" t="s">
        <v>1</v>
      </c>
      <c r="N156" s="64" t="s">
        <v>36</v>
      </c>
      <c r="O156" s="64" t="s">
        <v>211</v>
      </c>
      <c r="P156" s="64" t="s">
        <v>212</v>
      </c>
      <c r="Q156" s="64" t="s">
        <v>213</v>
      </c>
      <c r="R156" s="64" t="s">
        <v>214</v>
      </c>
      <c r="S156" s="64" t="s">
        <v>215</v>
      </c>
      <c r="T156" s="65" t="s">
        <v>216</v>
      </c>
      <c r="U156" s="136"/>
      <c r="V156" s="136"/>
      <c r="W156" s="136"/>
      <c r="X156" s="136"/>
      <c r="Y156" s="136"/>
      <c r="Z156" s="136"/>
      <c r="AA156" s="136"/>
      <c r="AB156" s="136"/>
      <c r="AC156" s="136"/>
      <c r="AD156" s="136"/>
      <c r="AE156" s="136"/>
    </row>
    <row r="157" spans="1:65" s="2" customFormat="1" ht="22.8" customHeight="1" x14ac:dyDescent="0.3">
      <c r="A157" s="30"/>
      <c r="B157" s="31"/>
      <c r="C157" s="70" t="s">
        <v>187</v>
      </c>
      <c r="D157" s="30"/>
      <c r="E157" s="30"/>
      <c r="F157" s="30"/>
      <c r="G157" s="30"/>
      <c r="H157" s="30"/>
      <c r="I157" s="30"/>
      <c r="J157" s="143">
        <f>BK157</f>
        <v>0</v>
      </c>
      <c r="K157" s="30"/>
      <c r="L157" s="31"/>
      <c r="M157" s="66"/>
      <c r="N157" s="57"/>
      <c r="O157" s="67"/>
      <c r="P157" s="144">
        <f>P158+P274</f>
        <v>0</v>
      </c>
      <c r="Q157" s="67"/>
      <c r="R157" s="144">
        <f>R158+R274</f>
        <v>290.22082346000002</v>
      </c>
      <c r="S157" s="67"/>
      <c r="T157" s="145">
        <f>T158+T274</f>
        <v>9.6000000000000002E-2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T157" s="13" t="s">
        <v>71</v>
      </c>
      <c r="AU157" s="13" t="s">
        <v>192</v>
      </c>
      <c r="BK157" s="146">
        <f>BK158+BK274</f>
        <v>0</v>
      </c>
    </row>
    <row r="158" spans="1:65" s="11" customFormat="1" ht="25.95" customHeight="1" x14ac:dyDescent="0.25">
      <c r="B158" s="147"/>
      <c r="D158" s="148" t="s">
        <v>71</v>
      </c>
      <c r="E158" s="149" t="s">
        <v>217</v>
      </c>
      <c r="F158" s="149" t="s">
        <v>218</v>
      </c>
      <c r="I158" s="150"/>
      <c r="J158" s="151">
        <f>BK158</f>
        <v>0</v>
      </c>
      <c r="L158" s="147"/>
      <c r="M158" s="152"/>
      <c r="N158" s="153"/>
      <c r="O158" s="153"/>
      <c r="P158" s="154">
        <f>P159+P169+P183+P208+P229+P262</f>
        <v>0</v>
      </c>
      <c r="Q158" s="153"/>
      <c r="R158" s="154">
        <f>R159+R169+R183+R208+R229+R262</f>
        <v>269.85936409999999</v>
      </c>
      <c r="S158" s="153"/>
      <c r="T158" s="155">
        <f>T159+T169+T183+T208+T229+T262</f>
        <v>9.6000000000000002E-2</v>
      </c>
      <c r="AR158" s="148" t="s">
        <v>78</v>
      </c>
      <c r="AT158" s="156" t="s">
        <v>71</v>
      </c>
      <c r="AU158" s="156" t="s">
        <v>72</v>
      </c>
      <c r="AY158" s="148" t="s">
        <v>219</v>
      </c>
      <c r="BK158" s="157">
        <f>BK159+BK169+BK183+BK208+BK229+BK262</f>
        <v>0</v>
      </c>
    </row>
    <row r="159" spans="1:65" s="11" customFormat="1" ht="22.8" customHeight="1" x14ac:dyDescent="0.25">
      <c r="B159" s="147"/>
      <c r="D159" s="148" t="s">
        <v>71</v>
      </c>
      <c r="E159" s="158" t="s">
        <v>78</v>
      </c>
      <c r="F159" s="158" t="s">
        <v>220</v>
      </c>
      <c r="I159" s="150"/>
      <c r="J159" s="159">
        <f>BK159</f>
        <v>0</v>
      </c>
      <c r="L159" s="147"/>
      <c r="M159" s="152"/>
      <c r="N159" s="153"/>
      <c r="O159" s="153"/>
      <c r="P159" s="154">
        <f>SUM(P160:P168)</f>
        <v>0</v>
      </c>
      <c r="Q159" s="153"/>
      <c r="R159" s="154">
        <f>SUM(R160:R168)</f>
        <v>0</v>
      </c>
      <c r="S159" s="153"/>
      <c r="T159" s="155">
        <f>SUM(T160:T168)</f>
        <v>0</v>
      </c>
      <c r="AR159" s="148" t="s">
        <v>78</v>
      </c>
      <c r="AT159" s="156" t="s">
        <v>71</v>
      </c>
      <c r="AU159" s="156" t="s">
        <v>78</v>
      </c>
      <c r="AY159" s="148" t="s">
        <v>219</v>
      </c>
      <c r="BK159" s="157">
        <f>SUM(BK160:BK168)</f>
        <v>0</v>
      </c>
    </row>
    <row r="160" spans="1:65" s="2" customFormat="1" ht="21.75" customHeight="1" x14ac:dyDescent="0.2">
      <c r="A160" s="30"/>
      <c r="B160" s="128"/>
      <c r="C160" s="160" t="s">
        <v>78</v>
      </c>
      <c r="D160" s="160" t="s">
        <v>221</v>
      </c>
      <c r="E160" s="161" t="s">
        <v>300</v>
      </c>
      <c r="F160" s="162" t="s">
        <v>301</v>
      </c>
      <c r="G160" s="163" t="s">
        <v>224</v>
      </c>
      <c r="H160" s="164">
        <v>30.49</v>
      </c>
      <c r="I160" s="165"/>
      <c r="J160" s="166">
        <f t="shared" ref="J160:J168" si="5">ROUND(I160*H160,2)</f>
        <v>0</v>
      </c>
      <c r="K160" s="167"/>
      <c r="L160" s="31"/>
      <c r="M160" s="168" t="s">
        <v>1</v>
      </c>
      <c r="N160" s="169" t="s">
        <v>38</v>
      </c>
      <c r="O160" s="59"/>
      <c r="P160" s="170">
        <f t="shared" ref="P160:P168" si="6">O160*H160</f>
        <v>0</v>
      </c>
      <c r="Q160" s="170">
        <v>0</v>
      </c>
      <c r="R160" s="170">
        <f t="shared" ref="R160:R168" si="7">Q160*H160</f>
        <v>0</v>
      </c>
      <c r="S160" s="170">
        <v>0</v>
      </c>
      <c r="T160" s="171">
        <f t="shared" ref="T160:T168" si="8"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72" t="s">
        <v>225</v>
      </c>
      <c r="AT160" s="172" t="s">
        <v>221</v>
      </c>
      <c r="AU160" s="172" t="s">
        <v>84</v>
      </c>
      <c r="AY160" s="13" t="s">
        <v>219</v>
      </c>
      <c r="BE160" s="91">
        <f t="shared" ref="BE160:BE168" si="9">IF(N160="základná",J160,0)</f>
        <v>0</v>
      </c>
      <c r="BF160" s="91">
        <f t="shared" ref="BF160:BF168" si="10">IF(N160="znížená",J160,0)</f>
        <v>0</v>
      </c>
      <c r="BG160" s="91">
        <f t="shared" ref="BG160:BG168" si="11">IF(N160="zákl. prenesená",J160,0)</f>
        <v>0</v>
      </c>
      <c r="BH160" s="91">
        <f t="shared" ref="BH160:BH168" si="12">IF(N160="zníž. prenesená",J160,0)</f>
        <v>0</v>
      </c>
      <c r="BI160" s="91">
        <f t="shared" ref="BI160:BI168" si="13">IF(N160="nulová",J160,0)</f>
        <v>0</v>
      </c>
      <c r="BJ160" s="13" t="s">
        <v>84</v>
      </c>
      <c r="BK160" s="91">
        <f t="shared" ref="BK160:BK168" si="14">ROUND(I160*H160,2)</f>
        <v>0</v>
      </c>
      <c r="BL160" s="13" t="s">
        <v>225</v>
      </c>
      <c r="BM160" s="172" t="s">
        <v>84</v>
      </c>
    </row>
    <row r="161" spans="1:65" s="2" customFormat="1" ht="21.75" customHeight="1" x14ac:dyDescent="0.2">
      <c r="A161" s="30"/>
      <c r="B161" s="128"/>
      <c r="C161" s="160" t="s">
        <v>84</v>
      </c>
      <c r="D161" s="160" t="s">
        <v>221</v>
      </c>
      <c r="E161" s="161" t="s">
        <v>302</v>
      </c>
      <c r="F161" s="162" t="s">
        <v>303</v>
      </c>
      <c r="G161" s="163" t="s">
        <v>224</v>
      </c>
      <c r="H161" s="164">
        <v>10.163</v>
      </c>
      <c r="I161" s="165"/>
      <c r="J161" s="166">
        <f t="shared" si="5"/>
        <v>0</v>
      </c>
      <c r="K161" s="167"/>
      <c r="L161" s="31"/>
      <c r="M161" s="168" t="s">
        <v>1</v>
      </c>
      <c r="N161" s="169" t="s">
        <v>38</v>
      </c>
      <c r="O161" s="59"/>
      <c r="P161" s="170">
        <f t="shared" si="6"/>
        <v>0</v>
      </c>
      <c r="Q161" s="170">
        <v>0</v>
      </c>
      <c r="R161" s="170">
        <f t="shared" si="7"/>
        <v>0</v>
      </c>
      <c r="S161" s="170">
        <v>0</v>
      </c>
      <c r="T161" s="171">
        <f t="shared" si="8"/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72" t="s">
        <v>225</v>
      </c>
      <c r="AT161" s="172" t="s">
        <v>221</v>
      </c>
      <c r="AU161" s="172" t="s">
        <v>84</v>
      </c>
      <c r="AY161" s="13" t="s">
        <v>219</v>
      </c>
      <c r="BE161" s="91">
        <f t="shared" si="9"/>
        <v>0</v>
      </c>
      <c r="BF161" s="91">
        <f t="shared" si="10"/>
        <v>0</v>
      </c>
      <c r="BG161" s="91">
        <f t="shared" si="11"/>
        <v>0</v>
      </c>
      <c r="BH161" s="91">
        <f t="shared" si="12"/>
        <v>0</v>
      </c>
      <c r="BI161" s="91">
        <f t="shared" si="13"/>
        <v>0</v>
      </c>
      <c r="BJ161" s="13" t="s">
        <v>84</v>
      </c>
      <c r="BK161" s="91">
        <f t="shared" si="14"/>
        <v>0</v>
      </c>
      <c r="BL161" s="13" t="s">
        <v>225</v>
      </c>
      <c r="BM161" s="172" t="s">
        <v>225</v>
      </c>
    </row>
    <row r="162" spans="1:65" s="2" customFormat="1" ht="21.75" customHeight="1" x14ac:dyDescent="0.2">
      <c r="A162" s="30"/>
      <c r="B162" s="128"/>
      <c r="C162" s="160" t="s">
        <v>91</v>
      </c>
      <c r="D162" s="160" t="s">
        <v>221</v>
      </c>
      <c r="E162" s="161" t="s">
        <v>304</v>
      </c>
      <c r="F162" s="162" t="s">
        <v>305</v>
      </c>
      <c r="G162" s="163" t="s">
        <v>224</v>
      </c>
      <c r="H162" s="164">
        <v>4.8540000000000001</v>
      </c>
      <c r="I162" s="165"/>
      <c r="J162" s="166">
        <f t="shared" si="5"/>
        <v>0</v>
      </c>
      <c r="K162" s="167"/>
      <c r="L162" s="31"/>
      <c r="M162" s="168" t="s">
        <v>1</v>
      </c>
      <c r="N162" s="169" t="s">
        <v>38</v>
      </c>
      <c r="O162" s="59"/>
      <c r="P162" s="170">
        <f t="shared" si="6"/>
        <v>0</v>
      </c>
      <c r="Q162" s="170">
        <v>0</v>
      </c>
      <c r="R162" s="170">
        <f t="shared" si="7"/>
        <v>0</v>
      </c>
      <c r="S162" s="170">
        <v>0</v>
      </c>
      <c r="T162" s="171">
        <f t="shared" si="8"/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72" t="s">
        <v>225</v>
      </c>
      <c r="AT162" s="172" t="s">
        <v>221</v>
      </c>
      <c r="AU162" s="172" t="s">
        <v>84</v>
      </c>
      <c r="AY162" s="13" t="s">
        <v>219</v>
      </c>
      <c r="BE162" s="91">
        <f t="shared" si="9"/>
        <v>0</v>
      </c>
      <c r="BF162" s="91">
        <f t="shared" si="10"/>
        <v>0</v>
      </c>
      <c r="BG162" s="91">
        <f t="shared" si="11"/>
        <v>0</v>
      </c>
      <c r="BH162" s="91">
        <f t="shared" si="12"/>
        <v>0</v>
      </c>
      <c r="BI162" s="91">
        <f t="shared" si="13"/>
        <v>0</v>
      </c>
      <c r="BJ162" s="13" t="s">
        <v>84</v>
      </c>
      <c r="BK162" s="91">
        <f t="shared" si="14"/>
        <v>0</v>
      </c>
      <c r="BL162" s="13" t="s">
        <v>225</v>
      </c>
      <c r="BM162" s="172" t="s">
        <v>230</v>
      </c>
    </row>
    <row r="163" spans="1:65" s="2" customFormat="1" ht="21.75" customHeight="1" x14ac:dyDescent="0.2">
      <c r="A163" s="30"/>
      <c r="B163" s="128"/>
      <c r="C163" s="160" t="s">
        <v>225</v>
      </c>
      <c r="D163" s="160" t="s">
        <v>221</v>
      </c>
      <c r="E163" s="161" t="s">
        <v>306</v>
      </c>
      <c r="F163" s="162" t="s">
        <v>307</v>
      </c>
      <c r="G163" s="163" t="s">
        <v>224</v>
      </c>
      <c r="H163" s="164">
        <v>1.6180000000000001</v>
      </c>
      <c r="I163" s="165"/>
      <c r="J163" s="166">
        <f t="shared" si="5"/>
        <v>0</v>
      </c>
      <c r="K163" s="167"/>
      <c r="L163" s="31"/>
      <c r="M163" s="168" t="s">
        <v>1</v>
      </c>
      <c r="N163" s="169" t="s">
        <v>38</v>
      </c>
      <c r="O163" s="59"/>
      <c r="P163" s="170">
        <f t="shared" si="6"/>
        <v>0</v>
      </c>
      <c r="Q163" s="170">
        <v>0</v>
      </c>
      <c r="R163" s="170">
        <f t="shared" si="7"/>
        <v>0</v>
      </c>
      <c r="S163" s="170">
        <v>0</v>
      </c>
      <c r="T163" s="171">
        <f t="shared" si="8"/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72" t="s">
        <v>225</v>
      </c>
      <c r="AT163" s="172" t="s">
        <v>221</v>
      </c>
      <c r="AU163" s="172" t="s">
        <v>84</v>
      </c>
      <c r="AY163" s="13" t="s">
        <v>219</v>
      </c>
      <c r="BE163" s="91">
        <f t="shared" si="9"/>
        <v>0</v>
      </c>
      <c r="BF163" s="91">
        <f t="shared" si="10"/>
        <v>0</v>
      </c>
      <c r="BG163" s="91">
        <f t="shared" si="11"/>
        <v>0</v>
      </c>
      <c r="BH163" s="91">
        <f t="shared" si="12"/>
        <v>0</v>
      </c>
      <c r="BI163" s="91">
        <f t="shared" si="13"/>
        <v>0</v>
      </c>
      <c r="BJ163" s="13" t="s">
        <v>84</v>
      </c>
      <c r="BK163" s="91">
        <f t="shared" si="14"/>
        <v>0</v>
      </c>
      <c r="BL163" s="13" t="s">
        <v>225</v>
      </c>
      <c r="BM163" s="172" t="s">
        <v>233</v>
      </c>
    </row>
    <row r="164" spans="1:65" s="2" customFormat="1" ht="21.75" customHeight="1" x14ac:dyDescent="0.2">
      <c r="A164" s="30"/>
      <c r="B164" s="128"/>
      <c r="C164" s="160" t="s">
        <v>234</v>
      </c>
      <c r="D164" s="160" t="s">
        <v>221</v>
      </c>
      <c r="E164" s="161" t="s">
        <v>308</v>
      </c>
      <c r="F164" s="162" t="s">
        <v>309</v>
      </c>
      <c r="G164" s="163" t="s">
        <v>224</v>
      </c>
      <c r="H164" s="164">
        <v>19.536000000000001</v>
      </c>
      <c r="I164" s="165"/>
      <c r="J164" s="166">
        <f t="shared" si="5"/>
        <v>0</v>
      </c>
      <c r="K164" s="167"/>
      <c r="L164" s="31"/>
      <c r="M164" s="168" t="s">
        <v>1</v>
      </c>
      <c r="N164" s="169" t="s">
        <v>38</v>
      </c>
      <c r="O164" s="59"/>
      <c r="P164" s="170">
        <f t="shared" si="6"/>
        <v>0</v>
      </c>
      <c r="Q164" s="170">
        <v>0</v>
      </c>
      <c r="R164" s="170">
        <f t="shared" si="7"/>
        <v>0</v>
      </c>
      <c r="S164" s="170">
        <v>0</v>
      </c>
      <c r="T164" s="171">
        <f t="shared" si="8"/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72" t="s">
        <v>225</v>
      </c>
      <c r="AT164" s="172" t="s">
        <v>221</v>
      </c>
      <c r="AU164" s="172" t="s">
        <v>84</v>
      </c>
      <c r="AY164" s="13" t="s">
        <v>219</v>
      </c>
      <c r="BE164" s="91">
        <f t="shared" si="9"/>
        <v>0</v>
      </c>
      <c r="BF164" s="91">
        <f t="shared" si="10"/>
        <v>0</v>
      </c>
      <c r="BG164" s="91">
        <f t="shared" si="11"/>
        <v>0</v>
      </c>
      <c r="BH164" s="91">
        <f t="shared" si="12"/>
        <v>0</v>
      </c>
      <c r="BI164" s="91">
        <f t="shared" si="13"/>
        <v>0</v>
      </c>
      <c r="BJ164" s="13" t="s">
        <v>84</v>
      </c>
      <c r="BK164" s="91">
        <f t="shared" si="14"/>
        <v>0</v>
      </c>
      <c r="BL164" s="13" t="s">
        <v>225</v>
      </c>
      <c r="BM164" s="172" t="s">
        <v>261</v>
      </c>
    </row>
    <row r="165" spans="1:65" s="2" customFormat="1" ht="24.3" customHeight="1" x14ac:dyDescent="0.2">
      <c r="A165" s="30"/>
      <c r="B165" s="128"/>
      <c r="C165" s="160" t="s">
        <v>230</v>
      </c>
      <c r="D165" s="160" t="s">
        <v>221</v>
      </c>
      <c r="E165" s="161" t="s">
        <v>310</v>
      </c>
      <c r="F165" s="162" t="s">
        <v>311</v>
      </c>
      <c r="G165" s="163" t="s">
        <v>224</v>
      </c>
      <c r="H165" s="164">
        <v>25.576000000000001</v>
      </c>
      <c r="I165" s="165"/>
      <c r="J165" s="166">
        <f t="shared" si="5"/>
        <v>0</v>
      </c>
      <c r="K165" s="167"/>
      <c r="L165" s="31"/>
      <c r="M165" s="168" t="s">
        <v>1</v>
      </c>
      <c r="N165" s="169" t="s">
        <v>38</v>
      </c>
      <c r="O165" s="59"/>
      <c r="P165" s="170">
        <f t="shared" si="6"/>
        <v>0</v>
      </c>
      <c r="Q165" s="170">
        <v>0</v>
      </c>
      <c r="R165" s="170">
        <f t="shared" si="7"/>
        <v>0</v>
      </c>
      <c r="S165" s="170">
        <v>0</v>
      </c>
      <c r="T165" s="171">
        <f t="shared" si="8"/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72" t="s">
        <v>225</v>
      </c>
      <c r="AT165" s="172" t="s">
        <v>221</v>
      </c>
      <c r="AU165" s="172" t="s">
        <v>84</v>
      </c>
      <c r="AY165" s="13" t="s">
        <v>219</v>
      </c>
      <c r="BE165" s="91">
        <f t="shared" si="9"/>
        <v>0</v>
      </c>
      <c r="BF165" s="91">
        <f t="shared" si="10"/>
        <v>0</v>
      </c>
      <c r="BG165" s="91">
        <f t="shared" si="11"/>
        <v>0</v>
      </c>
      <c r="BH165" s="91">
        <f t="shared" si="12"/>
        <v>0</v>
      </c>
      <c r="BI165" s="91">
        <f t="shared" si="13"/>
        <v>0</v>
      </c>
      <c r="BJ165" s="13" t="s">
        <v>84</v>
      </c>
      <c r="BK165" s="91">
        <f t="shared" si="14"/>
        <v>0</v>
      </c>
      <c r="BL165" s="13" t="s">
        <v>225</v>
      </c>
      <c r="BM165" s="172" t="s">
        <v>242</v>
      </c>
    </row>
    <row r="166" spans="1:65" s="2" customFormat="1" ht="16.5" customHeight="1" x14ac:dyDescent="0.2">
      <c r="A166" s="30"/>
      <c r="B166" s="128"/>
      <c r="C166" s="160" t="s">
        <v>243</v>
      </c>
      <c r="D166" s="160" t="s">
        <v>221</v>
      </c>
      <c r="E166" s="161" t="s">
        <v>312</v>
      </c>
      <c r="F166" s="162" t="s">
        <v>313</v>
      </c>
      <c r="G166" s="163" t="s">
        <v>224</v>
      </c>
      <c r="H166" s="164">
        <v>9.7680000000000007</v>
      </c>
      <c r="I166" s="165"/>
      <c r="J166" s="166">
        <f t="shared" si="5"/>
        <v>0</v>
      </c>
      <c r="K166" s="167"/>
      <c r="L166" s="31"/>
      <c r="M166" s="168" t="s">
        <v>1</v>
      </c>
      <c r="N166" s="169" t="s">
        <v>38</v>
      </c>
      <c r="O166" s="59"/>
      <c r="P166" s="170">
        <f t="shared" si="6"/>
        <v>0</v>
      </c>
      <c r="Q166" s="170">
        <v>0</v>
      </c>
      <c r="R166" s="170">
        <f t="shared" si="7"/>
        <v>0</v>
      </c>
      <c r="S166" s="170">
        <v>0</v>
      </c>
      <c r="T166" s="171">
        <f t="shared" si="8"/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72" t="s">
        <v>225</v>
      </c>
      <c r="AT166" s="172" t="s">
        <v>221</v>
      </c>
      <c r="AU166" s="172" t="s">
        <v>84</v>
      </c>
      <c r="AY166" s="13" t="s">
        <v>219</v>
      </c>
      <c r="BE166" s="91">
        <f t="shared" si="9"/>
        <v>0</v>
      </c>
      <c r="BF166" s="91">
        <f t="shared" si="10"/>
        <v>0</v>
      </c>
      <c r="BG166" s="91">
        <f t="shared" si="11"/>
        <v>0</v>
      </c>
      <c r="BH166" s="91">
        <f t="shared" si="12"/>
        <v>0</v>
      </c>
      <c r="BI166" s="91">
        <f t="shared" si="13"/>
        <v>0</v>
      </c>
      <c r="BJ166" s="13" t="s">
        <v>84</v>
      </c>
      <c r="BK166" s="91">
        <f t="shared" si="14"/>
        <v>0</v>
      </c>
      <c r="BL166" s="13" t="s">
        <v>225</v>
      </c>
      <c r="BM166" s="172" t="s">
        <v>247</v>
      </c>
    </row>
    <row r="167" spans="1:65" s="2" customFormat="1" ht="16.5" customHeight="1" x14ac:dyDescent="0.2">
      <c r="A167" s="30"/>
      <c r="B167" s="128"/>
      <c r="C167" s="160" t="s">
        <v>233</v>
      </c>
      <c r="D167" s="160" t="s">
        <v>221</v>
      </c>
      <c r="E167" s="161" t="s">
        <v>314</v>
      </c>
      <c r="F167" s="162" t="s">
        <v>315</v>
      </c>
      <c r="G167" s="163" t="s">
        <v>224</v>
      </c>
      <c r="H167" s="164">
        <v>35.344000000000001</v>
      </c>
      <c r="I167" s="165"/>
      <c r="J167" s="166">
        <f t="shared" si="5"/>
        <v>0</v>
      </c>
      <c r="K167" s="167"/>
      <c r="L167" s="31"/>
      <c r="M167" s="168" t="s">
        <v>1</v>
      </c>
      <c r="N167" s="169" t="s">
        <v>38</v>
      </c>
      <c r="O167" s="59"/>
      <c r="P167" s="170">
        <f t="shared" si="6"/>
        <v>0</v>
      </c>
      <c r="Q167" s="170">
        <v>0</v>
      </c>
      <c r="R167" s="170">
        <f t="shared" si="7"/>
        <v>0</v>
      </c>
      <c r="S167" s="170">
        <v>0</v>
      </c>
      <c r="T167" s="171">
        <f t="shared" si="8"/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72" t="s">
        <v>225</v>
      </c>
      <c r="AT167" s="172" t="s">
        <v>221</v>
      </c>
      <c r="AU167" s="172" t="s">
        <v>84</v>
      </c>
      <c r="AY167" s="13" t="s">
        <v>219</v>
      </c>
      <c r="BE167" s="91">
        <f t="shared" si="9"/>
        <v>0</v>
      </c>
      <c r="BF167" s="91">
        <f t="shared" si="10"/>
        <v>0</v>
      </c>
      <c r="BG167" s="91">
        <f t="shared" si="11"/>
        <v>0</v>
      </c>
      <c r="BH167" s="91">
        <f t="shared" si="12"/>
        <v>0</v>
      </c>
      <c r="BI167" s="91">
        <f t="shared" si="13"/>
        <v>0</v>
      </c>
      <c r="BJ167" s="13" t="s">
        <v>84</v>
      </c>
      <c r="BK167" s="91">
        <f t="shared" si="14"/>
        <v>0</v>
      </c>
      <c r="BL167" s="13" t="s">
        <v>225</v>
      </c>
      <c r="BM167" s="172" t="s">
        <v>251</v>
      </c>
    </row>
    <row r="168" spans="1:65" s="2" customFormat="1" ht="21.75" customHeight="1" x14ac:dyDescent="0.2">
      <c r="A168" s="30"/>
      <c r="B168" s="128"/>
      <c r="C168" s="160" t="s">
        <v>238</v>
      </c>
      <c r="D168" s="160" t="s">
        <v>221</v>
      </c>
      <c r="E168" s="161" t="s">
        <v>316</v>
      </c>
      <c r="F168" s="162" t="s">
        <v>317</v>
      </c>
      <c r="G168" s="163" t="s">
        <v>224</v>
      </c>
      <c r="H168" s="164">
        <v>9.7680000000000007</v>
      </c>
      <c r="I168" s="165"/>
      <c r="J168" s="166">
        <f t="shared" si="5"/>
        <v>0</v>
      </c>
      <c r="K168" s="167"/>
      <c r="L168" s="31"/>
      <c r="M168" s="168" t="s">
        <v>1</v>
      </c>
      <c r="N168" s="169" t="s">
        <v>38</v>
      </c>
      <c r="O168" s="59"/>
      <c r="P168" s="170">
        <f t="shared" si="6"/>
        <v>0</v>
      </c>
      <c r="Q168" s="170">
        <v>0</v>
      </c>
      <c r="R168" s="170">
        <f t="shared" si="7"/>
        <v>0</v>
      </c>
      <c r="S168" s="170">
        <v>0</v>
      </c>
      <c r="T168" s="171">
        <f t="shared" si="8"/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72" t="s">
        <v>225</v>
      </c>
      <c r="AT168" s="172" t="s">
        <v>221</v>
      </c>
      <c r="AU168" s="172" t="s">
        <v>84</v>
      </c>
      <c r="AY168" s="13" t="s">
        <v>219</v>
      </c>
      <c r="BE168" s="91">
        <f t="shared" si="9"/>
        <v>0</v>
      </c>
      <c r="BF168" s="91">
        <f t="shared" si="10"/>
        <v>0</v>
      </c>
      <c r="BG168" s="91">
        <f t="shared" si="11"/>
        <v>0</v>
      </c>
      <c r="BH168" s="91">
        <f t="shared" si="12"/>
        <v>0</v>
      </c>
      <c r="BI168" s="91">
        <f t="shared" si="13"/>
        <v>0</v>
      </c>
      <c r="BJ168" s="13" t="s">
        <v>84</v>
      </c>
      <c r="BK168" s="91">
        <f t="shared" si="14"/>
        <v>0</v>
      </c>
      <c r="BL168" s="13" t="s">
        <v>225</v>
      </c>
      <c r="BM168" s="172" t="s">
        <v>7</v>
      </c>
    </row>
    <row r="169" spans="1:65" s="11" customFormat="1" ht="22.8" customHeight="1" x14ac:dyDescent="0.25">
      <c r="B169" s="147"/>
      <c r="D169" s="148" t="s">
        <v>71</v>
      </c>
      <c r="E169" s="158" t="s">
        <v>84</v>
      </c>
      <c r="F169" s="158" t="s">
        <v>318</v>
      </c>
      <c r="I169" s="150"/>
      <c r="J169" s="159">
        <f>BK169</f>
        <v>0</v>
      </c>
      <c r="L169" s="147"/>
      <c r="M169" s="152"/>
      <c r="N169" s="153"/>
      <c r="O169" s="153"/>
      <c r="P169" s="154">
        <f>SUM(P170:P182)</f>
        <v>0</v>
      </c>
      <c r="Q169" s="153"/>
      <c r="R169" s="154">
        <f>SUM(R170:R182)</f>
        <v>108.16445970000001</v>
      </c>
      <c r="S169" s="153"/>
      <c r="T169" s="155">
        <f>SUM(T170:T182)</f>
        <v>0</v>
      </c>
      <c r="AR169" s="148" t="s">
        <v>78</v>
      </c>
      <c r="AT169" s="156" t="s">
        <v>71</v>
      </c>
      <c r="AU169" s="156" t="s">
        <v>78</v>
      </c>
      <c r="AY169" s="148" t="s">
        <v>219</v>
      </c>
      <c r="BK169" s="157">
        <f>SUM(BK170:BK182)</f>
        <v>0</v>
      </c>
    </row>
    <row r="170" spans="1:65" s="2" customFormat="1" ht="24.3" customHeight="1" x14ac:dyDescent="0.2">
      <c r="A170" s="30"/>
      <c r="B170" s="128"/>
      <c r="C170" s="160" t="s">
        <v>237</v>
      </c>
      <c r="D170" s="160" t="s">
        <v>221</v>
      </c>
      <c r="E170" s="161" t="s">
        <v>319</v>
      </c>
      <c r="F170" s="162" t="s">
        <v>320</v>
      </c>
      <c r="G170" s="163" t="s">
        <v>321</v>
      </c>
      <c r="H170" s="164">
        <v>100</v>
      </c>
      <c r="I170" s="165"/>
      <c r="J170" s="166">
        <f t="shared" ref="J170:J182" si="15">ROUND(I170*H170,2)</f>
        <v>0</v>
      </c>
      <c r="K170" s="167"/>
      <c r="L170" s="31"/>
      <c r="M170" s="168" t="s">
        <v>1</v>
      </c>
      <c r="N170" s="169" t="s">
        <v>38</v>
      </c>
      <c r="O170" s="59"/>
      <c r="P170" s="170">
        <f t="shared" ref="P170:P182" si="16">O170*H170</f>
        <v>0</v>
      </c>
      <c r="Q170" s="170">
        <v>0</v>
      </c>
      <c r="R170" s="170">
        <f t="shared" ref="R170:R182" si="17">Q170*H170</f>
        <v>0</v>
      </c>
      <c r="S170" s="170">
        <v>0</v>
      </c>
      <c r="T170" s="171">
        <f t="shared" ref="T170:T182" si="18">S170*H170</f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72" t="s">
        <v>225</v>
      </c>
      <c r="AT170" s="172" t="s">
        <v>221</v>
      </c>
      <c r="AU170" s="172" t="s">
        <v>84</v>
      </c>
      <c r="AY170" s="13" t="s">
        <v>219</v>
      </c>
      <c r="BE170" s="91">
        <f t="shared" ref="BE170:BE182" si="19">IF(N170="základná",J170,0)</f>
        <v>0</v>
      </c>
      <c r="BF170" s="91">
        <f t="shared" ref="BF170:BF182" si="20">IF(N170="znížená",J170,0)</f>
        <v>0</v>
      </c>
      <c r="BG170" s="91">
        <f t="shared" ref="BG170:BG182" si="21">IF(N170="zákl. prenesená",J170,0)</f>
        <v>0</v>
      </c>
      <c r="BH170" s="91">
        <f t="shared" ref="BH170:BH182" si="22">IF(N170="zníž. prenesená",J170,0)</f>
        <v>0</v>
      </c>
      <c r="BI170" s="91">
        <f t="shared" ref="BI170:BI182" si="23">IF(N170="nulová",J170,0)</f>
        <v>0</v>
      </c>
      <c r="BJ170" s="13" t="s">
        <v>84</v>
      </c>
      <c r="BK170" s="91">
        <f t="shared" ref="BK170:BK182" si="24">ROUND(I170*H170,2)</f>
        <v>0</v>
      </c>
      <c r="BL170" s="13" t="s">
        <v>225</v>
      </c>
      <c r="BM170" s="172" t="s">
        <v>256</v>
      </c>
    </row>
    <row r="171" spans="1:65" s="2" customFormat="1" ht="24.3" customHeight="1" x14ac:dyDescent="0.2">
      <c r="A171" s="30"/>
      <c r="B171" s="128"/>
      <c r="C171" s="160" t="s">
        <v>257</v>
      </c>
      <c r="D171" s="160" t="s">
        <v>221</v>
      </c>
      <c r="E171" s="161" t="s">
        <v>322</v>
      </c>
      <c r="F171" s="162" t="s">
        <v>323</v>
      </c>
      <c r="G171" s="163" t="s">
        <v>224</v>
      </c>
      <c r="H171" s="164">
        <v>13.603</v>
      </c>
      <c r="I171" s="165"/>
      <c r="J171" s="166">
        <f t="shared" si="15"/>
        <v>0</v>
      </c>
      <c r="K171" s="167"/>
      <c r="L171" s="31"/>
      <c r="M171" s="168" t="s">
        <v>1</v>
      </c>
      <c r="N171" s="169" t="s">
        <v>38</v>
      </c>
      <c r="O171" s="59"/>
      <c r="P171" s="170">
        <f t="shared" si="16"/>
        <v>0</v>
      </c>
      <c r="Q171" s="170">
        <v>2.23706</v>
      </c>
      <c r="R171" s="170">
        <f t="shared" si="17"/>
        <v>30.430727180000002</v>
      </c>
      <c r="S171" s="170">
        <v>0</v>
      </c>
      <c r="T171" s="171">
        <f t="shared" si="18"/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72" t="s">
        <v>225</v>
      </c>
      <c r="AT171" s="172" t="s">
        <v>221</v>
      </c>
      <c r="AU171" s="172" t="s">
        <v>84</v>
      </c>
      <c r="AY171" s="13" t="s">
        <v>219</v>
      </c>
      <c r="BE171" s="91">
        <f t="shared" si="19"/>
        <v>0</v>
      </c>
      <c r="BF171" s="91">
        <f t="shared" si="20"/>
        <v>0</v>
      </c>
      <c r="BG171" s="91">
        <f t="shared" si="21"/>
        <v>0</v>
      </c>
      <c r="BH171" s="91">
        <f t="shared" si="22"/>
        <v>0</v>
      </c>
      <c r="BI171" s="91">
        <f t="shared" si="23"/>
        <v>0</v>
      </c>
      <c r="BJ171" s="13" t="s">
        <v>84</v>
      </c>
      <c r="BK171" s="91">
        <f t="shared" si="24"/>
        <v>0</v>
      </c>
      <c r="BL171" s="13" t="s">
        <v>225</v>
      </c>
      <c r="BM171" s="172" t="s">
        <v>260</v>
      </c>
    </row>
    <row r="172" spans="1:65" s="2" customFormat="1" ht="16.5" customHeight="1" x14ac:dyDescent="0.2">
      <c r="A172" s="30"/>
      <c r="B172" s="128"/>
      <c r="C172" s="160" t="s">
        <v>261</v>
      </c>
      <c r="D172" s="160" t="s">
        <v>221</v>
      </c>
      <c r="E172" s="161" t="s">
        <v>324</v>
      </c>
      <c r="F172" s="162" t="s">
        <v>325</v>
      </c>
      <c r="G172" s="163" t="s">
        <v>321</v>
      </c>
      <c r="H172" s="164">
        <v>7.0650000000000004</v>
      </c>
      <c r="I172" s="165"/>
      <c r="J172" s="166">
        <f t="shared" si="15"/>
        <v>0</v>
      </c>
      <c r="K172" s="167"/>
      <c r="L172" s="31"/>
      <c r="M172" s="168" t="s">
        <v>1</v>
      </c>
      <c r="N172" s="169" t="s">
        <v>38</v>
      </c>
      <c r="O172" s="59"/>
      <c r="P172" s="170">
        <f t="shared" si="16"/>
        <v>0</v>
      </c>
      <c r="Q172" s="170">
        <v>2.2300000000000002E-3</v>
      </c>
      <c r="R172" s="170">
        <f t="shared" si="17"/>
        <v>1.5754950000000004E-2</v>
      </c>
      <c r="S172" s="170">
        <v>0</v>
      </c>
      <c r="T172" s="171">
        <f t="shared" si="18"/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72" t="s">
        <v>225</v>
      </c>
      <c r="AT172" s="172" t="s">
        <v>221</v>
      </c>
      <c r="AU172" s="172" t="s">
        <v>84</v>
      </c>
      <c r="AY172" s="13" t="s">
        <v>219</v>
      </c>
      <c r="BE172" s="91">
        <f t="shared" si="19"/>
        <v>0</v>
      </c>
      <c r="BF172" s="91">
        <f t="shared" si="20"/>
        <v>0</v>
      </c>
      <c r="BG172" s="91">
        <f t="shared" si="21"/>
        <v>0</v>
      </c>
      <c r="BH172" s="91">
        <f t="shared" si="22"/>
        <v>0</v>
      </c>
      <c r="BI172" s="91">
        <f t="shared" si="23"/>
        <v>0</v>
      </c>
      <c r="BJ172" s="13" t="s">
        <v>84</v>
      </c>
      <c r="BK172" s="91">
        <f t="shared" si="24"/>
        <v>0</v>
      </c>
      <c r="BL172" s="13" t="s">
        <v>225</v>
      </c>
      <c r="BM172" s="172" t="s">
        <v>264</v>
      </c>
    </row>
    <row r="173" spans="1:65" s="2" customFormat="1" ht="16.5" customHeight="1" x14ac:dyDescent="0.2">
      <c r="A173" s="30"/>
      <c r="B173" s="128"/>
      <c r="C173" s="160" t="s">
        <v>265</v>
      </c>
      <c r="D173" s="160" t="s">
        <v>221</v>
      </c>
      <c r="E173" s="161" t="s">
        <v>326</v>
      </c>
      <c r="F173" s="162" t="s">
        <v>327</v>
      </c>
      <c r="G173" s="163" t="s">
        <v>321</v>
      </c>
      <c r="H173" s="164">
        <v>7.0650000000000004</v>
      </c>
      <c r="I173" s="165"/>
      <c r="J173" s="166">
        <f t="shared" si="15"/>
        <v>0</v>
      </c>
      <c r="K173" s="167"/>
      <c r="L173" s="31"/>
      <c r="M173" s="168" t="s">
        <v>1</v>
      </c>
      <c r="N173" s="169" t="s">
        <v>38</v>
      </c>
      <c r="O173" s="59"/>
      <c r="P173" s="170">
        <f t="shared" si="16"/>
        <v>0</v>
      </c>
      <c r="Q173" s="170">
        <v>0</v>
      </c>
      <c r="R173" s="170">
        <f t="shared" si="17"/>
        <v>0</v>
      </c>
      <c r="S173" s="170">
        <v>0</v>
      </c>
      <c r="T173" s="171">
        <f t="shared" si="18"/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72" t="s">
        <v>225</v>
      </c>
      <c r="AT173" s="172" t="s">
        <v>221</v>
      </c>
      <c r="AU173" s="172" t="s">
        <v>84</v>
      </c>
      <c r="AY173" s="13" t="s">
        <v>219</v>
      </c>
      <c r="BE173" s="91">
        <f t="shared" si="19"/>
        <v>0</v>
      </c>
      <c r="BF173" s="91">
        <f t="shared" si="20"/>
        <v>0</v>
      </c>
      <c r="BG173" s="91">
        <f t="shared" si="21"/>
        <v>0</v>
      </c>
      <c r="BH173" s="91">
        <f t="shared" si="22"/>
        <v>0</v>
      </c>
      <c r="BI173" s="91">
        <f t="shared" si="23"/>
        <v>0</v>
      </c>
      <c r="BJ173" s="13" t="s">
        <v>84</v>
      </c>
      <c r="BK173" s="91">
        <f t="shared" si="24"/>
        <v>0</v>
      </c>
      <c r="BL173" s="13" t="s">
        <v>225</v>
      </c>
      <c r="BM173" s="172" t="s">
        <v>268</v>
      </c>
    </row>
    <row r="174" spans="1:65" s="2" customFormat="1" ht="21.75" customHeight="1" x14ac:dyDescent="0.2">
      <c r="A174" s="30"/>
      <c r="B174" s="128"/>
      <c r="C174" s="160" t="s">
        <v>242</v>
      </c>
      <c r="D174" s="160" t="s">
        <v>221</v>
      </c>
      <c r="E174" s="161" t="s">
        <v>328</v>
      </c>
      <c r="F174" s="162" t="s">
        <v>329</v>
      </c>
      <c r="G174" s="163" t="s">
        <v>250</v>
      </c>
      <c r="H174" s="164">
        <v>0.61399999999999999</v>
      </c>
      <c r="I174" s="165"/>
      <c r="J174" s="166">
        <f t="shared" si="15"/>
        <v>0</v>
      </c>
      <c r="K174" s="167"/>
      <c r="L174" s="31"/>
      <c r="M174" s="168" t="s">
        <v>1</v>
      </c>
      <c r="N174" s="169" t="s">
        <v>38</v>
      </c>
      <c r="O174" s="59"/>
      <c r="P174" s="170">
        <f t="shared" si="16"/>
        <v>0</v>
      </c>
      <c r="Q174" s="170">
        <v>0.98900999999999994</v>
      </c>
      <c r="R174" s="170">
        <f t="shared" si="17"/>
        <v>0.60725213999999994</v>
      </c>
      <c r="S174" s="170">
        <v>0</v>
      </c>
      <c r="T174" s="171">
        <f t="shared" si="18"/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72" t="s">
        <v>225</v>
      </c>
      <c r="AT174" s="172" t="s">
        <v>221</v>
      </c>
      <c r="AU174" s="172" t="s">
        <v>84</v>
      </c>
      <c r="AY174" s="13" t="s">
        <v>219</v>
      </c>
      <c r="BE174" s="91">
        <f t="shared" si="19"/>
        <v>0</v>
      </c>
      <c r="BF174" s="91">
        <f t="shared" si="20"/>
        <v>0</v>
      </c>
      <c r="BG174" s="91">
        <f t="shared" si="21"/>
        <v>0</v>
      </c>
      <c r="BH174" s="91">
        <f t="shared" si="22"/>
        <v>0</v>
      </c>
      <c r="BI174" s="91">
        <f t="shared" si="23"/>
        <v>0</v>
      </c>
      <c r="BJ174" s="13" t="s">
        <v>84</v>
      </c>
      <c r="BK174" s="91">
        <f t="shared" si="24"/>
        <v>0</v>
      </c>
      <c r="BL174" s="13" t="s">
        <v>225</v>
      </c>
      <c r="BM174" s="172" t="s">
        <v>271</v>
      </c>
    </row>
    <row r="175" spans="1:65" s="2" customFormat="1" ht="24.3" customHeight="1" x14ac:dyDescent="0.2">
      <c r="A175" s="30"/>
      <c r="B175" s="128"/>
      <c r="C175" s="160" t="s">
        <v>272</v>
      </c>
      <c r="D175" s="160" t="s">
        <v>221</v>
      </c>
      <c r="E175" s="161" t="s">
        <v>330</v>
      </c>
      <c r="F175" s="162" t="s">
        <v>331</v>
      </c>
      <c r="G175" s="163" t="s">
        <v>224</v>
      </c>
      <c r="H175" s="164">
        <v>5.9720000000000004</v>
      </c>
      <c r="I175" s="165"/>
      <c r="J175" s="166">
        <f t="shared" si="15"/>
        <v>0</v>
      </c>
      <c r="K175" s="167"/>
      <c r="L175" s="31"/>
      <c r="M175" s="168" t="s">
        <v>1</v>
      </c>
      <c r="N175" s="169" t="s">
        <v>38</v>
      </c>
      <c r="O175" s="59"/>
      <c r="P175" s="170">
        <f t="shared" si="16"/>
        <v>0</v>
      </c>
      <c r="Q175" s="170">
        <v>2.1286399999999999</v>
      </c>
      <c r="R175" s="170">
        <f t="shared" si="17"/>
        <v>12.712238080000001</v>
      </c>
      <c r="S175" s="170">
        <v>0</v>
      </c>
      <c r="T175" s="171">
        <f t="shared" si="18"/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72" t="s">
        <v>225</v>
      </c>
      <c r="AT175" s="172" t="s">
        <v>221</v>
      </c>
      <c r="AU175" s="172" t="s">
        <v>84</v>
      </c>
      <c r="AY175" s="13" t="s">
        <v>219</v>
      </c>
      <c r="BE175" s="91">
        <f t="shared" si="19"/>
        <v>0</v>
      </c>
      <c r="BF175" s="91">
        <f t="shared" si="20"/>
        <v>0</v>
      </c>
      <c r="BG175" s="91">
        <f t="shared" si="21"/>
        <v>0</v>
      </c>
      <c r="BH175" s="91">
        <f t="shared" si="22"/>
        <v>0</v>
      </c>
      <c r="BI175" s="91">
        <f t="shared" si="23"/>
        <v>0</v>
      </c>
      <c r="BJ175" s="13" t="s">
        <v>84</v>
      </c>
      <c r="BK175" s="91">
        <f t="shared" si="24"/>
        <v>0</v>
      </c>
      <c r="BL175" s="13" t="s">
        <v>225</v>
      </c>
      <c r="BM175" s="172" t="s">
        <v>275</v>
      </c>
    </row>
    <row r="176" spans="1:65" s="2" customFormat="1" ht="16.5" customHeight="1" x14ac:dyDescent="0.2">
      <c r="A176" s="30"/>
      <c r="B176" s="128"/>
      <c r="C176" s="160" t="s">
        <v>247</v>
      </c>
      <c r="D176" s="160" t="s">
        <v>221</v>
      </c>
      <c r="E176" s="161" t="s">
        <v>332</v>
      </c>
      <c r="F176" s="162" t="s">
        <v>333</v>
      </c>
      <c r="G176" s="163" t="s">
        <v>224</v>
      </c>
      <c r="H176" s="164">
        <v>3.8650000000000002</v>
      </c>
      <c r="I176" s="165"/>
      <c r="J176" s="166">
        <f t="shared" si="15"/>
        <v>0</v>
      </c>
      <c r="K176" s="167"/>
      <c r="L176" s="31"/>
      <c r="M176" s="168" t="s">
        <v>1</v>
      </c>
      <c r="N176" s="169" t="s">
        <v>38</v>
      </c>
      <c r="O176" s="59"/>
      <c r="P176" s="170">
        <f t="shared" si="16"/>
        <v>0</v>
      </c>
      <c r="Q176" s="170">
        <v>2.4193099999999998</v>
      </c>
      <c r="R176" s="170">
        <f t="shared" si="17"/>
        <v>9.3506331500000002</v>
      </c>
      <c r="S176" s="170">
        <v>0</v>
      </c>
      <c r="T176" s="171">
        <f t="shared" si="18"/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72" t="s">
        <v>225</v>
      </c>
      <c r="AT176" s="172" t="s">
        <v>221</v>
      </c>
      <c r="AU176" s="172" t="s">
        <v>84</v>
      </c>
      <c r="AY176" s="13" t="s">
        <v>219</v>
      </c>
      <c r="BE176" s="91">
        <f t="shared" si="19"/>
        <v>0</v>
      </c>
      <c r="BF176" s="91">
        <f t="shared" si="20"/>
        <v>0</v>
      </c>
      <c r="BG176" s="91">
        <f t="shared" si="21"/>
        <v>0</v>
      </c>
      <c r="BH176" s="91">
        <f t="shared" si="22"/>
        <v>0</v>
      </c>
      <c r="BI176" s="91">
        <f t="shared" si="23"/>
        <v>0</v>
      </c>
      <c r="BJ176" s="13" t="s">
        <v>84</v>
      </c>
      <c r="BK176" s="91">
        <f t="shared" si="24"/>
        <v>0</v>
      </c>
      <c r="BL176" s="13" t="s">
        <v>225</v>
      </c>
      <c r="BM176" s="172" t="s">
        <v>279</v>
      </c>
    </row>
    <row r="177" spans="1:65" s="2" customFormat="1" ht="24.3" customHeight="1" x14ac:dyDescent="0.2">
      <c r="A177" s="30"/>
      <c r="B177" s="128"/>
      <c r="C177" s="160" t="s">
        <v>334</v>
      </c>
      <c r="D177" s="160" t="s">
        <v>221</v>
      </c>
      <c r="E177" s="161" t="s">
        <v>335</v>
      </c>
      <c r="F177" s="162" t="s">
        <v>336</v>
      </c>
      <c r="G177" s="163" t="s">
        <v>224</v>
      </c>
      <c r="H177" s="164">
        <v>21.888999999999999</v>
      </c>
      <c r="I177" s="165"/>
      <c r="J177" s="166">
        <f t="shared" si="15"/>
        <v>0</v>
      </c>
      <c r="K177" s="167"/>
      <c r="L177" s="31"/>
      <c r="M177" s="168" t="s">
        <v>1</v>
      </c>
      <c r="N177" s="169" t="s">
        <v>38</v>
      </c>
      <c r="O177" s="59"/>
      <c r="P177" s="170">
        <f t="shared" si="16"/>
        <v>0</v>
      </c>
      <c r="Q177" s="170">
        <v>2.4470200000000002</v>
      </c>
      <c r="R177" s="170">
        <f t="shared" si="17"/>
        <v>53.562820780000003</v>
      </c>
      <c r="S177" s="170">
        <v>0</v>
      </c>
      <c r="T177" s="171">
        <f t="shared" si="18"/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72" t="s">
        <v>225</v>
      </c>
      <c r="AT177" s="172" t="s">
        <v>221</v>
      </c>
      <c r="AU177" s="172" t="s">
        <v>84</v>
      </c>
      <c r="AY177" s="13" t="s">
        <v>219</v>
      </c>
      <c r="BE177" s="91">
        <f t="shared" si="19"/>
        <v>0</v>
      </c>
      <c r="BF177" s="91">
        <f t="shared" si="20"/>
        <v>0</v>
      </c>
      <c r="BG177" s="91">
        <f t="shared" si="21"/>
        <v>0</v>
      </c>
      <c r="BH177" s="91">
        <f t="shared" si="22"/>
        <v>0</v>
      </c>
      <c r="BI177" s="91">
        <f t="shared" si="23"/>
        <v>0</v>
      </c>
      <c r="BJ177" s="13" t="s">
        <v>84</v>
      </c>
      <c r="BK177" s="91">
        <f t="shared" si="24"/>
        <v>0</v>
      </c>
      <c r="BL177" s="13" t="s">
        <v>225</v>
      </c>
      <c r="BM177" s="172" t="s">
        <v>337</v>
      </c>
    </row>
    <row r="178" spans="1:65" s="2" customFormat="1" ht="16.5" customHeight="1" x14ac:dyDescent="0.2">
      <c r="A178" s="30"/>
      <c r="B178" s="128"/>
      <c r="C178" s="160" t="s">
        <v>251</v>
      </c>
      <c r="D178" s="160" t="s">
        <v>221</v>
      </c>
      <c r="E178" s="161" t="s">
        <v>338</v>
      </c>
      <c r="F178" s="162" t="s">
        <v>339</v>
      </c>
      <c r="G178" s="163" t="s">
        <v>321</v>
      </c>
      <c r="H178" s="164">
        <v>2.4</v>
      </c>
      <c r="I178" s="165"/>
      <c r="J178" s="166">
        <f t="shared" si="15"/>
        <v>0</v>
      </c>
      <c r="K178" s="167"/>
      <c r="L178" s="31"/>
      <c r="M178" s="168" t="s">
        <v>1</v>
      </c>
      <c r="N178" s="169" t="s">
        <v>38</v>
      </c>
      <c r="O178" s="59"/>
      <c r="P178" s="170">
        <f t="shared" si="16"/>
        <v>0</v>
      </c>
      <c r="Q178" s="170">
        <v>2.2300000000000002E-3</v>
      </c>
      <c r="R178" s="170">
        <f t="shared" si="17"/>
        <v>5.352E-3</v>
      </c>
      <c r="S178" s="170">
        <v>0</v>
      </c>
      <c r="T178" s="171">
        <f t="shared" si="18"/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72" t="s">
        <v>225</v>
      </c>
      <c r="AT178" s="172" t="s">
        <v>221</v>
      </c>
      <c r="AU178" s="172" t="s">
        <v>84</v>
      </c>
      <c r="AY178" s="13" t="s">
        <v>219</v>
      </c>
      <c r="BE178" s="91">
        <f t="shared" si="19"/>
        <v>0</v>
      </c>
      <c r="BF178" s="91">
        <f t="shared" si="20"/>
        <v>0</v>
      </c>
      <c r="BG178" s="91">
        <f t="shared" si="21"/>
        <v>0</v>
      </c>
      <c r="BH178" s="91">
        <f t="shared" si="22"/>
        <v>0</v>
      </c>
      <c r="BI178" s="91">
        <f t="shared" si="23"/>
        <v>0</v>
      </c>
      <c r="BJ178" s="13" t="s">
        <v>84</v>
      </c>
      <c r="BK178" s="91">
        <f t="shared" si="24"/>
        <v>0</v>
      </c>
      <c r="BL178" s="13" t="s">
        <v>225</v>
      </c>
      <c r="BM178" s="172" t="s">
        <v>340</v>
      </c>
    </row>
    <row r="179" spans="1:65" s="2" customFormat="1" ht="16.5" customHeight="1" x14ac:dyDescent="0.2">
      <c r="A179" s="30"/>
      <c r="B179" s="128"/>
      <c r="C179" s="160" t="s">
        <v>341</v>
      </c>
      <c r="D179" s="160" t="s">
        <v>221</v>
      </c>
      <c r="E179" s="161" t="s">
        <v>342</v>
      </c>
      <c r="F179" s="162" t="s">
        <v>343</v>
      </c>
      <c r="G179" s="163" t="s">
        <v>321</v>
      </c>
      <c r="H179" s="164">
        <v>2.4</v>
      </c>
      <c r="I179" s="165"/>
      <c r="J179" s="166">
        <f t="shared" si="15"/>
        <v>0</v>
      </c>
      <c r="K179" s="167"/>
      <c r="L179" s="31"/>
      <c r="M179" s="168" t="s">
        <v>1</v>
      </c>
      <c r="N179" s="169" t="s">
        <v>38</v>
      </c>
      <c r="O179" s="59"/>
      <c r="P179" s="170">
        <f t="shared" si="16"/>
        <v>0</v>
      </c>
      <c r="Q179" s="170">
        <v>0</v>
      </c>
      <c r="R179" s="170">
        <f t="shared" si="17"/>
        <v>0</v>
      </c>
      <c r="S179" s="170">
        <v>0</v>
      </c>
      <c r="T179" s="171">
        <f t="shared" si="18"/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72" t="s">
        <v>225</v>
      </c>
      <c r="AT179" s="172" t="s">
        <v>221</v>
      </c>
      <c r="AU179" s="172" t="s">
        <v>84</v>
      </c>
      <c r="AY179" s="13" t="s">
        <v>219</v>
      </c>
      <c r="BE179" s="91">
        <f t="shared" si="19"/>
        <v>0</v>
      </c>
      <c r="BF179" s="91">
        <f t="shared" si="20"/>
        <v>0</v>
      </c>
      <c r="BG179" s="91">
        <f t="shared" si="21"/>
        <v>0</v>
      </c>
      <c r="BH179" s="91">
        <f t="shared" si="22"/>
        <v>0</v>
      </c>
      <c r="BI179" s="91">
        <f t="shared" si="23"/>
        <v>0</v>
      </c>
      <c r="BJ179" s="13" t="s">
        <v>84</v>
      </c>
      <c r="BK179" s="91">
        <f t="shared" si="24"/>
        <v>0</v>
      </c>
      <c r="BL179" s="13" t="s">
        <v>225</v>
      </c>
      <c r="BM179" s="172" t="s">
        <v>344</v>
      </c>
    </row>
    <row r="180" spans="1:65" s="2" customFormat="1" ht="24.3" customHeight="1" x14ac:dyDescent="0.2">
      <c r="A180" s="30"/>
      <c r="B180" s="128"/>
      <c r="C180" s="160" t="s">
        <v>7</v>
      </c>
      <c r="D180" s="160" t="s">
        <v>221</v>
      </c>
      <c r="E180" s="161" t="s">
        <v>345</v>
      </c>
      <c r="F180" s="162" t="s">
        <v>346</v>
      </c>
      <c r="G180" s="163" t="s">
        <v>246</v>
      </c>
      <c r="H180" s="164">
        <v>2</v>
      </c>
      <c r="I180" s="165"/>
      <c r="J180" s="166">
        <f t="shared" si="15"/>
        <v>0</v>
      </c>
      <c r="K180" s="167"/>
      <c r="L180" s="31"/>
      <c r="M180" s="168" t="s">
        <v>1</v>
      </c>
      <c r="N180" s="169" t="s">
        <v>38</v>
      </c>
      <c r="O180" s="59"/>
      <c r="P180" s="170">
        <f t="shared" si="16"/>
        <v>0</v>
      </c>
      <c r="Q180" s="170">
        <v>1.6000000000000001E-4</v>
      </c>
      <c r="R180" s="170">
        <f t="shared" si="17"/>
        <v>3.2000000000000003E-4</v>
      </c>
      <c r="S180" s="170">
        <v>0</v>
      </c>
      <c r="T180" s="171">
        <f t="shared" si="18"/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72" t="s">
        <v>225</v>
      </c>
      <c r="AT180" s="172" t="s">
        <v>221</v>
      </c>
      <c r="AU180" s="172" t="s">
        <v>84</v>
      </c>
      <c r="AY180" s="13" t="s">
        <v>219</v>
      </c>
      <c r="BE180" s="91">
        <f t="shared" si="19"/>
        <v>0</v>
      </c>
      <c r="BF180" s="91">
        <f t="shared" si="20"/>
        <v>0</v>
      </c>
      <c r="BG180" s="91">
        <f t="shared" si="21"/>
        <v>0</v>
      </c>
      <c r="BH180" s="91">
        <f t="shared" si="22"/>
        <v>0</v>
      </c>
      <c r="BI180" s="91">
        <f t="shared" si="23"/>
        <v>0</v>
      </c>
      <c r="BJ180" s="13" t="s">
        <v>84</v>
      </c>
      <c r="BK180" s="91">
        <f t="shared" si="24"/>
        <v>0</v>
      </c>
      <c r="BL180" s="13" t="s">
        <v>225</v>
      </c>
      <c r="BM180" s="172" t="s">
        <v>347</v>
      </c>
    </row>
    <row r="181" spans="1:65" s="2" customFormat="1" ht="24.3" customHeight="1" x14ac:dyDescent="0.2">
      <c r="A181" s="30"/>
      <c r="B181" s="128"/>
      <c r="C181" s="160" t="s">
        <v>348</v>
      </c>
      <c r="D181" s="160" t="s">
        <v>221</v>
      </c>
      <c r="E181" s="161" t="s">
        <v>349</v>
      </c>
      <c r="F181" s="162" t="s">
        <v>350</v>
      </c>
      <c r="G181" s="163" t="s">
        <v>246</v>
      </c>
      <c r="H181" s="164">
        <v>2</v>
      </c>
      <c r="I181" s="165"/>
      <c r="J181" s="166">
        <f t="shared" si="15"/>
        <v>0</v>
      </c>
      <c r="K181" s="167"/>
      <c r="L181" s="31"/>
      <c r="M181" s="168" t="s">
        <v>1</v>
      </c>
      <c r="N181" s="169" t="s">
        <v>38</v>
      </c>
      <c r="O181" s="59"/>
      <c r="P181" s="170">
        <f t="shared" si="16"/>
        <v>0</v>
      </c>
      <c r="Q181" s="170">
        <v>2.5000000000000001E-4</v>
      </c>
      <c r="R181" s="170">
        <f t="shared" si="17"/>
        <v>5.0000000000000001E-4</v>
      </c>
      <c r="S181" s="170">
        <v>0</v>
      </c>
      <c r="T181" s="171">
        <f t="shared" si="18"/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72" t="s">
        <v>225</v>
      </c>
      <c r="AT181" s="172" t="s">
        <v>221</v>
      </c>
      <c r="AU181" s="172" t="s">
        <v>84</v>
      </c>
      <c r="AY181" s="13" t="s">
        <v>219</v>
      </c>
      <c r="BE181" s="91">
        <f t="shared" si="19"/>
        <v>0</v>
      </c>
      <c r="BF181" s="91">
        <f t="shared" si="20"/>
        <v>0</v>
      </c>
      <c r="BG181" s="91">
        <f t="shared" si="21"/>
        <v>0</v>
      </c>
      <c r="BH181" s="91">
        <f t="shared" si="22"/>
        <v>0</v>
      </c>
      <c r="BI181" s="91">
        <f t="shared" si="23"/>
        <v>0</v>
      </c>
      <c r="BJ181" s="13" t="s">
        <v>84</v>
      </c>
      <c r="BK181" s="91">
        <f t="shared" si="24"/>
        <v>0</v>
      </c>
      <c r="BL181" s="13" t="s">
        <v>225</v>
      </c>
      <c r="BM181" s="172" t="s">
        <v>351</v>
      </c>
    </row>
    <row r="182" spans="1:65" s="2" customFormat="1" ht="16.5" customHeight="1" x14ac:dyDescent="0.2">
      <c r="A182" s="30"/>
      <c r="B182" s="128"/>
      <c r="C182" s="160" t="s">
        <v>256</v>
      </c>
      <c r="D182" s="160" t="s">
        <v>221</v>
      </c>
      <c r="E182" s="161" t="s">
        <v>352</v>
      </c>
      <c r="F182" s="162" t="s">
        <v>353</v>
      </c>
      <c r="G182" s="163" t="s">
        <v>250</v>
      </c>
      <c r="H182" s="164">
        <v>1.286</v>
      </c>
      <c r="I182" s="165"/>
      <c r="J182" s="166">
        <f t="shared" si="15"/>
        <v>0</v>
      </c>
      <c r="K182" s="167"/>
      <c r="L182" s="31"/>
      <c r="M182" s="168" t="s">
        <v>1</v>
      </c>
      <c r="N182" s="169" t="s">
        <v>38</v>
      </c>
      <c r="O182" s="59"/>
      <c r="P182" s="170">
        <f t="shared" si="16"/>
        <v>0</v>
      </c>
      <c r="Q182" s="170">
        <v>1.1499699999999999</v>
      </c>
      <c r="R182" s="170">
        <f t="shared" si="17"/>
        <v>1.4788614199999999</v>
      </c>
      <c r="S182" s="170">
        <v>0</v>
      </c>
      <c r="T182" s="171">
        <f t="shared" si="18"/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72" t="s">
        <v>225</v>
      </c>
      <c r="AT182" s="172" t="s">
        <v>221</v>
      </c>
      <c r="AU182" s="172" t="s">
        <v>84</v>
      </c>
      <c r="AY182" s="13" t="s">
        <v>219</v>
      </c>
      <c r="BE182" s="91">
        <f t="shared" si="19"/>
        <v>0</v>
      </c>
      <c r="BF182" s="91">
        <f t="shared" si="20"/>
        <v>0</v>
      </c>
      <c r="BG182" s="91">
        <f t="shared" si="21"/>
        <v>0</v>
      </c>
      <c r="BH182" s="91">
        <f t="shared" si="22"/>
        <v>0</v>
      </c>
      <c r="BI182" s="91">
        <f t="shared" si="23"/>
        <v>0</v>
      </c>
      <c r="BJ182" s="13" t="s">
        <v>84</v>
      </c>
      <c r="BK182" s="91">
        <f t="shared" si="24"/>
        <v>0</v>
      </c>
      <c r="BL182" s="13" t="s">
        <v>225</v>
      </c>
      <c r="BM182" s="172" t="s">
        <v>354</v>
      </c>
    </row>
    <row r="183" spans="1:65" s="11" customFormat="1" ht="22.8" customHeight="1" x14ac:dyDescent="0.25">
      <c r="B183" s="147"/>
      <c r="D183" s="148" t="s">
        <v>71</v>
      </c>
      <c r="E183" s="158" t="s">
        <v>91</v>
      </c>
      <c r="F183" s="158" t="s">
        <v>355</v>
      </c>
      <c r="I183" s="150"/>
      <c r="J183" s="159">
        <f>BK183</f>
        <v>0</v>
      </c>
      <c r="L183" s="147"/>
      <c r="M183" s="152"/>
      <c r="N183" s="153"/>
      <c r="O183" s="153"/>
      <c r="P183" s="154">
        <f>SUM(P184:P207)</f>
        <v>0</v>
      </c>
      <c r="Q183" s="153"/>
      <c r="R183" s="154">
        <f>SUM(R184:R207)</f>
        <v>47.082065679999992</v>
      </c>
      <c r="S183" s="153"/>
      <c r="T183" s="155">
        <f>SUM(T184:T207)</f>
        <v>0</v>
      </c>
      <c r="AR183" s="148" t="s">
        <v>78</v>
      </c>
      <c r="AT183" s="156" t="s">
        <v>71</v>
      </c>
      <c r="AU183" s="156" t="s">
        <v>78</v>
      </c>
      <c r="AY183" s="148" t="s">
        <v>219</v>
      </c>
      <c r="BK183" s="157">
        <f>SUM(BK184:BK207)</f>
        <v>0</v>
      </c>
    </row>
    <row r="184" spans="1:65" s="2" customFormat="1" ht="24.3" customHeight="1" x14ac:dyDescent="0.2">
      <c r="A184" s="30"/>
      <c r="B184" s="128"/>
      <c r="C184" s="160" t="s">
        <v>356</v>
      </c>
      <c r="D184" s="160" t="s">
        <v>221</v>
      </c>
      <c r="E184" s="161" t="s">
        <v>357</v>
      </c>
      <c r="F184" s="162" t="s">
        <v>358</v>
      </c>
      <c r="G184" s="163" t="s">
        <v>224</v>
      </c>
      <c r="H184" s="164">
        <v>28.728000000000002</v>
      </c>
      <c r="I184" s="165"/>
      <c r="J184" s="166">
        <f t="shared" ref="J184:J207" si="25">ROUND(I184*H184,2)</f>
        <v>0</v>
      </c>
      <c r="K184" s="167"/>
      <c r="L184" s="31"/>
      <c r="M184" s="168" t="s">
        <v>1</v>
      </c>
      <c r="N184" s="169" t="s">
        <v>38</v>
      </c>
      <c r="O184" s="59"/>
      <c r="P184" s="170">
        <f t="shared" ref="P184:P207" si="26">O184*H184</f>
        <v>0</v>
      </c>
      <c r="Q184" s="170">
        <v>0.25314999999999999</v>
      </c>
      <c r="R184" s="170">
        <f t="shared" ref="R184:R207" si="27">Q184*H184</f>
        <v>7.2724931999999995</v>
      </c>
      <c r="S184" s="170">
        <v>0</v>
      </c>
      <c r="T184" s="171">
        <f t="shared" ref="T184:T207" si="28">S184*H184</f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72" t="s">
        <v>225</v>
      </c>
      <c r="AT184" s="172" t="s">
        <v>221</v>
      </c>
      <c r="AU184" s="172" t="s">
        <v>84</v>
      </c>
      <c r="AY184" s="13" t="s">
        <v>219</v>
      </c>
      <c r="BE184" s="91">
        <f t="shared" ref="BE184:BE207" si="29">IF(N184="základná",J184,0)</f>
        <v>0</v>
      </c>
      <c r="BF184" s="91">
        <f t="shared" ref="BF184:BF207" si="30">IF(N184="znížená",J184,0)</f>
        <v>0</v>
      </c>
      <c r="BG184" s="91">
        <f t="shared" ref="BG184:BG207" si="31">IF(N184="zákl. prenesená",J184,0)</f>
        <v>0</v>
      </c>
      <c r="BH184" s="91">
        <f t="shared" ref="BH184:BH207" si="32">IF(N184="zníž. prenesená",J184,0)</f>
        <v>0</v>
      </c>
      <c r="BI184" s="91">
        <f t="shared" ref="BI184:BI207" si="33">IF(N184="nulová",J184,0)</f>
        <v>0</v>
      </c>
      <c r="BJ184" s="13" t="s">
        <v>84</v>
      </c>
      <c r="BK184" s="91">
        <f t="shared" ref="BK184:BK207" si="34">ROUND(I184*H184,2)</f>
        <v>0</v>
      </c>
      <c r="BL184" s="13" t="s">
        <v>225</v>
      </c>
      <c r="BM184" s="172" t="s">
        <v>359</v>
      </c>
    </row>
    <row r="185" spans="1:65" s="2" customFormat="1" ht="24.3" customHeight="1" x14ac:dyDescent="0.2">
      <c r="A185" s="30"/>
      <c r="B185" s="128"/>
      <c r="C185" s="160" t="s">
        <v>260</v>
      </c>
      <c r="D185" s="160" t="s">
        <v>221</v>
      </c>
      <c r="E185" s="161" t="s">
        <v>360</v>
      </c>
      <c r="F185" s="162" t="s">
        <v>361</v>
      </c>
      <c r="G185" s="163" t="s">
        <v>224</v>
      </c>
      <c r="H185" s="164">
        <v>5.3730000000000002</v>
      </c>
      <c r="I185" s="165"/>
      <c r="J185" s="166">
        <f t="shared" si="25"/>
        <v>0</v>
      </c>
      <c r="K185" s="167"/>
      <c r="L185" s="31"/>
      <c r="M185" s="168" t="s">
        <v>1</v>
      </c>
      <c r="N185" s="169" t="s">
        <v>38</v>
      </c>
      <c r="O185" s="59"/>
      <c r="P185" s="170">
        <f t="shared" si="26"/>
        <v>0</v>
      </c>
      <c r="Q185" s="170">
        <v>0.82628000000000001</v>
      </c>
      <c r="R185" s="170">
        <f t="shared" si="27"/>
        <v>4.4396024399999998</v>
      </c>
      <c r="S185" s="170">
        <v>0</v>
      </c>
      <c r="T185" s="171">
        <f t="shared" si="28"/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72" t="s">
        <v>225</v>
      </c>
      <c r="AT185" s="172" t="s">
        <v>221</v>
      </c>
      <c r="AU185" s="172" t="s">
        <v>84</v>
      </c>
      <c r="AY185" s="13" t="s">
        <v>219</v>
      </c>
      <c r="BE185" s="91">
        <f t="shared" si="29"/>
        <v>0</v>
      </c>
      <c r="BF185" s="91">
        <f t="shared" si="30"/>
        <v>0</v>
      </c>
      <c r="BG185" s="91">
        <f t="shared" si="31"/>
        <v>0</v>
      </c>
      <c r="BH185" s="91">
        <f t="shared" si="32"/>
        <v>0</v>
      </c>
      <c r="BI185" s="91">
        <f t="shared" si="33"/>
        <v>0</v>
      </c>
      <c r="BJ185" s="13" t="s">
        <v>84</v>
      </c>
      <c r="BK185" s="91">
        <f t="shared" si="34"/>
        <v>0</v>
      </c>
      <c r="BL185" s="13" t="s">
        <v>225</v>
      </c>
      <c r="BM185" s="172" t="s">
        <v>362</v>
      </c>
    </row>
    <row r="186" spans="1:65" s="2" customFormat="1" ht="24.3" customHeight="1" x14ac:dyDescent="0.2">
      <c r="A186" s="30"/>
      <c r="B186" s="128"/>
      <c r="C186" s="160" t="s">
        <v>363</v>
      </c>
      <c r="D186" s="160" t="s">
        <v>221</v>
      </c>
      <c r="E186" s="161" t="s">
        <v>364</v>
      </c>
      <c r="F186" s="162" t="s">
        <v>365</v>
      </c>
      <c r="G186" s="163" t="s">
        <v>224</v>
      </c>
      <c r="H186" s="164">
        <v>3.5150000000000001</v>
      </c>
      <c r="I186" s="165"/>
      <c r="J186" s="166">
        <f t="shared" si="25"/>
        <v>0</v>
      </c>
      <c r="K186" s="167"/>
      <c r="L186" s="31"/>
      <c r="M186" s="168" t="s">
        <v>1</v>
      </c>
      <c r="N186" s="169" t="s">
        <v>38</v>
      </c>
      <c r="O186" s="59"/>
      <c r="P186" s="170">
        <f t="shared" si="26"/>
        <v>0</v>
      </c>
      <c r="Q186" s="170">
        <v>2.4495300000000002</v>
      </c>
      <c r="R186" s="170">
        <f t="shared" si="27"/>
        <v>8.6100979500000019</v>
      </c>
      <c r="S186" s="170">
        <v>0</v>
      </c>
      <c r="T186" s="171">
        <f t="shared" si="28"/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72" t="s">
        <v>225</v>
      </c>
      <c r="AT186" s="172" t="s">
        <v>221</v>
      </c>
      <c r="AU186" s="172" t="s">
        <v>84</v>
      </c>
      <c r="AY186" s="13" t="s">
        <v>219</v>
      </c>
      <c r="BE186" s="91">
        <f t="shared" si="29"/>
        <v>0</v>
      </c>
      <c r="BF186" s="91">
        <f t="shared" si="30"/>
        <v>0</v>
      </c>
      <c r="BG186" s="91">
        <f t="shared" si="31"/>
        <v>0</v>
      </c>
      <c r="BH186" s="91">
        <f t="shared" si="32"/>
        <v>0</v>
      </c>
      <c r="BI186" s="91">
        <f t="shared" si="33"/>
        <v>0</v>
      </c>
      <c r="BJ186" s="13" t="s">
        <v>84</v>
      </c>
      <c r="BK186" s="91">
        <f t="shared" si="34"/>
        <v>0</v>
      </c>
      <c r="BL186" s="13" t="s">
        <v>225</v>
      </c>
      <c r="BM186" s="172" t="s">
        <v>366</v>
      </c>
    </row>
    <row r="187" spans="1:65" s="2" customFormat="1" ht="24.3" customHeight="1" x14ac:dyDescent="0.2">
      <c r="A187" s="30"/>
      <c r="B187" s="128"/>
      <c r="C187" s="160" t="s">
        <v>264</v>
      </c>
      <c r="D187" s="160" t="s">
        <v>221</v>
      </c>
      <c r="E187" s="161" t="s">
        <v>367</v>
      </c>
      <c r="F187" s="162" t="s">
        <v>368</v>
      </c>
      <c r="G187" s="163" t="s">
        <v>321</v>
      </c>
      <c r="H187" s="164">
        <v>49.923999999999999</v>
      </c>
      <c r="I187" s="165"/>
      <c r="J187" s="166">
        <f t="shared" si="25"/>
        <v>0</v>
      </c>
      <c r="K187" s="167"/>
      <c r="L187" s="31"/>
      <c r="M187" s="168" t="s">
        <v>1</v>
      </c>
      <c r="N187" s="169" t="s">
        <v>38</v>
      </c>
      <c r="O187" s="59"/>
      <c r="P187" s="170">
        <f t="shared" si="26"/>
        <v>0</v>
      </c>
      <c r="Q187" s="170">
        <v>3.29E-3</v>
      </c>
      <c r="R187" s="170">
        <f t="shared" si="27"/>
        <v>0.16424996</v>
      </c>
      <c r="S187" s="170">
        <v>0</v>
      </c>
      <c r="T187" s="171">
        <f t="shared" si="28"/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72" t="s">
        <v>225</v>
      </c>
      <c r="AT187" s="172" t="s">
        <v>221</v>
      </c>
      <c r="AU187" s="172" t="s">
        <v>84</v>
      </c>
      <c r="AY187" s="13" t="s">
        <v>219</v>
      </c>
      <c r="BE187" s="91">
        <f t="shared" si="29"/>
        <v>0</v>
      </c>
      <c r="BF187" s="91">
        <f t="shared" si="30"/>
        <v>0</v>
      </c>
      <c r="BG187" s="91">
        <f t="shared" si="31"/>
        <v>0</v>
      </c>
      <c r="BH187" s="91">
        <f t="shared" si="32"/>
        <v>0</v>
      </c>
      <c r="BI187" s="91">
        <f t="shared" si="33"/>
        <v>0</v>
      </c>
      <c r="BJ187" s="13" t="s">
        <v>84</v>
      </c>
      <c r="BK187" s="91">
        <f t="shared" si="34"/>
        <v>0</v>
      </c>
      <c r="BL187" s="13" t="s">
        <v>225</v>
      </c>
      <c r="BM187" s="172" t="s">
        <v>369</v>
      </c>
    </row>
    <row r="188" spans="1:65" s="2" customFormat="1" ht="24.3" customHeight="1" x14ac:dyDescent="0.2">
      <c r="A188" s="30"/>
      <c r="B188" s="128"/>
      <c r="C188" s="160" t="s">
        <v>370</v>
      </c>
      <c r="D188" s="160" t="s">
        <v>221</v>
      </c>
      <c r="E188" s="161" t="s">
        <v>371</v>
      </c>
      <c r="F188" s="162" t="s">
        <v>372</v>
      </c>
      <c r="G188" s="163" t="s">
        <v>321</v>
      </c>
      <c r="H188" s="164">
        <v>49.923999999999999</v>
      </c>
      <c r="I188" s="165"/>
      <c r="J188" s="166">
        <f t="shared" si="25"/>
        <v>0</v>
      </c>
      <c r="K188" s="167"/>
      <c r="L188" s="31"/>
      <c r="M188" s="168" t="s">
        <v>1</v>
      </c>
      <c r="N188" s="169" t="s">
        <v>38</v>
      </c>
      <c r="O188" s="59"/>
      <c r="P188" s="170">
        <f t="shared" si="26"/>
        <v>0</v>
      </c>
      <c r="Q188" s="170">
        <v>0</v>
      </c>
      <c r="R188" s="170">
        <f t="shared" si="27"/>
        <v>0</v>
      </c>
      <c r="S188" s="170">
        <v>0</v>
      </c>
      <c r="T188" s="171">
        <f t="shared" si="28"/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72" t="s">
        <v>225</v>
      </c>
      <c r="AT188" s="172" t="s">
        <v>221</v>
      </c>
      <c r="AU188" s="172" t="s">
        <v>84</v>
      </c>
      <c r="AY188" s="13" t="s">
        <v>219</v>
      </c>
      <c r="BE188" s="91">
        <f t="shared" si="29"/>
        <v>0</v>
      </c>
      <c r="BF188" s="91">
        <f t="shared" si="30"/>
        <v>0</v>
      </c>
      <c r="BG188" s="91">
        <f t="shared" si="31"/>
        <v>0</v>
      </c>
      <c r="BH188" s="91">
        <f t="shared" si="32"/>
        <v>0</v>
      </c>
      <c r="BI188" s="91">
        <f t="shared" si="33"/>
        <v>0</v>
      </c>
      <c r="BJ188" s="13" t="s">
        <v>84</v>
      </c>
      <c r="BK188" s="91">
        <f t="shared" si="34"/>
        <v>0</v>
      </c>
      <c r="BL188" s="13" t="s">
        <v>225</v>
      </c>
      <c r="BM188" s="172" t="s">
        <v>373</v>
      </c>
    </row>
    <row r="189" spans="1:65" s="2" customFormat="1" ht="21.75" customHeight="1" x14ac:dyDescent="0.2">
      <c r="A189" s="30"/>
      <c r="B189" s="128"/>
      <c r="C189" s="160" t="s">
        <v>268</v>
      </c>
      <c r="D189" s="160" t="s">
        <v>221</v>
      </c>
      <c r="E189" s="161" t="s">
        <v>374</v>
      </c>
      <c r="F189" s="162" t="s">
        <v>375</v>
      </c>
      <c r="G189" s="163" t="s">
        <v>250</v>
      </c>
      <c r="H189" s="164">
        <v>0.373</v>
      </c>
      <c r="I189" s="165"/>
      <c r="J189" s="166">
        <f t="shared" si="25"/>
        <v>0</v>
      </c>
      <c r="K189" s="167"/>
      <c r="L189" s="31"/>
      <c r="M189" s="168" t="s">
        <v>1</v>
      </c>
      <c r="N189" s="169" t="s">
        <v>38</v>
      </c>
      <c r="O189" s="59"/>
      <c r="P189" s="170">
        <f t="shared" si="26"/>
        <v>0</v>
      </c>
      <c r="Q189" s="170">
        <v>1.0405</v>
      </c>
      <c r="R189" s="170">
        <f t="shared" si="27"/>
        <v>0.38810649999999997</v>
      </c>
      <c r="S189" s="170">
        <v>0</v>
      </c>
      <c r="T189" s="171">
        <f t="shared" si="28"/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72" t="s">
        <v>225</v>
      </c>
      <c r="AT189" s="172" t="s">
        <v>221</v>
      </c>
      <c r="AU189" s="172" t="s">
        <v>84</v>
      </c>
      <c r="AY189" s="13" t="s">
        <v>219</v>
      </c>
      <c r="BE189" s="91">
        <f t="shared" si="29"/>
        <v>0</v>
      </c>
      <c r="BF189" s="91">
        <f t="shared" si="30"/>
        <v>0</v>
      </c>
      <c r="BG189" s="91">
        <f t="shared" si="31"/>
        <v>0</v>
      </c>
      <c r="BH189" s="91">
        <f t="shared" si="32"/>
        <v>0</v>
      </c>
      <c r="BI189" s="91">
        <f t="shared" si="33"/>
        <v>0</v>
      </c>
      <c r="BJ189" s="13" t="s">
        <v>84</v>
      </c>
      <c r="BK189" s="91">
        <f t="shared" si="34"/>
        <v>0</v>
      </c>
      <c r="BL189" s="13" t="s">
        <v>225</v>
      </c>
      <c r="BM189" s="172" t="s">
        <v>376</v>
      </c>
    </row>
    <row r="190" spans="1:65" s="2" customFormat="1" ht="24.3" customHeight="1" x14ac:dyDescent="0.2">
      <c r="A190" s="30"/>
      <c r="B190" s="128"/>
      <c r="C190" s="160" t="s">
        <v>377</v>
      </c>
      <c r="D190" s="160" t="s">
        <v>221</v>
      </c>
      <c r="E190" s="161" t="s">
        <v>378</v>
      </c>
      <c r="F190" s="162" t="s">
        <v>379</v>
      </c>
      <c r="G190" s="163" t="s">
        <v>380</v>
      </c>
      <c r="H190" s="164">
        <v>7.85</v>
      </c>
      <c r="I190" s="165"/>
      <c r="J190" s="166">
        <f t="shared" si="25"/>
        <v>0</v>
      </c>
      <c r="K190" s="167"/>
      <c r="L190" s="31"/>
      <c r="M190" s="168" t="s">
        <v>1</v>
      </c>
      <c r="N190" s="169" t="s">
        <v>38</v>
      </c>
      <c r="O190" s="59"/>
      <c r="P190" s="170">
        <f t="shared" si="26"/>
        <v>0</v>
      </c>
      <c r="Q190" s="170">
        <v>0.19953000000000001</v>
      </c>
      <c r="R190" s="170">
        <f t="shared" si="27"/>
        <v>1.5663104999999999</v>
      </c>
      <c r="S190" s="170">
        <v>0</v>
      </c>
      <c r="T190" s="171">
        <f t="shared" si="28"/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72" t="s">
        <v>225</v>
      </c>
      <c r="AT190" s="172" t="s">
        <v>221</v>
      </c>
      <c r="AU190" s="172" t="s">
        <v>84</v>
      </c>
      <c r="AY190" s="13" t="s">
        <v>219</v>
      </c>
      <c r="BE190" s="91">
        <f t="shared" si="29"/>
        <v>0</v>
      </c>
      <c r="BF190" s="91">
        <f t="shared" si="30"/>
        <v>0</v>
      </c>
      <c r="BG190" s="91">
        <f t="shared" si="31"/>
        <v>0</v>
      </c>
      <c r="BH190" s="91">
        <f t="shared" si="32"/>
        <v>0</v>
      </c>
      <c r="BI190" s="91">
        <f t="shared" si="33"/>
        <v>0</v>
      </c>
      <c r="BJ190" s="13" t="s">
        <v>84</v>
      </c>
      <c r="BK190" s="91">
        <f t="shared" si="34"/>
        <v>0</v>
      </c>
      <c r="BL190" s="13" t="s">
        <v>225</v>
      </c>
      <c r="BM190" s="172" t="s">
        <v>381</v>
      </c>
    </row>
    <row r="191" spans="1:65" s="2" customFormat="1" ht="16.5" customHeight="1" x14ac:dyDescent="0.2">
      <c r="A191" s="30"/>
      <c r="B191" s="128"/>
      <c r="C191" s="160" t="s">
        <v>271</v>
      </c>
      <c r="D191" s="160" t="s">
        <v>221</v>
      </c>
      <c r="E191" s="161" t="s">
        <v>382</v>
      </c>
      <c r="F191" s="162" t="s">
        <v>383</v>
      </c>
      <c r="G191" s="163" t="s">
        <v>384</v>
      </c>
      <c r="H191" s="164">
        <v>1</v>
      </c>
      <c r="I191" s="165"/>
      <c r="J191" s="166">
        <f t="shared" si="25"/>
        <v>0</v>
      </c>
      <c r="K191" s="167"/>
      <c r="L191" s="31"/>
      <c r="M191" s="168" t="s">
        <v>1</v>
      </c>
      <c r="N191" s="169" t="s">
        <v>38</v>
      </c>
      <c r="O191" s="59"/>
      <c r="P191" s="170">
        <f t="shared" si="26"/>
        <v>0</v>
      </c>
      <c r="Q191" s="170">
        <v>0.19373000000000001</v>
      </c>
      <c r="R191" s="170">
        <f t="shared" si="27"/>
        <v>0.19373000000000001</v>
      </c>
      <c r="S191" s="170">
        <v>0</v>
      </c>
      <c r="T191" s="171">
        <f t="shared" si="28"/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72" t="s">
        <v>225</v>
      </c>
      <c r="AT191" s="172" t="s">
        <v>221</v>
      </c>
      <c r="AU191" s="172" t="s">
        <v>84</v>
      </c>
      <c r="AY191" s="13" t="s">
        <v>219</v>
      </c>
      <c r="BE191" s="91">
        <f t="shared" si="29"/>
        <v>0</v>
      </c>
      <c r="BF191" s="91">
        <f t="shared" si="30"/>
        <v>0</v>
      </c>
      <c r="BG191" s="91">
        <f t="shared" si="31"/>
        <v>0</v>
      </c>
      <c r="BH191" s="91">
        <f t="shared" si="32"/>
        <v>0</v>
      </c>
      <c r="BI191" s="91">
        <f t="shared" si="33"/>
        <v>0</v>
      </c>
      <c r="BJ191" s="13" t="s">
        <v>84</v>
      </c>
      <c r="BK191" s="91">
        <f t="shared" si="34"/>
        <v>0</v>
      </c>
      <c r="BL191" s="13" t="s">
        <v>225</v>
      </c>
      <c r="BM191" s="172" t="s">
        <v>385</v>
      </c>
    </row>
    <row r="192" spans="1:65" s="2" customFormat="1" ht="16.5" customHeight="1" x14ac:dyDescent="0.2">
      <c r="A192" s="30"/>
      <c r="B192" s="128"/>
      <c r="C192" s="160" t="s">
        <v>386</v>
      </c>
      <c r="D192" s="160" t="s">
        <v>221</v>
      </c>
      <c r="E192" s="161" t="s">
        <v>387</v>
      </c>
      <c r="F192" s="162" t="s">
        <v>388</v>
      </c>
      <c r="G192" s="163" t="s">
        <v>246</v>
      </c>
      <c r="H192" s="164">
        <v>6</v>
      </c>
      <c r="I192" s="165"/>
      <c r="J192" s="166">
        <f t="shared" si="25"/>
        <v>0</v>
      </c>
      <c r="K192" s="167"/>
      <c r="L192" s="31"/>
      <c r="M192" s="168" t="s">
        <v>1</v>
      </c>
      <c r="N192" s="169" t="s">
        <v>38</v>
      </c>
      <c r="O192" s="59"/>
      <c r="P192" s="170">
        <f t="shared" si="26"/>
        <v>0</v>
      </c>
      <c r="Q192" s="170">
        <v>2.0789999999999999E-2</v>
      </c>
      <c r="R192" s="170">
        <f t="shared" si="27"/>
        <v>0.12473999999999999</v>
      </c>
      <c r="S192" s="170">
        <v>0</v>
      </c>
      <c r="T192" s="171">
        <f t="shared" si="28"/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72" t="s">
        <v>225</v>
      </c>
      <c r="AT192" s="172" t="s">
        <v>221</v>
      </c>
      <c r="AU192" s="172" t="s">
        <v>84</v>
      </c>
      <c r="AY192" s="13" t="s">
        <v>219</v>
      </c>
      <c r="BE192" s="91">
        <f t="shared" si="29"/>
        <v>0</v>
      </c>
      <c r="BF192" s="91">
        <f t="shared" si="30"/>
        <v>0</v>
      </c>
      <c r="BG192" s="91">
        <f t="shared" si="31"/>
        <v>0</v>
      </c>
      <c r="BH192" s="91">
        <f t="shared" si="32"/>
        <v>0</v>
      </c>
      <c r="BI192" s="91">
        <f t="shared" si="33"/>
        <v>0</v>
      </c>
      <c r="BJ192" s="13" t="s">
        <v>84</v>
      </c>
      <c r="BK192" s="91">
        <f t="shared" si="34"/>
        <v>0</v>
      </c>
      <c r="BL192" s="13" t="s">
        <v>225</v>
      </c>
      <c r="BM192" s="172" t="s">
        <v>389</v>
      </c>
    </row>
    <row r="193" spans="1:65" s="2" customFormat="1" ht="16.5" customHeight="1" x14ac:dyDescent="0.2">
      <c r="A193" s="30"/>
      <c r="B193" s="128"/>
      <c r="C193" s="160" t="s">
        <v>275</v>
      </c>
      <c r="D193" s="160" t="s">
        <v>221</v>
      </c>
      <c r="E193" s="161" t="s">
        <v>390</v>
      </c>
      <c r="F193" s="162" t="s">
        <v>391</v>
      </c>
      <c r="G193" s="163" t="s">
        <v>246</v>
      </c>
      <c r="H193" s="164">
        <v>1</v>
      </c>
      <c r="I193" s="165"/>
      <c r="J193" s="166">
        <f t="shared" si="25"/>
        <v>0</v>
      </c>
      <c r="K193" s="167"/>
      <c r="L193" s="31"/>
      <c r="M193" s="168" t="s">
        <v>1</v>
      </c>
      <c r="N193" s="169" t="s">
        <v>38</v>
      </c>
      <c r="O193" s="59"/>
      <c r="P193" s="170">
        <f t="shared" si="26"/>
        <v>0</v>
      </c>
      <c r="Q193" s="170">
        <v>2.4330000000000001E-2</v>
      </c>
      <c r="R193" s="170">
        <f t="shared" si="27"/>
        <v>2.4330000000000001E-2</v>
      </c>
      <c r="S193" s="170">
        <v>0</v>
      </c>
      <c r="T193" s="171">
        <f t="shared" si="28"/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72" t="s">
        <v>225</v>
      </c>
      <c r="AT193" s="172" t="s">
        <v>221</v>
      </c>
      <c r="AU193" s="172" t="s">
        <v>84</v>
      </c>
      <c r="AY193" s="13" t="s">
        <v>219</v>
      </c>
      <c r="BE193" s="91">
        <f t="shared" si="29"/>
        <v>0</v>
      </c>
      <c r="BF193" s="91">
        <f t="shared" si="30"/>
        <v>0</v>
      </c>
      <c r="BG193" s="91">
        <f t="shared" si="31"/>
        <v>0</v>
      </c>
      <c r="BH193" s="91">
        <f t="shared" si="32"/>
        <v>0</v>
      </c>
      <c r="BI193" s="91">
        <f t="shared" si="33"/>
        <v>0</v>
      </c>
      <c r="BJ193" s="13" t="s">
        <v>84</v>
      </c>
      <c r="BK193" s="91">
        <f t="shared" si="34"/>
        <v>0</v>
      </c>
      <c r="BL193" s="13" t="s">
        <v>225</v>
      </c>
      <c r="BM193" s="172" t="s">
        <v>392</v>
      </c>
    </row>
    <row r="194" spans="1:65" s="2" customFormat="1" ht="24.3" customHeight="1" x14ac:dyDescent="0.2">
      <c r="A194" s="30"/>
      <c r="B194" s="128"/>
      <c r="C194" s="160" t="s">
        <v>393</v>
      </c>
      <c r="D194" s="160" t="s">
        <v>221</v>
      </c>
      <c r="E194" s="161" t="s">
        <v>394</v>
      </c>
      <c r="F194" s="162" t="s">
        <v>395</v>
      </c>
      <c r="G194" s="163" t="s">
        <v>224</v>
      </c>
      <c r="H194" s="164">
        <v>4.3730000000000002</v>
      </c>
      <c r="I194" s="165"/>
      <c r="J194" s="166">
        <f t="shared" si="25"/>
        <v>0</v>
      </c>
      <c r="K194" s="167"/>
      <c r="L194" s="31"/>
      <c r="M194" s="168" t="s">
        <v>1</v>
      </c>
      <c r="N194" s="169" t="s">
        <v>38</v>
      </c>
      <c r="O194" s="59"/>
      <c r="P194" s="170">
        <f t="shared" si="26"/>
        <v>0</v>
      </c>
      <c r="Q194" s="170">
        <v>2.47227</v>
      </c>
      <c r="R194" s="170">
        <f t="shared" si="27"/>
        <v>10.811236710000001</v>
      </c>
      <c r="S194" s="170">
        <v>0</v>
      </c>
      <c r="T194" s="171">
        <f t="shared" si="28"/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72" t="s">
        <v>225</v>
      </c>
      <c r="AT194" s="172" t="s">
        <v>221</v>
      </c>
      <c r="AU194" s="172" t="s">
        <v>84</v>
      </c>
      <c r="AY194" s="13" t="s">
        <v>219</v>
      </c>
      <c r="BE194" s="91">
        <f t="shared" si="29"/>
        <v>0</v>
      </c>
      <c r="BF194" s="91">
        <f t="shared" si="30"/>
        <v>0</v>
      </c>
      <c r="BG194" s="91">
        <f t="shared" si="31"/>
        <v>0</v>
      </c>
      <c r="BH194" s="91">
        <f t="shared" si="32"/>
        <v>0</v>
      </c>
      <c r="BI194" s="91">
        <f t="shared" si="33"/>
        <v>0</v>
      </c>
      <c r="BJ194" s="13" t="s">
        <v>84</v>
      </c>
      <c r="BK194" s="91">
        <f t="shared" si="34"/>
        <v>0</v>
      </c>
      <c r="BL194" s="13" t="s">
        <v>225</v>
      </c>
      <c r="BM194" s="172" t="s">
        <v>396</v>
      </c>
    </row>
    <row r="195" spans="1:65" s="2" customFormat="1" ht="24.3" customHeight="1" x14ac:dyDescent="0.2">
      <c r="A195" s="30"/>
      <c r="B195" s="128"/>
      <c r="C195" s="160" t="s">
        <v>279</v>
      </c>
      <c r="D195" s="160" t="s">
        <v>221</v>
      </c>
      <c r="E195" s="161" t="s">
        <v>397</v>
      </c>
      <c r="F195" s="162" t="s">
        <v>398</v>
      </c>
      <c r="G195" s="163" t="s">
        <v>321</v>
      </c>
      <c r="H195" s="164">
        <v>64.908000000000001</v>
      </c>
      <c r="I195" s="165"/>
      <c r="J195" s="166">
        <f t="shared" si="25"/>
        <v>0</v>
      </c>
      <c r="K195" s="167"/>
      <c r="L195" s="31"/>
      <c r="M195" s="168" t="s">
        <v>1</v>
      </c>
      <c r="N195" s="169" t="s">
        <v>38</v>
      </c>
      <c r="O195" s="59"/>
      <c r="P195" s="170">
        <f t="shared" si="26"/>
        <v>0</v>
      </c>
      <c r="Q195" s="170">
        <v>8.8400000000000006E-3</v>
      </c>
      <c r="R195" s="170">
        <f t="shared" si="27"/>
        <v>0.57378672000000008</v>
      </c>
      <c r="S195" s="170">
        <v>0</v>
      </c>
      <c r="T195" s="171">
        <f t="shared" si="28"/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72" t="s">
        <v>225</v>
      </c>
      <c r="AT195" s="172" t="s">
        <v>221</v>
      </c>
      <c r="AU195" s="172" t="s">
        <v>84</v>
      </c>
      <c r="AY195" s="13" t="s">
        <v>219</v>
      </c>
      <c r="BE195" s="91">
        <f t="shared" si="29"/>
        <v>0</v>
      </c>
      <c r="BF195" s="91">
        <f t="shared" si="30"/>
        <v>0</v>
      </c>
      <c r="BG195" s="91">
        <f t="shared" si="31"/>
        <v>0</v>
      </c>
      <c r="BH195" s="91">
        <f t="shared" si="32"/>
        <v>0</v>
      </c>
      <c r="BI195" s="91">
        <f t="shared" si="33"/>
        <v>0</v>
      </c>
      <c r="BJ195" s="13" t="s">
        <v>84</v>
      </c>
      <c r="BK195" s="91">
        <f t="shared" si="34"/>
        <v>0</v>
      </c>
      <c r="BL195" s="13" t="s">
        <v>225</v>
      </c>
      <c r="BM195" s="172" t="s">
        <v>399</v>
      </c>
    </row>
    <row r="196" spans="1:65" s="2" customFormat="1" ht="24.3" customHeight="1" x14ac:dyDescent="0.2">
      <c r="A196" s="30"/>
      <c r="B196" s="128"/>
      <c r="C196" s="160" t="s">
        <v>400</v>
      </c>
      <c r="D196" s="160" t="s">
        <v>221</v>
      </c>
      <c r="E196" s="161" t="s">
        <v>401</v>
      </c>
      <c r="F196" s="162" t="s">
        <v>402</v>
      </c>
      <c r="G196" s="163" t="s">
        <v>321</v>
      </c>
      <c r="H196" s="164">
        <v>64.908000000000001</v>
      </c>
      <c r="I196" s="165"/>
      <c r="J196" s="166">
        <f t="shared" si="25"/>
        <v>0</v>
      </c>
      <c r="K196" s="167"/>
      <c r="L196" s="31"/>
      <c r="M196" s="168" t="s">
        <v>1</v>
      </c>
      <c r="N196" s="169" t="s">
        <v>38</v>
      </c>
      <c r="O196" s="59"/>
      <c r="P196" s="170">
        <f t="shared" si="26"/>
        <v>0</v>
      </c>
      <c r="Q196" s="170">
        <v>0</v>
      </c>
      <c r="R196" s="170">
        <f t="shared" si="27"/>
        <v>0</v>
      </c>
      <c r="S196" s="170">
        <v>0</v>
      </c>
      <c r="T196" s="171">
        <f t="shared" si="28"/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72" t="s">
        <v>225</v>
      </c>
      <c r="AT196" s="172" t="s">
        <v>221</v>
      </c>
      <c r="AU196" s="172" t="s">
        <v>84</v>
      </c>
      <c r="AY196" s="13" t="s">
        <v>219</v>
      </c>
      <c r="BE196" s="91">
        <f t="shared" si="29"/>
        <v>0</v>
      </c>
      <c r="BF196" s="91">
        <f t="shared" si="30"/>
        <v>0</v>
      </c>
      <c r="BG196" s="91">
        <f t="shared" si="31"/>
        <v>0</v>
      </c>
      <c r="BH196" s="91">
        <f t="shared" si="32"/>
        <v>0</v>
      </c>
      <c r="BI196" s="91">
        <f t="shared" si="33"/>
        <v>0</v>
      </c>
      <c r="BJ196" s="13" t="s">
        <v>84</v>
      </c>
      <c r="BK196" s="91">
        <f t="shared" si="34"/>
        <v>0</v>
      </c>
      <c r="BL196" s="13" t="s">
        <v>225</v>
      </c>
      <c r="BM196" s="172" t="s">
        <v>403</v>
      </c>
    </row>
    <row r="197" spans="1:65" s="2" customFormat="1" ht="16.5" customHeight="1" x14ac:dyDescent="0.2">
      <c r="A197" s="30"/>
      <c r="B197" s="128"/>
      <c r="C197" s="160" t="s">
        <v>337</v>
      </c>
      <c r="D197" s="160" t="s">
        <v>221</v>
      </c>
      <c r="E197" s="161" t="s">
        <v>404</v>
      </c>
      <c r="F197" s="162" t="s">
        <v>405</v>
      </c>
      <c r="G197" s="163" t="s">
        <v>250</v>
      </c>
      <c r="H197" s="164">
        <v>0.54800000000000004</v>
      </c>
      <c r="I197" s="165"/>
      <c r="J197" s="166">
        <f t="shared" si="25"/>
        <v>0</v>
      </c>
      <c r="K197" s="167"/>
      <c r="L197" s="31"/>
      <c r="M197" s="168" t="s">
        <v>1</v>
      </c>
      <c r="N197" s="169" t="s">
        <v>38</v>
      </c>
      <c r="O197" s="59"/>
      <c r="P197" s="170">
        <f t="shared" si="26"/>
        <v>0</v>
      </c>
      <c r="Q197" s="170">
        <v>1.0442499999999999</v>
      </c>
      <c r="R197" s="170">
        <f t="shared" si="27"/>
        <v>0.57224900000000001</v>
      </c>
      <c r="S197" s="170">
        <v>0</v>
      </c>
      <c r="T197" s="171">
        <f t="shared" si="28"/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72" t="s">
        <v>225</v>
      </c>
      <c r="AT197" s="172" t="s">
        <v>221</v>
      </c>
      <c r="AU197" s="172" t="s">
        <v>84</v>
      </c>
      <c r="AY197" s="13" t="s">
        <v>219</v>
      </c>
      <c r="BE197" s="91">
        <f t="shared" si="29"/>
        <v>0</v>
      </c>
      <c r="BF197" s="91">
        <f t="shared" si="30"/>
        <v>0</v>
      </c>
      <c r="BG197" s="91">
        <f t="shared" si="31"/>
        <v>0</v>
      </c>
      <c r="BH197" s="91">
        <f t="shared" si="32"/>
        <v>0</v>
      </c>
      <c r="BI197" s="91">
        <f t="shared" si="33"/>
        <v>0</v>
      </c>
      <c r="BJ197" s="13" t="s">
        <v>84</v>
      </c>
      <c r="BK197" s="91">
        <f t="shared" si="34"/>
        <v>0</v>
      </c>
      <c r="BL197" s="13" t="s">
        <v>225</v>
      </c>
      <c r="BM197" s="172" t="s">
        <v>406</v>
      </c>
    </row>
    <row r="198" spans="1:65" s="2" customFormat="1" ht="24.3" customHeight="1" x14ac:dyDescent="0.2">
      <c r="A198" s="30"/>
      <c r="B198" s="128"/>
      <c r="C198" s="160" t="s">
        <v>407</v>
      </c>
      <c r="D198" s="160" t="s">
        <v>221</v>
      </c>
      <c r="E198" s="161" t="s">
        <v>408</v>
      </c>
      <c r="F198" s="162" t="s">
        <v>409</v>
      </c>
      <c r="G198" s="163" t="s">
        <v>224</v>
      </c>
      <c r="H198" s="164">
        <v>0.188</v>
      </c>
      <c r="I198" s="165"/>
      <c r="J198" s="166">
        <f t="shared" si="25"/>
        <v>0</v>
      </c>
      <c r="K198" s="167"/>
      <c r="L198" s="31"/>
      <c r="M198" s="168" t="s">
        <v>1</v>
      </c>
      <c r="N198" s="169" t="s">
        <v>38</v>
      </c>
      <c r="O198" s="59"/>
      <c r="P198" s="170">
        <f t="shared" si="26"/>
        <v>0</v>
      </c>
      <c r="Q198" s="170">
        <v>2.4621499999999998</v>
      </c>
      <c r="R198" s="170">
        <f t="shared" si="27"/>
        <v>0.46288419999999997</v>
      </c>
      <c r="S198" s="170">
        <v>0</v>
      </c>
      <c r="T198" s="171">
        <f t="shared" si="28"/>
        <v>0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172" t="s">
        <v>225</v>
      </c>
      <c r="AT198" s="172" t="s">
        <v>221</v>
      </c>
      <c r="AU198" s="172" t="s">
        <v>84</v>
      </c>
      <c r="AY198" s="13" t="s">
        <v>219</v>
      </c>
      <c r="BE198" s="91">
        <f t="shared" si="29"/>
        <v>0</v>
      </c>
      <c r="BF198" s="91">
        <f t="shared" si="30"/>
        <v>0</v>
      </c>
      <c r="BG198" s="91">
        <f t="shared" si="31"/>
        <v>0</v>
      </c>
      <c r="BH198" s="91">
        <f t="shared" si="32"/>
        <v>0</v>
      </c>
      <c r="BI198" s="91">
        <f t="shared" si="33"/>
        <v>0</v>
      </c>
      <c r="BJ198" s="13" t="s">
        <v>84</v>
      </c>
      <c r="BK198" s="91">
        <f t="shared" si="34"/>
        <v>0</v>
      </c>
      <c r="BL198" s="13" t="s">
        <v>225</v>
      </c>
      <c r="BM198" s="172" t="s">
        <v>410</v>
      </c>
    </row>
    <row r="199" spans="1:65" s="2" customFormat="1" ht="24.3" customHeight="1" x14ac:dyDescent="0.2">
      <c r="A199" s="30"/>
      <c r="B199" s="128"/>
      <c r="C199" s="160" t="s">
        <v>340</v>
      </c>
      <c r="D199" s="160" t="s">
        <v>221</v>
      </c>
      <c r="E199" s="161" t="s">
        <v>411</v>
      </c>
      <c r="F199" s="162" t="s">
        <v>412</v>
      </c>
      <c r="G199" s="163" t="s">
        <v>321</v>
      </c>
      <c r="H199" s="164">
        <v>2.75</v>
      </c>
      <c r="I199" s="165"/>
      <c r="J199" s="166">
        <f t="shared" si="25"/>
        <v>0</v>
      </c>
      <c r="K199" s="167"/>
      <c r="L199" s="31"/>
      <c r="M199" s="168" t="s">
        <v>1</v>
      </c>
      <c r="N199" s="169" t="s">
        <v>38</v>
      </c>
      <c r="O199" s="59"/>
      <c r="P199" s="170">
        <f t="shared" si="26"/>
        <v>0</v>
      </c>
      <c r="Q199" s="170">
        <v>5.9800000000000001E-3</v>
      </c>
      <c r="R199" s="170">
        <f t="shared" si="27"/>
        <v>1.6445000000000001E-2</v>
      </c>
      <c r="S199" s="170">
        <v>0</v>
      </c>
      <c r="T199" s="171">
        <f t="shared" si="28"/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72" t="s">
        <v>225</v>
      </c>
      <c r="AT199" s="172" t="s">
        <v>221</v>
      </c>
      <c r="AU199" s="172" t="s">
        <v>84</v>
      </c>
      <c r="AY199" s="13" t="s">
        <v>219</v>
      </c>
      <c r="BE199" s="91">
        <f t="shared" si="29"/>
        <v>0</v>
      </c>
      <c r="BF199" s="91">
        <f t="shared" si="30"/>
        <v>0</v>
      </c>
      <c r="BG199" s="91">
        <f t="shared" si="31"/>
        <v>0</v>
      </c>
      <c r="BH199" s="91">
        <f t="shared" si="32"/>
        <v>0</v>
      </c>
      <c r="BI199" s="91">
        <f t="shared" si="33"/>
        <v>0</v>
      </c>
      <c r="BJ199" s="13" t="s">
        <v>84</v>
      </c>
      <c r="BK199" s="91">
        <f t="shared" si="34"/>
        <v>0</v>
      </c>
      <c r="BL199" s="13" t="s">
        <v>225</v>
      </c>
      <c r="BM199" s="172" t="s">
        <v>413</v>
      </c>
    </row>
    <row r="200" spans="1:65" s="2" customFormat="1" ht="24.3" customHeight="1" x14ac:dyDescent="0.2">
      <c r="A200" s="30"/>
      <c r="B200" s="128"/>
      <c r="C200" s="160" t="s">
        <v>414</v>
      </c>
      <c r="D200" s="160" t="s">
        <v>221</v>
      </c>
      <c r="E200" s="161" t="s">
        <v>415</v>
      </c>
      <c r="F200" s="162" t="s">
        <v>416</v>
      </c>
      <c r="G200" s="163" t="s">
        <v>321</v>
      </c>
      <c r="H200" s="164">
        <v>2.75</v>
      </c>
      <c r="I200" s="165"/>
      <c r="J200" s="166">
        <f t="shared" si="25"/>
        <v>0</v>
      </c>
      <c r="K200" s="167"/>
      <c r="L200" s="31"/>
      <c r="M200" s="168" t="s">
        <v>1</v>
      </c>
      <c r="N200" s="169" t="s">
        <v>38</v>
      </c>
      <c r="O200" s="59"/>
      <c r="P200" s="170">
        <f t="shared" si="26"/>
        <v>0</v>
      </c>
      <c r="Q200" s="170">
        <v>0</v>
      </c>
      <c r="R200" s="170">
        <f t="shared" si="27"/>
        <v>0</v>
      </c>
      <c r="S200" s="170">
        <v>0</v>
      </c>
      <c r="T200" s="171">
        <f t="shared" si="28"/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172" t="s">
        <v>225</v>
      </c>
      <c r="AT200" s="172" t="s">
        <v>221</v>
      </c>
      <c r="AU200" s="172" t="s">
        <v>84</v>
      </c>
      <c r="AY200" s="13" t="s">
        <v>219</v>
      </c>
      <c r="BE200" s="91">
        <f t="shared" si="29"/>
        <v>0</v>
      </c>
      <c r="BF200" s="91">
        <f t="shared" si="30"/>
        <v>0</v>
      </c>
      <c r="BG200" s="91">
        <f t="shared" si="31"/>
        <v>0</v>
      </c>
      <c r="BH200" s="91">
        <f t="shared" si="32"/>
        <v>0</v>
      </c>
      <c r="BI200" s="91">
        <f t="shared" si="33"/>
        <v>0</v>
      </c>
      <c r="BJ200" s="13" t="s">
        <v>84</v>
      </c>
      <c r="BK200" s="91">
        <f t="shared" si="34"/>
        <v>0</v>
      </c>
      <c r="BL200" s="13" t="s">
        <v>225</v>
      </c>
      <c r="BM200" s="172" t="s">
        <v>417</v>
      </c>
    </row>
    <row r="201" spans="1:65" s="2" customFormat="1" ht="24.3" customHeight="1" x14ac:dyDescent="0.2">
      <c r="A201" s="30"/>
      <c r="B201" s="128"/>
      <c r="C201" s="160" t="s">
        <v>418</v>
      </c>
      <c r="D201" s="160" t="s">
        <v>221</v>
      </c>
      <c r="E201" s="161" t="s">
        <v>419</v>
      </c>
      <c r="F201" s="162" t="s">
        <v>420</v>
      </c>
      <c r="G201" s="163" t="s">
        <v>321</v>
      </c>
      <c r="H201" s="164">
        <v>55.923999999999999</v>
      </c>
      <c r="I201" s="165"/>
      <c r="J201" s="166">
        <f t="shared" si="25"/>
        <v>0</v>
      </c>
      <c r="K201" s="167"/>
      <c r="L201" s="31"/>
      <c r="M201" s="168" t="s">
        <v>1</v>
      </c>
      <c r="N201" s="169" t="s">
        <v>38</v>
      </c>
      <c r="O201" s="59"/>
      <c r="P201" s="170">
        <f t="shared" si="26"/>
        <v>0</v>
      </c>
      <c r="Q201" s="170">
        <v>0.13719999999999999</v>
      </c>
      <c r="R201" s="170">
        <f t="shared" si="27"/>
        <v>7.6727727999999997</v>
      </c>
      <c r="S201" s="170">
        <v>0</v>
      </c>
      <c r="T201" s="171">
        <f t="shared" si="28"/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72" t="s">
        <v>225</v>
      </c>
      <c r="AT201" s="172" t="s">
        <v>221</v>
      </c>
      <c r="AU201" s="172" t="s">
        <v>84</v>
      </c>
      <c r="AY201" s="13" t="s">
        <v>219</v>
      </c>
      <c r="BE201" s="91">
        <f t="shared" si="29"/>
        <v>0</v>
      </c>
      <c r="BF201" s="91">
        <f t="shared" si="30"/>
        <v>0</v>
      </c>
      <c r="BG201" s="91">
        <f t="shared" si="31"/>
        <v>0</v>
      </c>
      <c r="BH201" s="91">
        <f t="shared" si="32"/>
        <v>0</v>
      </c>
      <c r="BI201" s="91">
        <f t="shared" si="33"/>
        <v>0</v>
      </c>
      <c r="BJ201" s="13" t="s">
        <v>84</v>
      </c>
      <c r="BK201" s="91">
        <f t="shared" si="34"/>
        <v>0</v>
      </c>
      <c r="BL201" s="13" t="s">
        <v>225</v>
      </c>
      <c r="BM201" s="172" t="s">
        <v>421</v>
      </c>
    </row>
    <row r="202" spans="1:65" s="2" customFormat="1" ht="24.3" customHeight="1" x14ac:dyDescent="0.2">
      <c r="A202" s="30"/>
      <c r="B202" s="128"/>
      <c r="C202" s="160" t="s">
        <v>347</v>
      </c>
      <c r="D202" s="160" t="s">
        <v>221</v>
      </c>
      <c r="E202" s="161" t="s">
        <v>422</v>
      </c>
      <c r="F202" s="162" t="s">
        <v>423</v>
      </c>
      <c r="G202" s="163" t="s">
        <v>321</v>
      </c>
      <c r="H202" s="164">
        <v>16.838000000000001</v>
      </c>
      <c r="I202" s="165"/>
      <c r="J202" s="166">
        <f t="shared" si="25"/>
        <v>0</v>
      </c>
      <c r="K202" s="167"/>
      <c r="L202" s="31"/>
      <c r="M202" s="168" t="s">
        <v>1</v>
      </c>
      <c r="N202" s="169" t="s">
        <v>38</v>
      </c>
      <c r="O202" s="59"/>
      <c r="P202" s="170">
        <f t="shared" si="26"/>
        <v>0</v>
      </c>
      <c r="Q202" s="170">
        <v>0.12501000000000001</v>
      </c>
      <c r="R202" s="170">
        <f t="shared" si="27"/>
        <v>2.1049183800000004</v>
      </c>
      <c r="S202" s="170">
        <v>0</v>
      </c>
      <c r="T202" s="171">
        <f t="shared" si="28"/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72" t="s">
        <v>225</v>
      </c>
      <c r="AT202" s="172" t="s">
        <v>221</v>
      </c>
      <c r="AU202" s="172" t="s">
        <v>84</v>
      </c>
      <c r="AY202" s="13" t="s">
        <v>219</v>
      </c>
      <c r="BE202" s="91">
        <f t="shared" si="29"/>
        <v>0</v>
      </c>
      <c r="BF202" s="91">
        <f t="shared" si="30"/>
        <v>0</v>
      </c>
      <c r="BG202" s="91">
        <f t="shared" si="31"/>
        <v>0</v>
      </c>
      <c r="BH202" s="91">
        <f t="shared" si="32"/>
        <v>0</v>
      </c>
      <c r="BI202" s="91">
        <f t="shared" si="33"/>
        <v>0</v>
      </c>
      <c r="BJ202" s="13" t="s">
        <v>84</v>
      </c>
      <c r="BK202" s="91">
        <f t="shared" si="34"/>
        <v>0</v>
      </c>
      <c r="BL202" s="13" t="s">
        <v>225</v>
      </c>
      <c r="BM202" s="172" t="s">
        <v>424</v>
      </c>
    </row>
    <row r="203" spans="1:65" s="2" customFormat="1" ht="16.5" customHeight="1" x14ac:dyDescent="0.2">
      <c r="A203" s="30"/>
      <c r="B203" s="128"/>
      <c r="C203" s="160" t="s">
        <v>425</v>
      </c>
      <c r="D203" s="160" t="s">
        <v>221</v>
      </c>
      <c r="E203" s="161" t="s">
        <v>426</v>
      </c>
      <c r="F203" s="162" t="s">
        <v>427</v>
      </c>
      <c r="G203" s="163" t="s">
        <v>321</v>
      </c>
      <c r="H203" s="164">
        <v>5.8259999999999996</v>
      </c>
      <c r="I203" s="165"/>
      <c r="J203" s="166">
        <f t="shared" si="25"/>
        <v>0</v>
      </c>
      <c r="K203" s="167"/>
      <c r="L203" s="31"/>
      <c r="M203" s="168" t="s">
        <v>1</v>
      </c>
      <c r="N203" s="169" t="s">
        <v>38</v>
      </c>
      <c r="O203" s="59"/>
      <c r="P203" s="170">
        <f t="shared" si="26"/>
        <v>0</v>
      </c>
      <c r="Q203" s="170">
        <v>6.6229999999999997E-2</v>
      </c>
      <c r="R203" s="170">
        <f t="shared" si="27"/>
        <v>0.38585597999999993</v>
      </c>
      <c r="S203" s="170">
        <v>0</v>
      </c>
      <c r="T203" s="171">
        <f t="shared" si="28"/>
        <v>0</v>
      </c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R203" s="172" t="s">
        <v>225</v>
      </c>
      <c r="AT203" s="172" t="s">
        <v>221</v>
      </c>
      <c r="AU203" s="172" t="s">
        <v>84</v>
      </c>
      <c r="AY203" s="13" t="s">
        <v>219</v>
      </c>
      <c r="BE203" s="91">
        <f t="shared" si="29"/>
        <v>0</v>
      </c>
      <c r="BF203" s="91">
        <f t="shared" si="30"/>
        <v>0</v>
      </c>
      <c r="BG203" s="91">
        <f t="shared" si="31"/>
        <v>0</v>
      </c>
      <c r="BH203" s="91">
        <f t="shared" si="32"/>
        <v>0</v>
      </c>
      <c r="BI203" s="91">
        <f t="shared" si="33"/>
        <v>0</v>
      </c>
      <c r="BJ203" s="13" t="s">
        <v>84</v>
      </c>
      <c r="BK203" s="91">
        <f t="shared" si="34"/>
        <v>0</v>
      </c>
      <c r="BL203" s="13" t="s">
        <v>225</v>
      </c>
      <c r="BM203" s="172" t="s">
        <v>428</v>
      </c>
    </row>
    <row r="204" spans="1:65" s="2" customFormat="1" ht="24.3" customHeight="1" x14ac:dyDescent="0.2">
      <c r="A204" s="30"/>
      <c r="B204" s="128"/>
      <c r="C204" s="160" t="s">
        <v>351</v>
      </c>
      <c r="D204" s="160" t="s">
        <v>221</v>
      </c>
      <c r="E204" s="161" t="s">
        <v>429</v>
      </c>
      <c r="F204" s="162" t="s">
        <v>430</v>
      </c>
      <c r="G204" s="163" t="s">
        <v>224</v>
      </c>
      <c r="H204" s="164">
        <v>0.64400000000000002</v>
      </c>
      <c r="I204" s="165"/>
      <c r="J204" s="166">
        <f t="shared" si="25"/>
        <v>0</v>
      </c>
      <c r="K204" s="167"/>
      <c r="L204" s="31"/>
      <c r="M204" s="168" t="s">
        <v>1</v>
      </c>
      <c r="N204" s="169" t="s">
        <v>38</v>
      </c>
      <c r="O204" s="59"/>
      <c r="P204" s="170">
        <f t="shared" si="26"/>
        <v>0</v>
      </c>
      <c r="Q204" s="170">
        <v>2.4664000000000001</v>
      </c>
      <c r="R204" s="170">
        <f t="shared" si="27"/>
        <v>1.5883616</v>
      </c>
      <c r="S204" s="170">
        <v>0</v>
      </c>
      <c r="T204" s="171">
        <f t="shared" si="28"/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72" t="s">
        <v>225</v>
      </c>
      <c r="AT204" s="172" t="s">
        <v>221</v>
      </c>
      <c r="AU204" s="172" t="s">
        <v>84</v>
      </c>
      <c r="AY204" s="13" t="s">
        <v>219</v>
      </c>
      <c r="BE204" s="91">
        <f t="shared" si="29"/>
        <v>0</v>
      </c>
      <c r="BF204" s="91">
        <f t="shared" si="30"/>
        <v>0</v>
      </c>
      <c r="BG204" s="91">
        <f t="shared" si="31"/>
        <v>0</v>
      </c>
      <c r="BH204" s="91">
        <f t="shared" si="32"/>
        <v>0</v>
      </c>
      <c r="BI204" s="91">
        <f t="shared" si="33"/>
        <v>0</v>
      </c>
      <c r="BJ204" s="13" t="s">
        <v>84</v>
      </c>
      <c r="BK204" s="91">
        <f t="shared" si="34"/>
        <v>0</v>
      </c>
      <c r="BL204" s="13" t="s">
        <v>225</v>
      </c>
      <c r="BM204" s="172" t="s">
        <v>431</v>
      </c>
    </row>
    <row r="205" spans="1:65" s="2" customFormat="1" ht="24.3" customHeight="1" x14ac:dyDescent="0.2">
      <c r="A205" s="30"/>
      <c r="B205" s="128"/>
      <c r="C205" s="160" t="s">
        <v>432</v>
      </c>
      <c r="D205" s="160" t="s">
        <v>221</v>
      </c>
      <c r="E205" s="161" t="s">
        <v>433</v>
      </c>
      <c r="F205" s="162" t="s">
        <v>434</v>
      </c>
      <c r="G205" s="163" t="s">
        <v>321</v>
      </c>
      <c r="H205" s="164">
        <v>10.98</v>
      </c>
      <c r="I205" s="165"/>
      <c r="J205" s="166">
        <f t="shared" si="25"/>
        <v>0</v>
      </c>
      <c r="K205" s="167"/>
      <c r="L205" s="31"/>
      <c r="M205" s="168" t="s">
        <v>1</v>
      </c>
      <c r="N205" s="169" t="s">
        <v>38</v>
      </c>
      <c r="O205" s="59"/>
      <c r="P205" s="170">
        <f t="shared" si="26"/>
        <v>0</v>
      </c>
      <c r="Q205" s="170">
        <v>3.6900000000000001E-3</v>
      </c>
      <c r="R205" s="170">
        <f t="shared" si="27"/>
        <v>4.0516200000000002E-2</v>
      </c>
      <c r="S205" s="170">
        <v>0</v>
      </c>
      <c r="T205" s="171">
        <f t="shared" si="28"/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72" t="s">
        <v>225</v>
      </c>
      <c r="AT205" s="172" t="s">
        <v>221</v>
      </c>
      <c r="AU205" s="172" t="s">
        <v>84</v>
      </c>
      <c r="AY205" s="13" t="s">
        <v>219</v>
      </c>
      <c r="BE205" s="91">
        <f t="shared" si="29"/>
        <v>0</v>
      </c>
      <c r="BF205" s="91">
        <f t="shared" si="30"/>
        <v>0</v>
      </c>
      <c r="BG205" s="91">
        <f t="shared" si="31"/>
        <v>0</v>
      </c>
      <c r="BH205" s="91">
        <f t="shared" si="32"/>
        <v>0</v>
      </c>
      <c r="BI205" s="91">
        <f t="shared" si="33"/>
        <v>0</v>
      </c>
      <c r="BJ205" s="13" t="s">
        <v>84</v>
      </c>
      <c r="BK205" s="91">
        <f t="shared" si="34"/>
        <v>0</v>
      </c>
      <c r="BL205" s="13" t="s">
        <v>225</v>
      </c>
      <c r="BM205" s="172" t="s">
        <v>435</v>
      </c>
    </row>
    <row r="206" spans="1:65" s="2" customFormat="1" ht="24.3" customHeight="1" x14ac:dyDescent="0.2">
      <c r="A206" s="30"/>
      <c r="B206" s="128"/>
      <c r="C206" s="160" t="s">
        <v>354</v>
      </c>
      <c r="D206" s="160" t="s">
        <v>221</v>
      </c>
      <c r="E206" s="161" t="s">
        <v>436</v>
      </c>
      <c r="F206" s="162" t="s">
        <v>437</v>
      </c>
      <c r="G206" s="163" t="s">
        <v>321</v>
      </c>
      <c r="H206" s="164">
        <v>10.98</v>
      </c>
      <c r="I206" s="165"/>
      <c r="J206" s="166">
        <f t="shared" si="25"/>
        <v>0</v>
      </c>
      <c r="K206" s="167"/>
      <c r="L206" s="31"/>
      <c r="M206" s="168" t="s">
        <v>1</v>
      </c>
      <c r="N206" s="169" t="s">
        <v>38</v>
      </c>
      <c r="O206" s="59"/>
      <c r="P206" s="170">
        <f t="shared" si="26"/>
        <v>0</v>
      </c>
      <c r="Q206" s="170">
        <v>0</v>
      </c>
      <c r="R206" s="170">
        <f t="shared" si="27"/>
        <v>0</v>
      </c>
      <c r="S206" s="170">
        <v>0</v>
      </c>
      <c r="T206" s="171">
        <f t="shared" si="28"/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72" t="s">
        <v>225</v>
      </c>
      <c r="AT206" s="172" t="s">
        <v>221</v>
      </c>
      <c r="AU206" s="172" t="s">
        <v>84</v>
      </c>
      <c r="AY206" s="13" t="s">
        <v>219</v>
      </c>
      <c r="BE206" s="91">
        <f t="shared" si="29"/>
        <v>0</v>
      </c>
      <c r="BF206" s="91">
        <f t="shared" si="30"/>
        <v>0</v>
      </c>
      <c r="BG206" s="91">
        <f t="shared" si="31"/>
        <v>0</v>
      </c>
      <c r="BH206" s="91">
        <f t="shared" si="32"/>
        <v>0</v>
      </c>
      <c r="BI206" s="91">
        <f t="shared" si="33"/>
        <v>0</v>
      </c>
      <c r="BJ206" s="13" t="s">
        <v>84</v>
      </c>
      <c r="BK206" s="91">
        <f t="shared" si="34"/>
        <v>0</v>
      </c>
      <c r="BL206" s="13" t="s">
        <v>225</v>
      </c>
      <c r="BM206" s="172" t="s">
        <v>438</v>
      </c>
    </row>
    <row r="207" spans="1:65" s="2" customFormat="1" ht="16.5" customHeight="1" x14ac:dyDescent="0.2">
      <c r="A207" s="30"/>
      <c r="B207" s="128"/>
      <c r="C207" s="160" t="s">
        <v>439</v>
      </c>
      <c r="D207" s="160" t="s">
        <v>221</v>
      </c>
      <c r="E207" s="161" t="s">
        <v>440</v>
      </c>
      <c r="F207" s="162" t="s">
        <v>441</v>
      </c>
      <c r="G207" s="163" t="s">
        <v>250</v>
      </c>
      <c r="H207" s="164">
        <v>6.6000000000000003E-2</v>
      </c>
      <c r="I207" s="165"/>
      <c r="J207" s="166">
        <f t="shared" si="25"/>
        <v>0</v>
      </c>
      <c r="K207" s="167"/>
      <c r="L207" s="31"/>
      <c r="M207" s="168" t="s">
        <v>1</v>
      </c>
      <c r="N207" s="169" t="s">
        <v>38</v>
      </c>
      <c r="O207" s="59"/>
      <c r="P207" s="170">
        <f t="shared" si="26"/>
        <v>0</v>
      </c>
      <c r="Q207" s="170">
        <v>1.0511900000000001</v>
      </c>
      <c r="R207" s="170">
        <f t="shared" si="27"/>
        <v>6.9378540000000002E-2</v>
      </c>
      <c r="S207" s="170">
        <v>0</v>
      </c>
      <c r="T207" s="171">
        <f t="shared" si="28"/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172" t="s">
        <v>225</v>
      </c>
      <c r="AT207" s="172" t="s">
        <v>221</v>
      </c>
      <c r="AU207" s="172" t="s">
        <v>84</v>
      </c>
      <c r="AY207" s="13" t="s">
        <v>219</v>
      </c>
      <c r="BE207" s="91">
        <f t="shared" si="29"/>
        <v>0</v>
      </c>
      <c r="BF207" s="91">
        <f t="shared" si="30"/>
        <v>0</v>
      </c>
      <c r="BG207" s="91">
        <f t="shared" si="31"/>
        <v>0</v>
      </c>
      <c r="BH207" s="91">
        <f t="shared" si="32"/>
        <v>0</v>
      </c>
      <c r="BI207" s="91">
        <f t="shared" si="33"/>
        <v>0</v>
      </c>
      <c r="BJ207" s="13" t="s">
        <v>84</v>
      </c>
      <c r="BK207" s="91">
        <f t="shared" si="34"/>
        <v>0</v>
      </c>
      <c r="BL207" s="13" t="s">
        <v>225</v>
      </c>
      <c r="BM207" s="172" t="s">
        <v>442</v>
      </c>
    </row>
    <row r="208" spans="1:65" s="11" customFormat="1" ht="22.8" customHeight="1" x14ac:dyDescent="0.25">
      <c r="B208" s="147"/>
      <c r="D208" s="148" t="s">
        <v>71</v>
      </c>
      <c r="E208" s="158" t="s">
        <v>225</v>
      </c>
      <c r="F208" s="158" t="s">
        <v>443</v>
      </c>
      <c r="I208" s="150"/>
      <c r="J208" s="159">
        <f>BK208</f>
        <v>0</v>
      </c>
      <c r="L208" s="147"/>
      <c r="M208" s="152"/>
      <c r="N208" s="153"/>
      <c r="O208" s="153"/>
      <c r="P208" s="154">
        <f>SUM(P209:P228)</f>
        <v>0</v>
      </c>
      <c r="Q208" s="153"/>
      <c r="R208" s="154">
        <f>SUM(R209:R228)</f>
        <v>57.631904509999998</v>
      </c>
      <c r="S208" s="153"/>
      <c r="T208" s="155">
        <f>SUM(T209:T228)</f>
        <v>0</v>
      </c>
      <c r="AR208" s="148" t="s">
        <v>78</v>
      </c>
      <c r="AT208" s="156" t="s">
        <v>71</v>
      </c>
      <c r="AU208" s="156" t="s">
        <v>78</v>
      </c>
      <c r="AY208" s="148" t="s">
        <v>219</v>
      </c>
      <c r="BK208" s="157">
        <f>SUM(BK209:BK228)</f>
        <v>0</v>
      </c>
    </row>
    <row r="209" spans="1:65" s="2" customFormat="1" ht="24.3" customHeight="1" x14ac:dyDescent="0.2">
      <c r="A209" s="30"/>
      <c r="B209" s="128"/>
      <c r="C209" s="160" t="s">
        <v>359</v>
      </c>
      <c r="D209" s="160" t="s">
        <v>221</v>
      </c>
      <c r="E209" s="161" t="s">
        <v>444</v>
      </c>
      <c r="F209" s="162" t="s">
        <v>445</v>
      </c>
      <c r="G209" s="163" t="s">
        <v>224</v>
      </c>
      <c r="H209" s="164">
        <v>14.705</v>
      </c>
      <c r="I209" s="165"/>
      <c r="J209" s="166">
        <f t="shared" ref="J209:J228" si="35">ROUND(I209*H209,2)</f>
        <v>0</v>
      </c>
      <c r="K209" s="167"/>
      <c r="L209" s="31"/>
      <c r="M209" s="168" t="s">
        <v>1</v>
      </c>
      <c r="N209" s="169" t="s">
        <v>38</v>
      </c>
      <c r="O209" s="59"/>
      <c r="P209" s="170">
        <f t="shared" ref="P209:P228" si="36">O209*H209</f>
        <v>0</v>
      </c>
      <c r="Q209" s="170">
        <v>2.4468000000000001</v>
      </c>
      <c r="R209" s="170">
        <f t="shared" ref="R209:R228" si="37">Q209*H209</f>
        <v>35.980194000000004</v>
      </c>
      <c r="S209" s="170">
        <v>0</v>
      </c>
      <c r="T209" s="171">
        <f t="shared" ref="T209:T228" si="38">S209*H209</f>
        <v>0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R209" s="172" t="s">
        <v>225</v>
      </c>
      <c r="AT209" s="172" t="s">
        <v>221</v>
      </c>
      <c r="AU209" s="172" t="s">
        <v>84</v>
      </c>
      <c r="AY209" s="13" t="s">
        <v>219</v>
      </c>
      <c r="BE209" s="91">
        <f t="shared" ref="BE209:BE228" si="39">IF(N209="základná",J209,0)</f>
        <v>0</v>
      </c>
      <c r="BF209" s="91">
        <f t="shared" ref="BF209:BF228" si="40">IF(N209="znížená",J209,0)</f>
        <v>0</v>
      </c>
      <c r="BG209" s="91">
        <f t="shared" ref="BG209:BG228" si="41">IF(N209="zákl. prenesená",J209,0)</f>
        <v>0</v>
      </c>
      <c r="BH209" s="91">
        <f t="shared" ref="BH209:BH228" si="42">IF(N209="zníž. prenesená",J209,0)</f>
        <v>0</v>
      </c>
      <c r="BI209" s="91">
        <f t="shared" ref="BI209:BI228" si="43">IF(N209="nulová",J209,0)</f>
        <v>0</v>
      </c>
      <c r="BJ209" s="13" t="s">
        <v>84</v>
      </c>
      <c r="BK209" s="91">
        <f t="shared" ref="BK209:BK228" si="44">ROUND(I209*H209,2)</f>
        <v>0</v>
      </c>
      <c r="BL209" s="13" t="s">
        <v>225</v>
      </c>
      <c r="BM209" s="172" t="s">
        <v>446</v>
      </c>
    </row>
    <row r="210" spans="1:65" s="2" customFormat="1" ht="16.5" customHeight="1" x14ac:dyDescent="0.2">
      <c r="A210" s="30"/>
      <c r="B210" s="128"/>
      <c r="C210" s="160" t="s">
        <v>447</v>
      </c>
      <c r="D210" s="160" t="s">
        <v>221</v>
      </c>
      <c r="E210" s="161" t="s">
        <v>448</v>
      </c>
      <c r="F210" s="162" t="s">
        <v>449</v>
      </c>
      <c r="G210" s="163" t="s">
        <v>321</v>
      </c>
      <c r="H210" s="164">
        <v>73.191999999999993</v>
      </c>
      <c r="I210" s="165"/>
      <c r="J210" s="166">
        <f t="shared" si="35"/>
        <v>0</v>
      </c>
      <c r="K210" s="167"/>
      <c r="L210" s="31"/>
      <c r="M210" s="168" t="s">
        <v>1</v>
      </c>
      <c r="N210" s="169" t="s">
        <v>38</v>
      </c>
      <c r="O210" s="59"/>
      <c r="P210" s="170">
        <f t="shared" si="36"/>
        <v>0</v>
      </c>
      <c r="Q210" s="170">
        <v>1.99E-3</v>
      </c>
      <c r="R210" s="170">
        <f t="shared" si="37"/>
        <v>0.14565207999999999</v>
      </c>
      <c r="S210" s="170">
        <v>0</v>
      </c>
      <c r="T210" s="171">
        <f t="shared" si="38"/>
        <v>0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172" t="s">
        <v>225</v>
      </c>
      <c r="AT210" s="172" t="s">
        <v>221</v>
      </c>
      <c r="AU210" s="172" t="s">
        <v>84</v>
      </c>
      <c r="AY210" s="13" t="s">
        <v>219</v>
      </c>
      <c r="BE210" s="91">
        <f t="shared" si="39"/>
        <v>0</v>
      </c>
      <c r="BF210" s="91">
        <f t="shared" si="40"/>
        <v>0</v>
      </c>
      <c r="BG210" s="91">
        <f t="shared" si="41"/>
        <v>0</v>
      </c>
      <c r="BH210" s="91">
        <f t="shared" si="42"/>
        <v>0</v>
      </c>
      <c r="BI210" s="91">
        <f t="shared" si="43"/>
        <v>0</v>
      </c>
      <c r="BJ210" s="13" t="s">
        <v>84</v>
      </c>
      <c r="BK210" s="91">
        <f t="shared" si="44"/>
        <v>0</v>
      </c>
      <c r="BL210" s="13" t="s">
        <v>225</v>
      </c>
      <c r="BM210" s="172" t="s">
        <v>450</v>
      </c>
    </row>
    <row r="211" spans="1:65" s="2" customFormat="1" ht="16.5" customHeight="1" x14ac:dyDescent="0.2">
      <c r="A211" s="30"/>
      <c r="B211" s="128"/>
      <c r="C211" s="160" t="s">
        <v>362</v>
      </c>
      <c r="D211" s="160" t="s">
        <v>221</v>
      </c>
      <c r="E211" s="161" t="s">
        <v>451</v>
      </c>
      <c r="F211" s="162" t="s">
        <v>452</v>
      </c>
      <c r="G211" s="163" t="s">
        <v>321</v>
      </c>
      <c r="H211" s="164">
        <v>73.191999999999993</v>
      </c>
      <c r="I211" s="165"/>
      <c r="J211" s="166">
        <f t="shared" si="35"/>
        <v>0</v>
      </c>
      <c r="K211" s="167"/>
      <c r="L211" s="31"/>
      <c r="M211" s="168" t="s">
        <v>1</v>
      </c>
      <c r="N211" s="169" t="s">
        <v>38</v>
      </c>
      <c r="O211" s="59"/>
      <c r="P211" s="170">
        <f t="shared" si="36"/>
        <v>0</v>
      </c>
      <c r="Q211" s="170">
        <v>0</v>
      </c>
      <c r="R211" s="170">
        <f t="shared" si="37"/>
        <v>0</v>
      </c>
      <c r="S211" s="170">
        <v>0</v>
      </c>
      <c r="T211" s="171">
        <f t="shared" si="38"/>
        <v>0</v>
      </c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R211" s="172" t="s">
        <v>225</v>
      </c>
      <c r="AT211" s="172" t="s">
        <v>221</v>
      </c>
      <c r="AU211" s="172" t="s">
        <v>84</v>
      </c>
      <c r="AY211" s="13" t="s">
        <v>219</v>
      </c>
      <c r="BE211" s="91">
        <f t="shared" si="39"/>
        <v>0</v>
      </c>
      <c r="BF211" s="91">
        <f t="shared" si="40"/>
        <v>0</v>
      </c>
      <c r="BG211" s="91">
        <f t="shared" si="41"/>
        <v>0</v>
      </c>
      <c r="BH211" s="91">
        <f t="shared" si="42"/>
        <v>0</v>
      </c>
      <c r="BI211" s="91">
        <f t="shared" si="43"/>
        <v>0</v>
      </c>
      <c r="BJ211" s="13" t="s">
        <v>84</v>
      </c>
      <c r="BK211" s="91">
        <f t="shared" si="44"/>
        <v>0</v>
      </c>
      <c r="BL211" s="13" t="s">
        <v>225</v>
      </c>
      <c r="BM211" s="172" t="s">
        <v>453</v>
      </c>
    </row>
    <row r="212" spans="1:65" s="2" customFormat="1" ht="24.3" customHeight="1" x14ac:dyDescent="0.2">
      <c r="A212" s="30"/>
      <c r="B212" s="128"/>
      <c r="C212" s="160" t="s">
        <v>454</v>
      </c>
      <c r="D212" s="160" t="s">
        <v>221</v>
      </c>
      <c r="E212" s="161" t="s">
        <v>455</v>
      </c>
      <c r="F212" s="162" t="s">
        <v>456</v>
      </c>
      <c r="G212" s="163" t="s">
        <v>321</v>
      </c>
      <c r="H212" s="164">
        <v>59.5</v>
      </c>
      <c r="I212" s="165"/>
      <c r="J212" s="166">
        <f t="shared" si="35"/>
        <v>0</v>
      </c>
      <c r="K212" s="167"/>
      <c r="L212" s="31"/>
      <c r="M212" s="168" t="s">
        <v>1</v>
      </c>
      <c r="N212" s="169" t="s">
        <v>38</v>
      </c>
      <c r="O212" s="59"/>
      <c r="P212" s="170">
        <f t="shared" si="36"/>
        <v>0</v>
      </c>
      <c r="Q212" s="170">
        <v>5.4999999999999997E-3</v>
      </c>
      <c r="R212" s="170">
        <f t="shared" si="37"/>
        <v>0.32724999999999999</v>
      </c>
      <c r="S212" s="170">
        <v>0</v>
      </c>
      <c r="T212" s="171">
        <f t="shared" si="38"/>
        <v>0</v>
      </c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R212" s="172" t="s">
        <v>225</v>
      </c>
      <c r="AT212" s="172" t="s">
        <v>221</v>
      </c>
      <c r="AU212" s="172" t="s">
        <v>84</v>
      </c>
      <c r="AY212" s="13" t="s">
        <v>219</v>
      </c>
      <c r="BE212" s="91">
        <f t="shared" si="39"/>
        <v>0</v>
      </c>
      <c r="BF212" s="91">
        <f t="shared" si="40"/>
        <v>0</v>
      </c>
      <c r="BG212" s="91">
        <f t="shared" si="41"/>
        <v>0</v>
      </c>
      <c r="BH212" s="91">
        <f t="shared" si="42"/>
        <v>0</v>
      </c>
      <c r="BI212" s="91">
        <f t="shared" si="43"/>
        <v>0</v>
      </c>
      <c r="BJ212" s="13" t="s">
        <v>84</v>
      </c>
      <c r="BK212" s="91">
        <f t="shared" si="44"/>
        <v>0</v>
      </c>
      <c r="BL212" s="13" t="s">
        <v>225</v>
      </c>
      <c r="BM212" s="172" t="s">
        <v>457</v>
      </c>
    </row>
    <row r="213" spans="1:65" s="2" customFormat="1" ht="24.3" customHeight="1" x14ac:dyDescent="0.2">
      <c r="A213" s="30"/>
      <c r="B213" s="128"/>
      <c r="C213" s="160" t="s">
        <v>366</v>
      </c>
      <c r="D213" s="160" t="s">
        <v>221</v>
      </c>
      <c r="E213" s="161" t="s">
        <v>458</v>
      </c>
      <c r="F213" s="162" t="s">
        <v>459</v>
      </c>
      <c r="G213" s="163" t="s">
        <v>321</v>
      </c>
      <c r="H213" s="164">
        <v>59.5</v>
      </c>
      <c r="I213" s="165"/>
      <c r="J213" s="166">
        <f t="shared" si="35"/>
        <v>0</v>
      </c>
      <c r="K213" s="167"/>
      <c r="L213" s="31"/>
      <c r="M213" s="168" t="s">
        <v>1</v>
      </c>
      <c r="N213" s="169" t="s">
        <v>38</v>
      </c>
      <c r="O213" s="59"/>
      <c r="P213" s="170">
        <f t="shared" si="36"/>
        <v>0</v>
      </c>
      <c r="Q213" s="170">
        <v>0</v>
      </c>
      <c r="R213" s="170">
        <f t="shared" si="37"/>
        <v>0</v>
      </c>
      <c r="S213" s="170">
        <v>0</v>
      </c>
      <c r="T213" s="171">
        <f t="shared" si="38"/>
        <v>0</v>
      </c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R213" s="172" t="s">
        <v>225</v>
      </c>
      <c r="AT213" s="172" t="s">
        <v>221</v>
      </c>
      <c r="AU213" s="172" t="s">
        <v>84</v>
      </c>
      <c r="AY213" s="13" t="s">
        <v>219</v>
      </c>
      <c r="BE213" s="91">
        <f t="shared" si="39"/>
        <v>0</v>
      </c>
      <c r="BF213" s="91">
        <f t="shared" si="40"/>
        <v>0</v>
      </c>
      <c r="BG213" s="91">
        <f t="shared" si="41"/>
        <v>0</v>
      </c>
      <c r="BH213" s="91">
        <f t="shared" si="42"/>
        <v>0</v>
      </c>
      <c r="BI213" s="91">
        <f t="shared" si="43"/>
        <v>0</v>
      </c>
      <c r="BJ213" s="13" t="s">
        <v>84</v>
      </c>
      <c r="BK213" s="91">
        <f t="shared" si="44"/>
        <v>0</v>
      </c>
      <c r="BL213" s="13" t="s">
        <v>225</v>
      </c>
      <c r="BM213" s="172" t="s">
        <v>460</v>
      </c>
    </row>
    <row r="214" spans="1:65" s="2" customFormat="1" ht="16.5" customHeight="1" x14ac:dyDescent="0.2">
      <c r="A214" s="30"/>
      <c r="B214" s="128"/>
      <c r="C214" s="160" t="s">
        <v>461</v>
      </c>
      <c r="D214" s="160" t="s">
        <v>221</v>
      </c>
      <c r="E214" s="161" t="s">
        <v>462</v>
      </c>
      <c r="F214" s="162" t="s">
        <v>463</v>
      </c>
      <c r="G214" s="163" t="s">
        <v>250</v>
      </c>
      <c r="H214" s="164">
        <v>1.141</v>
      </c>
      <c r="I214" s="165"/>
      <c r="J214" s="166">
        <f t="shared" si="35"/>
        <v>0</v>
      </c>
      <c r="K214" s="167"/>
      <c r="L214" s="31"/>
      <c r="M214" s="168" t="s">
        <v>1</v>
      </c>
      <c r="N214" s="169" t="s">
        <v>38</v>
      </c>
      <c r="O214" s="59"/>
      <c r="P214" s="170">
        <f t="shared" si="36"/>
        <v>0</v>
      </c>
      <c r="Q214" s="170">
        <v>1.0442400000000001</v>
      </c>
      <c r="R214" s="170">
        <f t="shared" si="37"/>
        <v>1.1914778400000001</v>
      </c>
      <c r="S214" s="170">
        <v>0</v>
      </c>
      <c r="T214" s="171">
        <f t="shared" si="38"/>
        <v>0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172" t="s">
        <v>225</v>
      </c>
      <c r="AT214" s="172" t="s">
        <v>221</v>
      </c>
      <c r="AU214" s="172" t="s">
        <v>84</v>
      </c>
      <c r="AY214" s="13" t="s">
        <v>219</v>
      </c>
      <c r="BE214" s="91">
        <f t="shared" si="39"/>
        <v>0</v>
      </c>
      <c r="BF214" s="91">
        <f t="shared" si="40"/>
        <v>0</v>
      </c>
      <c r="BG214" s="91">
        <f t="shared" si="41"/>
        <v>0</v>
      </c>
      <c r="BH214" s="91">
        <f t="shared" si="42"/>
        <v>0</v>
      </c>
      <c r="BI214" s="91">
        <f t="shared" si="43"/>
        <v>0</v>
      </c>
      <c r="BJ214" s="13" t="s">
        <v>84</v>
      </c>
      <c r="BK214" s="91">
        <f t="shared" si="44"/>
        <v>0</v>
      </c>
      <c r="BL214" s="13" t="s">
        <v>225</v>
      </c>
      <c r="BM214" s="172" t="s">
        <v>464</v>
      </c>
    </row>
    <row r="215" spans="1:65" s="2" customFormat="1" ht="16.5" customHeight="1" x14ac:dyDescent="0.2">
      <c r="A215" s="30"/>
      <c r="B215" s="128"/>
      <c r="C215" s="160" t="s">
        <v>369</v>
      </c>
      <c r="D215" s="160" t="s">
        <v>221</v>
      </c>
      <c r="E215" s="161" t="s">
        <v>465</v>
      </c>
      <c r="F215" s="162" t="s">
        <v>466</v>
      </c>
      <c r="G215" s="163" t="s">
        <v>250</v>
      </c>
      <c r="H215" s="164">
        <v>0.29099999999999998</v>
      </c>
      <c r="I215" s="165"/>
      <c r="J215" s="166">
        <f t="shared" si="35"/>
        <v>0</v>
      </c>
      <c r="K215" s="167"/>
      <c r="L215" s="31"/>
      <c r="M215" s="168" t="s">
        <v>1</v>
      </c>
      <c r="N215" s="169" t="s">
        <v>38</v>
      </c>
      <c r="O215" s="59"/>
      <c r="P215" s="170">
        <f t="shared" si="36"/>
        <v>0</v>
      </c>
      <c r="Q215" s="170">
        <v>0.98900999999999994</v>
      </c>
      <c r="R215" s="170">
        <f t="shared" si="37"/>
        <v>0.28780190999999994</v>
      </c>
      <c r="S215" s="170">
        <v>0</v>
      </c>
      <c r="T215" s="171">
        <f t="shared" si="38"/>
        <v>0</v>
      </c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R215" s="172" t="s">
        <v>225</v>
      </c>
      <c r="AT215" s="172" t="s">
        <v>221</v>
      </c>
      <c r="AU215" s="172" t="s">
        <v>84</v>
      </c>
      <c r="AY215" s="13" t="s">
        <v>219</v>
      </c>
      <c r="BE215" s="91">
        <f t="shared" si="39"/>
        <v>0</v>
      </c>
      <c r="BF215" s="91">
        <f t="shared" si="40"/>
        <v>0</v>
      </c>
      <c r="BG215" s="91">
        <f t="shared" si="41"/>
        <v>0</v>
      </c>
      <c r="BH215" s="91">
        <f t="shared" si="42"/>
        <v>0</v>
      </c>
      <c r="BI215" s="91">
        <f t="shared" si="43"/>
        <v>0</v>
      </c>
      <c r="BJ215" s="13" t="s">
        <v>84</v>
      </c>
      <c r="BK215" s="91">
        <f t="shared" si="44"/>
        <v>0</v>
      </c>
      <c r="BL215" s="13" t="s">
        <v>225</v>
      </c>
      <c r="BM215" s="172" t="s">
        <v>467</v>
      </c>
    </row>
    <row r="216" spans="1:65" s="2" customFormat="1" ht="24.3" customHeight="1" x14ac:dyDescent="0.2">
      <c r="A216" s="30"/>
      <c r="B216" s="128"/>
      <c r="C216" s="160" t="s">
        <v>468</v>
      </c>
      <c r="D216" s="160" t="s">
        <v>221</v>
      </c>
      <c r="E216" s="161" t="s">
        <v>469</v>
      </c>
      <c r="F216" s="162" t="s">
        <v>470</v>
      </c>
      <c r="G216" s="163" t="s">
        <v>224</v>
      </c>
      <c r="H216" s="164">
        <v>0.438</v>
      </c>
      <c r="I216" s="165"/>
      <c r="J216" s="166">
        <f t="shared" si="35"/>
        <v>0</v>
      </c>
      <c r="K216" s="167"/>
      <c r="L216" s="31"/>
      <c r="M216" s="168" t="s">
        <v>1</v>
      </c>
      <c r="N216" s="169" t="s">
        <v>38</v>
      </c>
      <c r="O216" s="59"/>
      <c r="P216" s="170">
        <f t="shared" si="36"/>
        <v>0</v>
      </c>
      <c r="Q216" s="170">
        <v>2.4468000000000001</v>
      </c>
      <c r="R216" s="170">
        <f t="shared" si="37"/>
        <v>1.0716984000000001</v>
      </c>
      <c r="S216" s="170">
        <v>0</v>
      </c>
      <c r="T216" s="171">
        <f t="shared" si="38"/>
        <v>0</v>
      </c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R216" s="172" t="s">
        <v>225</v>
      </c>
      <c r="AT216" s="172" t="s">
        <v>221</v>
      </c>
      <c r="AU216" s="172" t="s">
        <v>84</v>
      </c>
      <c r="AY216" s="13" t="s">
        <v>219</v>
      </c>
      <c r="BE216" s="91">
        <f t="shared" si="39"/>
        <v>0</v>
      </c>
      <c r="BF216" s="91">
        <f t="shared" si="40"/>
        <v>0</v>
      </c>
      <c r="BG216" s="91">
        <f t="shared" si="41"/>
        <v>0</v>
      </c>
      <c r="BH216" s="91">
        <f t="shared" si="42"/>
        <v>0</v>
      </c>
      <c r="BI216" s="91">
        <f t="shared" si="43"/>
        <v>0</v>
      </c>
      <c r="BJ216" s="13" t="s">
        <v>84</v>
      </c>
      <c r="BK216" s="91">
        <f t="shared" si="44"/>
        <v>0</v>
      </c>
      <c r="BL216" s="13" t="s">
        <v>225</v>
      </c>
      <c r="BM216" s="172" t="s">
        <v>471</v>
      </c>
    </row>
    <row r="217" spans="1:65" s="2" customFormat="1" ht="24.3" customHeight="1" x14ac:dyDescent="0.2">
      <c r="A217" s="30"/>
      <c r="B217" s="128"/>
      <c r="C217" s="160" t="s">
        <v>373</v>
      </c>
      <c r="D217" s="160" t="s">
        <v>221</v>
      </c>
      <c r="E217" s="161" t="s">
        <v>472</v>
      </c>
      <c r="F217" s="162" t="s">
        <v>473</v>
      </c>
      <c r="G217" s="163" t="s">
        <v>321</v>
      </c>
      <c r="H217" s="164">
        <v>3.4940000000000002</v>
      </c>
      <c r="I217" s="165"/>
      <c r="J217" s="166">
        <f t="shared" si="35"/>
        <v>0</v>
      </c>
      <c r="K217" s="167"/>
      <c r="L217" s="31"/>
      <c r="M217" s="168" t="s">
        <v>1</v>
      </c>
      <c r="N217" s="169" t="s">
        <v>38</v>
      </c>
      <c r="O217" s="59"/>
      <c r="P217" s="170">
        <f t="shared" si="36"/>
        <v>0</v>
      </c>
      <c r="Q217" s="170">
        <v>3.9199999999999999E-3</v>
      </c>
      <c r="R217" s="170">
        <f t="shared" si="37"/>
        <v>1.369648E-2</v>
      </c>
      <c r="S217" s="170">
        <v>0</v>
      </c>
      <c r="T217" s="171">
        <f t="shared" si="38"/>
        <v>0</v>
      </c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R217" s="172" t="s">
        <v>225</v>
      </c>
      <c r="AT217" s="172" t="s">
        <v>221</v>
      </c>
      <c r="AU217" s="172" t="s">
        <v>84</v>
      </c>
      <c r="AY217" s="13" t="s">
        <v>219</v>
      </c>
      <c r="BE217" s="91">
        <f t="shared" si="39"/>
        <v>0</v>
      </c>
      <c r="BF217" s="91">
        <f t="shared" si="40"/>
        <v>0</v>
      </c>
      <c r="BG217" s="91">
        <f t="shared" si="41"/>
        <v>0</v>
      </c>
      <c r="BH217" s="91">
        <f t="shared" si="42"/>
        <v>0</v>
      </c>
      <c r="BI217" s="91">
        <f t="shared" si="43"/>
        <v>0</v>
      </c>
      <c r="BJ217" s="13" t="s">
        <v>84</v>
      </c>
      <c r="BK217" s="91">
        <f t="shared" si="44"/>
        <v>0</v>
      </c>
      <c r="BL217" s="13" t="s">
        <v>225</v>
      </c>
      <c r="BM217" s="172" t="s">
        <v>474</v>
      </c>
    </row>
    <row r="218" spans="1:65" s="2" customFormat="1" ht="24.3" customHeight="1" x14ac:dyDescent="0.2">
      <c r="A218" s="30"/>
      <c r="B218" s="128"/>
      <c r="C218" s="160" t="s">
        <v>475</v>
      </c>
      <c r="D218" s="160" t="s">
        <v>221</v>
      </c>
      <c r="E218" s="161" t="s">
        <v>476</v>
      </c>
      <c r="F218" s="162" t="s">
        <v>477</v>
      </c>
      <c r="G218" s="163" t="s">
        <v>321</v>
      </c>
      <c r="H218" s="164">
        <v>3.4940000000000002</v>
      </c>
      <c r="I218" s="165"/>
      <c r="J218" s="166">
        <f t="shared" si="35"/>
        <v>0</v>
      </c>
      <c r="K218" s="167"/>
      <c r="L218" s="31"/>
      <c r="M218" s="168" t="s">
        <v>1</v>
      </c>
      <c r="N218" s="169" t="s">
        <v>38</v>
      </c>
      <c r="O218" s="59"/>
      <c r="P218" s="170">
        <f t="shared" si="36"/>
        <v>0</v>
      </c>
      <c r="Q218" s="170">
        <v>0</v>
      </c>
      <c r="R218" s="170">
        <f t="shared" si="37"/>
        <v>0</v>
      </c>
      <c r="S218" s="170">
        <v>0</v>
      </c>
      <c r="T218" s="171">
        <f t="shared" si="38"/>
        <v>0</v>
      </c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R218" s="172" t="s">
        <v>225</v>
      </c>
      <c r="AT218" s="172" t="s">
        <v>221</v>
      </c>
      <c r="AU218" s="172" t="s">
        <v>84</v>
      </c>
      <c r="AY218" s="13" t="s">
        <v>219</v>
      </c>
      <c r="BE218" s="91">
        <f t="shared" si="39"/>
        <v>0</v>
      </c>
      <c r="BF218" s="91">
        <f t="shared" si="40"/>
        <v>0</v>
      </c>
      <c r="BG218" s="91">
        <f t="shared" si="41"/>
        <v>0</v>
      </c>
      <c r="BH218" s="91">
        <f t="shared" si="42"/>
        <v>0</v>
      </c>
      <c r="BI218" s="91">
        <f t="shared" si="43"/>
        <v>0</v>
      </c>
      <c r="BJ218" s="13" t="s">
        <v>84</v>
      </c>
      <c r="BK218" s="91">
        <f t="shared" si="44"/>
        <v>0</v>
      </c>
      <c r="BL218" s="13" t="s">
        <v>225</v>
      </c>
      <c r="BM218" s="172" t="s">
        <v>478</v>
      </c>
    </row>
    <row r="219" spans="1:65" s="2" customFormat="1" ht="24.3" customHeight="1" x14ac:dyDescent="0.2">
      <c r="A219" s="30"/>
      <c r="B219" s="128"/>
      <c r="C219" s="160" t="s">
        <v>376</v>
      </c>
      <c r="D219" s="160" t="s">
        <v>221</v>
      </c>
      <c r="E219" s="161" t="s">
        <v>479</v>
      </c>
      <c r="F219" s="162" t="s">
        <v>480</v>
      </c>
      <c r="G219" s="163" t="s">
        <v>224</v>
      </c>
      <c r="H219" s="164">
        <v>4.819</v>
      </c>
      <c r="I219" s="165"/>
      <c r="J219" s="166">
        <f t="shared" si="35"/>
        <v>0</v>
      </c>
      <c r="K219" s="167"/>
      <c r="L219" s="31"/>
      <c r="M219" s="168" t="s">
        <v>1</v>
      </c>
      <c r="N219" s="169" t="s">
        <v>38</v>
      </c>
      <c r="O219" s="59"/>
      <c r="P219" s="170">
        <f t="shared" si="36"/>
        <v>0</v>
      </c>
      <c r="Q219" s="170">
        <v>2.4786100000000002</v>
      </c>
      <c r="R219" s="170">
        <f t="shared" si="37"/>
        <v>11.944421590000001</v>
      </c>
      <c r="S219" s="170">
        <v>0</v>
      </c>
      <c r="T219" s="171">
        <f t="shared" si="38"/>
        <v>0</v>
      </c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R219" s="172" t="s">
        <v>225</v>
      </c>
      <c r="AT219" s="172" t="s">
        <v>221</v>
      </c>
      <c r="AU219" s="172" t="s">
        <v>84</v>
      </c>
      <c r="AY219" s="13" t="s">
        <v>219</v>
      </c>
      <c r="BE219" s="91">
        <f t="shared" si="39"/>
        <v>0</v>
      </c>
      <c r="BF219" s="91">
        <f t="shared" si="40"/>
        <v>0</v>
      </c>
      <c r="BG219" s="91">
        <f t="shared" si="41"/>
        <v>0</v>
      </c>
      <c r="BH219" s="91">
        <f t="shared" si="42"/>
        <v>0</v>
      </c>
      <c r="BI219" s="91">
        <f t="shared" si="43"/>
        <v>0</v>
      </c>
      <c r="BJ219" s="13" t="s">
        <v>84</v>
      </c>
      <c r="BK219" s="91">
        <f t="shared" si="44"/>
        <v>0</v>
      </c>
      <c r="BL219" s="13" t="s">
        <v>225</v>
      </c>
      <c r="BM219" s="172" t="s">
        <v>481</v>
      </c>
    </row>
    <row r="220" spans="1:65" s="2" customFormat="1" ht="16.5" customHeight="1" x14ac:dyDescent="0.2">
      <c r="A220" s="30"/>
      <c r="B220" s="128"/>
      <c r="C220" s="160" t="s">
        <v>482</v>
      </c>
      <c r="D220" s="160" t="s">
        <v>221</v>
      </c>
      <c r="E220" s="161" t="s">
        <v>483</v>
      </c>
      <c r="F220" s="162" t="s">
        <v>484</v>
      </c>
      <c r="G220" s="163" t="s">
        <v>321</v>
      </c>
      <c r="H220" s="164">
        <v>32.747999999999998</v>
      </c>
      <c r="I220" s="165"/>
      <c r="J220" s="166">
        <f t="shared" si="35"/>
        <v>0</v>
      </c>
      <c r="K220" s="167"/>
      <c r="L220" s="31"/>
      <c r="M220" s="168" t="s">
        <v>1</v>
      </c>
      <c r="N220" s="169" t="s">
        <v>38</v>
      </c>
      <c r="O220" s="59"/>
      <c r="P220" s="170">
        <f t="shared" si="36"/>
        <v>0</v>
      </c>
      <c r="Q220" s="170">
        <v>3.3500000000000001E-3</v>
      </c>
      <c r="R220" s="170">
        <f t="shared" si="37"/>
        <v>0.10970579999999999</v>
      </c>
      <c r="S220" s="170">
        <v>0</v>
      </c>
      <c r="T220" s="171">
        <f t="shared" si="38"/>
        <v>0</v>
      </c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R220" s="172" t="s">
        <v>225</v>
      </c>
      <c r="AT220" s="172" t="s">
        <v>221</v>
      </c>
      <c r="AU220" s="172" t="s">
        <v>84</v>
      </c>
      <c r="AY220" s="13" t="s">
        <v>219</v>
      </c>
      <c r="BE220" s="91">
        <f t="shared" si="39"/>
        <v>0</v>
      </c>
      <c r="BF220" s="91">
        <f t="shared" si="40"/>
        <v>0</v>
      </c>
      <c r="BG220" s="91">
        <f t="shared" si="41"/>
        <v>0</v>
      </c>
      <c r="BH220" s="91">
        <f t="shared" si="42"/>
        <v>0</v>
      </c>
      <c r="BI220" s="91">
        <f t="shared" si="43"/>
        <v>0</v>
      </c>
      <c r="BJ220" s="13" t="s">
        <v>84</v>
      </c>
      <c r="BK220" s="91">
        <f t="shared" si="44"/>
        <v>0</v>
      </c>
      <c r="BL220" s="13" t="s">
        <v>225</v>
      </c>
      <c r="BM220" s="172" t="s">
        <v>485</v>
      </c>
    </row>
    <row r="221" spans="1:65" s="2" customFormat="1" ht="21.75" customHeight="1" x14ac:dyDescent="0.2">
      <c r="A221" s="30"/>
      <c r="B221" s="128"/>
      <c r="C221" s="160" t="s">
        <v>381</v>
      </c>
      <c r="D221" s="160" t="s">
        <v>221</v>
      </c>
      <c r="E221" s="161" t="s">
        <v>486</v>
      </c>
      <c r="F221" s="162" t="s">
        <v>487</v>
      </c>
      <c r="G221" s="163" t="s">
        <v>321</v>
      </c>
      <c r="H221" s="164">
        <v>32.747999999999998</v>
      </c>
      <c r="I221" s="165"/>
      <c r="J221" s="166">
        <f t="shared" si="35"/>
        <v>0</v>
      </c>
      <c r="K221" s="167"/>
      <c r="L221" s="31"/>
      <c r="M221" s="168" t="s">
        <v>1</v>
      </c>
      <c r="N221" s="169" t="s">
        <v>38</v>
      </c>
      <c r="O221" s="59"/>
      <c r="P221" s="170">
        <f t="shared" si="36"/>
        <v>0</v>
      </c>
      <c r="Q221" s="170">
        <v>0</v>
      </c>
      <c r="R221" s="170">
        <f t="shared" si="37"/>
        <v>0</v>
      </c>
      <c r="S221" s="170">
        <v>0</v>
      </c>
      <c r="T221" s="171">
        <f t="shared" si="38"/>
        <v>0</v>
      </c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R221" s="172" t="s">
        <v>225</v>
      </c>
      <c r="AT221" s="172" t="s">
        <v>221</v>
      </c>
      <c r="AU221" s="172" t="s">
        <v>84</v>
      </c>
      <c r="AY221" s="13" t="s">
        <v>219</v>
      </c>
      <c r="BE221" s="91">
        <f t="shared" si="39"/>
        <v>0</v>
      </c>
      <c r="BF221" s="91">
        <f t="shared" si="40"/>
        <v>0</v>
      </c>
      <c r="BG221" s="91">
        <f t="shared" si="41"/>
        <v>0</v>
      </c>
      <c r="BH221" s="91">
        <f t="shared" si="42"/>
        <v>0</v>
      </c>
      <c r="BI221" s="91">
        <f t="shared" si="43"/>
        <v>0</v>
      </c>
      <c r="BJ221" s="13" t="s">
        <v>84</v>
      </c>
      <c r="BK221" s="91">
        <f t="shared" si="44"/>
        <v>0</v>
      </c>
      <c r="BL221" s="13" t="s">
        <v>225</v>
      </c>
      <c r="BM221" s="172" t="s">
        <v>488</v>
      </c>
    </row>
    <row r="222" spans="1:65" s="2" customFormat="1" ht="21.75" customHeight="1" x14ac:dyDescent="0.2">
      <c r="A222" s="30"/>
      <c r="B222" s="128"/>
      <c r="C222" s="160" t="s">
        <v>489</v>
      </c>
      <c r="D222" s="160" t="s">
        <v>221</v>
      </c>
      <c r="E222" s="161" t="s">
        <v>490</v>
      </c>
      <c r="F222" s="162" t="s">
        <v>491</v>
      </c>
      <c r="G222" s="163" t="s">
        <v>250</v>
      </c>
      <c r="H222" s="164">
        <v>0.6</v>
      </c>
      <c r="I222" s="165"/>
      <c r="J222" s="166">
        <f t="shared" si="35"/>
        <v>0</v>
      </c>
      <c r="K222" s="167"/>
      <c r="L222" s="31"/>
      <c r="M222" s="168" t="s">
        <v>1</v>
      </c>
      <c r="N222" s="169" t="s">
        <v>38</v>
      </c>
      <c r="O222" s="59"/>
      <c r="P222" s="170">
        <f t="shared" si="36"/>
        <v>0</v>
      </c>
      <c r="Q222" s="170">
        <v>1.0415700000000001</v>
      </c>
      <c r="R222" s="170">
        <f t="shared" si="37"/>
        <v>0.624942</v>
      </c>
      <c r="S222" s="170">
        <v>0</v>
      </c>
      <c r="T222" s="171">
        <f t="shared" si="38"/>
        <v>0</v>
      </c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R222" s="172" t="s">
        <v>225</v>
      </c>
      <c r="AT222" s="172" t="s">
        <v>221</v>
      </c>
      <c r="AU222" s="172" t="s">
        <v>84</v>
      </c>
      <c r="AY222" s="13" t="s">
        <v>219</v>
      </c>
      <c r="BE222" s="91">
        <f t="shared" si="39"/>
        <v>0</v>
      </c>
      <c r="BF222" s="91">
        <f t="shared" si="40"/>
        <v>0</v>
      </c>
      <c r="BG222" s="91">
        <f t="shared" si="41"/>
        <v>0</v>
      </c>
      <c r="BH222" s="91">
        <f t="shared" si="42"/>
        <v>0</v>
      </c>
      <c r="BI222" s="91">
        <f t="shared" si="43"/>
        <v>0</v>
      </c>
      <c r="BJ222" s="13" t="s">
        <v>84</v>
      </c>
      <c r="BK222" s="91">
        <f t="shared" si="44"/>
        <v>0</v>
      </c>
      <c r="BL222" s="13" t="s">
        <v>225</v>
      </c>
      <c r="BM222" s="172" t="s">
        <v>492</v>
      </c>
    </row>
    <row r="223" spans="1:65" s="2" customFormat="1" ht="24.3" customHeight="1" x14ac:dyDescent="0.2">
      <c r="A223" s="30"/>
      <c r="B223" s="128"/>
      <c r="C223" s="160" t="s">
        <v>385</v>
      </c>
      <c r="D223" s="160" t="s">
        <v>221</v>
      </c>
      <c r="E223" s="161" t="s">
        <v>493</v>
      </c>
      <c r="F223" s="162" t="s">
        <v>494</v>
      </c>
      <c r="G223" s="163" t="s">
        <v>224</v>
      </c>
      <c r="H223" s="164">
        <v>2.3039999999999998</v>
      </c>
      <c r="I223" s="165"/>
      <c r="J223" s="166">
        <f t="shared" si="35"/>
        <v>0</v>
      </c>
      <c r="K223" s="167"/>
      <c r="L223" s="31"/>
      <c r="M223" s="168" t="s">
        <v>1</v>
      </c>
      <c r="N223" s="169" t="s">
        <v>38</v>
      </c>
      <c r="O223" s="59"/>
      <c r="P223" s="170">
        <f t="shared" si="36"/>
        <v>0</v>
      </c>
      <c r="Q223" s="170">
        <v>2.4542099999999998</v>
      </c>
      <c r="R223" s="170">
        <f t="shared" si="37"/>
        <v>5.6544998399999988</v>
      </c>
      <c r="S223" s="170">
        <v>0</v>
      </c>
      <c r="T223" s="171">
        <f t="shared" si="38"/>
        <v>0</v>
      </c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R223" s="172" t="s">
        <v>225</v>
      </c>
      <c r="AT223" s="172" t="s">
        <v>221</v>
      </c>
      <c r="AU223" s="172" t="s">
        <v>84</v>
      </c>
      <c r="AY223" s="13" t="s">
        <v>219</v>
      </c>
      <c r="BE223" s="91">
        <f t="shared" si="39"/>
        <v>0</v>
      </c>
      <c r="BF223" s="91">
        <f t="shared" si="40"/>
        <v>0</v>
      </c>
      <c r="BG223" s="91">
        <f t="shared" si="41"/>
        <v>0</v>
      </c>
      <c r="BH223" s="91">
        <f t="shared" si="42"/>
        <v>0</v>
      </c>
      <c r="BI223" s="91">
        <f t="shared" si="43"/>
        <v>0</v>
      </c>
      <c r="BJ223" s="13" t="s">
        <v>84</v>
      </c>
      <c r="BK223" s="91">
        <f t="shared" si="44"/>
        <v>0</v>
      </c>
      <c r="BL223" s="13" t="s">
        <v>225</v>
      </c>
      <c r="BM223" s="172" t="s">
        <v>495</v>
      </c>
    </row>
    <row r="224" spans="1:65" s="2" customFormat="1" ht="16.5" customHeight="1" x14ac:dyDescent="0.2">
      <c r="A224" s="30"/>
      <c r="B224" s="128"/>
      <c r="C224" s="160" t="s">
        <v>496</v>
      </c>
      <c r="D224" s="160" t="s">
        <v>221</v>
      </c>
      <c r="E224" s="161" t="s">
        <v>497</v>
      </c>
      <c r="F224" s="162" t="s">
        <v>498</v>
      </c>
      <c r="G224" s="163" t="s">
        <v>250</v>
      </c>
      <c r="H224" s="164">
        <v>0.20100000000000001</v>
      </c>
      <c r="I224" s="165"/>
      <c r="J224" s="166">
        <f t="shared" si="35"/>
        <v>0</v>
      </c>
      <c r="K224" s="167"/>
      <c r="L224" s="31"/>
      <c r="M224" s="168" t="s">
        <v>1</v>
      </c>
      <c r="N224" s="169" t="s">
        <v>38</v>
      </c>
      <c r="O224" s="59"/>
      <c r="P224" s="170">
        <f t="shared" si="36"/>
        <v>0</v>
      </c>
      <c r="Q224" s="170">
        <v>1.0463100000000001</v>
      </c>
      <c r="R224" s="170">
        <f t="shared" si="37"/>
        <v>0.21030831000000003</v>
      </c>
      <c r="S224" s="170">
        <v>0</v>
      </c>
      <c r="T224" s="171">
        <f t="shared" si="38"/>
        <v>0</v>
      </c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R224" s="172" t="s">
        <v>225</v>
      </c>
      <c r="AT224" s="172" t="s">
        <v>221</v>
      </c>
      <c r="AU224" s="172" t="s">
        <v>84</v>
      </c>
      <c r="AY224" s="13" t="s">
        <v>219</v>
      </c>
      <c r="BE224" s="91">
        <f t="shared" si="39"/>
        <v>0</v>
      </c>
      <c r="BF224" s="91">
        <f t="shared" si="40"/>
        <v>0</v>
      </c>
      <c r="BG224" s="91">
        <f t="shared" si="41"/>
        <v>0</v>
      </c>
      <c r="BH224" s="91">
        <f t="shared" si="42"/>
        <v>0</v>
      </c>
      <c r="BI224" s="91">
        <f t="shared" si="43"/>
        <v>0</v>
      </c>
      <c r="BJ224" s="13" t="s">
        <v>84</v>
      </c>
      <c r="BK224" s="91">
        <f t="shared" si="44"/>
        <v>0</v>
      </c>
      <c r="BL224" s="13" t="s">
        <v>225</v>
      </c>
      <c r="BM224" s="172" t="s">
        <v>499</v>
      </c>
    </row>
    <row r="225" spans="1:65" s="2" customFormat="1" ht="24.3" customHeight="1" x14ac:dyDescent="0.2">
      <c r="A225" s="30"/>
      <c r="B225" s="128"/>
      <c r="C225" s="160" t="s">
        <v>389</v>
      </c>
      <c r="D225" s="160" t="s">
        <v>221</v>
      </c>
      <c r="E225" s="161" t="s">
        <v>500</v>
      </c>
      <c r="F225" s="162" t="s">
        <v>501</v>
      </c>
      <c r="G225" s="163" t="s">
        <v>321</v>
      </c>
      <c r="H225" s="164">
        <v>5.99</v>
      </c>
      <c r="I225" s="165"/>
      <c r="J225" s="166">
        <f t="shared" si="35"/>
        <v>0</v>
      </c>
      <c r="K225" s="167"/>
      <c r="L225" s="31"/>
      <c r="M225" s="168" t="s">
        <v>1</v>
      </c>
      <c r="N225" s="169" t="s">
        <v>38</v>
      </c>
      <c r="O225" s="59"/>
      <c r="P225" s="170">
        <f t="shared" si="36"/>
        <v>0</v>
      </c>
      <c r="Q225" s="170">
        <v>7.7299999999999999E-3</v>
      </c>
      <c r="R225" s="170">
        <f t="shared" si="37"/>
        <v>4.6302700000000002E-2</v>
      </c>
      <c r="S225" s="170">
        <v>0</v>
      </c>
      <c r="T225" s="171">
        <f t="shared" si="38"/>
        <v>0</v>
      </c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R225" s="172" t="s">
        <v>225</v>
      </c>
      <c r="AT225" s="172" t="s">
        <v>221</v>
      </c>
      <c r="AU225" s="172" t="s">
        <v>84</v>
      </c>
      <c r="AY225" s="13" t="s">
        <v>219</v>
      </c>
      <c r="BE225" s="91">
        <f t="shared" si="39"/>
        <v>0</v>
      </c>
      <c r="BF225" s="91">
        <f t="shared" si="40"/>
        <v>0</v>
      </c>
      <c r="BG225" s="91">
        <f t="shared" si="41"/>
        <v>0</v>
      </c>
      <c r="BH225" s="91">
        <f t="shared" si="42"/>
        <v>0</v>
      </c>
      <c r="BI225" s="91">
        <f t="shared" si="43"/>
        <v>0</v>
      </c>
      <c r="BJ225" s="13" t="s">
        <v>84</v>
      </c>
      <c r="BK225" s="91">
        <f t="shared" si="44"/>
        <v>0</v>
      </c>
      <c r="BL225" s="13" t="s">
        <v>225</v>
      </c>
      <c r="BM225" s="172" t="s">
        <v>502</v>
      </c>
    </row>
    <row r="226" spans="1:65" s="2" customFormat="1" ht="24.3" customHeight="1" x14ac:dyDescent="0.2">
      <c r="A226" s="30"/>
      <c r="B226" s="128"/>
      <c r="C226" s="160" t="s">
        <v>503</v>
      </c>
      <c r="D226" s="160" t="s">
        <v>221</v>
      </c>
      <c r="E226" s="161" t="s">
        <v>504</v>
      </c>
      <c r="F226" s="162" t="s">
        <v>505</v>
      </c>
      <c r="G226" s="163" t="s">
        <v>321</v>
      </c>
      <c r="H226" s="164">
        <v>5.99</v>
      </c>
      <c r="I226" s="165"/>
      <c r="J226" s="166">
        <f t="shared" si="35"/>
        <v>0</v>
      </c>
      <c r="K226" s="167"/>
      <c r="L226" s="31"/>
      <c r="M226" s="168" t="s">
        <v>1</v>
      </c>
      <c r="N226" s="169" t="s">
        <v>38</v>
      </c>
      <c r="O226" s="59"/>
      <c r="P226" s="170">
        <f t="shared" si="36"/>
        <v>0</v>
      </c>
      <c r="Q226" s="170">
        <v>0</v>
      </c>
      <c r="R226" s="170">
        <f t="shared" si="37"/>
        <v>0</v>
      </c>
      <c r="S226" s="170">
        <v>0</v>
      </c>
      <c r="T226" s="171">
        <f t="shared" si="38"/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172" t="s">
        <v>225</v>
      </c>
      <c r="AT226" s="172" t="s">
        <v>221</v>
      </c>
      <c r="AU226" s="172" t="s">
        <v>84</v>
      </c>
      <c r="AY226" s="13" t="s">
        <v>219</v>
      </c>
      <c r="BE226" s="91">
        <f t="shared" si="39"/>
        <v>0</v>
      </c>
      <c r="BF226" s="91">
        <f t="shared" si="40"/>
        <v>0</v>
      </c>
      <c r="BG226" s="91">
        <f t="shared" si="41"/>
        <v>0</v>
      </c>
      <c r="BH226" s="91">
        <f t="shared" si="42"/>
        <v>0</v>
      </c>
      <c r="BI226" s="91">
        <f t="shared" si="43"/>
        <v>0</v>
      </c>
      <c r="BJ226" s="13" t="s">
        <v>84</v>
      </c>
      <c r="BK226" s="91">
        <f t="shared" si="44"/>
        <v>0</v>
      </c>
      <c r="BL226" s="13" t="s">
        <v>225</v>
      </c>
      <c r="BM226" s="172" t="s">
        <v>506</v>
      </c>
    </row>
    <row r="227" spans="1:65" s="2" customFormat="1" ht="16.5" customHeight="1" x14ac:dyDescent="0.2">
      <c r="A227" s="30"/>
      <c r="B227" s="128"/>
      <c r="C227" s="160" t="s">
        <v>392</v>
      </c>
      <c r="D227" s="160" t="s">
        <v>221</v>
      </c>
      <c r="E227" s="161" t="s">
        <v>507</v>
      </c>
      <c r="F227" s="162" t="s">
        <v>508</v>
      </c>
      <c r="G227" s="163" t="s">
        <v>321</v>
      </c>
      <c r="H227" s="164">
        <v>5.532</v>
      </c>
      <c r="I227" s="165"/>
      <c r="J227" s="166">
        <f t="shared" si="35"/>
        <v>0</v>
      </c>
      <c r="K227" s="167"/>
      <c r="L227" s="31"/>
      <c r="M227" s="168" t="s">
        <v>1</v>
      </c>
      <c r="N227" s="169" t="s">
        <v>38</v>
      </c>
      <c r="O227" s="59"/>
      <c r="P227" s="170">
        <f t="shared" si="36"/>
        <v>0</v>
      </c>
      <c r="Q227" s="170">
        <v>4.3299999999999996E-3</v>
      </c>
      <c r="R227" s="170">
        <f t="shared" si="37"/>
        <v>2.3953559999999999E-2</v>
      </c>
      <c r="S227" s="170">
        <v>0</v>
      </c>
      <c r="T227" s="171">
        <f t="shared" si="38"/>
        <v>0</v>
      </c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R227" s="172" t="s">
        <v>225</v>
      </c>
      <c r="AT227" s="172" t="s">
        <v>221</v>
      </c>
      <c r="AU227" s="172" t="s">
        <v>84</v>
      </c>
      <c r="AY227" s="13" t="s">
        <v>219</v>
      </c>
      <c r="BE227" s="91">
        <f t="shared" si="39"/>
        <v>0</v>
      </c>
      <c r="BF227" s="91">
        <f t="shared" si="40"/>
        <v>0</v>
      </c>
      <c r="BG227" s="91">
        <f t="shared" si="41"/>
        <v>0</v>
      </c>
      <c r="BH227" s="91">
        <f t="shared" si="42"/>
        <v>0</v>
      </c>
      <c r="BI227" s="91">
        <f t="shared" si="43"/>
        <v>0</v>
      </c>
      <c r="BJ227" s="13" t="s">
        <v>84</v>
      </c>
      <c r="BK227" s="91">
        <f t="shared" si="44"/>
        <v>0</v>
      </c>
      <c r="BL227" s="13" t="s">
        <v>225</v>
      </c>
      <c r="BM227" s="172" t="s">
        <v>509</v>
      </c>
    </row>
    <row r="228" spans="1:65" s="2" customFormat="1" ht="16.5" customHeight="1" x14ac:dyDescent="0.2">
      <c r="A228" s="30"/>
      <c r="B228" s="128"/>
      <c r="C228" s="160" t="s">
        <v>510</v>
      </c>
      <c r="D228" s="160" t="s">
        <v>221</v>
      </c>
      <c r="E228" s="161" t="s">
        <v>511</v>
      </c>
      <c r="F228" s="162" t="s">
        <v>512</v>
      </c>
      <c r="G228" s="163" t="s">
        <v>321</v>
      </c>
      <c r="H228" s="164">
        <v>5.532</v>
      </c>
      <c r="I228" s="165"/>
      <c r="J228" s="166">
        <f t="shared" si="35"/>
        <v>0</v>
      </c>
      <c r="K228" s="167"/>
      <c r="L228" s="31"/>
      <c r="M228" s="168" t="s">
        <v>1</v>
      </c>
      <c r="N228" s="169" t="s">
        <v>38</v>
      </c>
      <c r="O228" s="59"/>
      <c r="P228" s="170">
        <f t="shared" si="36"/>
        <v>0</v>
      </c>
      <c r="Q228" s="170">
        <v>0</v>
      </c>
      <c r="R228" s="170">
        <f t="shared" si="37"/>
        <v>0</v>
      </c>
      <c r="S228" s="170">
        <v>0</v>
      </c>
      <c r="T228" s="171">
        <f t="shared" si="38"/>
        <v>0</v>
      </c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R228" s="172" t="s">
        <v>225</v>
      </c>
      <c r="AT228" s="172" t="s">
        <v>221</v>
      </c>
      <c r="AU228" s="172" t="s">
        <v>84</v>
      </c>
      <c r="AY228" s="13" t="s">
        <v>219</v>
      </c>
      <c r="BE228" s="91">
        <f t="shared" si="39"/>
        <v>0</v>
      </c>
      <c r="BF228" s="91">
        <f t="shared" si="40"/>
        <v>0</v>
      </c>
      <c r="BG228" s="91">
        <f t="shared" si="41"/>
        <v>0</v>
      </c>
      <c r="BH228" s="91">
        <f t="shared" si="42"/>
        <v>0</v>
      </c>
      <c r="BI228" s="91">
        <f t="shared" si="43"/>
        <v>0</v>
      </c>
      <c r="BJ228" s="13" t="s">
        <v>84</v>
      </c>
      <c r="BK228" s="91">
        <f t="shared" si="44"/>
        <v>0</v>
      </c>
      <c r="BL228" s="13" t="s">
        <v>225</v>
      </c>
      <c r="BM228" s="172" t="s">
        <v>513</v>
      </c>
    </row>
    <row r="229" spans="1:65" s="11" customFormat="1" ht="22.8" customHeight="1" x14ac:dyDescent="0.25">
      <c r="B229" s="147"/>
      <c r="D229" s="148" t="s">
        <v>71</v>
      </c>
      <c r="E229" s="158" t="s">
        <v>230</v>
      </c>
      <c r="F229" s="158" t="s">
        <v>514</v>
      </c>
      <c r="I229" s="150"/>
      <c r="J229" s="159">
        <f>BK229</f>
        <v>0</v>
      </c>
      <c r="L229" s="147"/>
      <c r="M229" s="152"/>
      <c r="N229" s="153"/>
      <c r="O229" s="153"/>
      <c r="P229" s="154">
        <f>SUM(P230:P261)</f>
        <v>0</v>
      </c>
      <c r="Q229" s="153"/>
      <c r="R229" s="154">
        <f>SUM(R230:R261)</f>
        <v>56.575602010000004</v>
      </c>
      <c r="S229" s="153"/>
      <c r="T229" s="155">
        <f>SUM(T230:T261)</f>
        <v>0</v>
      </c>
      <c r="AR229" s="148" t="s">
        <v>78</v>
      </c>
      <c r="AT229" s="156" t="s">
        <v>71</v>
      </c>
      <c r="AU229" s="156" t="s">
        <v>78</v>
      </c>
      <c r="AY229" s="148" t="s">
        <v>219</v>
      </c>
      <c r="BK229" s="157">
        <f>SUM(BK230:BK261)</f>
        <v>0</v>
      </c>
    </row>
    <row r="230" spans="1:65" s="2" customFormat="1" ht="24.3" customHeight="1" x14ac:dyDescent="0.2">
      <c r="A230" s="30"/>
      <c r="B230" s="128"/>
      <c r="C230" s="160" t="s">
        <v>396</v>
      </c>
      <c r="D230" s="160" t="s">
        <v>221</v>
      </c>
      <c r="E230" s="161" t="s">
        <v>515</v>
      </c>
      <c r="F230" s="162" t="s">
        <v>516</v>
      </c>
      <c r="G230" s="163" t="s">
        <v>321</v>
      </c>
      <c r="H230" s="164">
        <v>52.308999999999997</v>
      </c>
      <c r="I230" s="165"/>
      <c r="J230" s="166">
        <f t="shared" ref="J230:J261" si="45">ROUND(I230*H230,2)</f>
        <v>0</v>
      </c>
      <c r="K230" s="167"/>
      <c r="L230" s="31"/>
      <c r="M230" s="168" t="s">
        <v>1</v>
      </c>
      <c r="N230" s="169" t="s">
        <v>38</v>
      </c>
      <c r="O230" s="59"/>
      <c r="P230" s="170">
        <f t="shared" ref="P230:P261" si="46">O230*H230</f>
        <v>0</v>
      </c>
      <c r="Q230" s="170">
        <v>3.1E-4</v>
      </c>
      <c r="R230" s="170">
        <f t="shared" ref="R230:R261" si="47">Q230*H230</f>
        <v>1.6215790000000001E-2</v>
      </c>
      <c r="S230" s="170">
        <v>0</v>
      </c>
      <c r="T230" s="171">
        <f t="shared" ref="T230:T261" si="48">S230*H230</f>
        <v>0</v>
      </c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R230" s="172" t="s">
        <v>225</v>
      </c>
      <c r="AT230" s="172" t="s">
        <v>221</v>
      </c>
      <c r="AU230" s="172" t="s">
        <v>84</v>
      </c>
      <c r="AY230" s="13" t="s">
        <v>219</v>
      </c>
      <c r="BE230" s="91">
        <f t="shared" ref="BE230:BE261" si="49">IF(N230="základná",J230,0)</f>
        <v>0</v>
      </c>
      <c r="BF230" s="91">
        <f t="shared" ref="BF230:BF261" si="50">IF(N230="znížená",J230,0)</f>
        <v>0</v>
      </c>
      <c r="BG230" s="91">
        <f t="shared" ref="BG230:BG261" si="51">IF(N230="zákl. prenesená",J230,0)</f>
        <v>0</v>
      </c>
      <c r="BH230" s="91">
        <f t="shared" ref="BH230:BH261" si="52">IF(N230="zníž. prenesená",J230,0)</f>
        <v>0</v>
      </c>
      <c r="BI230" s="91">
        <f t="shared" ref="BI230:BI261" si="53">IF(N230="nulová",J230,0)</f>
        <v>0</v>
      </c>
      <c r="BJ230" s="13" t="s">
        <v>84</v>
      </c>
      <c r="BK230" s="91">
        <f t="shared" ref="BK230:BK261" si="54">ROUND(I230*H230,2)</f>
        <v>0</v>
      </c>
      <c r="BL230" s="13" t="s">
        <v>225</v>
      </c>
      <c r="BM230" s="172" t="s">
        <v>517</v>
      </c>
    </row>
    <row r="231" spans="1:65" s="2" customFormat="1" ht="24.3" customHeight="1" x14ac:dyDescent="0.2">
      <c r="A231" s="30"/>
      <c r="B231" s="128"/>
      <c r="C231" s="160" t="s">
        <v>518</v>
      </c>
      <c r="D231" s="160" t="s">
        <v>221</v>
      </c>
      <c r="E231" s="161" t="s">
        <v>519</v>
      </c>
      <c r="F231" s="162" t="s">
        <v>520</v>
      </c>
      <c r="G231" s="163" t="s">
        <v>321</v>
      </c>
      <c r="H231" s="164">
        <v>52.308999999999997</v>
      </c>
      <c r="I231" s="165"/>
      <c r="J231" s="166">
        <f t="shared" si="45"/>
        <v>0</v>
      </c>
      <c r="K231" s="167"/>
      <c r="L231" s="31"/>
      <c r="M231" s="168" t="s">
        <v>1</v>
      </c>
      <c r="N231" s="169" t="s">
        <v>38</v>
      </c>
      <c r="O231" s="59"/>
      <c r="P231" s="170">
        <f t="shared" si="46"/>
        <v>0</v>
      </c>
      <c r="Q231" s="170">
        <v>4.0000000000000002E-4</v>
      </c>
      <c r="R231" s="170">
        <f t="shared" si="47"/>
        <v>2.0923600000000001E-2</v>
      </c>
      <c r="S231" s="170">
        <v>0</v>
      </c>
      <c r="T231" s="171">
        <f t="shared" si="48"/>
        <v>0</v>
      </c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R231" s="172" t="s">
        <v>225</v>
      </c>
      <c r="AT231" s="172" t="s">
        <v>221</v>
      </c>
      <c r="AU231" s="172" t="s">
        <v>84</v>
      </c>
      <c r="AY231" s="13" t="s">
        <v>219</v>
      </c>
      <c r="BE231" s="91">
        <f t="shared" si="49"/>
        <v>0</v>
      </c>
      <c r="BF231" s="91">
        <f t="shared" si="50"/>
        <v>0</v>
      </c>
      <c r="BG231" s="91">
        <f t="shared" si="51"/>
        <v>0</v>
      </c>
      <c r="BH231" s="91">
        <f t="shared" si="52"/>
        <v>0</v>
      </c>
      <c r="BI231" s="91">
        <f t="shared" si="53"/>
        <v>0</v>
      </c>
      <c r="BJ231" s="13" t="s">
        <v>84</v>
      </c>
      <c r="BK231" s="91">
        <f t="shared" si="54"/>
        <v>0</v>
      </c>
      <c r="BL231" s="13" t="s">
        <v>225</v>
      </c>
      <c r="BM231" s="172" t="s">
        <v>521</v>
      </c>
    </row>
    <row r="232" spans="1:65" s="2" customFormat="1" ht="24.3" customHeight="1" x14ac:dyDescent="0.2">
      <c r="A232" s="30"/>
      <c r="B232" s="128"/>
      <c r="C232" s="160" t="s">
        <v>399</v>
      </c>
      <c r="D232" s="160" t="s">
        <v>221</v>
      </c>
      <c r="E232" s="161" t="s">
        <v>522</v>
      </c>
      <c r="F232" s="162" t="s">
        <v>523</v>
      </c>
      <c r="G232" s="163" t="s">
        <v>321</v>
      </c>
      <c r="H232" s="164">
        <v>52.308999999999997</v>
      </c>
      <c r="I232" s="165"/>
      <c r="J232" s="166">
        <f t="shared" si="45"/>
        <v>0</v>
      </c>
      <c r="K232" s="167"/>
      <c r="L232" s="31"/>
      <c r="M232" s="168" t="s">
        <v>1</v>
      </c>
      <c r="N232" s="169" t="s">
        <v>38</v>
      </c>
      <c r="O232" s="59"/>
      <c r="P232" s="170">
        <f t="shared" si="46"/>
        <v>0</v>
      </c>
      <c r="Q232" s="170">
        <v>1.1440000000000001E-2</v>
      </c>
      <c r="R232" s="170">
        <f t="shared" si="47"/>
        <v>0.59841496000000005</v>
      </c>
      <c r="S232" s="170">
        <v>0</v>
      </c>
      <c r="T232" s="171">
        <f t="shared" si="48"/>
        <v>0</v>
      </c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R232" s="172" t="s">
        <v>225</v>
      </c>
      <c r="AT232" s="172" t="s">
        <v>221</v>
      </c>
      <c r="AU232" s="172" t="s">
        <v>84</v>
      </c>
      <c r="AY232" s="13" t="s">
        <v>219</v>
      </c>
      <c r="BE232" s="91">
        <f t="shared" si="49"/>
        <v>0</v>
      </c>
      <c r="BF232" s="91">
        <f t="shared" si="50"/>
        <v>0</v>
      </c>
      <c r="BG232" s="91">
        <f t="shared" si="51"/>
        <v>0</v>
      </c>
      <c r="BH232" s="91">
        <f t="shared" si="52"/>
        <v>0</v>
      </c>
      <c r="BI232" s="91">
        <f t="shared" si="53"/>
        <v>0</v>
      </c>
      <c r="BJ232" s="13" t="s">
        <v>84</v>
      </c>
      <c r="BK232" s="91">
        <f t="shared" si="54"/>
        <v>0</v>
      </c>
      <c r="BL232" s="13" t="s">
        <v>225</v>
      </c>
      <c r="BM232" s="172" t="s">
        <v>524</v>
      </c>
    </row>
    <row r="233" spans="1:65" s="2" customFormat="1" ht="49.05" customHeight="1" x14ac:dyDescent="0.2">
      <c r="A233" s="30"/>
      <c r="B233" s="128"/>
      <c r="C233" s="160" t="s">
        <v>525</v>
      </c>
      <c r="D233" s="160" t="s">
        <v>221</v>
      </c>
      <c r="E233" s="161" t="s">
        <v>526</v>
      </c>
      <c r="F233" s="162" t="s">
        <v>527</v>
      </c>
      <c r="G233" s="163" t="s">
        <v>321</v>
      </c>
      <c r="H233" s="164">
        <v>52.308999999999997</v>
      </c>
      <c r="I233" s="165"/>
      <c r="J233" s="166">
        <f t="shared" si="45"/>
        <v>0</v>
      </c>
      <c r="K233" s="167"/>
      <c r="L233" s="31"/>
      <c r="M233" s="168" t="s">
        <v>1</v>
      </c>
      <c r="N233" s="169" t="s">
        <v>38</v>
      </c>
      <c r="O233" s="59"/>
      <c r="P233" s="170">
        <f t="shared" si="46"/>
        <v>0</v>
      </c>
      <c r="Q233" s="170">
        <v>4.4000000000000003E-3</v>
      </c>
      <c r="R233" s="170">
        <f t="shared" si="47"/>
        <v>0.23015959999999999</v>
      </c>
      <c r="S233" s="170">
        <v>0</v>
      </c>
      <c r="T233" s="171">
        <f t="shared" si="48"/>
        <v>0</v>
      </c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R233" s="172" t="s">
        <v>225</v>
      </c>
      <c r="AT233" s="172" t="s">
        <v>221</v>
      </c>
      <c r="AU233" s="172" t="s">
        <v>84</v>
      </c>
      <c r="AY233" s="13" t="s">
        <v>219</v>
      </c>
      <c r="BE233" s="91">
        <f t="shared" si="49"/>
        <v>0</v>
      </c>
      <c r="BF233" s="91">
        <f t="shared" si="50"/>
        <v>0</v>
      </c>
      <c r="BG233" s="91">
        <f t="shared" si="51"/>
        <v>0</v>
      </c>
      <c r="BH233" s="91">
        <f t="shared" si="52"/>
        <v>0</v>
      </c>
      <c r="BI233" s="91">
        <f t="shared" si="53"/>
        <v>0</v>
      </c>
      <c r="BJ233" s="13" t="s">
        <v>84</v>
      </c>
      <c r="BK233" s="91">
        <f t="shared" si="54"/>
        <v>0</v>
      </c>
      <c r="BL233" s="13" t="s">
        <v>225</v>
      </c>
      <c r="BM233" s="172" t="s">
        <v>528</v>
      </c>
    </row>
    <row r="234" spans="1:65" s="2" customFormat="1" ht="24.3" customHeight="1" x14ac:dyDescent="0.2">
      <c r="A234" s="30"/>
      <c r="B234" s="128"/>
      <c r="C234" s="160" t="s">
        <v>403</v>
      </c>
      <c r="D234" s="160" t="s">
        <v>221</v>
      </c>
      <c r="E234" s="161" t="s">
        <v>529</v>
      </c>
      <c r="F234" s="162" t="s">
        <v>530</v>
      </c>
      <c r="G234" s="163" t="s">
        <v>321</v>
      </c>
      <c r="H234" s="164">
        <v>52.308999999999997</v>
      </c>
      <c r="I234" s="165"/>
      <c r="J234" s="166">
        <f t="shared" si="45"/>
        <v>0</v>
      </c>
      <c r="K234" s="167"/>
      <c r="L234" s="31"/>
      <c r="M234" s="168" t="s">
        <v>1</v>
      </c>
      <c r="N234" s="169" t="s">
        <v>38</v>
      </c>
      <c r="O234" s="59"/>
      <c r="P234" s="170">
        <f t="shared" si="46"/>
        <v>0</v>
      </c>
      <c r="Q234" s="170">
        <v>1.32E-3</v>
      </c>
      <c r="R234" s="170">
        <f t="shared" si="47"/>
        <v>6.9047879999999992E-2</v>
      </c>
      <c r="S234" s="170">
        <v>0</v>
      </c>
      <c r="T234" s="171">
        <f t="shared" si="48"/>
        <v>0</v>
      </c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R234" s="172" t="s">
        <v>225</v>
      </c>
      <c r="AT234" s="172" t="s">
        <v>221</v>
      </c>
      <c r="AU234" s="172" t="s">
        <v>84</v>
      </c>
      <c r="AY234" s="13" t="s">
        <v>219</v>
      </c>
      <c r="BE234" s="91">
        <f t="shared" si="49"/>
        <v>0</v>
      </c>
      <c r="BF234" s="91">
        <f t="shared" si="50"/>
        <v>0</v>
      </c>
      <c r="BG234" s="91">
        <f t="shared" si="51"/>
        <v>0</v>
      </c>
      <c r="BH234" s="91">
        <f t="shared" si="52"/>
        <v>0</v>
      </c>
      <c r="BI234" s="91">
        <f t="shared" si="53"/>
        <v>0</v>
      </c>
      <c r="BJ234" s="13" t="s">
        <v>84</v>
      </c>
      <c r="BK234" s="91">
        <f t="shared" si="54"/>
        <v>0</v>
      </c>
      <c r="BL234" s="13" t="s">
        <v>225</v>
      </c>
      <c r="BM234" s="172" t="s">
        <v>531</v>
      </c>
    </row>
    <row r="235" spans="1:65" s="2" customFormat="1" ht="24.3" customHeight="1" x14ac:dyDescent="0.2">
      <c r="A235" s="30"/>
      <c r="B235" s="128"/>
      <c r="C235" s="160" t="s">
        <v>532</v>
      </c>
      <c r="D235" s="160" t="s">
        <v>221</v>
      </c>
      <c r="E235" s="161" t="s">
        <v>533</v>
      </c>
      <c r="F235" s="162" t="s">
        <v>534</v>
      </c>
      <c r="G235" s="163" t="s">
        <v>321</v>
      </c>
      <c r="H235" s="164">
        <v>34.28</v>
      </c>
      <c r="I235" s="165"/>
      <c r="J235" s="166">
        <f t="shared" si="45"/>
        <v>0</v>
      </c>
      <c r="K235" s="167"/>
      <c r="L235" s="31"/>
      <c r="M235" s="168" t="s">
        <v>1</v>
      </c>
      <c r="N235" s="169" t="s">
        <v>38</v>
      </c>
      <c r="O235" s="59"/>
      <c r="P235" s="170">
        <f t="shared" si="46"/>
        <v>0</v>
      </c>
      <c r="Q235" s="170">
        <v>2.9999999999999997E-4</v>
      </c>
      <c r="R235" s="170">
        <f t="shared" si="47"/>
        <v>1.0284E-2</v>
      </c>
      <c r="S235" s="170">
        <v>0</v>
      </c>
      <c r="T235" s="171">
        <f t="shared" si="48"/>
        <v>0</v>
      </c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R235" s="172" t="s">
        <v>225</v>
      </c>
      <c r="AT235" s="172" t="s">
        <v>221</v>
      </c>
      <c r="AU235" s="172" t="s">
        <v>84</v>
      </c>
      <c r="AY235" s="13" t="s">
        <v>219</v>
      </c>
      <c r="BE235" s="91">
        <f t="shared" si="49"/>
        <v>0</v>
      </c>
      <c r="BF235" s="91">
        <f t="shared" si="50"/>
        <v>0</v>
      </c>
      <c r="BG235" s="91">
        <f t="shared" si="51"/>
        <v>0</v>
      </c>
      <c r="BH235" s="91">
        <f t="shared" si="52"/>
        <v>0</v>
      </c>
      <c r="BI235" s="91">
        <f t="shared" si="53"/>
        <v>0</v>
      </c>
      <c r="BJ235" s="13" t="s">
        <v>84</v>
      </c>
      <c r="BK235" s="91">
        <f t="shared" si="54"/>
        <v>0</v>
      </c>
      <c r="BL235" s="13" t="s">
        <v>225</v>
      </c>
      <c r="BM235" s="172" t="s">
        <v>535</v>
      </c>
    </row>
    <row r="236" spans="1:65" s="2" customFormat="1" ht="44.25" customHeight="1" x14ac:dyDescent="0.2">
      <c r="A236" s="30"/>
      <c r="B236" s="128"/>
      <c r="C236" s="160" t="s">
        <v>406</v>
      </c>
      <c r="D236" s="160" t="s">
        <v>221</v>
      </c>
      <c r="E236" s="161" t="s">
        <v>536</v>
      </c>
      <c r="F236" s="162" t="s">
        <v>537</v>
      </c>
      <c r="G236" s="163" t="s">
        <v>321</v>
      </c>
      <c r="H236" s="164">
        <v>120.33499999999999</v>
      </c>
      <c r="I236" s="165"/>
      <c r="J236" s="166">
        <f t="shared" si="45"/>
        <v>0</v>
      </c>
      <c r="K236" s="167"/>
      <c r="L236" s="31"/>
      <c r="M236" s="168" t="s">
        <v>1</v>
      </c>
      <c r="N236" s="169" t="s">
        <v>38</v>
      </c>
      <c r="O236" s="59"/>
      <c r="P236" s="170">
        <f t="shared" si="46"/>
        <v>0</v>
      </c>
      <c r="Q236" s="170">
        <v>1.2E-2</v>
      </c>
      <c r="R236" s="170">
        <f t="shared" si="47"/>
        <v>1.4440199999999999</v>
      </c>
      <c r="S236" s="170">
        <v>0</v>
      </c>
      <c r="T236" s="171">
        <f t="shared" si="48"/>
        <v>0</v>
      </c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R236" s="172" t="s">
        <v>225</v>
      </c>
      <c r="AT236" s="172" t="s">
        <v>221</v>
      </c>
      <c r="AU236" s="172" t="s">
        <v>84</v>
      </c>
      <c r="AY236" s="13" t="s">
        <v>219</v>
      </c>
      <c r="BE236" s="91">
        <f t="shared" si="49"/>
        <v>0</v>
      </c>
      <c r="BF236" s="91">
        <f t="shared" si="50"/>
        <v>0</v>
      </c>
      <c r="BG236" s="91">
        <f t="shared" si="51"/>
        <v>0</v>
      </c>
      <c r="BH236" s="91">
        <f t="shared" si="52"/>
        <v>0</v>
      </c>
      <c r="BI236" s="91">
        <f t="shared" si="53"/>
        <v>0</v>
      </c>
      <c r="BJ236" s="13" t="s">
        <v>84</v>
      </c>
      <c r="BK236" s="91">
        <f t="shared" si="54"/>
        <v>0</v>
      </c>
      <c r="BL236" s="13" t="s">
        <v>225</v>
      </c>
      <c r="BM236" s="172" t="s">
        <v>538</v>
      </c>
    </row>
    <row r="237" spans="1:65" s="2" customFormat="1" ht="24.3" customHeight="1" x14ac:dyDescent="0.2">
      <c r="A237" s="30"/>
      <c r="B237" s="128"/>
      <c r="C237" s="160" t="s">
        <v>539</v>
      </c>
      <c r="D237" s="160" t="s">
        <v>221</v>
      </c>
      <c r="E237" s="161" t="s">
        <v>540</v>
      </c>
      <c r="F237" s="162" t="s">
        <v>541</v>
      </c>
      <c r="G237" s="163" t="s">
        <v>321</v>
      </c>
      <c r="H237" s="164">
        <v>209.62200000000001</v>
      </c>
      <c r="I237" s="165"/>
      <c r="J237" s="166">
        <f t="shared" si="45"/>
        <v>0</v>
      </c>
      <c r="K237" s="167"/>
      <c r="L237" s="31"/>
      <c r="M237" s="168" t="s">
        <v>1</v>
      </c>
      <c r="N237" s="169" t="s">
        <v>38</v>
      </c>
      <c r="O237" s="59"/>
      <c r="P237" s="170">
        <f t="shared" si="46"/>
        <v>0</v>
      </c>
      <c r="Q237" s="170">
        <v>1.4999999999999999E-4</v>
      </c>
      <c r="R237" s="170">
        <f t="shared" si="47"/>
        <v>3.14433E-2</v>
      </c>
      <c r="S237" s="170">
        <v>0</v>
      </c>
      <c r="T237" s="171">
        <f t="shared" si="48"/>
        <v>0</v>
      </c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R237" s="172" t="s">
        <v>225</v>
      </c>
      <c r="AT237" s="172" t="s">
        <v>221</v>
      </c>
      <c r="AU237" s="172" t="s">
        <v>84</v>
      </c>
      <c r="AY237" s="13" t="s">
        <v>219</v>
      </c>
      <c r="BE237" s="91">
        <f t="shared" si="49"/>
        <v>0</v>
      </c>
      <c r="BF237" s="91">
        <f t="shared" si="50"/>
        <v>0</v>
      </c>
      <c r="BG237" s="91">
        <f t="shared" si="51"/>
        <v>0</v>
      </c>
      <c r="BH237" s="91">
        <f t="shared" si="52"/>
        <v>0</v>
      </c>
      <c r="BI237" s="91">
        <f t="shared" si="53"/>
        <v>0</v>
      </c>
      <c r="BJ237" s="13" t="s">
        <v>84</v>
      </c>
      <c r="BK237" s="91">
        <f t="shared" si="54"/>
        <v>0</v>
      </c>
      <c r="BL237" s="13" t="s">
        <v>225</v>
      </c>
      <c r="BM237" s="172" t="s">
        <v>542</v>
      </c>
    </row>
    <row r="238" spans="1:65" s="2" customFormat="1" ht="24.3" customHeight="1" x14ac:dyDescent="0.2">
      <c r="A238" s="30"/>
      <c r="B238" s="128"/>
      <c r="C238" s="160" t="s">
        <v>410</v>
      </c>
      <c r="D238" s="160" t="s">
        <v>221</v>
      </c>
      <c r="E238" s="161" t="s">
        <v>543</v>
      </c>
      <c r="F238" s="162" t="s">
        <v>544</v>
      </c>
      <c r="G238" s="163" t="s">
        <v>321</v>
      </c>
      <c r="H238" s="164">
        <v>209.62200000000001</v>
      </c>
      <c r="I238" s="165"/>
      <c r="J238" s="166">
        <f t="shared" si="45"/>
        <v>0</v>
      </c>
      <c r="K238" s="167"/>
      <c r="L238" s="31"/>
      <c r="M238" s="168" t="s">
        <v>1</v>
      </c>
      <c r="N238" s="169" t="s">
        <v>38</v>
      </c>
      <c r="O238" s="59"/>
      <c r="P238" s="170">
        <f t="shared" si="46"/>
        <v>0</v>
      </c>
      <c r="Q238" s="170">
        <v>1.3650000000000001E-2</v>
      </c>
      <c r="R238" s="170">
        <f t="shared" si="47"/>
        <v>2.8613403000000002</v>
      </c>
      <c r="S238" s="170">
        <v>0</v>
      </c>
      <c r="T238" s="171">
        <f t="shared" si="48"/>
        <v>0</v>
      </c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R238" s="172" t="s">
        <v>225</v>
      </c>
      <c r="AT238" s="172" t="s">
        <v>221</v>
      </c>
      <c r="AU238" s="172" t="s">
        <v>84</v>
      </c>
      <c r="AY238" s="13" t="s">
        <v>219</v>
      </c>
      <c r="BE238" s="91">
        <f t="shared" si="49"/>
        <v>0</v>
      </c>
      <c r="BF238" s="91">
        <f t="shared" si="50"/>
        <v>0</v>
      </c>
      <c r="BG238" s="91">
        <f t="shared" si="51"/>
        <v>0</v>
      </c>
      <c r="BH238" s="91">
        <f t="shared" si="52"/>
        <v>0</v>
      </c>
      <c r="BI238" s="91">
        <f t="shared" si="53"/>
        <v>0</v>
      </c>
      <c r="BJ238" s="13" t="s">
        <v>84</v>
      </c>
      <c r="BK238" s="91">
        <f t="shared" si="54"/>
        <v>0</v>
      </c>
      <c r="BL238" s="13" t="s">
        <v>225</v>
      </c>
      <c r="BM238" s="172" t="s">
        <v>545</v>
      </c>
    </row>
    <row r="239" spans="1:65" s="2" customFormat="1" ht="24.3" customHeight="1" x14ac:dyDescent="0.2">
      <c r="A239" s="30"/>
      <c r="B239" s="128"/>
      <c r="C239" s="160" t="s">
        <v>546</v>
      </c>
      <c r="D239" s="160" t="s">
        <v>221</v>
      </c>
      <c r="E239" s="161" t="s">
        <v>547</v>
      </c>
      <c r="F239" s="162" t="s">
        <v>548</v>
      </c>
      <c r="G239" s="163" t="s">
        <v>321</v>
      </c>
      <c r="H239" s="164">
        <v>209.62200000000001</v>
      </c>
      <c r="I239" s="165"/>
      <c r="J239" s="166">
        <f t="shared" si="45"/>
        <v>0</v>
      </c>
      <c r="K239" s="167"/>
      <c r="L239" s="31"/>
      <c r="M239" s="168" t="s">
        <v>1</v>
      </c>
      <c r="N239" s="169" t="s">
        <v>38</v>
      </c>
      <c r="O239" s="59"/>
      <c r="P239" s="170">
        <f t="shared" si="46"/>
        <v>0</v>
      </c>
      <c r="Q239" s="170">
        <v>4.0000000000000002E-4</v>
      </c>
      <c r="R239" s="170">
        <f t="shared" si="47"/>
        <v>8.3848800000000015E-2</v>
      </c>
      <c r="S239" s="170">
        <v>0</v>
      </c>
      <c r="T239" s="171">
        <f t="shared" si="48"/>
        <v>0</v>
      </c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R239" s="172" t="s">
        <v>225</v>
      </c>
      <c r="AT239" s="172" t="s">
        <v>221</v>
      </c>
      <c r="AU239" s="172" t="s">
        <v>84</v>
      </c>
      <c r="AY239" s="13" t="s">
        <v>219</v>
      </c>
      <c r="BE239" s="91">
        <f t="shared" si="49"/>
        <v>0</v>
      </c>
      <c r="BF239" s="91">
        <f t="shared" si="50"/>
        <v>0</v>
      </c>
      <c r="BG239" s="91">
        <f t="shared" si="51"/>
        <v>0</v>
      </c>
      <c r="BH239" s="91">
        <f t="shared" si="52"/>
        <v>0</v>
      </c>
      <c r="BI239" s="91">
        <f t="shared" si="53"/>
        <v>0</v>
      </c>
      <c r="BJ239" s="13" t="s">
        <v>84</v>
      </c>
      <c r="BK239" s="91">
        <f t="shared" si="54"/>
        <v>0</v>
      </c>
      <c r="BL239" s="13" t="s">
        <v>225</v>
      </c>
      <c r="BM239" s="172" t="s">
        <v>549</v>
      </c>
    </row>
    <row r="240" spans="1:65" s="2" customFormat="1" ht="49.05" customHeight="1" x14ac:dyDescent="0.2">
      <c r="A240" s="30"/>
      <c r="B240" s="128"/>
      <c r="C240" s="160" t="s">
        <v>413</v>
      </c>
      <c r="D240" s="160" t="s">
        <v>221</v>
      </c>
      <c r="E240" s="161" t="s">
        <v>550</v>
      </c>
      <c r="F240" s="162" t="s">
        <v>551</v>
      </c>
      <c r="G240" s="163" t="s">
        <v>321</v>
      </c>
      <c r="H240" s="164">
        <v>209.62200000000001</v>
      </c>
      <c r="I240" s="165"/>
      <c r="J240" s="166">
        <f t="shared" si="45"/>
        <v>0</v>
      </c>
      <c r="K240" s="167"/>
      <c r="L240" s="31"/>
      <c r="M240" s="168" t="s">
        <v>1</v>
      </c>
      <c r="N240" s="169" t="s">
        <v>38</v>
      </c>
      <c r="O240" s="59"/>
      <c r="P240" s="170">
        <f t="shared" si="46"/>
        <v>0</v>
      </c>
      <c r="Q240" s="170">
        <v>4.1999999999999997E-3</v>
      </c>
      <c r="R240" s="170">
        <f t="shared" si="47"/>
        <v>0.88041239999999998</v>
      </c>
      <c r="S240" s="170">
        <v>0</v>
      </c>
      <c r="T240" s="171">
        <f t="shared" si="48"/>
        <v>0</v>
      </c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R240" s="172" t="s">
        <v>225</v>
      </c>
      <c r="AT240" s="172" t="s">
        <v>221</v>
      </c>
      <c r="AU240" s="172" t="s">
        <v>84</v>
      </c>
      <c r="AY240" s="13" t="s">
        <v>219</v>
      </c>
      <c r="BE240" s="91">
        <f t="shared" si="49"/>
        <v>0</v>
      </c>
      <c r="BF240" s="91">
        <f t="shared" si="50"/>
        <v>0</v>
      </c>
      <c r="BG240" s="91">
        <f t="shared" si="51"/>
        <v>0</v>
      </c>
      <c r="BH240" s="91">
        <f t="shared" si="52"/>
        <v>0</v>
      </c>
      <c r="BI240" s="91">
        <f t="shared" si="53"/>
        <v>0</v>
      </c>
      <c r="BJ240" s="13" t="s">
        <v>84</v>
      </c>
      <c r="BK240" s="91">
        <f t="shared" si="54"/>
        <v>0</v>
      </c>
      <c r="BL240" s="13" t="s">
        <v>225</v>
      </c>
      <c r="BM240" s="172" t="s">
        <v>552</v>
      </c>
    </row>
    <row r="241" spans="1:65" s="2" customFormat="1" ht="24.3" customHeight="1" x14ac:dyDescent="0.2">
      <c r="A241" s="30"/>
      <c r="B241" s="128"/>
      <c r="C241" s="160" t="s">
        <v>553</v>
      </c>
      <c r="D241" s="160" t="s">
        <v>221</v>
      </c>
      <c r="E241" s="161" t="s">
        <v>554</v>
      </c>
      <c r="F241" s="162" t="s">
        <v>555</v>
      </c>
      <c r="G241" s="163" t="s">
        <v>321</v>
      </c>
      <c r="H241" s="164">
        <v>209.62200000000001</v>
      </c>
      <c r="I241" s="165"/>
      <c r="J241" s="166">
        <f t="shared" si="45"/>
        <v>0</v>
      </c>
      <c r="K241" s="167"/>
      <c r="L241" s="31"/>
      <c r="M241" s="168" t="s">
        <v>1</v>
      </c>
      <c r="N241" s="169" t="s">
        <v>38</v>
      </c>
      <c r="O241" s="59"/>
      <c r="P241" s="170">
        <f t="shared" si="46"/>
        <v>0</v>
      </c>
      <c r="Q241" s="170">
        <v>2.5200000000000001E-3</v>
      </c>
      <c r="R241" s="170">
        <f t="shared" si="47"/>
        <v>0.52824744000000001</v>
      </c>
      <c r="S241" s="170">
        <v>0</v>
      </c>
      <c r="T241" s="171">
        <f t="shared" si="48"/>
        <v>0</v>
      </c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R241" s="172" t="s">
        <v>225</v>
      </c>
      <c r="AT241" s="172" t="s">
        <v>221</v>
      </c>
      <c r="AU241" s="172" t="s">
        <v>84</v>
      </c>
      <c r="AY241" s="13" t="s">
        <v>219</v>
      </c>
      <c r="BE241" s="91">
        <f t="shared" si="49"/>
        <v>0</v>
      </c>
      <c r="BF241" s="91">
        <f t="shared" si="50"/>
        <v>0</v>
      </c>
      <c r="BG241" s="91">
        <f t="shared" si="51"/>
        <v>0</v>
      </c>
      <c r="BH241" s="91">
        <f t="shared" si="52"/>
        <v>0</v>
      </c>
      <c r="BI241" s="91">
        <f t="shared" si="53"/>
        <v>0</v>
      </c>
      <c r="BJ241" s="13" t="s">
        <v>84</v>
      </c>
      <c r="BK241" s="91">
        <f t="shared" si="54"/>
        <v>0</v>
      </c>
      <c r="BL241" s="13" t="s">
        <v>225</v>
      </c>
      <c r="BM241" s="172" t="s">
        <v>556</v>
      </c>
    </row>
    <row r="242" spans="1:65" s="2" customFormat="1" ht="24.3" customHeight="1" x14ac:dyDescent="0.2">
      <c r="A242" s="30"/>
      <c r="B242" s="128"/>
      <c r="C242" s="160" t="s">
        <v>417</v>
      </c>
      <c r="D242" s="160" t="s">
        <v>221</v>
      </c>
      <c r="E242" s="161" t="s">
        <v>557</v>
      </c>
      <c r="F242" s="162" t="s">
        <v>558</v>
      </c>
      <c r="G242" s="163" t="s">
        <v>321</v>
      </c>
      <c r="H242" s="164">
        <v>163.94399999999999</v>
      </c>
      <c r="I242" s="165"/>
      <c r="J242" s="166">
        <f t="shared" si="45"/>
        <v>0</v>
      </c>
      <c r="K242" s="167"/>
      <c r="L242" s="31"/>
      <c r="M242" s="168" t="s">
        <v>1</v>
      </c>
      <c r="N242" s="169" t="s">
        <v>38</v>
      </c>
      <c r="O242" s="59"/>
      <c r="P242" s="170">
        <f t="shared" si="46"/>
        <v>0</v>
      </c>
      <c r="Q242" s="170">
        <v>2.3000000000000001E-4</v>
      </c>
      <c r="R242" s="170">
        <f t="shared" si="47"/>
        <v>3.7707119999999997E-2</v>
      </c>
      <c r="S242" s="170">
        <v>0</v>
      </c>
      <c r="T242" s="171">
        <f t="shared" si="48"/>
        <v>0</v>
      </c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R242" s="172" t="s">
        <v>225</v>
      </c>
      <c r="AT242" s="172" t="s">
        <v>221</v>
      </c>
      <c r="AU242" s="172" t="s">
        <v>84</v>
      </c>
      <c r="AY242" s="13" t="s">
        <v>219</v>
      </c>
      <c r="BE242" s="91">
        <f t="shared" si="49"/>
        <v>0</v>
      </c>
      <c r="BF242" s="91">
        <f t="shared" si="50"/>
        <v>0</v>
      </c>
      <c r="BG242" s="91">
        <f t="shared" si="51"/>
        <v>0</v>
      </c>
      <c r="BH242" s="91">
        <f t="shared" si="52"/>
        <v>0</v>
      </c>
      <c r="BI242" s="91">
        <f t="shared" si="53"/>
        <v>0</v>
      </c>
      <c r="BJ242" s="13" t="s">
        <v>84</v>
      </c>
      <c r="BK242" s="91">
        <f t="shared" si="54"/>
        <v>0</v>
      </c>
      <c r="BL242" s="13" t="s">
        <v>225</v>
      </c>
      <c r="BM242" s="172" t="s">
        <v>559</v>
      </c>
    </row>
    <row r="243" spans="1:65" s="2" customFormat="1" ht="44.25" customHeight="1" x14ac:dyDescent="0.2">
      <c r="A243" s="30"/>
      <c r="B243" s="128"/>
      <c r="C243" s="160" t="s">
        <v>560</v>
      </c>
      <c r="D243" s="160" t="s">
        <v>221</v>
      </c>
      <c r="E243" s="161" t="s">
        <v>561</v>
      </c>
      <c r="F243" s="162" t="s">
        <v>562</v>
      </c>
      <c r="G243" s="163" t="s">
        <v>321</v>
      </c>
      <c r="H243" s="164">
        <v>163.94399999999999</v>
      </c>
      <c r="I243" s="165"/>
      <c r="J243" s="166">
        <f t="shared" si="45"/>
        <v>0</v>
      </c>
      <c r="K243" s="167"/>
      <c r="L243" s="31"/>
      <c r="M243" s="168" t="s">
        <v>1</v>
      </c>
      <c r="N243" s="169" t="s">
        <v>38</v>
      </c>
      <c r="O243" s="59"/>
      <c r="P243" s="170">
        <f t="shared" si="46"/>
        <v>0</v>
      </c>
      <c r="Q243" s="170">
        <v>5.5999999999999999E-3</v>
      </c>
      <c r="R243" s="170">
        <f t="shared" si="47"/>
        <v>0.91808639999999997</v>
      </c>
      <c r="S243" s="170">
        <v>0</v>
      </c>
      <c r="T243" s="171">
        <f t="shared" si="48"/>
        <v>0</v>
      </c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R243" s="172" t="s">
        <v>225</v>
      </c>
      <c r="AT243" s="172" t="s">
        <v>221</v>
      </c>
      <c r="AU243" s="172" t="s">
        <v>84</v>
      </c>
      <c r="AY243" s="13" t="s">
        <v>219</v>
      </c>
      <c r="BE243" s="91">
        <f t="shared" si="49"/>
        <v>0</v>
      </c>
      <c r="BF243" s="91">
        <f t="shared" si="50"/>
        <v>0</v>
      </c>
      <c r="BG243" s="91">
        <f t="shared" si="51"/>
        <v>0</v>
      </c>
      <c r="BH243" s="91">
        <f t="shared" si="52"/>
        <v>0</v>
      </c>
      <c r="BI243" s="91">
        <f t="shared" si="53"/>
        <v>0</v>
      </c>
      <c r="BJ243" s="13" t="s">
        <v>84</v>
      </c>
      <c r="BK243" s="91">
        <f t="shared" si="54"/>
        <v>0</v>
      </c>
      <c r="BL243" s="13" t="s">
        <v>225</v>
      </c>
      <c r="BM243" s="172" t="s">
        <v>563</v>
      </c>
    </row>
    <row r="244" spans="1:65" s="2" customFormat="1" ht="49.05" customHeight="1" x14ac:dyDescent="0.2">
      <c r="A244" s="30"/>
      <c r="B244" s="128"/>
      <c r="C244" s="160" t="s">
        <v>564</v>
      </c>
      <c r="D244" s="160" t="s">
        <v>221</v>
      </c>
      <c r="E244" s="161" t="s">
        <v>565</v>
      </c>
      <c r="F244" s="162" t="s">
        <v>566</v>
      </c>
      <c r="G244" s="163" t="s">
        <v>321</v>
      </c>
      <c r="H244" s="164">
        <v>163.94399999999999</v>
      </c>
      <c r="I244" s="165"/>
      <c r="J244" s="166">
        <f t="shared" si="45"/>
        <v>0</v>
      </c>
      <c r="K244" s="167"/>
      <c r="L244" s="31"/>
      <c r="M244" s="168" t="s">
        <v>1</v>
      </c>
      <c r="N244" s="169" t="s">
        <v>38</v>
      </c>
      <c r="O244" s="59"/>
      <c r="P244" s="170">
        <f t="shared" si="46"/>
        <v>0</v>
      </c>
      <c r="Q244" s="170">
        <v>3.8800000000000002E-3</v>
      </c>
      <c r="R244" s="170">
        <f t="shared" si="47"/>
        <v>0.63610272000000001</v>
      </c>
      <c r="S244" s="170">
        <v>0</v>
      </c>
      <c r="T244" s="171">
        <f t="shared" si="48"/>
        <v>0</v>
      </c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R244" s="172" t="s">
        <v>225</v>
      </c>
      <c r="AT244" s="172" t="s">
        <v>221</v>
      </c>
      <c r="AU244" s="172" t="s">
        <v>84</v>
      </c>
      <c r="AY244" s="13" t="s">
        <v>219</v>
      </c>
      <c r="BE244" s="91">
        <f t="shared" si="49"/>
        <v>0</v>
      </c>
      <c r="BF244" s="91">
        <f t="shared" si="50"/>
        <v>0</v>
      </c>
      <c r="BG244" s="91">
        <f t="shared" si="51"/>
        <v>0</v>
      </c>
      <c r="BH244" s="91">
        <f t="shared" si="52"/>
        <v>0</v>
      </c>
      <c r="BI244" s="91">
        <f t="shared" si="53"/>
        <v>0</v>
      </c>
      <c r="BJ244" s="13" t="s">
        <v>84</v>
      </c>
      <c r="BK244" s="91">
        <f t="shared" si="54"/>
        <v>0</v>
      </c>
      <c r="BL244" s="13" t="s">
        <v>225</v>
      </c>
      <c r="BM244" s="172" t="s">
        <v>567</v>
      </c>
    </row>
    <row r="245" spans="1:65" s="2" customFormat="1" ht="24.3" customHeight="1" x14ac:dyDescent="0.2">
      <c r="A245" s="30"/>
      <c r="B245" s="128"/>
      <c r="C245" s="160" t="s">
        <v>568</v>
      </c>
      <c r="D245" s="160" t="s">
        <v>221</v>
      </c>
      <c r="E245" s="161" t="s">
        <v>569</v>
      </c>
      <c r="F245" s="162" t="s">
        <v>570</v>
      </c>
      <c r="G245" s="163" t="s">
        <v>321</v>
      </c>
      <c r="H245" s="164">
        <v>338.90800000000002</v>
      </c>
      <c r="I245" s="165"/>
      <c r="J245" s="166">
        <f t="shared" si="45"/>
        <v>0</v>
      </c>
      <c r="K245" s="167"/>
      <c r="L245" s="31"/>
      <c r="M245" s="168" t="s">
        <v>1</v>
      </c>
      <c r="N245" s="169" t="s">
        <v>38</v>
      </c>
      <c r="O245" s="59"/>
      <c r="P245" s="170">
        <f t="shared" si="46"/>
        <v>0</v>
      </c>
      <c r="Q245" s="170">
        <v>5.1500000000000001E-3</v>
      </c>
      <c r="R245" s="170">
        <f t="shared" si="47"/>
        <v>1.7453762000000002</v>
      </c>
      <c r="S245" s="170">
        <v>0</v>
      </c>
      <c r="T245" s="171">
        <f t="shared" si="48"/>
        <v>0</v>
      </c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R245" s="172" t="s">
        <v>225</v>
      </c>
      <c r="AT245" s="172" t="s">
        <v>221</v>
      </c>
      <c r="AU245" s="172" t="s">
        <v>84</v>
      </c>
      <c r="AY245" s="13" t="s">
        <v>219</v>
      </c>
      <c r="BE245" s="91">
        <f t="shared" si="49"/>
        <v>0</v>
      </c>
      <c r="BF245" s="91">
        <f t="shared" si="50"/>
        <v>0</v>
      </c>
      <c r="BG245" s="91">
        <f t="shared" si="51"/>
        <v>0</v>
      </c>
      <c r="BH245" s="91">
        <f t="shared" si="52"/>
        <v>0</v>
      </c>
      <c r="BI245" s="91">
        <f t="shared" si="53"/>
        <v>0</v>
      </c>
      <c r="BJ245" s="13" t="s">
        <v>84</v>
      </c>
      <c r="BK245" s="91">
        <f t="shared" si="54"/>
        <v>0</v>
      </c>
      <c r="BL245" s="13" t="s">
        <v>225</v>
      </c>
      <c r="BM245" s="172" t="s">
        <v>571</v>
      </c>
    </row>
    <row r="246" spans="1:65" s="2" customFormat="1" ht="16.5" customHeight="1" x14ac:dyDescent="0.2">
      <c r="A246" s="30"/>
      <c r="B246" s="128"/>
      <c r="C246" s="160" t="s">
        <v>421</v>
      </c>
      <c r="D246" s="160" t="s">
        <v>221</v>
      </c>
      <c r="E246" s="161" t="s">
        <v>572</v>
      </c>
      <c r="F246" s="162" t="s">
        <v>573</v>
      </c>
      <c r="G246" s="163" t="s">
        <v>380</v>
      </c>
      <c r="H246" s="164">
        <v>40.15</v>
      </c>
      <c r="I246" s="165"/>
      <c r="J246" s="166">
        <f t="shared" si="45"/>
        <v>0</v>
      </c>
      <c r="K246" s="167"/>
      <c r="L246" s="31"/>
      <c r="M246" s="168" t="s">
        <v>1</v>
      </c>
      <c r="N246" s="169" t="s">
        <v>38</v>
      </c>
      <c r="O246" s="59"/>
      <c r="P246" s="170">
        <f t="shared" si="46"/>
        <v>0</v>
      </c>
      <c r="Q246" s="170">
        <v>0</v>
      </c>
      <c r="R246" s="170">
        <f t="shared" si="47"/>
        <v>0</v>
      </c>
      <c r="S246" s="170">
        <v>0</v>
      </c>
      <c r="T246" s="171">
        <f t="shared" si="48"/>
        <v>0</v>
      </c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R246" s="172" t="s">
        <v>225</v>
      </c>
      <c r="AT246" s="172" t="s">
        <v>221</v>
      </c>
      <c r="AU246" s="172" t="s">
        <v>84</v>
      </c>
      <c r="AY246" s="13" t="s">
        <v>219</v>
      </c>
      <c r="BE246" s="91">
        <f t="shared" si="49"/>
        <v>0</v>
      </c>
      <c r="BF246" s="91">
        <f t="shared" si="50"/>
        <v>0</v>
      </c>
      <c r="BG246" s="91">
        <f t="shared" si="51"/>
        <v>0</v>
      </c>
      <c r="BH246" s="91">
        <f t="shared" si="52"/>
        <v>0</v>
      </c>
      <c r="BI246" s="91">
        <f t="shared" si="53"/>
        <v>0</v>
      </c>
      <c r="BJ246" s="13" t="s">
        <v>84</v>
      </c>
      <c r="BK246" s="91">
        <f t="shared" si="54"/>
        <v>0</v>
      </c>
      <c r="BL246" s="13" t="s">
        <v>225</v>
      </c>
      <c r="BM246" s="172" t="s">
        <v>574</v>
      </c>
    </row>
    <row r="247" spans="1:65" s="2" customFormat="1" ht="21.75" customHeight="1" x14ac:dyDescent="0.2">
      <c r="A247" s="30"/>
      <c r="B247" s="128"/>
      <c r="C247" s="160" t="s">
        <v>575</v>
      </c>
      <c r="D247" s="160" t="s">
        <v>221</v>
      </c>
      <c r="E247" s="161" t="s">
        <v>576</v>
      </c>
      <c r="F247" s="162" t="s">
        <v>577</v>
      </c>
      <c r="G247" s="163" t="s">
        <v>380</v>
      </c>
      <c r="H247" s="164">
        <v>59.15</v>
      </c>
      <c r="I247" s="165"/>
      <c r="J247" s="166">
        <f t="shared" si="45"/>
        <v>0</v>
      </c>
      <c r="K247" s="167"/>
      <c r="L247" s="31"/>
      <c r="M247" s="168" t="s">
        <v>1</v>
      </c>
      <c r="N247" s="169" t="s">
        <v>38</v>
      </c>
      <c r="O247" s="59"/>
      <c r="P247" s="170">
        <f t="shared" si="46"/>
        <v>0</v>
      </c>
      <c r="Q247" s="170">
        <v>0</v>
      </c>
      <c r="R247" s="170">
        <f t="shared" si="47"/>
        <v>0</v>
      </c>
      <c r="S247" s="170">
        <v>0</v>
      </c>
      <c r="T247" s="171">
        <f t="shared" si="48"/>
        <v>0</v>
      </c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R247" s="172" t="s">
        <v>225</v>
      </c>
      <c r="AT247" s="172" t="s">
        <v>221</v>
      </c>
      <c r="AU247" s="172" t="s">
        <v>84</v>
      </c>
      <c r="AY247" s="13" t="s">
        <v>219</v>
      </c>
      <c r="BE247" s="91">
        <f t="shared" si="49"/>
        <v>0</v>
      </c>
      <c r="BF247" s="91">
        <f t="shared" si="50"/>
        <v>0</v>
      </c>
      <c r="BG247" s="91">
        <f t="shared" si="51"/>
        <v>0</v>
      </c>
      <c r="BH247" s="91">
        <f t="shared" si="52"/>
        <v>0</v>
      </c>
      <c r="BI247" s="91">
        <f t="shared" si="53"/>
        <v>0</v>
      </c>
      <c r="BJ247" s="13" t="s">
        <v>84</v>
      </c>
      <c r="BK247" s="91">
        <f t="shared" si="54"/>
        <v>0</v>
      </c>
      <c r="BL247" s="13" t="s">
        <v>225</v>
      </c>
      <c r="BM247" s="172" t="s">
        <v>578</v>
      </c>
    </row>
    <row r="248" spans="1:65" s="2" customFormat="1" ht="21.75" customHeight="1" x14ac:dyDescent="0.2">
      <c r="A248" s="30"/>
      <c r="B248" s="128"/>
      <c r="C248" s="160" t="s">
        <v>424</v>
      </c>
      <c r="D248" s="160" t="s">
        <v>221</v>
      </c>
      <c r="E248" s="161" t="s">
        <v>579</v>
      </c>
      <c r="F248" s="162" t="s">
        <v>580</v>
      </c>
      <c r="G248" s="163" t="s">
        <v>380</v>
      </c>
      <c r="H248" s="164">
        <v>42.6</v>
      </c>
      <c r="I248" s="165"/>
      <c r="J248" s="166">
        <f t="shared" si="45"/>
        <v>0</v>
      </c>
      <c r="K248" s="167"/>
      <c r="L248" s="31"/>
      <c r="M248" s="168" t="s">
        <v>1</v>
      </c>
      <c r="N248" s="169" t="s">
        <v>38</v>
      </c>
      <c r="O248" s="59"/>
      <c r="P248" s="170">
        <f t="shared" si="46"/>
        <v>0</v>
      </c>
      <c r="Q248" s="170">
        <v>0</v>
      </c>
      <c r="R248" s="170">
        <f t="shared" si="47"/>
        <v>0</v>
      </c>
      <c r="S248" s="170">
        <v>0</v>
      </c>
      <c r="T248" s="171">
        <f t="shared" si="48"/>
        <v>0</v>
      </c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R248" s="172" t="s">
        <v>225</v>
      </c>
      <c r="AT248" s="172" t="s">
        <v>221</v>
      </c>
      <c r="AU248" s="172" t="s">
        <v>84</v>
      </c>
      <c r="AY248" s="13" t="s">
        <v>219</v>
      </c>
      <c r="BE248" s="91">
        <f t="shared" si="49"/>
        <v>0</v>
      </c>
      <c r="BF248" s="91">
        <f t="shared" si="50"/>
        <v>0</v>
      </c>
      <c r="BG248" s="91">
        <f t="shared" si="51"/>
        <v>0</v>
      </c>
      <c r="BH248" s="91">
        <f t="shared" si="52"/>
        <v>0</v>
      </c>
      <c r="BI248" s="91">
        <f t="shared" si="53"/>
        <v>0</v>
      </c>
      <c r="BJ248" s="13" t="s">
        <v>84</v>
      </c>
      <c r="BK248" s="91">
        <f t="shared" si="54"/>
        <v>0</v>
      </c>
      <c r="BL248" s="13" t="s">
        <v>225</v>
      </c>
      <c r="BM248" s="172" t="s">
        <v>581</v>
      </c>
    </row>
    <row r="249" spans="1:65" s="2" customFormat="1" ht="16.5" customHeight="1" x14ac:dyDescent="0.2">
      <c r="A249" s="30"/>
      <c r="B249" s="128"/>
      <c r="C249" s="160" t="s">
        <v>582</v>
      </c>
      <c r="D249" s="160" t="s">
        <v>221</v>
      </c>
      <c r="E249" s="161" t="s">
        <v>583</v>
      </c>
      <c r="F249" s="162" t="s">
        <v>584</v>
      </c>
      <c r="G249" s="163" t="s">
        <v>380</v>
      </c>
      <c r="H249" s="164">
        <v>80.2</v>
      </c>
      <c r="I249" s="165"/>
      <c r="J249" s="166">
        <f t="shared" si="45"/>
        <v>0</v>
      </c>
      <c r="K249" s="167"/>
      <c r="L249" s="31"/>
      <c r="M249" s="168" t="s">
        <v>1</v>
      </c>
      <c r="N249" s="169" t="s">
        <v>38</v>
      </c>
      <c r="O249" s="59"/>
      <c r="P249" s="170">
        <f t="shared" si="46"/>
        <v>0</v>
      </c>
      <c r="Q249" s="170">
        <v>0</v>
      </c>
      <c r="R249" s="170">
        <f t="shared" si="47"/>
        <v>0</v>
      </c>
      <c r="S249" s="170">
        <v>0</v>
      </c>
      <c r="T249" s="171">
        <f t="shared" si="48"/>
        <v>0</v>
      </c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R249" s="172" t="s">
        <v>225</v>
      </c>
      <c r="AT249" s="172" t="s">
        <v>221</v>
      </c>
      <c r="AU249" s="172" t="s">
        <v>84</v>
      </c>
      <c r="AY249" s="13" t="s">
        <v>219</v>
      </c>
      <c r="BE249" s="91">
        <f t="shared" si="49"/>
        <v>0</v>
      </c>
      <c r="BF249" s="91">
        <f t="shared" si="50"/>
        <v>0</v>
      </c>
      <c r="BG249" s="91">
        <f t="shared" si="51"/>
        <v>0</v>
      </c>
      <c r="BH249" s="91">
        <f t="shared" si="52"/>
        <v>0</v>
      </c>
      <c r="BI249" s="91">
        <f t="shared" si="53"/>
        <v>0</v>
      </c>
      <c r="BJ249" s="13" t="s">
        <v>84</v>
      </c>
      <c r="BK249" s="91">
        <f t="shared" si="54"/>
        <v>0</v>
      </c>
      <c r="BL249" s="13" t="s">
        <v>225</v>
      </c>
      <c r="BM249" s="172" t="s">
        <v>585</v>
      </c>
    </row>
    <row r="250" spans="1:65" s="2" customFormat="1" ht="16.5" customHeight="1" x14ac:dyDescent="0.2">
      <c r="A250" s="30"/>
      <c r="B250" s="128"/>
      <c r="C250" s="160" t="s">
        <v>428</v>
      </c>
      <c r="D250" s="160" t="s">
        <v>221</v>
      </c>
      <c r="E250" s="161" t="s">
        <v>586</v>
      </c>
      <c r="F250" s="162" t="s">
        <v>587</v>
      </c>
      <c r="G250" s="163" t="s">
        <v>380</v>
      </c>
      <c r="H250" s="164">
        <v>47.3</v>
      </c>
      <c r="I250" s="165"/>
      <c r="J250" s="166">
        <f t="shared" si="45"/>
        <v>0</v>
      </c>
      <c r="K250" s="167"/>
      <c r="L250" s="31"/>
      <c r="M250" s="168" t="s">
        <v>1</v>
      </c>
      <c r="N250" s="169" t="s">
        <v>38</v>
      </c>
      <c r="O250" s="59"/>
      <c r="P250" s="170">
        <f t="shared" si="46"/>
        <v>0</v>
      </c>
      <c r="Q250" s="170">
        <v>0</v>
      </c>
      <c r="R250" s="170">
        <f t="shared" si="47"/>
        <v>0</v>
      </c>
      <c r="S250" s="170">
        <v>0</v>
      </c>
      <c r="T250" s="171">
        <f t="shared" si="48"/>
        <v>0</v>
      </c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R250" s="172" t="s">
        <v>225</v>
      </c>
      <c r="AT250" s="172" t="s">
        <v>221</v>
      </c>
      <c r="AU250" s="172" t="s">
        <v>84</v>
      </c>
      <c r="AY250" s="13" t="s">
        <v>219</v>
      </c>
      <c r="BE250" s="91">
        <f t="shared" si="49"/>
        <v>0</v>
      </c>
      <c r="BF250" s="91">
        <f t="shared" si="50"/>
        <v>0</v>
      </c>
      <c r="BG250" s="91">
        <f t="shared" si="51"/>
        <v>0</v>
      </c>
      <c r="BH250" s="91">
        <f t="shared" si="52"/>
        <v>0</v>
      </c>
      <c r="BI250" s="91">
        <f t="shared" si="53"/>
        <v>0</v>
      </c>
      <c r="BJ250" s="13" t="s">
        <v>84</v>
      </c>
      <c r="BK250" s="91">
        <f t="shared" si="54"/>
        <v>0</v>
      </c>
      <c r="BL250" s="13" t="s">
        <v>225</v>
      </c>
      <c r="BM250" s="172" t="s">
        <v>588</v>
      </c>
    </row>
    <row r="251" spans="1:65" s="2" customFormat="1" ht="33" customHeight="1" x14ac:dyDescent="0.2">
      <c r="A251" s="30"/>
      <c r="B251" s="128"/>
      <c r="C251" s="160" t="s">
        <v>589</v>
      </c>
      <c r="D251" s="160" t="s">
        <v>221</v>
      </c>
      <c r="E251" s="161" t="s">
        <v>590</v>
      </c>
      <c r="F251" s="162" t="s">
        <v>591</v>
      </c>
      <c r="G251" s="163" t="s">
        <v>321</v>
      </c>
      <c r="H251" s="164">
        <v>6.18</v>
      </c>
      <c r="I251" s="165"/>
      <c r="J251" s="166">
        <f t="shared" si="45"/>
        <v>0</v>
      </c>
      <c r="K251" s="167"/>
      <c r="L251" s="31"/>
      <c r="M251" s="168" t="s">
        <v>1</v>
      </c>
      <c r="N251" s="169" t="s">
        <v>38</v>
      </c>
      <c r="O251" s="59"/>
      <c r="P251" s="170">
        <f t="shared" si="46"/>
        <v>0</v>
      </c>
      <c r="Q251" s="170">
        <v>1.0359999999999999E-2</v>
      </c>
      <c r="R251" s="170">
        <f t="shared" si="47"/>
        <v>6.4024799999999993E-2</v>
      </c>
      <c r="S251" s="170">
        <v>0</v>
      </c>
      <c r="T251" s="171">
        <f t="shared" si="48"/>
        <v>0</v>
      </c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R251" s="172" t="s">
        <v>225</v>
      </c>
      <c r="AT251" s="172" t="s">
        <v>221</v>
      </c>
      <c r="AU251" s="172" t="s">
        <v>84</v>
      </c>
      <c r="AY251" s="13" t="s">
        <v>219</v>
      </c>
      <c r="BE251" s="91">
        <f t="shared" si="49"/>
        <v>0</v>
      </c>
      <c r="BF251" s="91">
        <f t="shared" si="50"/>
        <v>0</v>
      </c>
      <c r="BG251" s="91">
        <f t="shared" si="51"/>
        <v>0</v>
      </c>
      <c r="BH251" s="91">
        <f t="shared" si="52"/>
        <v>0</v>
      </c>
      <c r="BI251" s="91">
        <f t="shared" si="53"/>
        <v>0</v>
      </c>
      <c r="BJ251" s="13" t="s">
        <v>84</v>
      </c>
      <c r="BK251" s="91">
        <f t="shared" si="54"/>
        <v>0</v>
      </c>
      <c r="BL251" s="13" t="s">
        <v>225</v>
      </c>
      <c r="BM251" s="172" t="s">
        <v>592</v>
      </c>
    </row>
    <row r="252" spans="1:65" s="2" customFormat="1" ht="33" customHeight="1" x14ac:dyDescent="0.2">
      <c r="A252" s="30"/>
      <c r="B252" s="128"/>
      <c r="C252" s="160" t="s">
        <v>431</v>
      </c>
      <c r="D252" s="160" t="s">
        <v>221</v>
      </c>
      <c r="E252" s="161" t="s">
        <v>593</v>
      </c>
      <c r="F252" s="162" t="s">
        <v>594</v>
      </c>
      <c r="G252" s="163" t="s">
        <v>321</v>
      </c>
      <c r="H252" s="164">
        <v>4.46</v>
      </c>
      <c r="I252" s="165"/>
      <c r="J252" s="166">
        <f t="shared" si="45"/>
        <v>0</v>
      </c>
      <c r="K252" s="167"/>
      <c r="L252" s="31"/>
      <c r="M252" s="168" t="s">
        <v>1</v>
      </c>
      <c r="N252" s="169" t="s">
        <v>38</v>
      </c>
      <c r="O252" s="59"/>
      <c r="P252" s="170">
        <f t="shared" si="46"/>
        <v>0</v>
      </c>
      <c r="Q252" s="170">
        <v>1.0359999999999999E-2</v>
      </c>
      <c r="R252" s="170">
        <f t="shared" si="47"/>
        <v>4.6205599999999999E-2</v>
      </c>
      <c r="S252" s="170">
        <v>0</v>
      </c>
      <c r="T252" s="171">
        <f t="shared" si="48"/>
        <v>0</v>
      </c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R252" s="172" t="s">
        <v>225</v>
      </c>
      <c r="AT252" s="172" t="s">
        <v>221</v>
      </c>
      <c r="AU252" s="172" t="s">
        <v>84</v>
      </c>
      <c r="AY252" s="13" t="s">
        <v>219</v>
      </c>
      <c r="BE252" s="91">
        <f t="shared" si="49"/>
        <v>0</v>
      </c>
      <c r="BF252" s="91">
        <f t="shared" si="50"/>
        <v>0</v>
      </c>
      <c r="BG252" s="91">
        <f t="shared" si="51"/>
        <v>0</v>
      </c>
      <c r="BH252" s="91">
        <f t="shared" si="52"/>
        <v>0</v>
      </c>
      <c r="BI252" s="91">
        <f t="shared" si="53"/>
        <v>0</v>
      </c>
      <c r="BJ252" s="13" t="s">
        <v>84</v>
      </c>
      <c r="BK252" s="91">
        <f t="shared" si="54"/>
        <v>0</v>
      </c>
      <c r="BL252" s="13" t="s">
        <v>225</v>
      </c>
      <c r="BM252" s="172" t="s">
        <v>595</v>
      </c>
    </row>
    <row r="253" spans="1:65" s="2" customFormat="1" ht="33" customHeight="1" x14ac:dyDescent="0.2">
      <c r="A253" s="30"/>
      <c r="B253" s="128"/>
      <c r="C253" s="160" t="s">
        <v>596</v>
      </c>
      <c r="D253" s="160" t="s">
        <v>221</v>
      </c>
      <c r="E253" s="161" t="s">
        <v>597</v>
      </c>
      <c r="F253" s="162" t="s">
        <v>598</v>
      </c>
      <c r="G253" s="163" t="s">
        <v>321</v>
      </c>
      <c r="H253" s="164">
        <v>18.690000000000001</v>
      </c>
      <c r="I253" s="165"/>
      <c r="J253" s="166">
        <f t="shared" si="45"/>
        <v>0</v>
      </c>
      <c r="K253" s="167"/>
      <c r="L253" s="31"/>
      <c r="M253" s="168" t="s">
        <v>1</v>
      </c>
      <c r="N253" s="169" t="s">
        <v>38</v>
      </c>
      <c r="O253" s="59"/>
      <c r="P253" s="170">
        <f t="shared" si="46"/>
        <v>0</v>
      </c>
      <c r="Q253" s="170">
        <v>1.0359999999999999E-2</v>
      </c>
      <c r="R253" s="170">
        <f t="shared" si="47"/>
        <v>0.19362840000000001</v>
      </c>
      <c r="S253" s="170">
        <v>0</v>
      </c>
      <c r="T253" s="171">
        <f t="shared" si="48"/>
        <v>0</v>
      </c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R253" s="172" t="s">
        <v>225</v>
      </c>
      <c r="AT253" s="172" t="s">
        <v>221</v>
      </c>
      <c r="AU253" s="172" t="s">
        <v>84</v>
      </c>
      <c r="AY253" s="13" t="s">
        <v>219</v>
      </c>
      <c r="BE253" s="91">
        <f t="shared" si="49"/>
        <v>0</v>
      </c>
      <c r="BF253" s="91">
        <f t="shared" si="50"/>
        <v>0</v>
      </c>
      <c r="BG253" s="91">
        <f t="shared" si="51"/>
        <v>0</v>
      </c>
      <c r="BH253" s="91">
        <f t="shared" si="52"/>
        <v>0</v>
      </c>
      <c r="BI253" s="91">
        <f t="shared" si="53"/>
        <v>0</v>
      </c>
      <c r="BJ253" s="13" t="s">
        <v>84</v>
      </c>
      <c r="BK253" s="91">
        <f t="shared" si="54"/>
        <v>0</v>
      </c>
      <c r="BL253" s="13" t="s">
        <v>225</v>
      </c>
      <c r="BM253" s="172" t="s">
        <v>599</v>
      </c>
    </row>
    <row r="254" spans="1:65" s="2" customFormat="1" ht="33" customHeight="1" x14ac:dyDescent="0.2">
      <c r="A254" s="30"/>
      <c r="B254" s="128"/>
      <c r="C254" s="160" t="s">
        <v>435</v>
      </c>
      <c r="D254" s="160" t="s">
        <v>221</v>
      </c>
      <c r="E254" s="161" t="s">
        <v>600</v>
      </c>
      <c r="F254" s="162" t="s">
        <v>601</v>
      </c>
      <c r="G254" s="163" t="s">
        <v>321</v>
      </c>
      <c r="H254" s="164">
        <v>56.481999999999999</v>
      </c>
      <c r="I254" s="165"/>
      <c r="J254" s="166">
        <f t="shared" si="45"/>
        <v>0</v>
      </c>
      <c r="K254" s="167"/>
      <c r="L254" s="31"/>
      <c r="M254" s="168" t="s">
        <v>1</v>
      </c>
      <c r="N254" s="169" t="s">
        <v>38</v>
      </c>
      <c r="O254" s="59"/>
      <c r="P254" s="170">
        <f t="shared" si="46"/>
        <v>0</v>
      </c>
      <c r="Q254" s="170">
        <v>1.0359999999999999E-2</v>
      </c>
      <c r="R254" s="170">
        <f t="shared" si="47"/>
        <v>0.58515351999999998</v>
      </c>
      <c r="S254" s="170">
        <v>0</v>
      </c>
      <c r="T254" s="171">
        <f t="shared" si="48"/>
        <v>0</v>
      </c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R254" s="172" t="s">
        <v>225</v>
      </c>
      <c r="AT254" s="172" t="s">
        <v>221</v>
      </c>
      <c r="AU254" s="172" t="s">
        <v>84</v>
      </c>
      <c r="AY254" s="13" t="s">
        <v>219</v>
      </c>
      <c r="BE254" s="91">
        <f t="shared" si="49"/>
        <v>0</v>
      </c>
      <c r="BF254" s="91">
        <f t="shared" si="50"/>
        <v>0</v>
      </c>
      <c r="BG254" s="91">
        <f t="shared" si="51"/>
        <v>0</v>
      </c>
      <c r="BH254" s="91">
        <f t="shared" si="52"/>
        <v>0</v>
      </c>
      <c r="BI254" s="91">
        <f t="shared" si="53"/>
        <v>0</v>
      </c>
      <c r="BJ254" s="13" t="s">
        <v>84</v>
      </c>
      <c r="BK254" s="91">
        <f t="shared" si="54"/>
        <v>0</v>
      </c>
      <c r="BL254" s="13" t="s">
        <v>225</v>
      </c>
      <c r="BM254" s="172" t="s">
        <v>602</v>
      </c>
    </row>
    <row r="255" spans="1:65" s="2" customFormat="1" ht="24.3" customHeight="1" x14ac:dyDescent="0.2">
      <c r="A255" s="30"/>
      <c r="B255" s="128"/>
      <c r="C255" s="160" t="s">
        <v>603</v>
      </c>
      <c r="D255" s="160" t="s">
        <v>221</v>
      </c>
      <c r="E255" s="161" t="s">
        <v>604</v>
      </c>
      <c r="F255" s="162" t="s">
        <v>605</v>
      </c>
      <c r="G255" s="163" t="s">
        <v>321</v>
      </c>
      <c r="H255" s="164">
        <v>0.35</v>
      </c>
      <c r="I255" s="165"/>
      <c r="J255" s="166">
        <f t="shared" si="45"/>
        <v>0</v>
      </c>
      <c r="K255" s="167"/>
      <c r="L255" s="31"/>
      <c r="M255" s="168" t="s">
        <v>1</v>
      </c>
      <c r="N255" s="169" t="s">
        <v>38</v>
      </c>
      <c r="O255" s="59"/>
      <c r="P255" s="170">
        <f t="shared" si="46"/>
        <v>0</v>
      </c>
      <c r="Q255" s="170">
        <v>3.458E-2</v>
      </c>
      <c r="R255" s="170">
        <f t="shared" si="47"/>
        <v>1.2102999999999999E-2</v>
      </c>
      <c r="S255" s="170">
        <v>0</v>
      </c>
      <c r="T255" s="171">
        <f t="shared" si="48"/>
        <v>0</v>
      </c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R255" s="172" t="s">
        <v>225</v>
      </c>
      <c r="AT255" s="172" t="s">
        <v>221</v>
      </c>
      <c r="AU255" s="172" t="s">
        <v>84</v>
      </c>
      <c r="AY255" s="13" t="s">
        <v>219</v>
      </c>
      <c r="BE255" s="91">
        <f t="shared" si="49"/>
        <v>0</v>
      </c>
      <c r="BF255" s="91">
        <f t="shared" si="50"/>
        <v>0</v>
      </c>
      <c r="BG255" s="91">
        <f t="shared" si="51"/>
        <v>0</v>
      </c>
      <c r="BH255" s="91">
        <f t="shared" si="52"/>
        <v>0</v>
      </c>
      <c r="BI255" s="91">
        <f t="shared" si="53"/>
        <v>0</v>
      </c>
      <c r="BJ255" s="13" t="s">
        <v>84</v>
      </c>
      <c r="BK255" s="91">
        <f t="shared" si="54"/>
        <v>0</v>
      </c>
      <c r="BL255" s="13" t="s">
        <v>225</v>
      </c>
      <c r="BM255" s="172" t="s">
        <v>606</v>
      </c>
    </row>
    <row r="256" spans="1:65" s="2" customFormat="1" ht="24.3" customHeight="1" x14ac:dyDescent="0.2">
      <c r="A256" s="30"/>
      <c r="B256" s="128"/>
      <c r="C256" s="160" t="s">
        <v>438</v>
      </c>
      <c r="D256" s="160" t="s">
        <v>221</v>
      </c>
      <c r="E256" s="161" t="s">
        <v>607</v>
      </c>
      <c r="F256" s="162" t="s">
        <v>608</v>
      </c>
      <c r="G256" s="163" t="s">
        <v>321</v>
      </c>
      <c r="H256" s="164">
        <v>108.04600000000001</v>
      </c>
      <c r="I256" s="165"/>
      <c r="J256" s="166">
        <f t="shared" si="45"/>
        <v>0</v>
      </c>
      <c r="K256" s="167"/>
      <c r="L256" s="31"/>
      <c r="M256" s="168" t="s">
        <v>1</v>
      </c>
      <c r="N256" s="169" t="s">
        <v>38</v>
      </c>
      <c r="O256" s="59"/>
      <c r="P256" s="170">
        <f t="shared" si="46"/>
        <v>0</v>
      </c>
      <c r="Q256" s="170">
        <v>3.458E-2</v>
      </c>
      <c r="R256" s="170">
        <f t="shared" si="47"/>
        <v>3.7362306800000002</v>
      </c>
      <c r="S256" s="170">
        <v>0</v>
      </c>
      <c r="T256" s="171">
        <f t="shared" si="48"/>
        <v>0</v>
      </c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R256" s="172" t="s">
        <v>225</v>
      </c>
      <c r="AT256" s="172" t="s">
        <v>221</v>
      </c>
      <c r="AU256" s="172" t="s">
        <v>84</v>
      </c>
      <c r="AY256" s="13" t="s">
        <v>219</v>
      </c>
      <c r="BE256" s="91">
        <f t="shared" si="49"/>
        <v>0</v>
      </c>
      <c r="BF256" s="91">
        <f t="shared" si="50"/>
        <v>0</v>
      </c>
      <c r="BG256" s="91">
        <f t="shared" si="51"/>
        <v>0</v>
      </c>
      <c r="BH256" s="91">
        <f t="shared" si="52"/>
        <v>0</v>
      </c>
      <c r="BI256" s="91">
        <f t="shared" si="53"/>
        <v>0</v>
      </c>
      <c r="BJ256" s="13" t="s">
        <v>84</v>
      </c>
      <c r="BK256" s="91">
        <f t="shared" si="54"/>
        <v>0</v>
      </c>
      <c r="BL256" s="13" t="s">
        <v>225</v>
      </c>
      <c r="BM256" s="172" t="s">
        <v>609</v>
      </c>
    </row>
    <row r="257" spans="1:65" s="2" customFormat="1" ht="16.5" customHeight="1" x14ac:dyDescent="0.2">
      <c r="A257" s="30"/>
      <c r="B257" s="128"/>
      <c r="C257" s="160" t="s">
        <v>610</v>
      </c>
      <c r="D257" s="160" t="s">
        <v>221</v>
      </c>
      <c r="E257" s="161" t="s">
        <v>611</v>
      </c>
      <c r="F257" s="162" t="s">
        <v>612</v>
      </c>
      <c r="G257" s="163" t="s">
        <v>224</v>
      </c>
      <c r="H257" s="164">
        <v>15.795999999999999</v>
      </c>
      <c r="I257" s="165"/>
      <c r="J257" s="166">
        <f t="shared" si="45"/>
        <v>0</v>
      </c>
      <c r="K257" s="167"/>
      <c r="L257" s="31"/>
      <c r="M257" s="168" t="s">
        <v>1</v>
      </c>
      <c r="N257" s="169" t="s">
        <v>38</v>
      </c>
      <c r="O257" s="59"/>
      <c r="P257" s="170">
        <f t="shared" si="46"/>
        <v>0</v>
      </c>
      <c r="Q257" s="170">
        <v>1.837</v>
      </c>
      <c r="R257" s="170">
        <f t="shared" si="47"/>
        <v>29.017251999999999</v>
      </c>
      <c r="S257" s="170">
        <v>0</v>
      </c>
      <c r="T257" s="171">
        <f t="shared" si="48"/>
        <v>0</v>
      </c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R257" s="172" t="s">
        <v>225</v>
      </c>
      <c r="AT257" s="172" t="s">
        <v>221</v>
      </c>
      <c r="AU257" s="172" t="s">
        <v>84</v>
      </c>
      <c r="AY257" s="13" t="s">
        <v>219</v>
      </c>
      <c r="BE257" s="91">
        <f t="shared" si="49"/>
        <v>0</v>
      </c>
      <c r="BF257" s="91">
        <f t="shared" si="50"/>
        <v>0</v>
      </c>
      <c r="BG257" s="91">
        <f t="shared" si="51"/>
        <v>0</v>
      </c>
      <c r="BH257" s="91">
        <f t="shared" si="52"/>
        <v>0</v>
      </c>
      <c r="BI257" s="91">
        <f t="shared" si="53"/>
        <v>0</v>
      </c>
      <c r="BJ257" s="13" t="s">
        <v>84</v>
      </c>
      <c r="BK257" s="91">
        <f t="shared" si="54"/>
        <v>0</v>
      </c>
      <c r="BL257" s="13" t="s">
        <v>225</v>
      </c>
      <c r="BM257" s="172" t="s">
        <v>613</v>
      </c>
    </row>
    <row r="258" spans="1:65" s="2" customFormat="1" ht="21.75" customHeight="1" x14ac:dyDescent="0.2">
      <c r="A258" s="30"/>
      <c r="B258" s="128"/>
      <c r="C258" s="160" t="s">
        <v>442</v>
      </c>
      <c r="D258" s="160" t="s">
        <v>221</v>
      </c>
      <c r="E258" s="161" t="s">
        <v>614</v>
      </c>
      <c r="F258" s="162" t="s">
        <v>615</v>
      </c>
      <c r="G258" s="163" t="s">
        <v>321</v>
      </c>
      <c r="H258" s="164">
        <v>1.615</v>
      </c>
      <c r="I258" s="165"/>
      <c r="J258" s="166">
        <f t="shared" si="45"/>
        <v>0</v>
      </c>
      <c r="K258" s="167"/>
      <c r="L258" s="31"/>
      <c r="M258" s="168" t="s">
        <v>1</v>
      </c>
      <c r="N258" s="169" t="s">
        <v>38</v>
      </c>
      <c r="O258" s="59"/>
      <c r="P258" s="170">
        <f t="shared" si="46"/>
        <v>0</v>
      </c>
      <c r="Q258" s="170">
        <v>0.22644</v>
      </c>
      <c r="R258" s="170">
        <f t="shared" si="47"/>
        <v>0.36570059999999999</v>
      </c>
      <c r="S258" s="170">
        <v>0</v>
      </c>
      <c r="T258" s="171">
        <f t="shared" si="48"/>
        <v>0</v>
      </c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R258" s="172" t="s">
        <v>225</v>
      </c>
      <c r="AT258" s="172" t="s">
        <v>221</v>
      </c>
      <c r="AU258" s="172" t="s">
        <v>84</v>
      </c>
      <c r="AY258" s="13" t="s">
        <v>219</v>
      </c>
      <c r="BE258" s="91">
        <f t="shared" si="49"/>
        <v>0</v>
      </c>
      <c r="BF258" s="91">
        <f t="shared" si="50"/>
        <v>0</v>
      </c>
      <c r="BG258" s="91">
        <f t="shared" si="51"/>
        <v>0</v>
      </c>
      <c r="BH258" s="91">
        <f t="shared" si="52"/>
        <v>0</v>
      </c>
      <c r="BI258" s="91">
        <f t="shared" si="53"/>
        <v>0</v>
      </c>
      <c r="BJ258" s="13" t="s">
        <v>84</v>
      </c>
      <c r="BK258" s="91">
        <f t="shared" si="54"/>
        <v>0</v>
      </c>
      <c r="BL258" s="13" t="s">
        <v>225</v>
      </c>
      <c r="BM258" s="172" t="s">
        <v>616</v>
      </c>
    </row>
    <row r="259" spans="1:65" s="2" customFormat="1" ht="24.3" customHeight="1" x14ac:dyDescent="0.2">
      <c r="A259" s="30"/>
      <c r="B259" s="128"/>
      <c r="C259" s="160" t="s">
        <v>617</v>
      </c>
      <c r="D259" s="160" t="s">
        <v>221</v>
      </c>
      <c r="E259" s="161" t="s">
        <v>618</v>
      </c>
      <c r="F259" s="162" t="s">
        <v>619</v>
      </c>
      <c r="G259" s="163" t="s">
        <v>321</v>
      </c>
      <c r="H259" s="164">
        <v>1.615</v>
      </c>
      <c r="I259" s="165"/>
      <c r="J259" s="166">
        <f t="shared" si="45"/>
        <v>0</v>
      </c>
      <c r="K259" s="167"/>
      <c r="L259" s="31"/>
      <c r="M259" s="168" t="s">
        <v>1</v>
      </c>
      <c r="N259" s="169" t="s">
        <v>38</v>
      </c>
      <c r="O259" s="59"/>
      <c r="P259" s="170">
        <f t="shared" si="46"/>
        <v>0</v>
      </c>
      <c r="Q259" s="170">
        <v>5.67E-2</v>
      </c>
      <c r="R259" s="170">
        <f t="shared" si="47"/>
        <v>9.1570499999999999E-2</v>
      </c>
      <c r="S259" s="170">
        <v>0</v>
      </c>
      <c r="T259" s="171">
        <f t="shared" si="48"/>
        <v>0</v>
      </c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R259" s="172" t="s">
        <v>225</v>
      </c>
      <c r="AT259" s="172" t="s">
        <v>221</v>
      </c>
      <c r="AU259" s="172" t="s">
        <v>84</v>
      </c>
      <c r="AY259" s="13" t="s">
        <v>219</v>
      </c>
      <c r="BE259" s="91">
        <f t="shared" si="49"/>
        <v>0</v>
      </c>
      <c r="BF259" s="91">
        <f t="shared" si="50"/>
        <v>0</v>
      </c>
      <c r="BG259" s="91">
        <f t="shared" si="51"/>
        <v>0</v>
      </c>
      <c r="BH259" s="91">
        <f t="shared" si="52"/>
        <v>0</v>
      </c>
      <c r="BI259" s="91">
        <f t="shared" si="53"/>
        <v>0</v>
      </c>
      <c r="BJ259" s="13" t="s">
        <v>84</v>
      </c>
      <c r="BK259" s="91">
        <f t="shared" si="54"/>
        <v>0</v>
      </c>
      <c r="BL259" s="13" t="s">
        <v>225</v>
      </c>
      <c r="BM259" s="172" t="s">
        <v>620</v>
      </c>
    </row>
    <row r="260" spans="1:65" s="2" customFormat="1" ht="24.3" customHeight="1" x14ac:dyDescent="0.2">
      <c r="A260" s="30"/>
      <c r="B260" s="128"/>
      <c r="C260" s="160" t="s">
        <v>446</v>
      </c>
      <c r="D260" s="160" t="s">
        <v>221</v>
      </c>
      <c r="E260" s="161" t="s">
        <v>621</v>
      </c>
      <c r="F260" s="162" t="s">
        <v>622</v>
      </c>
      <c r="G260" s="163" t="s">
        <v>321</v>
      </c>
      <c r="H260" s="164">
        <v>104.54</v>
      </c>
      <c r="I260" s="165"/>
      <c r="J260" s="166">
        <f t="shared" si="45"/>
        <v>0</v>
      </c>
      <c r="K260" s="167"/>
      <c r="L260" s="31"/>
      <c r="M260" s="168" t="s">
        <v>1</v>
      </c>
      <c r="N260" s="169" t="s">
        <v>38</v>
      </c>
      <c r="O260" s="59"/>
      <c r="P260" s="170">
        <f t="shared" si="46"/>
        <v>0</v>
      </c>
      <c r="Q260" s="170">
        <v>0.10965999999999999</v>
      </c>
      <c r="R260" s="170">
        <f t="shared" si="47"/>
        <v>11.463856399999999</v>
      </c>
      <c r="S260" s="170">
        <v>0</v>
      </c>
      <c r="T260" s="171">
        <f t="shared" si="48"/>
        <v>0</v>
      </c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R260" s="172" t="s">
        <v>225</v>
      </c>
      <c r="AT260" s="172" t="s">
        <v>221</v>
      </c>
      <c r="AU260" s="172" t="s">
        <v>84</v>
      </c>
      <c r="AY260" s="13" t="s">
        <v>219</v>
      </c>
      <c r="BE260" s="91">
        <f t="shared" si="49"/>
        <v>0</v>
      </c>
      <c r="BF260" s="91">
        <f t="shared" si="50"/>
        <v>0</v>
      </c>
      <c r="BG260" s="91">
        <f t="shared" si="51"/>
        <v>0</v>
      </c>
      <c r="BH260" s="91">
        <f t="shared" si="52"/>
        <v>0</v>
      </c>
      <c r="BI260" s="91">
        <f t="shared" si="53"/>
        <v>0</v>
      </c>
      <c r="BJ260" s="13" t="s">
        <v>84</v>
      </c>
      <c r="BK260" s="91">
        <f t="shared" si="54"/>
        <v>0</v>
      </c>
      <c r="BL260" s="13" t="s">
        <v>225</v>
      </c>
      <c r="BM260" s="172" t="s">
        <v>623</v>
      </c>
    </row>
    <row r="261" spans="1:65" s="2" customFormat="1" ht="24.3" customHeight="1" x14ac:dyDescent="0.2">
      <c r="A261" s="30"/>
      <c r="B261" s="128"/>
      <c r="C261" s="160" t="s">
        <v>624</v>
      </c>
      <c r="D261" s="160" t="s">
        <v>221</v>
      </c>
      <c r="E261" s="161" t="s">
        <v>625</v>
      </c>
      <c r="F261" s="162" t="s">
        <v>626</v>
      </c>
      <c r="G261" s="163" t="s">
        <v>321</v>
      </c>
      <c r="H261" s="164">
        <v>8.1</v>
      </c>
      <c r="I261" s="165"/>
      <c r="J261" s="166">
        <f t="shared" si="45"/>
        <v>0</v>
      </c>
      <c r="K261" s="167"/>
      <c r="L261" s="31"/>
      <c r="M261" s="168" t="s">
        <v>1</v>
      </c>
      <c r="N261" s="169" t="s">
        <v>38</v>
      </c>
      <c r="O261" s="59"/>
      <c r="P261" s="170">
        <f t="shared" si="46"/>
        <v>0</v>
      </c>
      <c r="Q261" s="170">
        <v>0.10965999999999999</v>
      </c>
      <c r="R261" s="170">
        <f t="shared" si="47"/>
        <v>0.88824599999999987</v>
      </c>
      <c r="S261" s="170">
        <v>0</v>
      </c>
      <c r="T261" s="171">
        <f t="shared" si="48"/>
        <v>0</v>
      </c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R261" s="172" t="s">
        <v>225</v>
      </c>
      <c r="AT261" s="172" t="s">
        <v>221</v>
      </c>
      <c r="AU261" s="172" t="s">
        <v>84</v>
      </c>
      <c r="AY261" s="13" t="s">
        <v>219</v>
      </c>
      <c r="BE261" s="91">
        <f t="shared" si="49"/>
        <v>0</v>
      </c>
      <c r="BF261" s="91">
        <f t="shared" si="50"/>
        <v>0</v>
      </c>
      <c r="BG261" s="91">
        <f t="shared" si="51"/>
        <v>0</v>
      </c>
      <c r="BH261" s="91">
        <f t="shared" si="52"/>
        <v>0</v>
      </c>
      <c r="BI261" s="91">
        <f t="shared" si="53"/>
        <v>0</v>
      </c>
      <c r="BJ261" s="13" t="s">
        <v>84</v>
      </c>
      <c r="BK261" s="91">
        <f t="shared" si="54"/>
        <v>0</v>
      </c>
      <c r="BL261" s="13" t="s">
        <v>225</v>
      </c>
      <c r="BM261" s="172" t="s">
        <v>627</v>
      </c>
    </row>
    <row r="262" spans="1:65" s="11" customFormat="1" ht="22.8" customHeight="1" x14ac:dyDescent="0.25">
      <c r="B262" s="147"/>
      <c r="D262" s="148" t="s">
        <v>71</v>
      </c>
      <c r="E262" s="158" t="s">
        <v>238</v>
      </c>
      <c r="F262" s="158" t="s">
        <v>239</v>
      </c>
      <c r="I262" s="150"/>
      <c r="J262" s="159">
        <f>BK262</f>
        <v>0</v>
      </c>
      <c r="L262" s="147"/>
      <c r="M262" s="152"/>
      <c r="N262" s="153"/>
      <c r="O262" s="153"/>
      <c r="P262" s="154">
        <f>SUM(P263:P273)</f>
        <v>0</v>
      </c>
      <c r="Q262" s="153"/>
      <c r="R262" s="154">
        <f>SUM(R263:R273)</f>
        <v>0.40533219999999998</v>
      </c>
      <c r="S262" s="153"/>
      <c r="T262" s="155">
        <f>SUM(T263:T273)</f>
        <v>9.6000000000000002E-2</v>
      </c>
      <c r="AR262" s="148" t="s">
        <v>78</v>
      </c>
      <c r="AT262" s="156" t="s">
        <v>71</v>
      </c>
      <c r="AU262" s="156" t="s">
        <v>78</v>
      </c>
      <c r="AY262" s="148" t="s">
        <v>219</v>
      </c>
      <c r="BK262" s="157">
        <f>SUM(BK263:BK273)</f>
        <v>0</v>
      </c>
    </row>
    <row r="263" spans="1:65" s="2" customFormat="1" ht="24.3" customHeight="1" x14ac:dyDescent="0.2">
      <c r="A263" s="30"/>
      <c r="B263" s="128"/>
      <c r="C263" s="160" t="s">
        <v>450</v>
      </c>
      <c r="D263" s="160" t="s">
        <v>221</v>
      </c>
      <c r="E263" s="161" t="s">
        <v>628</v>
      </c>
      <c r="F263" s="162" t="s">
        <v>629</v>
      </c>
      <c r="G263" s="163" t="s">
        <v>321</v>
      </c>
      <c r="H263" s="164">
        <v>183.3</v>
      </c>
      <c r="I263" s="165"/>
      <c r="J263" s="166">
        <f t="shared" ref="J263:J273" si="55">ROUND(I263*H263,2)</f>
        <v>0</v>
      </c>
      <c r="K263" s="167"/>
      <c r="L263" s="31"/>
      <c r="M263" s="168" t="s">
        <v>1</v>
      </c>
      <c r="N263" s="169" t="s">
        <v>38</v>
      </c>
      <c r="O263" s="59"/>
      <c r="P263" s="170">
        <f t="shared" ref="P263:P273" si="56">O263*H263</f>
        <v>0</v>
      </c>
      <c r="Q263" s="170">
        <v>0</v>
      </c>
      <c r="R263" s="170">
        <f t="shared" ref="R263:R273" si="57">Q263*H263</f>
        <v>0</v>
      </c>
      <c r="S263" s="170">
        <v>0</v>
      </c>
      <c r="T263" s="171">
        <f t="shared" ref="T263:T273" si="58">S263*H263</f>
        <v>0</v>
      </c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R263" s="172" t="s">
        <v>225</v>
      </c>
      <c r="AT263" s="172" t="s">
        <v>221</v>
      </c>
      <c r="AU263" s="172" t="s">
        <v>84</v>
      </c>
      <c r="AY263" s="13" t="s">
        <v>219</v>
      </c>
      <c r="BE263" s="91">
        <f t="shared" ref="BE263:BE273" si="59">IF(N263="základná",J263,0)</f>
        <v>0</v>
      </c>
      <c r="BF263" s="91">
        <f t="shared" ref="BF263:BF273" si="60">IF(N263="znížená",J263,0)</f>
        <v>0</v>
      </c>
      <c r="BG263" s="91">
        <f t="shared" ref="BG263:BG273" si="61">IF(N263="zákl. prenesená",J263,0)</f>
        <v>0</v>
      </c>
      <c r="BH263" s="91">
        <f t="shared" ref="BH263:BH273" si="62">IF(N263="zníž. prenesená",J263,0)</f>
        <v>0</v>
      </c>
      <c r="BI263" s="91">
        <f t="shared" ref="BI263:BI273" si="63">IF(N263="nulová",J263,0)</f>
        <v>0</v>
      </c>
      <c r="BJ263" s="13" t="s">
        <v>84</v>
      </c>
      <c r="BK263" s="91">
        <f t="shared" ref="BK263:BK273" si="64">ROUND(I263*H263,2)</f>
        <v>0</v>
      </c>
      <c r="BL263" s="13" t="s">
        <v>225</v>
      </c>
      <c r="BM263" s="172" t="s">
        <v>630</v>
      </c>
    </row>
    <row r="264" spans="1:65" s="2" customFormat="1" ht="24.3" customHeight="1" x14ac:dyDescent="0.2">
      <c r="A264" s="30"/>
      <c r="B264" s="128"/>
      <c r="C264" s="160" t="s">
        <v>631</v>
      </c>
      <c r="D264" s="160" t="s">
        <v>221</v>
      </c>
      <c r="E264" s="161" t="s">
        <v>632</v>
      </c>
      <c r="F264" s="162" t="s">
        <v>633</v>
      </c>
      <c r="G264" s="163" t="s">
        <v>321</v>
      </c>
      <c r="H264" s="164">
        <v>366.6</v>
      </c>
      <c r="I264" s="165"/>
      <c r="J264" s="166">
        <f t="shared" si="55"/>
        <v>0</v>
      </c>
      <c r="K264" s="167"/>
      <c r="L264" s="31"/>
      <c r="M264" s="168" t="s">
        <v>1</v>
      </c>
      <c r="N264" s="169" t="s">
        <v>38</v>
      </c>
      <c r="O264" s="59"/>
      <c r="P264" s="170">
        <f t="shared" si="56"/>
        <v>0</v>
      </c>
      <c r="Q264" s="170">
        <v>6.0999999999999997E-4</v>
      </c>
      <c r="R264" s="170">
        <f t="shared" si="57"/>
        <v>0.22362599999999999</v>
      </c>
      <c r="S264" s="170">
        <v>0</v>
      </c>
      <c r="T264" s="171">
        <f t="shared" si="58"/>
        <v>0</v>
      </c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R264" s="172" t="s">
        <v>225</v>
      </c>
      <c r="AT264" s="172" t="s">
        <v>221</v>
      </c>
      <c r="AU264" s="172" t="s">
        <v>84</v>
      </c>
      <c r="AY264" s="13" t="s">
        <v>219</v>
      </c>
      <c r="BE264" s="91">
        <f t="shared" si="59"/>
        <v>0</v>
      </c>
      <c r="BF264" s="91">
        <f t="shared" si="60"/>
        <v>0</v>
      </c>
      <c r="BG264" s="91">
        <f t="shared" si="61"/>
        <v>0</v>
      </c>
      <c r="BH264" s="91">
        <f t="shared" si="62"/>
        <v>0</v>
      </c>
      <c r="BI264" s="91">
        <f t="shared" si="63"/>
        <v>0</v>
      </c>
      <c r="BJ264" s="13" t="s">
        <v>84</v>
      </c>
      <c r="BK264" s="91">
        <f t="shared" si="64"/>
        <v>0</v>
      </c>
      <c r="BL264" s="13" t="s">
        <v>225</v>
      </c>
      <c r="BM264" s="172" t="s">
        <v>634</v>
      </c>
    </row>
    <row r="265" spans="1:65" s="2" customFormat="1" ht="24.3" customHeight="1" x14ac:dyDescent="0.2">
      <c r="A265" s="30"/>
      <c r="B265" s="128"/>
      <c r="C265" s="160" t="s">
        <v>453</v>
      </c>
      <c r="D265" s="160" t="s">
        <v>221</v>
      </c>
      <c r="E265" s="161" t="s">
        <v>635</v>
      </c>
      <c r="F265" s="162" t="s">
        <v>636</v>
      </c>
      <c r="G265" s="163" t="s">
        <v>321</v>
      </c>
      <c r="H265" s="164">
        <v>183.3</v>
      </c>
      <c r="I265" s="165"/>
      <c r="J265" s="166">
        <f t="shared" si="55"/>
        <v>0</v>
      </c>
      <c r="K265" s="167"/>
      <c r="L265" s="31"/>
      <c r="M265" s="168" t="s">
        <v>1</v>
      </c>
      <c r="N265" s="169" t="s">
        <v>38</v>
      </c>
      <c r="O265" s="59"/>
      <c r="P265" s="170">
        <f t="shared" si="56"/>
        <v>0</v>
      </c>
      <c r="Q265" s="170">
        <v>0</v>
      </c>
      <c r="R265" s="170">
        <f t="shared" si="57"/>
        <v>0</v>
      </c>
      <c r="S265" s="170">
        <v>0</v>
      </c>
      <c r="T265" s="171">
        <f t="shared" si="58"/>
        <v>0</v>
      </c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R265" s="172" t="s">
        <v>225</v>
      </c>
      <c r="AT265" s="172" t="s">
        <v>221</v>
      </c>
      <c r="AU265" s="172" t="s">
        <v>84</v>
      </c>
      <c r="AY265" s="13" t="s">
        <v>219</v>
      </c>
      <c r="BE265" s="91">
        <f t="shared" si="59"/>
        <v>0</v>
      </c>
      <c r="BF265" s="91">
        <f t="shared" si="60"/>
        <v>0</v>
      </c>
      <c r="BG265" s="91">
        <f t="shared" si="61"/>
        <v>0</v>
      </c>
      <c r="BH265" s="91">
        <f t="shared" si="62"/>
        <v>0</v>
      </c>
      <c r="BI265" s="91">
        <f t="shared" si="63"/>
        <v>0</v>
      </c>
      <c r="BJ265" s="13" t="s">
        <v>84</v>
      </c>
      <c r="BK265" s="91">
        <f t="shared" si="64"/>
        <v>0</v>
      </c>
      <c r="BL265" s="13" t="s">
        <v>225</v>
      </c>
      <c r="BM265" s="172" t="s">
        <v>637</v>
      </c>
    </row>
    <row r="266" spans="1:65" s="2" customFormat="1" ht="21.75" customHeight="1" x14ac:dyDescent="0.2">
      <c r="A266" s="30"/>
      <c r="B266" s="128"/>
      <c r="C266" s="160" t="s">
        <v>638</v>
      </c>
      <c r="D266" s="160" t="s">
        <v>221</v>
      </c>
      <c r="E266" s="161" t="s">
        <v>639</v>
      </c>
      <c r="F266" s="162" t="s">
        <v>640</v>
      </c>
      <c r="G266" s="163" t="s">
        <v>321</v>
      </c>
      <c r="H266" s="164">
        <v>42.17</v>
      </c>
      <c r="I266" s="165"/>
      <c r="J266" s="166">
        <f t="shared" si="55"/>
        <v>0</v>
      </c>
      <c r="K266" s="167"/>
      <c r="L266" s="31"/>
      <c r="M266" s="168" t="s">
        <v>1</v>
      </c>
      <c r="N266" s="169" t="s">
        <v>38</v>
      </c>
      <c r="O266" s="59"/>
      <c r="P266" s="170">
        <f t="shared" si="56"/>
        <v>0</v>
      </c>
      <c r="Q266" s="170">
        <v>1.66E-3</v>
      </c>
      <c r="R266" s="170">
        <f t="shared" si="57"/>
        <v>7.0002200000000001E-2</v>
      </c>
      <c r="S266" s="170">
        <v>0</v>
      </c>
      <c r="T266" s="171">
        <f t="shared" si="58"/>
        <v>0</v>
      </c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R266" s="172" t="s">
        <v>225</v>
      </c>
      <c r="AT266" s="172" t="s">
        <v>221</v>
      </c>
      <c r="AU266" s="172" t="s">
        <v>84</v>
      </c>
      <c r="AY266" s="13" t="s">
        <v>219</v>
      </c>
      <c r="BE266" s="91">
        <f t="shared" si="59"/>
        <v>0</v>
      </c>
      <c r="BF266" s="91">
        <f t="shared" si="60"/>
        <v>0</v>
      </c>
      <c r="BG266" s="91">
        <f t="shared" si="61"/>
        <v>0</v>
      </c>
      <c r="BH266" s="91">
        <f t="shared" si="62"/>
        <v>0</v>
      </c>
      <c r="BI266" s="91">
        <f t="shared" si="63"/>
        <v>0</v>
      </c>
      <c r="BJ266" s="13" t="s">
        <v>84</v>
      </c>
      <c r="BK266" s="91">
        <f t="shared" si="64"/>
        <v>0</v>
      </c>
      <c r="BL266" s="13" t="s">
        <v>225</v>
      </c>
      <c r="BM266" s="172" t="s">
        <v>641</v>
      </c>
    </row>
    <row r="267" spans="1:65" s="2" customFormat="1" ht="21.75" customHeight="1" x14ac:dyDescent="0.2">
      <c r="A267" s="30"/>
      <c r="B267" s="128"/>
      <c r="C267" s="160" t="s">
        <v>642</v>
      </c>
      <c r="D267" s="160" t="s">
        <v>221</v>
      </c>
      <c r="E267" s="161" t="s">
        <v>643</v>
      </c>
      <c r="F267" s="162" t="s">
        <v>644</v>
      </c>
      <c r="G267" s="163" t="s">
        <v>321</v>
      </c>
      <c r="H267" s="164">
        <v>9</v>
      </c>
      <c r="I267" s="165"/>
      <c r="J267" s="166">
        <f t="shared" si="55"/>
        <v>0</v>
      </c>
      <c r="K267" s="167"/>
      <c r="L267" s="31"/>
      <c r="M267" s="168" t="s">
        <v>1</v>
      </c>
      <c r="N267" s="169" t="s">
        <v>38</v>
      </c>
      <c r="O267" s="59"/>
      <c r="P267" s="170">
        <f t="shared" si="56"/>
        <v>0</v>
      </c>
      <c r="Q267" s="170">
        <v>5.8799999999999998E-3</v>
      </c>
      <c r="R267" s="170">
        <f t="shared" si="57"/>
        <v>5.2919999999999995E-2</v>
      </c>
      <c r="S267" s="170">
        <v>0</v>
      </c>
      <c r="T267" s="171">
        <f t="shared" si="58"/>
        <v>0</v>
      </c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R267" s="172" t="s">
        <v>225</v>
      </c>
      <c r="AT267" s="172" t="s">
        <v>221</v>
      </c>
      <c r="AU267" s="172" t="s">
        <v>84</v>
      </c>
      <c r="AY267" s="13" t="s">
        <v>219</v>
      </c>
      <c r="BE267" s="91">
        <f t="shared" si="59"/>
        <v>0</v>
      </c>
      <c r="BF267" s="91">
        <f t="shared" si="60"/>
        <v>0</v>
      </c>
      <c r="BG267" s="91">
        <f t="shared" si="61"/>
        <v>0</v>
      </c>
      <c r="BH267" s="91">
        <f t="shared" si="62"/>
        <v>0</v>
      </c>
      <c r="BI267" s="91">
        <f t="shared" si="63"/>
        <v>0</v>
      </c>
      <c r="BJ267" s="13" t="s">
        <v>84</v>
      </c>
      <c r="BK267" s="91">
        <f t="shared" si="64"/>
        <v>0</v>
      </c>
      <c r="BL267" s="13" t="s">
        <v>225</v>
      </c>
      <c r="BM267" s="172" t="s">
        <v>645</v>
      </c>
    </row>
    <row r="268" spans="1:65" s="2" customFormat="1" ht="24.3" customHeight="1" x14ac:dyDescent="0.2">
      <c r="A268" s="30"/>
      <c r="B268" s="128"/>
      <c r="C268" s="160" t="s">
        <v>646</v>
      </c>
      <c r="D268" s="160" t="s">
        <v>221</v>
      </c>
      <c r="E268" s="161" t="s">
        <v>647</v>
      </c>
      <c r="F268" s="162" t="s">
        <v>648</v>
      </c>
      <c r="G268" s="163" t="s">
        <v>321</v>
      </c>
      <c r="H268" s="164">
        <v>8.5</v>
      </c>
      <c r="I268" s="165"/>
      <c r="J268" s="166">
        <f t="shared" si="55"/>
        <v>0</v>
      </c>
      <c r="K268" s="167"/>
      <c r="L268" s="31"/>
      <c r="M268" s="168" t="s">
        <v>1</v>
      </c>
      <c r="N268" s="169" t="s">
        <v>38</v>
      </c>
      <c r="O268" s="59"/>
      <c r="P268" s="170">
        <f t="shared" si="56"/>
        <v>0</v>
      </c>
      <c r="Q268" s="170">
        <v>3.0200000000000001E-3</v>
      </c>
      <c r="R268" s="170">
        <f t="shared" si="57"/>
        <v>2.5670000000000002E-2</v>
      </c>
      <c r="S268" s="170">
        <v>0</v>
      </c>
      <c r="T268" s="171">
        <f t="shared" si="58"/>
        <v>0</v>
      </c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R268" s="172" t="s">
        <v>225</v>
      </c>
      <c r="AT268" s="172" t="s">
        <v>221</v>
      </c>
      <c r="AU268" s="172" t="s">
        <v>84</v>
      </c>
      <c r="AY268" s="13" t="s">
        <v>219</v>
      </c>
      <c r="BE268" s="91">
        <f t="shared" si="59"/>
        <v>0</v>
      </c>
      <c r="BF268" s="91">
        <f t="shared" si="60"/>
        <v>0</v>
      </c>
      <c r="BG268" s="91">
        <f t="shared" si="61"/>
        <v>0</v>
      </c>
      <c r="BH268" s="91">
        <f t="shared" si="62"/>
        <v>0</v>
      </c>
      <c r="BI268" s="91">
        <f t="shared" si="63"/>
        <v>0</v>
      </c>
      <c r="BJ268" s="13" t="s">
        <v>84</v>
      </c>
      <c r="BK268" s="91">
        <f t="shared" si="64"/>
        <v>0</v>
      </c>
      <c r="BL268" s="13" t="s">
        <v>225</v>
      </c>
      <c r="BM268" s="172" t="s">
        <v>649</v>
      </c>
    </row>
    <row r="269" spans="1:65" s="2" customFormat="1" ht="24.3" customHeight="1" x14ac:dyDescent="0.2">
      <c r="A269" s="30"/>
      <c r="B269" s="128"/>
      <c r="C269" s="160" t="s">
        <v>650</v>
      </c>
      <c r="D269" s="160" t="s">
        <v>221</v>
      </c>
      <c r="E269" s="161" t="s">
        <v>651</v>
      </c>
      <c r="F269" s="162" t="s">
        <v>652</v>
      </c>
      <c r="G269" s="163" t="s">
        <v>321</v>
      </c>
      <c r="H269" s="164">
        <v>3.5</v>
      </c>
      <c r="I269" s="165"/>
      <c r="J269" s="166">
        <f t="shared" si="55"/>
        <v>0</v>
      </c>
      <c r="K269" s="167"/>
      <c r="L269" s="31"/>
      <c r="M269" s="168" t="s">
        <v>1</v>
      </c>
      <c r="N269" s="169" t="s">
        <v>38</v>
      </c>
      <c r="O269" s="59"/>
      <c r="P269" s="170">
        <f t="shared" si="56"/>
        <v>0</v>
      </c>
      <c r="Q269" s="170">
        <v>6.0099999999999997E-3</v>
      </c>
      <c r="R269" s="170">
        <f t="shared" si="57"/>
        <v>2.1034999999999998E-2</v>
      </c>
      <c r="S269" s="170">
        <v>0</v>
      </c>
      <c r="T269" s="171">
        <f t="shared" si="58"/>
        <v>0</v>
      </c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R269" s="172" t="s">
        <v>225</v>
      </c>
      <c r="AT269" s="172" t="s">
        <v>221</v>
      </c>
      <c r="AU269" s="172" t="s">
        <v>84</v>
      </c>
      <c r="AY269" s="13" t="s">
        <v>219</v>
      </c>
      <c r="BE269" s="91">
        <f t="shared" si="59"/>
        <v>0</v>
      </c>
      <c r="BF269" s="91">
        <f t="shared" si="60"/>
        <v>0</v>
      </c>
      <c r="BG269" s="91">
        <f t="shared" si="61"/>
        <v>0</v>
      </c>
      <c r="BH269" s="91">
        <f t="shared" si="62"/>
        <v>0</v>
      </c>
      <c r="BI269" s="91">
        <f t="shared" si="63"/>
        <v>0</v>
      </c>
      <c r="BJ269" s="13" t="s">
        <v>84</v>
      </c>
      <c r="BK269" s="91">
        <f t="shared" si="64"/>
        <v>0</v>
      </c>
      <c r="BL269" s="13" t="s">
        <v>225</v>
      </c>
      <c r="BM269" s="172" t="s">
        <v>653</v>
      </c>
    </row>
    <row r="270" spans="1:65" s="2" customFormat="1" ht="21.75" customHeight="1" x14ac:dyDescent="0.2">
      <c r="A270" s="30"/>
      <c r="B270" s="128"/>
      <c r="C270" s="160" t="s">
        <v>654</v>
      </c>
      <c r="D270" s="160" t="s">
        <v>221</v>
      </c>
      <c r="E270" s="161" t="s">
        <v>655</v>
      </c>
      <c r="F270" s="162" t="s">
        <v>656</v>
      </c>
      <c r="G270" s="163" t="s">
        <v>321</v>
      </c>
      <c r="H270" s="164">
        <v>183.3</v>
      </c>
      <c r="I270" s="165"/>
      <c r="J270" s="166">
        <f t="shared" si="55"/>
        <v>0</v>
      </c>
      <c r="K270" s="167"/>
      <c r="L270" s="31"/>
      <c r="M270" s="168" t="s">
        <v>1</v>
      </c>
      <c r="N270" s="169" t="s">
        <v>38</v>
      </c>
      <c r="O270" s="59"/>
      <c r="P270" s="170">
        <f t="shared" si="56"/>
        <v>0</v>
      </c>
      <c r="Q270" s="170">
        <v>0</v>
      </c>
      <c r="R270" s="170">
        <f t="shared" si="57"/>
        <v>0</v>
      </c>
      <c r="S270" s="170">
        <v>0</v>
      </c>
      <c r="T270" s="171">
        <f t="shared" si="58"/>
        <v>0</v>
      </c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R270" s="172" t="s">
        <v>225</v>
      </c>
      <c r="AT270" s="172" t="s">
        <v>221</v>
      </c>
      <c r="AU270" s="172" t="s">
        <v>84</v>
      </c>
      <c r="AY270" s="13" t="s">
        <v>219</v>
      </c>
      <c r="BE270" s="91">
        <f t="shared" si="59"/>
        <v>0</v>
      </c>
      <c r="BF270" s="91">
        <f t="shared" si="60"/>
        <v>0</v>
      </c>
      <c r="BG270" s="91">
        <f t="shared" si="61"/>
        <v>0</v>
      </c>
      <c r="BH270" s="91">
        <f t="shared" si="62"/>
        <v>0</v>
      </c>
      <c r="BI270" s="91">
        <f t="shared" si="63"/>
        <v>0</v>
      </c>
      <c r="BJ270" s="13" t="s">
        <v>84</v>
      </c>
      <c r="BK270" s="91">
        <f t="shared" si="64"/>
        <v>0</v>
      </c>
      <c r="BL270" s="13" t="s">
        <v>225</v>
      </c>
      <c r="BM270" s="172" t="s">
        <v>657</v>
      </c>
    </row>
    <row r="271" spans="1:65" s="2" customFormat="1" ht="24.3" customHeight="1" x14ac:dyDescent="0.2">
      <c r="A271" s="30"/>
      <c r="B271" s="128"/>
      <c r="C271" s="160" t="s">
        <v>464</v>
      </c>
      <c r="D271" s="160" t="s">
        <v>221</v>
      </c>
      <c r="E271" s="161" t="s">
        <v>658</v>
      </c>
      <c r="F271" s="162" t="s">
        <v>659</v>
      </c>
      <c r="G271" s="163" t="s">
        <v>321</v>
      </c>
      <c r="H271" s="164">
        <v>123.95</v>
      </c>
      <c r="I271" s="165"/>
      <c r="J271" s="166">
        <f t="shared" si="55"/>
        <v>0</v>
      </c>
      <c r="K271" s="167"/>
      <c r="L271" s="31"/>
      <c r="M271" s="168" t="s">
        <v>1</v>
      </c>
      <c r="N271" s="169" t="s">
        <v>38</v>
      </c>
      <c r="O271" s="59"/>
      <c r="P271" s="170">
        <f t="shared" si="56"/>
        <v>0</v>
      </c>
      <c r="Q271" s="170">
        <v>2.0000000000000002E-5</v>
      </c>
      <c r="R271" s="170">
        <f t="shared" si="57"/>
        <v>2.4790000000000003E-3</v>
      </c>
      <c r="S271" s="170">
        <v>0</v>
      </c>
      <c r="T271" s="171">
        <f t="shared" si="58"/>
        <v>0</v>
      </c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R271" s="172" t="s">
        <v>225</v>
      </c>
      <c r="AT271" s="172" t="s">
        <v>221</v>
      </c>
      <c r="AU271" s="172" t="s">
        <v>84</v>
      </c>
      <c r="AY271" s="13" t="s">
        <v>219</v>
      </c>
      <c r="BE271" s="91">
        <f t="shared" si="59"/>
        <v>0</v>
      </c>
      <c r="BF271" s="91">
        <f t="shared" si="60"/>
        <v>0</v>
      </c>
      <c r="BG271" s="91">
        <f t="shared" si="61"/>
        <v>0</v>
      </c>
      <c r="BH271" s="91">
        <f t="shared" si="62"/>
        <v>0</v>
      </c>
      <c r="BI271" s="91">
        <f t="shared" si="63"/>
        <v>0</v>
      </c>
      <c r="BJ271" s="13" t="s">
        <v>84</v>
      </c>
      <c r="BK271" s="91">
        <f t="shared" si="64"/>
        <v>0</v>
      </c>
      <c r="BL271" s="13" t="s">
        <v>225</v>
      </c>
      <c r="BM271" s="172" t="s">
        <v>660</v>
      </c>
    </row>
    <row r="272" spans="1:65" s="2" customFormat="1" ht="24.3" customHeight="1" x14ac:dyDescent="0.2">
      <c r="A272" s="30"/>
      <c r="B272" s="128"/>
      <c r="C272" s="160" t="s">
        <v>661</v>
      </c>
      <c r="D272" s="160" t="s">
        <v>221</v>
      </c>
      <c r="E272" s="161" t="s">
        <v>662</v>
      </c>
      <c r="F272" s="162" t="s">
        <v>663</v>
      </c>
      <c r="G272" s="163" t="s">
        <v>380</v>
      </c>
      <c r="H272" s="164">
        <v>19.2</v>
      </c>
      <c r="I272" s="165"/>
      <c r="J272" s="166">
        <f t="shared" si="55"/>
        <v>0</v>
      </c>
      <c r="K272" s="167"/>
      <c r="L272" s="31"/>
      <c r="M272" s="168" t="s">
        <v>1</v>
      </c>
      <c r="N272" s="169" t="s">
        <v>38</v>
      </c>
      <c r="O272" s="59"/>
      <c r="P272" s="170">
        <f t="shared" si="56"/>
        <v>0</v>
      </c>
      <c r="Q272" s="170">
        <v>5.0000000000000001E-4</v>
      </c>
      <c r="R272" s="170">
        <f t="shared" si="57"/>
        <v>9.5999999999999992E-3</v>
      </c>
      <c r="S272" s="170">
        <v>5.0000000000000001E-3</v>
      </c>
      <c r="T272" s="171">
        <f t="shared" si="58"/>
        <v>9.6000000000000002E-2</v>
      </c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R272" s="172" t="s">
        <v>225</v>
      </c>
      <c r="AT272" s="172" t="s">
        <v>221</v>
      </c>
      <c r="AU272" s="172" t="s">
        <v>84</v>
      </c>
      <c r="AY272" s="13" t="s">
        <v>219</v>
      </c>
      <c r="BE272" s="91">
        <f t="shared" si="59"/>
        <v>0</v>
      </c>
      <c r="BF272" s="91">
        <f t="shared" si="60"/>
        <v>0</v>
      </c>
      <c r="BG272" s="91">
        <f t="shared" si="61"/>
        <v>0</v>
      </c>
      <c r="BH272" s="91">
        <f t="shared" si="62"/>
        <v>0</v>
      </c>
      <c r="BI272" s="91">
        <f t="shared" si="63"/>
        <v>0</v>
      </c>
      <c r="BJ272" s="13" t="s">
        <v>84</v>
      </c>
      <c r="BK272" s="91">
        <f t="shared" si="64"/>
        <v>0</v>
      </c>
      <c r="BL272" s="13" t="s">
        <v>225</v>
      </c>
      <c r="BM272" s="172" t="s">
        <v>664</v>
      </c>
    </row>
    <row r="273" spans="1:65" s="2" customFormat="1" ht="21.75" customHeight="1" x14ac:dyDescent="0.2">
      <c r="A273" s="30"/>
      <c r="B273" s="128"/>
      <c r="C273" s="160" t="s">
        <v>467</v>
      </c>
      <c r="D273" s="160" t="s">
        <v>221</v>
      </c>
      <c r="E273" s="161" t="s">
        <v>665</v>
      </c>
      <c r="F273" s="162" t="s">
        <v>666</v>
      </c>
      <c r="G273" s="163" t="s">
        <v>250</v>
      </c>
      <c r="H273" s="164">
        <v>268.851</v>
      </c>
      <c r="I273" s="165"/>
      <c r="J273" s="166">
        <f t="shared" si="55"/>
        <v>0</v>
      </c>
      <c r="K273" s="167"/>
      <c r="L273" s="31"/>
      <c r="M273" s="168" t="s">
        <v>1</v>
      </c>
      <c r="N273" s="169" t="s">
        <v>38</v>
      </c>
      <c r="O273" s="59"/>
      <c r="P273" s="170">
        <f t="shared" si="56"/>
        <v>0</v>
      </c>
      <c r="Q273" s="170">
        <v>0</v>
      </c>
      <c r="R273" s="170">
        <f t="shared" si="57"/>
        <v>0</v>
      </c>
      <c r="S273" s="170">
        <v>0</v>
      </c>
      <c r="T273" s="171">
        <f t="shared" si="58"/>
        <v>0</v>
      </c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R273" s="172" t="s">
        <v>225</v>
      </c>
      <c r="AT273" s="172" t="s">
        <v>221</v>
      </c>
      <c r="AU273" s="172" t="s">
        <v>84</v>
      </c>
      <c r="AY273" s="13" t="s">
        <v>219</v>
      </c>
      <c r="BE273" s="91">
        <f t="shared" si="59"/>
        <v>0</v>
      </c>
      <c r="BF273" s="91">
        <f t="shared" si="60"/>
        <v>0</v>
      </c>
      <c r="BG273" s="91">
        <f t="shared" si="61"/>
        <v>0</v>
      </c>
      <c r="BH273" s="91">
        <f t="shared" si="62"/>
        <v>0</v>
      </c>
      <c r="BI273" s="91">
        <f t="shared" si="63"/>
        <v>0</v>
      </c>
      <c r="BJ273" s="13" t="s">
        <v>84</v>
      </c>
      <c r="BK273" s="91">
        <f t="shared" si="64"/>
        <v>0</v>
      </c>
      <c r="BL273" s="13" t="s">
        <v>225</v>
      </c>
      <c r="BM273" s="172" t="s">
        <v>667</v>
      </c>
    </row>
    <row r="274" spans="1:65" s="11" customFormat="1" ht="25.95" customHeight="1" x14ac:dyDescent="0.25">
      <c r="B274" s="147"/>
      <c r="D274" s="148" t="s">
        <v>71</v>
      </c>
      <c r="E274" s="149" t="s">
        <v>668</v>
      </c>
      <c r="F274" s="149" t="s">
        <v>669</v>
      </c>
      <c r="I274" s="150"/>
      <c r="J274" s="151">
        <f>BK274</f>
        <v>0</v>
      </c>
      <c r="L274" s="147"/>
      <c r="M274" s="152"/>
      <c r="N274" s="153"/>
      <c r="O274" s="153"/>
      <c r="P274" s="154">
        <f>P275+P287+P291+P307+P329+P336+P341+P346+P359+P366+P372+P375+P378+P385+P387</f>
        <v>0</v>
      </c>
      <c r="Q274" s="153"/>
      <c r="R274" s="154">
        <f>R275+R287+R291+R307+R329+R336+R341+R346+R359+R366+R372+R375+R378+R385+R387</f>
        <v>20.361459360000005</v>
      </c>
      <c r="S274" s="153"/>
      <c r="T274" s="155">
        <f>T275+T287+T291+T307+T329+T336+T341+T346+T359+T366+T372+T375+T378+T385+T387</f>
        <v>0</v>
      </c>
      <c r="AR274" s="148" t="s">
        <v>78</v>
      </c>
      <c r="AT274" s="156" t="s">
        <v>71</v>
      </c>
      <c r="AU274" s="156" t="s">
        <v>72</v>
      </c>
      <c r="AY274" s="148" t="s">
        <v>219</v>
      </c>
      <c r="BK274" s="157">
        <f>BK275+BK287+BK291+BK307+BK329+BK336+BK341+BK346+BK359+BK366+BK372+BK375+BK378+BK385+BK387</f>
        <v>0</v>
      </c>
    </row>
    <row r="275" spans="1:65" s="11" customFormat="1" ht="22.8" customHeight="1" x14ac:dyDescent="0.25">
      <c r="B275" s="147"/>
      <c r="D275" s="148" t="s">
        <v>71</v>
      </c>
      <c r="E275" s="158" t="s">
        <v>670</v>
      </c>
      <c r="F275" s="158" t="s">
        <v>671</v>
      </c>
      <c r="I275" s="150"/>
      <c r="J275" s="159">
        <f>BK275</f>
        <v>0</v>
      </c>
      <c r="L275" s="147"/>
      <c r="M275" s="152"/>
      <c r="N275" s="153"/>
      <c r="O275" s="153"/>
      <c r="P275" s="154">
        <f>SUM(P276:P286)</f>
        <v>0</v>
      </c>
      <c r="Q275" s="153"/>
      <c r="R275" s="154">
        <f>SUM(R276:R286)</f>
        <v>0.27748741999999998</v>
      </c>
      <c r="S275" s="153"/>
      <c r="T275" s="155">
        <f>SUM(T276:T286)</f>
        <v>0</v>
      </c>
      <c r="AR275" s="148" t="s">
        <v>84</v>
      </c>
      <c r="AT275" s="156" t="s">
        <v>71</v>
      </c>
      <c r="AU275" s="156" t="s">
        <v>78</v>
      </c>
      <c r="AY275" s="148" t="s">
        <v>219</v>
      </c>
      <c r="BK275" s="157">
        <f>SUM(BK276:BK286)</f>
        <v>0</v>
      </c>
    </row>
    <row r="276" spans="1:65" s="2" customFormat="1" ht="24.3" customHeight="1" x14ac:dyDescent="0.2">
      <c r="A276" s="30"/>
      <c r="B276" s="128"/>
      <c r="C276" s="160" t="s">
        <v>672</v>
      </c>
      <c r="D276" s="160" t="s">
        <v>221</v>
      </c>
      <c r="E276" s="161" t="s">
        <v>673</v>
      </c>
      <c r="F276" s="162" t="s">
        <v>674</v>
      </c>
      <c r="G276" s="163" t="s">
        <v>321</v>
      </c>
      <c r="H276" s="164">
        <v>98.45</v>
      </c>
      <c r="I276" s="165"/>
      <c r="J276" s="166">
        <f t="shared" ref="J276:J286" si="65">ROUND(I276*H276,2)</f>
        <v>0</v>
      </c>
      <c r="K276" s="167"/>
      <c r="L276" s="31"/>
      <c r="M276" s="168" t="s">
        <v>1</v>
      </c>
      <c r="N276" s="169" t="s">
        <v>38</v>
      </c>
      <c r="O276" s="59"/>
      <c r="P276" s="170">
        <f t="shared" ref="P276:P286" si="66">O276*H276</f>
        <v>0</v>
      </c>
      <c r="Q276" s="170">
        <v>0</v>
      </c>
      <c r="R276" s="170">
        <f t="shared" ref="R276:R286" si="67">Q276*H276</f>
        <v>0</v>
      </c>
      <c r="S276" s="170">
        <v>0</v>
      </c>
      <c r="T276" s="171">
        <f t="shared" ref="T276:T286" si="68">S276*H276</f>
        <v>0</v>
      </c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R276" s="172" t="s">
        <v>247</v>
      </c>
      <c r="AT276" s="172" t="s">
        <v>221</v>
      </c>
      <c r="AU276" s="172" t="s">
        <v>84</v>
      </c>
      <c r="AY276" s="13" t="s">
        <v>219</v>
      </c>
      <c r="BE276" s="91">
        <f t="shared" ref="BE276:BE286" si="69">IF(N276="základná",J276,0)</f>
        <v>0</v>
      </c>
      <c r="BF276" s="91">
        <f t="shared" ref="BF276:BF286" si="70">IF(N276="znížená",J276,0)</f>
        <v>0</v>
      </c>
      <c r="BG276" s="91">
        <f t="shared" ref="BG276:BG286" si="71">IF(N276="zákl. prenesená",J276,0)</f>
        <v>0</v>
      </c>
      <c r="BH276" s="91">
        <f t="shared" ref="BH276:BH286" si="72">IF(N276="zníž. prenesená",J276,0)</f>
        <v>0</v>
      </c>
      <c r="BI276" s="91">
        <f t="shared" ref="BI276:BI286" si="73">IF(N276="nulová",J276,0)</f>
        <v>0</v>
      </c>
      <c r="BJ276" s="13" t="s">
        <v>84</v>
      </c>
      <c r="BK276" s="91">
        <f t="shared" ref="BK276:BK286" si="74">ROUND(I276*H276,2)</f>
        <v>0</v>
      </c>
      <c r="BL276" s="13" t="s">
        <v>247</v>
      </c>
      <c r="BM276" s="172" t="s">
        <v>675</v>
      </c>
    </row>
    <row r="277" spans="1:65" s="2" customFormat="1" ht="24.3" customHeight="1" x14ac:dyDescent="0.2">
      <c r="A277" s="30"/>
      <c r="B277" s="128"/>
      <c r="C277" s="160" t="s">
        <v>471</v>
      </c>
      <c r="D277" s="160" t="s">
        <v>221</v>
      </c>
      <c r="E277" s="161" t="s">
        <v>676</v>
      </c>
      <c r="F277" s="162" t="s">
        <v>677</v>
      </c>
      <c r="G277" s="163" t="s">
        <v>321</v>
      </c>
      <c r="H277" s="164">
        <v>53.44</v>
      </c>
      <c r="I277" s="165"/>
      <c r="J277" s="166">
        <f t="shared" si="65"/>
        <v>0</v>
      </c>
      <c r="K277" s="167"/>
      <c r="L277" s="31"/>
      <c r="M277" s="168" t="s">
        <v>1</v>
      </c>
      <c r="N277" s="169" t="s">
        <v>38</v>
      </c>
      <c r="O277" s="59"/>
      <c r="P277" s="170">
        <f t="shared" si="66"/>
        <v>0</v>
      </c>
      <c r="Q277" s="170">
        <v>1.7000000000000001E-4</v>
      </c>
      <c r="R277" s="170">
        <f t="shared" si="67"/>
        <v>9.0848000000000005E-3</v>
      </c>
      <c r="S277" s="170">
        <v>0</v>
      </c>
      <c r="T277" s="171">
        <f t="shared" si="68"/>
        <v>0</v>
      </c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R277" s="172" t="s">
        <v>247</v>
      </c>
      <c r="AT277" s="172" t="s">
        <v>221</v>
      </c>
      <c r="AU277" s="172" t="s">
        <v>84</v>
      </c>
      <c r="AY277" s="13" t="s">
        <v>219</v>
      </c>
      <c r="BE277" s="91">
        <f t="shared" si="69"/>
        <v>0</v>
      </c>
      <c r="BF277" s="91">
        <f t="shared" si="70"/>
        <v>0</v>
      </c>
      <c r="BG277" s="91">
        <f t="shared" si="71"/>
        <v>0</v>
      </c>
      <c r="BH277" s="91">
        <f t="shared" si="72"/>
        <v>0</v>
      </c>
      <c r="BI277" s="91">
        <f t="shared" si="73"/>
        <v>0</v>
      </c>
      <c r="BJ277" s="13" t="s">
        <v>84</v>
      </c>
      <c r="BK277" s="91">
        <f t="shared" si="74"/>
        <v>0</v>
      </c>
      <c r="BL277" s="13" t="s">
        <v>247</v>
      </c>
      <c r="BM277" s="172" t="s">
        <v>678</v>
      </c>
    </row>
    <row r="278" spans="1:65" s="2" customFormat="1" ht="16.5" customHeight="1" x14ac:dyDescent="0.2">
      <c r="A278" s="30"/>
      <c r="B278" s="128"/>
      <c r="C278" s="178" t="s">
        <v>679</v>
      </c>
      <c r="D278" s="178" t="s">
        <v>680</v>
      </c>
      <c r="E278" s="179" t="s">
        <v>681</v>
      </c>
      <c r="F278" s="180" t="s">
        <v>682</v>
      </c>
      <c r="G278" s="181" t="s">
        <v>250</v>
      </c>
      <c r="H278" s="182">
        <v>4.9000000000000002E-2</v>
      </c>
      <c r="I278" s="183"/>
      <c r="J278" s="184">
        <f t="shared" si="65"/>
        <v>0</v>
      </c>
      <c r="K278" s="185"/>
      <c r="L278" s="186"/>
      <c r="M278" s="187" t="s">
        <v>1</v>
      </c>
      <c r="N278" s="188" t="s">
        <v>38</v>
      </c>
      <c r="O278" s="59"/>
      <c r="P278" s="170">
        <f t="shared" si="66"/>
        <v>0</v>
      </c>
      <c r="Q278" s="170">
        <v>1</v>
      </c>
      <c r="R278" s="170">
        <f t="shared" si="67"/>
        <v>4.9000000000000002E-2</v>
      </c>
      <c r="S278" s="170">
        <v>0</v>
      </c>
      <c r="T278" s="171">
        <f t="shared" si="68"/>
        <v>0</v>
      </c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R278" s="172" t="s">
        <v>275</v>
      </c>
      <c r="AT278" s="172" t="s">
        <v>680</v>
      </c>
      <c r="AU278" s="172" t="s">
        <v>84</v>
      </c>
      <c r="AY278" s="13" t="s">
        <v>219</v>
      </c>
      <c r="BE278" s="91">
        <f t="shared" si="69"/>
        <v>0</v>
      </c>
      <c r="BF278" s="91">
        <f t="shared" si="70"/>
        <v>0</v>
      </c>
      <c r="BG278" s="91">
        <f t="shared" si="71"/>
        <v>0</v>
      </c>
      <c r="BH278" s="91">
        <f t="shared" si="72"/>
        <v>0</v>
      </c>
      <c r="BI278" s="91">
        <f t="shared" si="73"/>
        <v>0</v>
      </c>
      <c r="BJ278" s="13" t="s">
        <v>84</v>
      </c>
      <c r="BK278" s="91">
        <f t="shared" si="74"/>
        <v>0</v>
      </c>
      <c r="BL278" s="13" t="s">
        <v>247</v>
      </c>
      <c r="BM278" s="172" t="s">
        <v>683</v>
      </c>
    </row>
    <row r="279" spans="1:65" s="2" customFormat="1" ht="24.3" customHeight="1" x14ac:dyDescent="0.2">
      <c r="A279" s="30"/>
      <c r="B279" s="128"/>
      <c r="C279" s="160" t="s">
        <v>474</v>
      </c>
      <c r="D279" s="160" t="s">
        <v>221</v>
      </c>
      <c r="E279" s="161" t="s">
        <v>684</v>
      </c>
      <c r="F279" s="162" t="s">
        <v>685</v>
      </c>
      <c r="G279" s="163" t="s">
        <v>321</v>
      </c>
      <c r="H279" s="164">
        <v>111.05</v>
      </c>
      <c r="I279" s="165"/>
      <c r="J279" s="166">
        <f t="shared" si="65"/>
        <v>0</v>
      </c>
      <c r="K279" s="167"/>
      <c r="L279" s="31"/>
      <c r="M279" s="168" t="s">
        <v>1</v>
      </c>
      <c r="N279" s="169" t="s">
        <v>38</v>
      </c>
      <c r="O279" s="59"/>
      <c r="P279" s="170">
        <f t="shared" si="66"/>
        <v>0</v>
      </c>
      <c r="Q279" s="170">
        <v>4.0000000000000002E-4</v>
      </c>
      <c r="R279" s="170">
        <f t="shared" si="67"/>
        <v>4.4420000000000001E-2</v>
      </c>
      <c r="S279" s="170">
        <v>0</v>
      </c>
      <c r="T279" s="171">
        <f t="shared" si="68"/>
        <v>0</v>
      </c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R279" s="172" t="s">
        <v>247</v>
      </c>
      <c r="AT279" s="172" t="s">
        <v>221</v>
      </c>
      <c r="AU279" s="172" t="s">
        <v>84</v>
      </c>
      <c r="AY279" s="13" t="s">
        <v>219</v>
      </c>
      <c r="BE279" s="91">
        <f t="shared" si="69"/>
        <v>0</v>
      </c>
      <c r="BF279" s="91">
        <f t="shared" si="70"/>
        <v>0</v>
      </c>
      <c r="BG279" s="91">
        <f t="shared" si="71"/>
        <v>0</v>
      </c>
      <c r="BH279" s="91">
        <f t="shared" si="72"/>
        <v>0</v>
      </c>
      <c r="BI279" s="91">
        <f t="shared" si="73"/>
        <v>0</v>
      </c>
      <c r="BJ279" s="13" t="s">
        <v>84</v>
      </c>
      <c r="BK279" s="91">
        <f t="shared" si="74"/>
        <v>0</v>
      </c>
      <c r="BL279" s="13" t="s">
        <v>247</v>
      </c>
      <c r="BM279" s="172" t="s">
        <v>686</v>
      </c>
    </row>
    <row r="280" spans="1:65" s="2" customFormat="1" ht="21.75" customHeight="1" x14ac:dyDescent="0.2">
      <c r="A280" s="30"/>
      <c r="B280" s="128"/>
      <c r="C280" s="160" t="s">
        <v>687</v>
      </c>
      <c r="D280" s="160" t="s">
        <v>221</v>
      </c>
      <c r="E280" s="161" t="s">
        <v>688</v>
      </c>
      <c r="F280" s="162" t="s">
        <v>689</v>
      </c>
      <c r="G280" s="163" t="s">
        <v>321</v>
      </c>
      <c r="H280" s="164">
        <v>86.53</v>
      </c>
      <c r="I280" s="165"/>
      <c r="J280" s="166">
        <f t="shared" si="65"/>
        <v>0</v>
      </c>
      <c r="K280" s="167"/>
      <c r="L280" s="31"/>
      <c r="M280" s="168" t="s">
        <v>1</v>
      </c>
      <c r="N280" s="169" t="s">
        <v>38</v>
      </c>
      <c r="O280" s="59"/>
      <c r="P280" s="170">
        <f t="shared" si="66"/>
        <v>0</v>
      </c>
      <c r="Q280" s="170">
        <v>5.6999999999999998E-4</v>
      </c>
      <c r="R280" s="170">
        <f t="shared" si="67"/>
        <v>4.9322100000000001E-2</v>
      </c>
      <c r="S280" s="170">
        <v>0</v>
      </c>
      <c r="T280" s="171">
        <f t="shared" si="68"/>
        <v>0</v>
      </c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R280" s="172" t="s">
        <v>247</v>
      </c>
      <c r="AT280" s="172" t="s">
        <v>221</v>
      </c>
      <c r="AU280" s="172" t="s">
        <v>84</v>
      </c>
      <c r="AY280" s="13" t="s">
        <v>219</v>
      </c>
      <c r="BE280" s="91">
        <f t="shared" si="69"/>
        <v>0</v>
      </c>
      <c r="BF280" s="91">
        <f t="shared" si="70"/>
        <v>0</v>
      </c>
      <c r="BG280" s="91">
        <f t="shared" si="71"/>
        <v>0</v>
      </c>
      <c r="BH280" s="91">
        <f t="shared" si="72"/>
        <v>0</v>
      </c>
      <c r="BI280" s="91">
        <f t="shared" si="73"/>
        <v>0</v>
      </c>
      <c r="BJ280" s="13" t="s">
        <v>84</v>
      </c>
      <c r="BK280" s="91">
        <f t="shared" si="74"/>
        <v>0</v>
      </c>
      <c r="BL280" s="13" t="s">
        <v>247</v>
      </c>
      <c r="BM280" s="172" t="s">
        <v>690</v>
      </c>
    </row>
    <row r="281" spans="1:65" s="2" customFormat="1" ht="24.3" customHeight="1" x14ac:dyDescent="0.2">
      <c r="A281" s="30"/>
      <c r="B281" s="128"/>
      <c r="C281" s="178" t="s">
        <v>478</v>
      </c>
      <c r="D281" s="178" t="s">
        <v>680</v>
      </c>
      <c r="E281" s="179" t="s">
        <v>691</v>
      </c>
      <c r="F281" s="180" t="s">
        <v>692</v>
      </c>
      <c r="G281" s="181" t="s">
        <v>321</v>
      </c>
      <c r="H281" s="182">
        <v>231.54400000000001</v>
      </c>
      <c r="I281" s="183"/>
      <c r="J281" s="184">
        <f t="shared" si="65"/>
        <v>0</v>
      </c>
      <c r="K281" s="185"/>
      <c r="L281" s="186"/>
      <c r="M281" s="187" t="s">
        <v>1</v>
      </c>
      <c r="N281" s="188" t="s">
        <v>38</v>
      </c>
      <c r="O281" s="59"/>
      <c r="P281" s="170">
        <f t="shared" si="66"/>
        <v>0</v>
      </c>
      <c r="Q281" s="170">
        <v>0</v>
      </c>
      <c r="R281" s="170">
        <f t="shared" si="67"/>
        <v>0</v>
      </c>
      <c r="S281" s="170">
        <v>0</v>
      </c>
      <c r="T281" s="171">
        <f t="shared" si="68"/>
        <v>0</v>
      </c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R281" s="172" t="s">
        <v>275</v>
      </c>
      <c r="AT281" s="172" t="s">
        <v>680</v>
      </c>
      <c r="AU281" s="172" t="s">
        <v>84</v>
      </c>
      <c r="AY281" s="13" t="s">
        <v>219</v>
      </c>
      <c r="BE281" s="91">
        <f t="shared" si="69"/>
        <v>0</v>
      </c>
      <c r="BF281" s="91">
        <f t="shared" si="70"/>
        <v>0</v>
      </c>
      <c r="BG281" s="91">
        <f t="shared" si="71"/>
        <v>0</v>
      </c>
      <c r="BH281" s="91">
        <f t="shared" si="72"/>
        <v>0</v>
      </c>
      <c r="BI281" s="91">
        <f t="shared" si="73"/>
        <v>0</v>
      </c>
      <c r="BJ281" s="13" t="s">
        <v>84</v>
      </c>
      <c r="BK281" s="91">
        <f t="shared" si="74"/>
        <v>0</v>
      </c>
      <c r="BL281" s="13" t="s">
        <v>247</v>
      </c>
      <c r="BM281" s="172" t="s">
        <v>693</v>
      </c>
    </row>
    <row r="282" spans="1:65" s="2" customFormat="1" ht="21.75" customHeight="1" x14ac:dyDescent="0.2">
      <c r="A282" s="30"/>
      <c r="B282" s="128"/>
      <c r="C282" s="160" t="s">
        <v>694</v>
      </c>
      <c r="D282" s="160" t="s">
        <v>221</v>
      </c>
      <c r="E282" s="161" t="s">
        <v>695</v>
      </c>
      <c r="F282" s="162" t="s">
        <v>696</v>
      </c>
      <c r="G282" s="163" t="s">
        <v>321</v>
      </c>
      <c r="H282" s="164">
        <v>15</v>
      </c>
      <c r="I282" s="165"/>
      <c r="J282" s="166">
        <f t="shared" si="65"/>
        <v>0</v>
      </c>
      <c r="K282" s="167"/>
      <c r="L282" s="31"/>
      <c r="M282" s="168" t="s">
        <v>1</v>
      </c>
      <c r="N282" s="169" t="s">
        <v>38</v>
      </c>
      <c r="O282" s="59"/>
      <c r="P282" s="170">
        <f t="shared" si="66"/>
        <v>0</v>
      </c>
      <c r="Q282" s="170">
        <v>9.1E-4</v>
      </c>
      <c r="R282" s="170">
        <f t="shared" si="67"/>
        <v>1.3650000000000001E-2</v>
      </c>
      <c r="S282" s="170">
        <v>0</v>
      </c>
      <c r="T282" s="171">
        <f t="shared" si="68"/>
        <v>0</v>
      </c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R282" s="172" t="s">
        <v>247</v>
      </c>
      <c r="AT282" s="172" t="s">
        <v>221</v>
      </c>
      <c r="AU282" s="172" t="s">
        <v>84</v>
      </c>
      <c r="AY282" s="13" t="s">
        <v>219</v>
      </c>
      <c r="BE282" s="91">
        <f t="shared" si="69"/>
        <v>0</v>
      </c>
      <c r="BF282" s="91">
        <f t="shared" si="70"/>
        <v>0</v>
      </c>
      <c r="BG282" s="91">
        <f t="shared" si="71"/>
        <v>0</v>
      </c>
      <c r="BH282" s="91">
        <f t="shared" si="72"/>
        <v>0</v>
      </c>
      <c r="BI282" s="91">
        <f t="shared" si="73"/>
        <v>0</v>
      </c>
      <c r="BJ282" s="13" t="s">
        <v>84</v>
      </c>
      <c r="BK282" s="91">
        <f t="shared" si="74"/>
        <v>0</v>
      </c>
      <c r="BL282" s="13" t="s">
        <v>247</v>
      </c>
      <c r="BM282" s="172" t="s">
        <v>697</v>
      </c>
    </row>
    <row r="283" spans="1:65" s="2" customFormat="1" ht="33" customHeight="1" x14ac:dyDescent="0.2">
      <c r="A283" s="30"/>
      <c r="B283" s="128"/>
      <c r="C283" s="160" t="s">
        <v>481</v>
      </c>
      <c r="D283" s="160" t="s">
        <v>221</v>
      </c>
      <c r="E283" s="161" t="s">
        <v>698</v>
      </c>
      <c r="F283" s="162" t="s">
        <v>699</v>
      </c>
      <c r="G283" s="163" t="s">
        <v>321</v>
      </c>
      <c r="H283" s="164">
        <v>7.43</v>
      </c>
      <c r="I283" s="165"/>
      <c r="J283" s="166">
        <f t="shared" si="65"/>
        <v>0</v>
      </c>
      <c r="K283" s="167"/>
      <c r="L283" s="31"/>
      <c r="M283" s="168" t="s">
        <v>1</v>
      </c>
      <c r="N283" s="169" t="s">
        <v>38</v>
      </c>
      <c r="O283" s="59"/>
      <c r="P283" s="170">
        <f t="shared" si="66"/>
        <v>0</v>
      </c>
      <c r="Q283" s="170">
        <v>3.5000000000000001E-3</v>
      </c>
      <c r="R283" s="170">
        <f t="shared" si="67"/>
        <v>2.6005E-2</v>
      </c>
      <c r="S283" s="170">
        <v>0</v>
      </c>
      <c r="T283" s="171">
        <f t="shared" si="68"/>
        <v>0</v>
      </c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R283" s="172" t="s">
        <v>247</v>
      </c>
      <c r="AT283" s="172" t="s">
        <v>221</v>
      </c>
      <c r="AU283" s="172" t="s">
        <v>84</v>
      </c>
      <c r="AY283" s="13" t="s">
        <v>219</v>
      </c>
      <c r="BE283" s="91">
        <f t="shared" si="69"/>
        <v>0</v>
      </c>
      <c r="BF283" s="91">
        <f t="shared" si="70"/>
        <v>0</v>
      </c>
      <c r="BG283" s="91">
        <f t="shared" si="71"/>
        <v>0</v>
      </c>
      <c r="BH283" s="91">
        <f t="shared" si="72"/>
        <v>0</v>
      </c>
      <c r="BI283" s="91">
        <f t="shared" si="73"/>
        <v>0</v>
      </c>
      <c r="BJ283" s="13" t="s">
        <v>84</v>
      </c>
      <c r="BK283" s="91">
        <f t="shared" si="74"/>
        <v>0</v>
      </c>
      <c r="BL283" s="13" t="s">
        <v>247</v>
      </c>
      <c r="BM283" s="172" t="s">
        <v>700</v>
      </c>
    </row>
    <row r="284" spans="1:65" s="2" customFormat="1" ht="33" customHeight="1" x14ac:dyDescent="0.2">
      <c r="A284" s="30"/>
      <c r="B284" s="128"/>
      <c r="C284" s="160" t="s">
        <v>701</v>
      </c>
      <c r="D284" s="160" t="s">
        <v>221</v>
      </c>
      <c r="E284" s="161" t="s">
        <v>702</v>
      </c>
      <c r="F284" s="162" t="s">
        <v>703</v>
      </c>
      <c r="G284" s="163" t="s">
        <v>321</v>
      </c>
      <c r="H284" s="164">
        <v>11.46</v>
      </c>
      <c r="I284" s="165"/>
      <c r="J284" s="166">
        <f t="shared" si="65"/>
        <v>0</v>
      </c>
      <c r="K284" s="167"/>
      <c r="L284" s="31"/>
      <c r="M284" s="168" t="s">
        <v>1</v>
      </c>
      <c r="N284" s="169" t="s">
        <v>38</v>
      </c>
      <c r="O284" s="59"/>
      <c r="P284" s="170">
        <f t="shared" si="66"/>
        <v>0</v>
      </c>
      <c r="Q284" s="170">
        <v>3.96E-3</v>
      </c>
      <c r="R284" s="170">
        <f t="shared" si="67"/>
        <v>4.5381600000000001E-2</v>
      </c>
      <c r="S284" s="170">
        <v>0</v>
      </c>
      <c r="T284" s="171">
        <f t="shared" si="68"/>
        <v>0</v>
      </c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R284" s="172" t="s">
        <v>247</v>
      </c>
      <c r="AT284" s="172" t="s">
        <v>221</v>
      </c>
      <c r="AU284" s="172" t="s">
        <v>84</v>
      </c>
      <c r="AY284" s="13" t="s">
        <v>219</v>
      </c>
      <c r="BE284" s="91">
        <f t="shared" si="69"/>
        <v>0</v>
      </c>
      <c r="BF284" s="91">
        <f t="shared" si="70"/>
        <v>0</v>
      </c>
      <c r="BG284" s="91">
        <f t="shared" si="71"/>
        <v>0</v>
      </c>
      <c r="BH284" s="91">
        <f t="shared" si="72"/>
        <v>0</v>
      </c>
      <c r="BI284" s="91">
        <f t="shared" si="73"/>
        <v>0</v>
      </c>
      <c r="BJ284" s="13" t="s">
        <v>84</v>
      </c>
      <c r="BK284" s="91">
        <f t="shared" si="74"/>
        <v>0</v>
      </c>
      <c r="BL284" s="13" t="s">
        <v>247</v>
      </c>
      <c r="BM284" s="172" t="s">
        <v>704</v>
      </c>
    </row>
    <row r="285" spans="1:65" s="2" customFormat="1" ht="24.3" customHeight="1" x14ac:dyDescent="0.2">
      <c r="A285" s="30"/>
      <c r="B285" s="128"/>
      <c r="C285" s="160" t="s">
        <v>485</v>
      </c>
      <c r="D285" s="160" t="s">
        <v>221</v>
      </c>
      <c r="E285" s="161" t="s">
        <v>705</v>
      </c>
      <c r="F285" s="162" t="s">
        <v>706</v>
      </c>
      <c r="G285" s="163" t="s">
        <v>321</v>
      </c>
      <c r="H285" s="164">
        <v>8.9480000000000004</v>
      </c>
      <c r="I285" s="165"/>
      <c r="J285" s="166">
        <f t="shared" si="65"/>
        <v>0</v>
      </c>
      <c r="K285" s="167"/>
      <c r="L285" s="31"/>
      <c r="M285" s="168" t="s">
        <v>1</v>
      </c>
      <c r="N285" s="169" t="s">
        <v>38</v>
      </c>
      <c r="O285" s="59"/>
      <c r="P285" s="170">
        <f t="shared" si="66"/>
        <v>0</v>
      </c>
      <c r="Q285" s="170">
        <v>4.5399999999999998E-3</v>
      </c>
      <c r="R285" s="170">
        <f t="shared" si="67"/>
        <v>4.0623920000000001E-2</v>
      </c>
      <c r="S285" s="170">
        <v>0</v>
      </c>
      <c r="T285" s="171">
        <f t="shared" si="68"/>
        <v>0</v>
      </c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R285" s="172" t="s">
        <v>247</v>
      </c>
      <c r="AT285" s="172" t="s">
        <v>221</v>
      </c>
      <c r="AU285" s="172" t="s">
        <v>84</v>
      </c>
      <c r="AY285" s="13" t="s">
        <v>219</v>
      </c>
      <c r="BE285" s="91">
        <f t="shared" si="69"/>
        <v>0</v>
      </c>
      <c r="BF285" s="91">
        <f t="shared" si="70"/>
        <v>0</v>
      </c>
      <c r="BG285" s="91">
        <f t="shared" si="71"/>
        <v>0</v>
      </c>
      <c r="BH285" s="91">
        <f t="shared" si="72"/>
        <v>0</v>
      </c>
      <c r="BI285" s="91">
        <f t="shared" si="73"/>
        <v>0</v>
      </c>
      <c r="BJ285" s="13" t="s">
        <v>84</v>
      </c>
      <c r="BK285" s="91">
        <f t="shared" si="74"/>
        <v>0</v>
      </c>
      <c r="BL285" s="13" t="s">
        <v>247</v>
      </c>
      <c r="BM285" s="172" t="s">
        <v>707</v>
      </c>
    </row>
    <row r="286" spans="1:65" s="2" customFormat="1" ht="24.3" customHeight="1" x14ac:dyDescent="0.2">
      <c r="A286" s="30"/>
      <c r="B286" s="128"/>
      <c r="C286" s="160" t="s">
        <v>708</v>
      </c>
      <c r="D286" s="160" t="s">
        <v>221</v>
      </c>
      <c r="E286" s="161" t="s">
        <v>709</v>
      </c>
      <c r="F286" s="162" t="s">
        <v>710</v>
      </c>
      <c r="G286" s="163" t="s">
        <v>711</v>
      </c>
      <c r="H286" s="189"/>
      <c r="I286" s="165"/>
      <c r="J286" s="166">
        <f t="shared" si="65"/>
        <v>0</v>
      </c>
      <c r="K286" s="167"/>
      <c r="L286" s="31"/>
      <c r="M286" s="168" t="s">
        <v>1</v>
      </c>
      <c r="N286" s="169" t="s">
        <v>38</v>
      </c>
      <c r="O286" s="59"/>
      <c r="P286" s="170">
        <f t="shared" si="66"/>
        <v>0</v>
      </c>
      <c r="Q286" s="170">
        <v>0</v>
      </c>
      <c r="R286" s="170">
        <f t="shared" si="67"/>
        <v>0</v>
      </c>
      <c r="S286" s="170">
        <v>0</v>
      </c>
      <c r="T286" s="171">
        <f t="shared" si="68"/>
        <v>0</v>
      </c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R286" s="172" t="s">
        <v>247</v>
      </c>
      <c r="AT286" s="172" t="s">
        <v>221</v>
      </c>
      <c r="AU286" s="172" t="s">
        <v>84</v>
      </c>
      <c r="AY286" s="13" t="s">
        <v>219</v>
      </c>
      <c r="BE286" s="91">
        <f t="shared" si="69"/>
        <v>0</v>
      </c>
      <c r="BF286" s="91">
        <f t="shared" si="70"/>
        <v>0</v>
      </c>
      <c r="BG286" s="91">
        <f t="shared" si="71"/>
        <v>0</v>
      </c>
      <c r="BH286" s="91">
        <f t="shared" si="72"/>
        <v>0</v>
      </c>
      <c r="BI286" s="91">
        <f t="shared" si="73"/>
        <v>0</v>
      </c>
      <c r="BJ286" s="13" t="s">
        <v>84</v>
      </c>
      <c r="BK286" s="91">
        <f t="shared" si="74"/>
        <v>0</v>
      </c>
      <c r="BL286" s="13" t="s">
        <v>247</v>
      </c>
      <c r="BM286" s="172" t="s">
        <v>712</v>
      </c>
    </row>
    <row r="287" spans="1:65" s="11" customFormat="1" ht="22.8" customHeight="1" x14ac:dyDescent="0.25">
      <c r="B287" s="147"/>
      <c r="D287" s="148" t="s">
        <v>71</v>
      </c>
      <c r="E287" s="158" t="s">
        <v>713</v>
      </c>
      <c r="F287" s="158" t="s">
        <v>714</v>
      </c>
      <c r="I287" s="150"/>
      <c r="J287" s="159">
        <f>BK287</f>
        <v>0</v>
      </c>
      <c r="L287" s="147"/>
      <c r="M287" s="152"/>
      <c r="N287" s="153"/>
      <c r="O287" s="153"/>
      <c r="P287" s="154">
        <f>SUM(P288:P290)</f>
        <v>0</v>
      </c>
      <c r="Q287" s="153"/>
      <c r="R287" s="154">
        <f>SUM(R288:R290)</f>
        <v>1.031168E-2</v>
      </c>
      <c r="S287" s="153"/>
      <c r="T287" s="155">
        <f>SUM(T288:T290)</f>
        <v>0</v>
      </c>
      <c r="AR287" s="148" t="s">
        <v>84</v>
      </c>
      <c r="AT287" s="156" t="s">
        <v>71</v>
      </c>
      <c r="AU287" s="156" t="s">
        <v>78</v>
      </c>
      <c r="AY287" s="148" t="s">
        <v>219</v>
      </c>
      <c r="BK287" s="157">
        <f>SUM(BK288:BK290)</f>
        <v>0</v>
      </c>
    </row>
    <row r="288" spans="1:65" s="2" customFormat="1" ht="24.3" customHeight="1" x14ac:dyDescent="0.2">
      <c r="A288" s="30"/>
      <c r="B288" s="128"/>
      <c r="C288" s="160" t="s">
        <v>488</v>
      </c>
      <c r="D288" s="160" t="s">
        <v>221</v>
      </c>
      <c r="E288" s="161" t="s">
        <v>715</v>
      </c>
      <c r="F288" s="162" t="s">
        <v>716</v>
      </c>
      <c r="G288" s="163" t="s">
        <v>321</v>
      </c>
      <c r="H288" s="164">
        <v>14.01</v>
      </c>
      <c r="I288" s="165"/>
      <c r="J288" s="166">
        <f>ROUND(I288*H288,2)</f>
        <v>0</v>
      </c>
      <c r="K288" s="167"/>
      <c r="L288" s="31"/>
      <c r="M288" s="168" t="s">
        <v>1</v>
      </c>
      <c r="N288" s="169" t="s">
        <v>38</v>
      </c>
      <c r="O288" s="59"/>
      <c r="P288" s="170">
        <f>O288*H288</f>
        <v>0</v>
      </c>
      <c r="Q288" s="170">
        <v>0</v>
      </c>
      <c r="R288" s="170">
        <f>Q288*H288</f>
        <v>0</v>
      </c>
      <c r="S288" s="170">
        <v>0</v>
      </c>
      <c r="T288" s="171">
        <f>S288*H288</f>
        <v>0</v>
      </c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R288" s="172" t="s">
        <v>247</v>
      </c>
      <c r="AT288" s="172" t="s">
        <v>221</v>
      </c>
      <c r="AU288" s="172" t="s">
        <v>84</v>
      </c>
      <c r="AY288" s="13" t="s">
        <v>219</v>
      </c>
      <c r="BE288" s="91">
        <f>IF(N288="základná",J288,0)</f>
        <v>0</v>
      </c>
      <c r="BF288" s="91">
        <f>IF(N288="znížená",J288,0)</f>
        <v>0</v>
      </c>
      <c r="BG288" s="91">
        <f>IF(N288="zákl. prenesená",J288,0)</f>
        <v>0</v>
      </c>
      <c r="BH288" s="91">
        <f>IF(N288="zníž. prenesená",J288,0)</f>
        <v>0</v>
      </c>
      <c r="BI288" s="91">
        <f>IF(N288="nulová",J288,0)</f>
        <v>0</v>
      </c>
      <c r="BJ288" s="13" t="s">
        <v>84</v>
      </c>
      <c r="BK288" s="91">
        <f>ROUND(I288*H288,2)</f>
        <v>0</v>
      </c>
      <c r="BL288" s="13" t="s">
        <v>247</v>
      </c>
      <c r="BM288" s="172" t="s">
        <v>717</v>
      </c>
    </row>
    <row r="289" spans="1:65" s="2" customFormat="1" ht="16.5" customHeight="1" x14ac:dyDescent="0.2">
      <c r="A289" s="30"/>
      <c r="B289" s="128"/>
      <c r="C289" s="178" t="s">
        <v>718</v>
      </c>
      <c r="D289" s="178" t="s">
        <v>680</v>
      </c>
      <c r="E289" s="179" t="s">
        <v>719</v>
      </c>
      <c r="F289" s="180" t="s">
        <v>720</v>
      </c>
      <c r="G289" s="181" t="s">
        <v>321</v>
      </c>
      <c r="H289" s="182">
        <v>16.111999999999998</v>
      </c>
      <c r="I289" s="183"/>
      <c r="J289" s="184">
        <f>ROUND(I289*H289,2)</f>
        <v>0</v>
      </c>
      <c r="K289" s="185"/>
      <c r="L289" s="186"/>
      <c r="M289" s="187" t="s">
        <v>1</v>
      </c>
      <c r="N289" s="188" t="s">
        <v>38</v>
      </c>
      <c r="O289" s="59"/>
      <c r="P289" s="170">
        <f>O289*H289</f>
        <v>0</v>
      </c>
      <c r="Q289" s="170">
        <v>6.4000000000000005E-4</v>
      </c>
      <c r="R289" s="170">
        <f>Q289*H289</f>
        <v>1.031168E-2</v>
      </c>
      <c r="S289" s="170">
        <v>0</v>
      </c>
      <c r="T289" s="171">
        <f>S289*H289</f>
        <v>0</v>
      </c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R289" s="172" t="s">
        <v>275</v>
      </c>
      <c r="AT289" s="172" t="s">
        <v>680</v>
      </c>
      <c r="AU289" s="172" t="s">
        <v>84</v>
      </c>
      <c r="AY289" s="13" t="s">
        <v>219</v>
      </c>
      <c r="BE289" s="91">
        <f>IF(N289="základná",J289,0)</f>
        <v>0</v>
      </c>
      <c r="BF289" s="91">
        <f>IF(N289="znížená",J289,0)</f>
        <v>0</v>
      </c>
      <c r="BG289" s="91">
        <f>IF(N289="zákl. prenesená",J289,0)</f>
        <v>0</v>
      </c>
      <c r="BH289" s="91">
        <f>IF(N289="zníž. prenesená",J289,0)</f>
        <v>0</v>
      </c>
      <c r="BI289" s="91">
        <f>IF(N289="nulová",J289,0)</f>
        <v>0</v>
      </c>
      <c r="BJ289" s="13" t="s">
        <v>84</v>
      </c>
      <c r="BK289" s="91">
        <f>ROUND(I289*H289,2)</f>
        <v>0</v>
      </c>
      <c r="BL289" s="13" t="s">
        <v>247</v>
      </c>
      <c r="BM289" s="172" t="s">
        <v>721</v>
      </c>
    </row>
    <row r="290" spans="1:65" s="2" customFormat="1" ht="24.3" customHeight="1" x14ac:dyDescent="0.2">
      <c r="A290" s="30"/>
      <c r="B290" s="128"/>
      <c r="C290" s="160" t="s">
        <v>492</v>
      </c>
      <c r="D290" s="160" t="s">
        <v>221</v>
      </c>
      <c r="E290" s="161" t="s">
        <v>722</v>
      </c>
      <c r="F290" s="162" t="s">
        <v>723</v>
      </c>
      <c r="G290" s="163" t="s">
        <v>711</v>
      </c>
      <c r="H290" s="189"/>
      <c r="I290" s="165"/>
      <c r="J290" s="166">
        <f>ROUND(I290*H290,2)</f>
        <v>0</v>
      </c>
      <c r="K290" s="167"/>
      <c r="L290" s="31"/>
      <c r="M290" s="168" t="s">
        <v>1</v>
      </c>
      <c r="N290" s="169" t="s">
        <v>38</v>
      </c>
      <c r="O290" s="59"/>
      <c r="P290" s="170">
        <f>O290*H290</f>
        <v>0</v>
      </c>
      <c r="Q290" s="170">
        <v>0</v>
      </c>
      <c r="R290" s="170">
        <f>Q290*H290</f>
        <v>0</v>
      </c>
      <c r="S290" s="170">
        <v>0</v>
      </c>
      <c r="T290" s="171">
        <f>S290*H290</f>
        <v>0</v>
      </c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R290" s="172" t="s">
        <v>247</v>
      </c>
      <c r="AT290" s="172" t="s">
        <v>221</v>
      </c>
      <c r="AU290" s="172" t="s">
        <v>84</v>
      </c>
      <c r="AY290" s="13" t="s">
        <v>219</v>
      </c>
      <c r="BE290" s="91">
        <f>IF(N290="základná",J290,0)</f>
        <v>0</v>
      </c>
      <c r="BF290" s="91">
        <f>IF(N290="znížená",J290,0)</f>
        <v>0</v>
      </c>
      <c r="BG290" s="91">
        <f>IF(N290="zákl. prenesená",J290,0)</f>
        <v>0</v>
      </c>
      <c r="BH290" s="91">
        <f>IF(N290="zníž. prenesená",J290,0)</f>
        <v>0</v>
      </c>
      <c r="BI290" s="91">
        <f>IF(N290="nulová",J290,0)</f>
        <v>0</v>
      </c>
      <c r="BJ290" s="13" t="s">
        <v>84</v>
      </c>
      <c r="BK290" s="91">
        <f>ROUND(I290*H290,2)</f>
        <v>0</v>
      </c>
      <c r="BL290" s="13" t="s">
        <v>247</v>
      </c>
      <c r="BM290" s="172" t="s">
        <v>724</v>
      </c>
    </row>
    <row r="291" spans="1:65" s="11" customFormat="1" ht="22.8" customHeight="1" x14ac:dyDescent="0.25">
      <c r="B291" s="147"/>
      <c r="D291" s="148" t="s">
        <v>71</v>
      </c>
      <c r="E291" s="158" t="s">
        <v>725</v>
      </c>
      <c r="F291" s="158" t="s">
        <v>726</v>
      </c>
      <c r="I291" s="150"/>
      <c r="J291" s="159">
        <f>BK291</f>
        <v>0</v>
      </c>
      <c r="L291" s="147"/>
      <c r="M291" s="152"/>
      <c r="N291" s="153"/>
      <c r="O291" s="153"/>
      <c r="P291" s="154">
        <f>SUM(P292:P306)</f>
        <v>0</v>
      </c>
      <c r="Q291" s="153"/>
      <c r="R291" s="154">
        <f>SUM(R292:R306)</f>
        <v>0.29097059999999997</v>
      </c>
      <c r="S291" s="153"/>
      <c r="T291" s="155">
        <f>SUM(T292:T306)</f>
        <v>0</v>
      </c>
      <c r="AR291" s="148" t="s">
        <v>84</v>
      </c>
      <c r="AT291" s="156" t="s">
        <v>71</v>
      </c>
      <c r="AU291" s="156" t="s">
        <v>78</v>
      </c>
      <c r="AY291" s="148" t="s">
        <v>219</v>
      </c>
      <c r="BK291" s="157">
        <f>SUM(BK292:BK306)</f>
        <v>0</v>
      </c>
    </row>
    <row r="292" spans="1:65" s="2" customFormat="1" ht="16.5" customHeight="1" x14ac:dyDescent="0.2">
      <c r="A292" s="30"/>
      <c r="B292" s="128"/>
      <c r="C292" s="160" t="s">
        <v>727</v>
      </c>
      <c r="D292" s="160" t="s">
        <v>221</v>
      </c>
      <c r="E292" s="161" t="s">
        <v>728</v>
      </c>
      <c r="F292" s="162" t="s">
        <v>729</v>
      </c>
      <c r="G292" s="163" t="s">
        <v>321</v>
      </c>
      <c r="H292" s="164">
        <v>42.17</v>
      </c>
      <c r="I292" s="165"/>
      <c r="J292" s="166">
        <f t="shared" ref="J292:J306" si="75">ROUND(I292*H292,2)</f>
        <v>0</v>
      </c>
      <c r="K292" s="167"/>
      <c r="L292" s="31"/>
      <c r="M292" s="168" t="s">
        <v>1</v>
      </c>
      <c r="N292" s="169" t="s">
        <v>38</v>
      </c>
      <c r="O292" s="59"/>
      <c r="P292" s="170">
        <f t="shared" ref="P292:P306" si="76">O292*H292</f>
        <v>0</v>
      </c>
      <c r="Q292" s="170">
        <v>3.0000000000000001E-5</v>
      </c>
      <c r="R292" s="170">
        <f t="shared" ref="R292:R306" si="77">Q292*H292</f>
        <v>1.2651000000000001E-3</v>
      </c>
      <c r="S292" s="170">
        <v>0</v>
      </c>
      <c r="T292" s="171">
        <f t="shared" ref="T292:T306" si="78">S292*H292</f>
        <v>0</v>
      </c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R292" s="172" t="s">
        <v>247</v>
      </c>
      <c r="AT292" s="172" t="s">
        <v>221</v>
      </c>
      <c r="AU292" s="172" t="s">
        <v>84</v>
      </c>
      <c r="AY292" s="13" t="s">
        <v>219</v>
      </c>
      <c r="BE292" s="91">
        <f t="shared" ref="BE292:BE306" si="79">IF(N292="základná",J292,0)</f>
        <v>0</v>
      </c>
      <c r="BF292" s="91">
        <f t="shared" ref="BF292:BF306" si="80">IF(N292="znížená",J292,0)</f>
        <v>0</v>
      </c>
      <c r="BG292" s="91">
        <f t="shared" ref="BG292:BG306" si="81">IF(N292="zákl. prenesená",J292,0)</f>
        <v>0</v>
      </c>
      <c r="BH292" s="91">
        <f t="shared" ref="BH292:BH306" si="82">IF(N292="zníž. prenesená",J292,0)</f>
        <v>0</v>
      </c>
      <c r="BI292" s="91">
        <f t="shared" ref="BI292:BI306" si="83">IF(N292="nulová",J292,0)</f>
        <v>0</v>
      </c>
      <c r="BJ292" s="13" t="s">
        <v>84</v>
      </c>
      <c r="BK292" s="91">
        <f t="shared" ref="BK292:BK306" si="84">ROUND(I292*H292,2)</f>
        <v>0</v>
      </c>
      <c r="BL292" s="13" t="s">
        <v>247</v>
      </c>
      <c r="BM292" s="172" t="s">
        <v>730</v>
      </c>
    </row>
    <row r="293" spans="1:65" s="2" customFormat="1" ht="24.3" customHeight="1" x14ac:dyDescent="0.2">
      <c r="A293" s="30"/>
      <c r="B293" s="128"/>
      <c r="C293" s="178" t="s">
        <v>495</v>
      </c>
      <c r="D293" s="178" t="s">
        <v>680</v>
      </c>
      <c r="E293" s="179" t="s">
        <v>731</v>
      </c>
      <c r="F293" s="180" t="s">
        <v>732</v>
      </c>
      <c r="G293" s="181" t="s">
        <v>321</v>
      </c>
      <c r="H293" s="182">
        <v>44.28</v>
      </c>
      <c r="I293" s="183"/>
      <c r="J293" s="184">
        <f t="shared" si="75"/>
        <v>0</v>
      </c>
      <c r="K293" s="185"/>
      <c r="L293" s="186"/>
      <c r="M293" s="187" t="s">
        <v>1</v>
      </c>
      <c r="N293" s="188" t="s">
        <v>38</v>
      </c>
      <c r="O293" s="59"/>
      <c r="P293" s="170">
        <f t="shared" si="76"/>
        <v>0</v>
      </c>
      <c r="Q293" s="170">
        <v>0</v>
      </c>
      <c r="R293" s="170">
        <f t="shared" si="77"/>
        <v>0</v>
      </c>
      <c r="S293" s="170">
        <v>0</v>
      </c>
      <c r="T293" s="171">
        <f t="shared" si="78"/>
        <v>0</v>
      </c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R293" s="172" t="s">
        <v>275</v>
      </c>
      <c r="AT293" s="172" t="s">
        <v>680</v>
      </c>
      <c r="AU293" s="172" t="s">
        <v>84</v>
      </c>
      <c r="AY293" s="13" t="s">
        <v>219</v>
      </c>
      <c r="BE293" s="91">
        <f t="shared" si="79"/>
        <v>0</v>
      </c>
      <c r="BF293" s="91">
        <f t="shared" si="80"/>
        <v>0</v>
      </c>
      <c r="BG293" s="91">
        <f t="shared" si="81"/>
        <v>0</v>
      </c>
      <c r="BH293" s="91">
        <f t="shared" si="82"/>
        <v>0</v>
      </c>
      <c r="BI293" s="91">
        <f t="shared" si="83"/>
        <v>0</v>
      </c>
      <c r="BJ293" s="13" t="s">
        <v>84</v>
      </c>
      <c r="BK293" s="91">
        <f t="shared" si="84"/>
        <v>0</v>
      </c>
      <c r="BL293" s="13" t="s">
        <v>247</v>
      </c>
      <c r="BM293" s="172" t="s">
        <v>733</v>
      </c>
    </row>
    <row r="294" spans="1:65" s="2" customFormat="1" ht="16.5" customHeight="1" x14ac:dyDescent="0.2">
      <c r="A294" s="30"/>
      <c r="B294" s="128"/>
      <c r="C294" s="160" t="s">
        <v>734</v>
      </c>
      <c r="D294" s="160" t="s">
        <v>221</v>
      </c>
      <c r="E294" s="161" t="s">
        <v>735</v>
      </c>
      <c r="F294" s="162" t="s">
        <v>736</v>
      </c>
      <c r="G294" s="163" t="s">
        <v>321</v>
      </c>
      <c r="H294" s="164">
        <v>72.084999999999994</v>
      </c>
      <c r="I294" s="165"/>
      <c r="J294" s="166">
        <f t="shared" si="75"/>
        <v>0</v>
      </c>
      <c r="K294" s="167"/>
      <c r="L294" s="31"/>
      <c r="M294" s="168" t="s">
        <v>1</v>
      </c>
      <c r="N294" s="169" t="s">
        <v>38</v>
      </c>
      <c r="O294" s="59"/>
      <c r="P294" s="170">
        <f t="shared" si="76"/>
        <v>0</v>
      </c>
      <c r="Q294" s="170">
        <v>0</v>
      </c>
      <c r="R294" s="170">
        <f t="shared" si="77"/>
        <v>0</v>
      </c>
      <c r="S294" s="170">
        <v>0</v>
      </c>
      <c r="T294" s="171">
        <f t="shared" si="78"/>
        <v>0</v>
      </c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R294" s="172" t="s">
        <v>247</v>
      </c>
      <c r="AT294" s="172" t="s">
        <v>221</v>
      </c>
      <c r="AU294" s="172" t="s">
        <v>84</v>
      </c>
      <c r="AY294" s="13" t="s">
        <v>219</v>
      </c>
      <c r="BE294" s="91">
        <f t="shared" si="79"/>
        <v>0</v>
      </c>
      <c r="BF294" s="91">
        <f t="shared" si="80"/>
        <v>0</v>
      </c>
      <c r="BG294" s="91">
        <f t="shared" si="81"/>
        <v>0</v>
      </c>
      <c r="BH294" s="91">
        <f t="shared" si="82"/>
        <v>0</v>
      </c>
      <c r="BI294" s="91">
        <f t="shared" si="83"/>
        <v>0</v>
      </c>
      <c r="BJ294" s="13" t="s">
        <v>84</v>
      </c>
      <c r="BK294" s="91">
        <f t="shared" si="84"/>
        <v>0</v>
      </c>
      <c r="BL294" s="13" t="s">
        <v>247</v>
      </c>
      <c r="BM294" s="172" t="s">
        <v>737</v>
      </c>
    </row>
    <row r="295" spans="1:65" s="2" customFormat="1" ht="21.75" customHeight="1" x14ac:dyDescent="0.2">
      <c r="A295" s="30"/>
      <c r="B295" s="128"/>
      <c r="C295" s="178" t="s">
        <v>499</v>
      </c>
      <c r="D295" s="178" t="s">
        <v>680</v>
      </c>
      <c r="E295" s="179" t="s">
        <v>738</v>
      </c>
      <c r="F295" s="180" t="s">
        <v>739</v>
      </c>
      <c r="G295" s="181" t="s">
        <v>321</v>
      </c>
      <c r="H295" s="182">
        <v>71.879000000000005</v>
      </c>
      <c r="I295" s="183"/>
      <c r="J295" s="184">
        <f t="shared" si="75"/>
        <v>0</v>
      </c>
      <c r="K295" s="185"/>
      <c r="L295" s="186"/>
      <c r="M295" s="187" t="s">
        <v>1</v>
      </c>
      <c r="N295" s="188" t="s">
        <v>38</v>
      </c>
      <c r="O295" s="59"/>
      <c r="P295" s="170">
        <f t="shared" si="76"/>
        <v>0</v>
      </c>
      <c r="Q295" s="170">
        <v>0</v>
      </c>
      <c r="R295" s="170">
        <f t="shared" si="77"/>
        <v>0</v>
      </c>
      <c r="S295" s="170">
        <v>0</v>
      </c>
      <c r="T295" s="171">
        <f t="shared" si="78"/>
        <v>0</v>
      </c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R295" s="172" t="s">
        <v>275</v>
      </c>
      <c r="AT295" s="172" t="s">
        <v>680</v>
      </c>
      <c r="AU295" s="172" t="s">
        <v>84</v>
      </c>
      <c r="AY295" s="13" t="s">
        <v>219</v>
      </c>
      <c r="BE295" s="91">
        <f t="shared" si="79"/>
        <v>0</v>
      </c>
      <c r="BF295" s="91">
        <f t="shared" si="80"/>
        <v>0</v>
      </c>
      <c r="BG295" s="91">
        <f t="shared" si="81"/>
        <v>0</v>
      </c>
      <c r="BH295" s="91">
        <f t="shared" si="82"/>
        <v>0</v>
      </c>
      <c r="BI295" s="91">
        <f t="shared" si="83"/>
        <v>0</v>
      </c>
      <c r="BJ295" s="13" t="s">
        <v>84</v>
      </c>
      <c r="BK295" s="91">
        <f t="shared" si="84"/>
        <v>0</v>
      </c>
      <c r="BL295" s="13" t="s">
        <v>247</v>
      </c>
      <c r="BM295" s="172" t="s">
        <v>740</v>
      </c>
    </row>
    <row r="296" spans="1:65" s="2" customFormat="1" ht="21.75" customHeight="1" x14ac:dyDescent="0.2">
      <c r="A296" s="30"/>
      <c r="B296" s="128"/>
      <c r="C296" s="178" t="s">
        <v>741</v>
      </c>
      <c r="D296" s="178" t="s">
        <v>680</v>
      </c>
      <c r="E296" s="179" t="s">
        <v>742</v>
      </c>
      <c r="F296" s="180" t="s">
        <v>743</v>
      </c>
      <c r="G296" s="181" t="s">
        <v>321</v>
      </c>
      <c r="H296" s="182">
        <v>3.2949999999999999</v>
      </c>
      <c r="I296" s="183"/>
      <c r="J296" s="184">
        <f t="shared" si="75"/>
        <v>0</v>
      </c>
      <c r="K296" s="185"/>
      <c r="L296" s="186"/>
      <c r="M296" s="187" t="s">
        <v>1</v>
      </c>
      <c r="N296" s="188" t="s">
        <v>38</v>
      </c>
      <c r="O296" s="59"/>
      <c r="P296" s="170">
        <f t="shared" si="76"/>
        <v>0</v>
      </c>
      <c r="Q296" s="170">
        <v>0</v>
      </c>
      <c r="R296" s="170">
        <f t="shared" si="77"/>
        <v>0</v>
      </c>
      <c r="S296" s="170">
        <v>0</v>
      </c>
      <c r="T296" s="171">
        <f t="shared" si="78"/>
        <v>0</v>
      </c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R296" s="172" t="s">
        <v>275</v>
      </c>
      <c r="AT296" s="172" t="s">
        <v>680</v>
      </c>
      <c r="AU296" s="172" t="s">
        <v>84</v>
      </c>
      <c r="AY296" s="13" t="s">
        <v>219</v>
      </c>
      <c r="BE296" s="91">
        <f t="shared" si="79"/>
        <v>0</v>
      </c>
      <c r="BF296" s="91">
        <f t="shared" si="80"/>
        <v>0</v>
      </c>
      <c r="BG296" s="91">
        <f t="shared" si="81"/>
        <v>0</v>
      </c>
      <c r="BH296" s="91">
        <f t="shared" si="82"/>
        <v>0</v>
      </c>
      <c r="BI296" s="91">
        <f t="shared" si="83"/>
        <v>0</v>
      </c>
      <c r="BJ296" s="13" t="s">
        <v>84</v>
      </c>
      <c r="BK296" s="91">
        <f t="shared" si="84"/>
        <v>0</v>
      </c>
      <c r="BL296" s="13" t="s">
        <v>247</v>
      </c>
      <c r="BM296" s="172" t="s">
        <v>744</v>
      </c>
    </row>
    <row r="297" spans="1:65" s="2" customFormat="1" ht="24.3" customHeight="1" x14ac:dyDescent="0.2">
      <c r="A297" s="30"/>
      <c r="B297" s="128"/>
      <c r="C297" s="178" t="s">
        <v>502</v>
      </c>
      <c r="D297" s="178" t="s">
        <v>680</v>
      </c>
      <c r="E297" s="179" t="s">
        <v>745</v>
      </c>
      <c r="F297" s="180" t="s">
        <v>746</v>
      </c>
      <c r="G297" s="181" t="s">
        <v>321</v>
      </c>
      <c r="H297" s="182">
        <v>71.879000000000005</v>
      </c>
      <c r="I297" s="183"/>
      <c r="J297" s="184">
        <f t="shared" si="75"/>
        <v>0</v>
      </c>
      <c r="K297" s="185"/>
      <c r="L297" s="186"/>
      <c r="M297" s="187" t="s">
        <v>1</v>
      </c>
      <c r="N297" s="188" t="s">
        <v>38</v>
      </c>
      <c r="O297" s="59"/>
      <c r="P297" s="170">
        <f t="shared" si="76"/>
        <v>0</v>
      </c>
      <c r="Q297" s="170">
        <v>0</v>
      </c>
      <c r="R297" s="170">
        <f t="shared" si="77"/>
        <v>0</v>
      </c>
      <c r="S297" s="170">
        <v>0</v>
      </c>
      <c r="T297" s="171">
        <f t="shared" si="78"/>
        <v>0</v>
      </c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R297" s="172" t="s">
        <v>275</v>
      </c>
      <c r="AT297" s="172" t="s">
        <v>680</v>
      </c>
      <c r="AU297" s="172" t="s">
        <v>84</v>
      </c>
      <c r="AY297" s="13" t="s">
        <v>219</v>
      </c>
      <c r="BE297" s="91">
        <f t="shared" si="79"/>
        <v>0</v>
      </c>
      <c r="BF297" s="91">
        <f t="shared" si="80"/>
        <v>0</v>
      </c>
      <c r="BG297" s="91">
        <f t="shared" si="81"/>
        <v>0</v>
      </c>
      <c r="BH297" s="91">
        <f t="shared" si="82"/>
        <v>0</v>
      </c>
      <c r="BI297" s="91">
        <f t="shared" si="83"/>
        <v>0</v>
      </c>
      <c r="BJ297" s="13" t="s">
        <v>84</v>
      </c>
      <c r="BK297" s="91">
        <f t="shared" si="84"/>
        <v>0</v>
      </c>
      <c r="BL297" s="13" t="s">
        <v>247</v>
      </c>
      <c r="BM297" s="172" t="s">
        <v>747</v>
      </c>
    </row>
    <row r="298" spans="1:65" s="2" customFormat="1" ht="16.5" customHeight="1" x14ac:dyDescent="0.2">
      <c r="A298" s="30"/>
      <c r="B298" s="128"/>
      <c r="C298" s="160" t="s">
        <v>748</v>
      </c>
      <c r="D298" s="160" t="s">
        <v>221</v>
      </c>
      <c r="E298" s="161" t="s">
        <v>749</v>
      </c>
      <c r="F298" s="162" t="s">
        <v>750</v>
      </c>
      <c r="G298" s="163" t="s">
        <v>321</v>
      </c>
      <c r="H298" s="164">
        <v>1.8</v>
      </c>
      <c r="I298" s="165"/>
      <c r="J298" s="166">
        <f t="shared" si="75"/>
        <v>0</v>
      </c>
      <c r="K298" s="167"/>
      <c r="L298" s="31"/>
      <c r="M298" s="168" t="s">
        <v>1</v>
      </c>
      <c r="N298" s="169" t="s">
        <v>38</v>
      </c>
      <c r="O298" s="59"/>
      <c r="P298" s="170">
        <f t="shared" si="76"/>
        <v>0</v>
      </c>
      <c r="Q298" s="170">
        <v>0</v>
      </c>
      <c r="R298" s="170">
        <f t="shared" si="77"/>
        <v>0</v>
      </c>
      <c r="S298" s="170">
        <v>0</v>
      </c>
      <c r="T298" s="171">
        <f t="shared" si="78"/>
        <v>0</v>
      </c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R298" s="172" t="s">
        <v>247</v>
      </c>
      <c r="AT298" s="172" t="s">
        <v>221</v>
      </c>
      <c r="AU298" s="172" t="s">
        <v>84</v>
      </c>
      <c r="AY298" s="13" t="s">
        <v>219</v>
      </c>
      <c r="BE298" s="91">
        <f t="shared" si="79"/>
        <v>0</v>
      </c>
      <c r="BF298" s="91">
        <f t="shared" si="80"/>
        <v>0</v>
      </c>
      <c r="BG298" s="91">
        <f t="shared" si="81"/>
        <v>0</v>
      </c>
      <c r="BH298" s="91">
        <f t="shared" si="82"/>
        <v>0</v>
      </c>
      <c r="BI298" s="91">
        <f t="shared" si="83"/>
        <v>0</v>
      </c>
      <c r="BJ298" s="13" t="s">
        <v>84</v>
      </c>
      <c r="BK298" s="91">
        <f t="shared" si="84"/>
        <v>0</v>
      </c>
      <c r="BL298" s="13" t="s">
        <v>247</v>
      </c>
      <c r="BM298" s="172" t="s">
        <v>751</v>
      </c>
    </row>
    <row r="299" spans="1:65" s="2" customFormat="1" ht="16.5" customHeight="1" x14ac:dyDescent="0.2">
      <c r="A299" s="30"/>
      <c r="B299" s="128"/>
      <c r="C299" s="178" t="s">
        <v>506</v>
      </c>
      <c r="D299" s="178" t="s">
        <v>680</v>
      </c>
      <c r="E299" s="179" t="s">
        <v>752</v>
      </c>
      <c r="F299" s="180" t="s">
        <v>753</v>
      </c>
      <c r="G299" s="181" t="s">
        <v>321</v>
      </c>
      <c r="H299" s="182">
        <v>1.89</v>
      </c>
      <c r="I299" s="183"/>
      <c r="J299" s="184">
        <f t="shared" si="75"/>
        <v>0</v>
      </c>
      <c r="K299" s="185"/>
      <c r="L299" s="186"/>
      <c r="M299" s="187" t="s">
        <v>1</v>
      </c>
      <c r="N299" s="188" t="s">
        <v>38</v>
      </c>
      <c r="O299" s="59"/>
      <c r="P299" s="170">
        <f t="shared" si="76"/>
        <v>0</v>
      </c>
      <c r="Q299" s="170">
        <v>4.0000000000000001E-3</v>
      </c>
      <c r="R299" s="170">
        <f t="shared" si="77"/>
        <v>7.5599999999999999E-3</v>
      </c>
      <c r="S299" s="170">
        <v>0</v>
      </c>
      <c r="T299" s="171">
        <f t="shared" si="78"/>
        <v>0</v>
      </c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R299" s="172" t="s">
        <v>275</v>
      </c>
      <c r="AT299" s="172" t="s">
        <v>680</v>
      </c>
      <c r="AU299" s="172" t="s">
        <v>84</v>
      </c>
      <c r="AY299" s="13" t="s">
        <v>219</v>
      </c>
      <c r="BE299" s="91">
        <f t="shared" si="79"/>
        <v>0</v>
      </c>
      <c r="BF299" s="91">
        <f t="shared" si="80"/>
        <v>0</v>
      </c>
      <c r="BG299" s="91">
        <f t="shared" si="81"/>
        <v>0</v>
      </c>
      <c r="BH299" s="91">
        <f t="shared" si="82"/>
        <v>0</v>
      </c>
      <c r="BI299" s="91">
        <f t="shared" si="83"/>
        <v>0</v>
      </c>
      <c r="BJ299" s="13" t="s">
        <v>84</v>
      </c>
      <c r="BK299" s="91">
        <f t="shared" si="84"/>
        <v>0</v>
      </c>
      <c r="BL299" s="13" t="s">
        <v>247</v>
      </c>
      <c r="BM299" s="172" t="s">
        <v>754</v>
      </c>
    </row>
    <row r="300" spans="1:65" s="2" customFormat="1" ht="24.3" customHeight="1" x14ac:dyDescent="0.2">
      <c r="A300" s="30"/>
      <c r="B300" s="128"/>
      <c r="C300" s="160" t="s">
        <v>755</v>
      </c>
      <c r="D300" s="160" t="s">
        <v>221</v>
      </c>
      <c r="E300" s="161" t="s">
        <v>756</v>
      </c>
      <c r="F300" s="162" t="s">
        <v>757</v>
      </c>
      <c r="G300" s="163" t="s">
        <v>321</v>
      </c>
      <c r="H300" s="164">
        <v>104.86</v>
      </c>
      <c r="I300" s="165"/>
      <c r="J300" s="166">
        <f t="shared" si="75"/>
        <v>0</v>
      </c>
      <c r="K300" s="167"/>
      <c r="L300" s="31"/>
      <c r="M300" s="168" t="s">
        <v>1</v>
      </c>
      <c r="N300" s="169" t="s">
        <v>38</v>
      </c>
      <c r="O300" s="59"/>
      <c r="P300" s="170">
        <f t="shared" si="76"/>
        <v>0</v>
      </c>
      <c r="Q300" s="170">
        <v>0</v>
      </c>
      <c r="R300" s="170">
        <f t="shared" si="77"/>
        <v>0</v>
      </c>
      <c r="S300" s="170">
        <v>0</v>
      </c>
      <c r="T300" s="171">
        <f t="shared" si="78"/>
        <v>0</v>
      </c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R300" s="172" t="s">
        <v>247</v>
      </c>
      <c r="AT300" s="172" t="s">
        <v>221</v>
      </c>
      <c r="AU300" s="172" t="s">
        <v>84</v>
      </c>
      <c r="AY300" s="13" t="s">
        <v>219</v>
      </c>
      <c r="BE300" s="91">
        <f t="shared" si="79"/>
        <v>0</v>
      </c>
      <c r="BF300" s="91">
        <f t="shared" si="80"/>
        <v>0</v>
      </c>
      <c r="BG300" s="91">
        <f t="shared" si="81"/>
        <v>0</v>
      </c>
      <c r="BH300" s="91">
        <f t="shared" si="82"/>
        <v>0</v>
      </c>
      <c r="BI300" s="91">
        <f t="shared" si="83"/>
        <v>0</v>
      </c>
      <c r="BJ300" s="13" t="s">
        <v>84</v>
      </c>
      <c r="BK300" s="91">
        <f t="shared" si="84"/>
        <v>0</v>
      </c>
      <c r="BL300" s="13" t="s">
        <v>247</v>
      </c>
      <c r="BM300" s="172" t="s">
        <v>758</v>
      </c>
    </row>
    <row r="301" spans="1:65" s="2" customFormat="1" ht="16.5" customHeight="1" x14ac:dyDescent="0.2">
      <c r="A301" s="30"/>
      <c r="B301" s="128"/>
      <c r="C301" s="178" t="s">
        <v>509</v>
      </c>
      <c r="D301" s="178" t="s">
        <v>680</v>
      </c>
      <c r="E301" s="179" t="s">
        <v>759</v>
      </c>
      <c r="F301" s="180" t="s">
        <v>760</v>
      </c>
      <c r="G301" s="181" t="s">
        <v>321</v>
      </c>
      <c r="H301" s="182">
        <v>106.74299999999999</v>
      </c>
      <c r="I301" s="183"/>
      <c r="J301" s="184">
        <f t="shared" si="75"/>
        <v>0</v>
      </c>
      <c r="K301" s="185"/>
      <c r="L301" s="186"/>
      <c r="M301" s="187" t="s">
        <v>1</v>
      </c>
      <c r="N301" s="188" t="s">
        <v>38</v>
      </c>
      <c r="O301" s="59"/>
      <c r="P301" s="170">
        <f t="shared" si="76"/>
        <v>0</v>
      </c>
      <c r="Q301" s="170">
        <v>2.5000000000000001E-3</v>
      </c>
      <c r="R301" s="170">
        <f t="shared" si="77"/>
        <v>0.26685749999999997</v>
      </c>
      <c r="S301" s="170">
        <v>0</v>
      </c>
      <c r="T301" s="171">
        <f t="shared" si="78"/>
        <v>0</v>
      </c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R301" s="172" t="s">
        <v>275</v>
      </c>
      <c r="AT301" s="172" t="s">
        <v>680</v>
      </c>
      <c r="AU301" s="172" t="s">
        <v>84</v>
      </c>
      <c r="AY301" s="13" t="s">
        <v>219</v>
      </c>
      <c r="BE301" s="91">
        <f t="shared" si="79"/>
        <v>0</v>
      </c>
      <c r="BF301" s="91">
        <f t="shared" si="80"/>
        <v>0</v>
      </c>
      <c r="BG301" s="91">
        <f t="shared" si="81"/>
        <v>0</v>
      </c>
      <c r="BH301" s="91">
        <f t="shared" si="82"/>
        <v>0</v>
      </c>
      <c r="BI301" s="91">
        <f t="shared" si="83"/>
        <v>0</v>
      </c>
      <c r="BJ301" s="13" t="s">
        <v>84</v>
      </c>
      <c r="BK301" s="91">
        <f t="shared" si="84"/>
        <v>0</v>
      </c>
      <c r="BL301" s="13" t="s">
        <v>247</v>
      </c>
      <c r="BM301" s="172" t="s">
        <v>761</v>
      </c>
    </row>
    <row r="302" spans="1:65" s="2" customFormat="1" ht="16.5" customHeight="1" x14ac:dyDescent="0.2">
      <c r="A302" s="30"/>
      <c r="B302" s="128"/>
      <c r="C302" s="178" t="s">
        <v>762</v>
      </c>
      <c r="D302" s="178" t="s">
        <v>680</v>
      </c>
      <c r="E302" s="179" t="s">
        <v>763</v>
      </c>
      <c r="F302" s="180" t="s">
        <v>764</v>
      </c>
      <c r="G302" s="181" t="s">
        <v>321</v>
      </c>
      <c r="H302" s="182">
        <v>3.36</v>
      </c>
      <c r="I302" s="183"/>
      <c r="J302" s="184">
        <f t="shared" si="75"/>
        <v>0</v>
      </c>
      <c r="K302" s="185"/>
      <c r="L302" s="186"/>
      <c r="M302" s="187" t="s">
        <v>1</v>
      </c>
      <c r="N302" s="188" t="s">
        <v>38</v>
      </c>
      <c r="O302" s="59"/>
      <c r="P302" s="170">
        <f t="shared" si="76"/>
        <v>0</v>
      </c>
      <c r="Q302" s="170">
        <v>4.5500000000000002E-3</v>
      </c>
      <c r="R302" s="170">
        <f t="shared" si="77"/>
        <v>1.5288E-2</v>
      </c>
      <c r="S302" s="170">
        <v>0</v>
      </c>
      <c r="T302" s="171">
        <f t="shared" si="78"/>
        <v>0</v>
      </c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R302" s="172" t="s">
        <v>275</v>
      </c>
      <c r="AT302" s="172" t="s">
        <v>680</v>
      </c>
      <c r="AU302" s="172" t="s">
        <v>84</v>
      </c>
      <c r="AY302" s="13" t="s">
        <v>219</v>
      </c>
      <c r="BE302" s="91">
        <f t="shared" si="79"/>
        <v>0</v>
      </c>
      <c r="BF302" s="91">
        <f t="shared" si="80"/>
        <v>0</v>
      </c>
      <c r="BG302" s="91">
        <f t="shared" si="81"/>
        <v>0</v>
      </c>
      <c r="BH302" s="91">
        <f t="shared" si="82"/>
        <v>0</v>
      </c>
      <c r="BI302" s="91">
        <f t="shared" si="83"/>
        <v>0</v>
      </c>
      <c r="BJ302" s="13" t="s">
        <v>84</v>
      </c>
      <c r="BK302" s="91">
        <f t="shared" si="84"/>
        <v>0</v>
      </c>
      <c r="BL302" s="13" t="s">
        <v>247</v>
      </c>
      <c r="BM302" s="172" t="s">
        <v>765</v>
      </c>
    </row>
    <row r="303" spans="1:65" s="2" customFormat="1" ht="24.3" customHeight="1" x14ac:dyDescent="0.2">
      <c r="A303" s="30"/>
      <c r="B303" s="128"/>
      <c r="C303" s="160" t="s">
        <v>513</v>
      </c>
      <c r="D303" s="160" t="s">
        <v>221</v>
      </c>
      <c r="E303" s="161" t="s">
        <v>766</v>
      </c>
      <c r="F303" s="162" t="s">
        <v>767</v>
      </c>
      <c r="G303" s="163" t="s">
        <v>321</v>
      </c>
      <c r="H303" s="164">
        <v>114.255</v>
      </c>
      <c r="I303" s="165"/>
      <c r="J303" s="166">
        <f t="shared" si="75"/>
        <v>0</v>
      </c>
      <c r="K303" s="167"/>
      <c r="L303" s="31"/>
      <c r="M303" s="168" t="s">
        <v>1</v>
      </c>
      <c r="N303" s="169" t="s">
        <v>38</v>
      </c>
      <c r="O303" s="59"/>
      <c r="P303" s="170">
        <f t="shared" si="76"/>
        <v>0</v>
      </c>
      <c r="Q303" s="170">
        <v>0</v>
      </c>
      <c r="R303" s="170">
        <f t="shared" si="77"/>
        <v>0</v>
      </c>
      <c r="S303" s="170">
        <v>0</v>
      </c>
      <c r="T303" s="171">
        <f t="shared" si="78"/>
        <v>0</v>
      </c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R303" s="172" t="s">
        <v>247</v>
      </c>
      <c r="AT303" s="172" t="s">
        <v>221</v>
      </c>
      <c r="AU303" s="172" t="s">
        <v>84</v>
      </c>
      <c r="AY303" s="13" t="s">
        <v>219</v>
      </c>
      <c r="BE303" s="91">
        <f t="shared" si="79"/>
        <v>0</v>
      </c>
      <c r="BF303" s="91">
        <f t="shared" si="80"/>
        <v>0</v>
      </c>
      <c r="BG303" s="91">
        <f t="shared" si="81"/>
        <v>0</v>
      </c>
      <c r="BH303" s="91">
        <f t="shared" si="82"/>
        <v>0</v>
      </c>
      <c r="BI303" s="91">
        <f t="shared" si="83"/>
        <v>0</v>
      </c>
      <c r="BJ303" s="13" t="s">
        <v>84</v>
      </c>
      <c r="BK303" s="91">
        <f t="shared" si="84"/>
        <v>0</v>
      </c>
      <c r="BL303" s="13" t="s">
        <v>247</v>
      </c>
      <c r="BM303" s="172" t="s">
        <v>768</v>
      </c>
    </row>
    <row r="304" spans="1:65" s="2" customFormat="1" ht="16.5" customHeight="1" x14ac:dyDescent="0.2">
      <c r="A304" s="30"/>
      <c r="B304" s="128"/>
      <c r="C304" s="160" t="s">
        <v>769</v>
      </c>
      <c r="D304" s="160" t="s">
        <v>221</v>
      </c>
      <c r="E304" s="161" t="s">
        <v>770</v>
      </c>
      <c r="F304" s="162" t="s">
        <v>771</v>
      </c>
      <c r="G304" s="163" t="s">
        <v>321</v>
      </c>
      <c r="H304" s="164">
        <v>3.42</v>
      </c>
      <c r="I304" s="165"/>
      <c r="J304" s="166">
        <f t="shared" si="75"/>
        <v>0</v>
      </c>
      <c r="K304" s="167"/>
      <c r="L304" s="31"/>
      <c r="M304" s="168" t="s">
        <v>1</v>
      </c>
      <c r="N304" s="169" t="s">
        <v>38</v>
      </c>
      <c r="O304" s="59"/>
      <c r="P304" s="170">
        <f t="shared" si="76"/>
        <v>0</v>
      </c>
      <c r="Q304" s="170">
        <v>0</v>
      </c>
      <c r="R304" s="170">
        <f t="shared" si="77"/>
        <v>0</v>
      </c>
      <c r="S304" s="170">
        <v>0</v>
      </c>
      <c r="T304" s="171">
        <f t="shared" si="78"/>
        <v>0</v>
      </c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R304" s="172" t="s">
        <v>247</v>
      </c>
      <c r="AT304" s="172" t="s">
        <v>221</v>
      </c>
      <c r="AU304" s="172" t="s">
        <v>84</v>
      </c>
      <c r="AY304" s="13" t="s">
        <v>219</v>
      </c>
      <c r="BE304" s="91">
        <f t="shared" si="79"/>
        <v>0</v>
      </c>
      <c r="BF304" s="91">
        <f t="shared" si="80"/>
        <v>0</v>
      </c>
      <c r="BG304" s="91">
        <f t="shared" si="81"/>
        <v>0</v>
      </c>
      <c r="BH304" s="91">
        <f t="shared" si="82"/>
        <v>0</v>
      </c>
      <c r="BI304" s="91">
        <f t="shared" si="83"/>
        <v>0</v>
      </c>
      <c r="BJ304" s="13" t="s">
        <v>84</v>
      </c>
      <c r="BK304" s="91">
        <f t="shared" si="84"/>
        <v>0</v>
      </c>
      <c r="BL304" s="13" t="s">
        <v>247</v>
      </c>
      <c r="BM304" s="172" t="s">
        <v>772</v>
      </c>
    </row>
    <row r="305" spans="1:65" s="2" customFormat="1" ht="16.5" customHeight="1" x14ac:dyDescent="0.2">
      <c r="A305" s="30"/>
      <c r="B305" s="128"/>
      <c r="C305" s="160" t="s">
        <v>517</v>
      </c>
      <c r="D305" s="160" t="s">
        <v>221</v>
      </c>
      <c r="E305" s="161" t="s">
        <v>773</v>
      </c>
      <c r="F305" s="162" t="s">
        <v>774</v>
      </c>
      <c r="G305" s="163" t="s">
        <v>321</v>
      </c>
      <c r="H305" s="164">
        <v>2.0449999999999999</v>
      </c>
      <c r="I305" s="165"/>
      <c r="J305" s="166">
        <f t="shared" si="75"/>
        <v>0</v>
      </c>
      <c r="K305" s="167"/>
      <c r="L305" s="31"/>
      <c r="M305" s="168" t="s">
        <v>1</v>
      </c>
      <c r="N305" s="169" t="s">
        <v>38</v>
      </c>
      <c r="O305" s="59"/>
      <c r="P305" s="170">
        <f t="shared" si="76"/>
        <v>0</v>
      </c>
      <c r="Q305" s="170">
        <v>0</v>
      </c>
      <c r="R305" s="170">
        <f t="shared" si="77"/>
        <v>0</v>
      </c>
      <c r="S305" s="170">
        <v>0</v>
      </c>
      <c r="T305" s="171">
        <f t="shared" si="78"/>
        <v>0</v>
      </c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R305" s="172" t="s">
        <v>247</v>
      </c>
      <c r="AT305" s="172" t="s">
        <v>221</v>
      </c>
      <c r="AU305" s="172" t="s">
        <v>84</v>
      </c>
      <c r="AY305" s="13" t="s">
        <v>219</v>
      </c>
      <c r="BE305" s="91">
        <f t="shared" si="79"/>
        <v>0</v>
      </c>
      <c r="BF305" s="91">
        <f t="shared" si="80"/>
        <v>0</v>
      </c>
      <c r="BG305" s="91">
        <f t="shared" si="81"/>
        <v>0</v>
      </c>
      <c r="BH305" s="91">
        <f t="shared" si="82"/>
        <v>0</v>
      </c>
      <c r="BI305" s="91">
        <f t="shared" si="83"/>
        <v>0</v>
      </c>
      <c r="BJ305" s="13" t="s">
        <v>84</v>
      </c>
      <c r="BK305" s="91">
        <f t="shared" si="84"/>
        <v>0</v>
      </c>
      <c r="BL305" s="13" t="s">
        <v>247</v>
      </c>
      <c r="BM305" s="172" t="s">
        <v>775</v>
      </c>
    </row>
    <row r="306" spans="1:65" s="2" customFormat="1" ht="24.3" customHeight="1" x14ac:dyDescent="0.2">
      <c r="A306" s="30"/>
      <c r="B306" s="128"/>
      <c r="C306" s="160" t="s">
        <v>776</v>
      </c>
      <c r="D306" s="160" t="s">
        <v>221</v>
      </c>
      <c r="E306" s="161" t="s">
        <v>777</v>
      </c>
      <c r="F306" s="162" t="s">
        <v>778</v>
      </c>
      <c r="G306" s="163" t="s">
        <v>711</v>
      </c>
      <c r="H306" s="189"/>
      <c r="I306" s="165"/>
      <c r="J306" s="166">
        <f t="shared" si="75"/>
        <v>0</v>
      </c>
      <c r="K306" s="167"/>
      <c r="L306" s="31"/>
      <c r="M306" s="168" t="s">
        <v>1</v>
      </c>
      <c r="N306" s="169" t="s">
        <v>38</v>
      </c>
      <c r="O306" s="59"/>
      <c r="P306" s="170">
        <f t="shared" si="76"/>
        <v>0</v>
      </c>
      <c r="Q306" s="170">
        <v>0</v>
      </c>
      <c r="R306" s="170">
        <f t="shared" si="77"/>
        <v>0</v>
      </c>
      <c r="S306" s="170">
        <v>0</v>
      </c>
      <c r="T306" s="171">
        <f t="shared" si="78"/>
        <v>0</v>
      </c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R306" s="172" t="s">
        <v>247</v>
      </c>
      <c r="AT306" s="172" t="s">
        <v>221</v>
      </c>
      <c r="AU306" s="172" t="s">
        <v>84</v>
      </c>
      <c r="AY306" s="13" t="s">
        <v>219</v>
      </c>
      <c r="BE306" s="91">
        <f t="shared" si="79"/>
        <v>0</v>
      </c>
      <c r="BF306" s="91">
        <f t="shared" si="80"/>
        <v>0</v>
      </c>
      <c r="BG306" s="91">
        <f t="shared" si="81"/>
        <v>0</v>
      </c>
      <c r="BH306" s="91">
        <f t="shared" si="82"/>
        <v>0</v>
      </c>
      <c r="BI306" s="91">
        <f t="shared" si="83"/>
        <v>0</v>
      </c>
      <c r="BJ306" s="13" t="s">
        <v>84</v>
      </c>
      <c r="BK306" s="91">
        <f t="shared" si="84"/>
        <v>0</v>
      </c>
      <c r="BL306" s="13" t="s">
        <v>247</v>
      </c>
      <c r="BM306" s="172" t="s">
        <v>779</v>
      </c>
    </row>
    <row r="307" spans="1:65" s="11" customFormat="1" ht="22.8" customHeight="1" x14ac:dyDescent="0.25">
      <c r="B307" s="147"/>
      <c r="D307" s="148" t="s">
        <v>71</v>
      </c>
      <c r="E307" s="158" t="s">
        <v>780</v>
      </c>
      <c r="F307" s="158" t="s">
        <v>781</v>
      </c>
      <c r="I307" s="150"/>
      <c r="J307" s="159">
        <f>BK307</f>
        <v>0</v>
      </c>
      <c r="L307" s="147"/>
      <c r="M307" s="152"/>
      <c r="N307" s="153"/>
      <c r="O307" s="153"/>
      <c r="P307" s="154">
        <f>SUM(P308:P328)</f>
        <v>0</v>
      </c>
      <c r="Q307" s="153"/>
      <c r="R307" s="154">
        <f>SUM(R308:R328)</f>
        <v>6.2792603799999984</v>
      </c>
      <c r="S307" s="153"/>
      <c r="T307" s="155">
        <f>SUM(T308:T328)</f>
        <v>0</v>
      </c>
      <c r="AR307" s="148" t="s">
        <v>84</v>
      </c>
      <c r="AT307" s="156" t="s">
        <v>71</v>
      </c>
      <c r="AU307" s="156" t="s">
        <v>78</v>
      </c>
      <c r="AY307" s="148" t="s">
        <v>219</v>
      </c>
      <c r="BK307" s="157">
        <f>SUM(BK308:BK328)</f>
        <v>0</v>
      </c>
    </row>
    <row r="308" spans="1:65" s="2" customFormat="1" ht="16.5" customHeight="1" x14ac:dyDescent="0.2">
      <c r="A308" s="30"/>
      <c r="B308" s="128"/>
      <c r="C308" s="160" t="s">
        <v>782</v>
      </c>
      <c r="D308" s="160" t="s">
        <v>221</v>
      </c>
      <c r="E308" s="161" t="s">
        <v>783</v>
      </c>
      <c r="F308" s="162" t="s">
        <v>784</v>
      </c>
      <c r="G308" s="163" t="s">
        <v>246</v>
      </c>
      <c r="H308" s="164">
        <v>18</v>
      </c>
      <c r="I308" s="165"/>
      <c r="J308" s="166">
        <f t="shared" ref="J308:J328" si="85">ROUND(I308*H308,2)</f>
        <v>0</v>
      </c>
      <c r="K308" s="167"/>
      <c r="L308" s="31"/>
      <c r="M308" s="168" t="s">
        <v>1</v>
      </c>
      <c r="N308" s="169" t="s">
        <v>38</v>
      </c>
      <c r="O308" s="59"/>
      <c r="P308" s="170">
        <f t="shared" ref="P308:P328" si="86">O308*H308</f>
        <v>0</v>
      </c>
      <c r="Q308" s="170">
        <v>0</v>
      </c>
      <c r="R308" s="170">
        <f t="shared" ref="R308:R328" si="87">Q308*H308</f>
        <v>0</v>
      </c>
      <c r="S308" s="170">
        <v>0</v>
      </c>
      <c r="T308" s="171">
        <f t="shared" ref="T308:T328" si="88">S308*H308</f>
        <v>0</v>
      </c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R308" s="172" t="s">
        <v>247</v>
      </c>
      <c r="AT308" s="172" t="s">
        <v>221</v>
      </c>
      <c r="AU308" s="172" t="s">
        <v>84</v>
      </c>
      <c r="AY308" s="13" t="s">
        <v>219</v>
      </c>
      <c r="BE308" s="91">
        <f t="shared" ref="BE308:BE328" si="89">IF(N308="základná",J308,0)</f>
        <v>0</v>
      </c>
      <c r="BF308" s="91">
        <f t="shared" ref="BF308:BF328" si="90">IF(N308="znížená",J308,0)</f>
        <v>0</v>
      </c>
      <c r="BG308" s="91">
        <f t="shared" ref="BG308:BG328" si="91">IF(N308="zákl. prenesená",J308,0)</f>
        <v>0</v>
      </c>
      <c r="BH308" s="91">
        <f t="shared" ref="BH308:BH328" si="92">IF(N308="zníž. prenesená",J308,0)</f>
        <v>0</v>
      </c>
      <c r="BI308" s="91">
        <f t="shared" ref="BI308:BI328" si="93">IF(N308="nulová",J308,0)</f>
        <v>0</v>
      </c>
      <c r="BJ308" s="13" t="s">
        <v>84</v>
      </c>
      <c r="BK308" s="91">
        <f t="shared" ref="BK308:BK328" si="94">ROUND(I308*H308,2)</f>
        <v>0</v>
      </c>
      <c r="BL308" s="13" t="s">
        <v>247</v>
      </c>
      <c r="BM308" s="172" t="s">
        <v>785</v>
      </c>
    </row>
    <row r="309" spans="1:65" s="2" customFormat="1" ht="21.75" customHeight="1" x14ac:dyDescent="0.2">
      <c r="A309" s="30"/>
      <c r="B309" s="128"/>
      <c r="C309" s="160" t="s">
        <v>786</v>
      </c>
      <c r="D309" s="160" t="s">
        <v>221</v>
      </c>
      <c r="E309" s="161" t="s">
        <v>787</v>
      </c>
      <c r="F309" s="162" t="s">
        <v>788</v>
      </c>
      <c r="G309" s="163" t="s">
        <v>380</v>
      </c>
      <c r="H309" s="164">
        <v>45.353000000000002</v>
      </c>
      <c r="I309" s="165"/>
      <c r="J309" s="166">
        <f t="shared" si="85"/>
        <v>0</v>
      </c>
      <c r="K309" s="167"/>
      <c r="L309" s="31"/>
      <c r="M309" s="168" t="s">
        <v>1</v>
      </c>
      <c r="N309" s="169" t="s">
        <v>38</v>
      </c>
      <c r="O309" s="59"/>
      <c r="P309" s="170">
        <f t="shared" si="86"/>
        <v>0</v>
      </c>
      <c r="Q309" s="170">
        <v>0</v>
      </c>
      <c r="R309" s="170">
        <f t="shared" si="87"/>
        <v>0</v>
      </c>
      <c r="S309" s="170">
        <v>0</v>
      </c>
      <c r="T309" s="171">
        <f t="shared" si="88"/>
        <v>0</v>
      </c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R309" s="172" t="s">
        <v>247</v>
      </c>
      <c r="AT309" s="172" t="s">
        <v>221</v>
      </c>
      <c r="AU309" s="172" t="s">
        <v>84</v>
      </c>
      <c r="AY309" s="13" t="s">
        <v>219</v>
      </c>
      <c r="BE309" s="91">
        <f t="shared" si="89"/>
        <v>0</v>
      </c>
      <c r="BF309" s="91">
        <f t="shared" si="90"/>
        <v>0</v>
      </c>
      <c r="BG309" s="91">
        <f t="shared" si="91"/>
        <v>0</v>
      </c>
      <c r="BH309" s="91">
        <f t="shared" si="92"/>
        <v>0</v>
      </c>
      <c r="BI309" s="91">
        <f t="shared" si="93"/>
        <v>0</v>
      </c>
      <c r="BJ309" s="13" t="s">
        <v>84</v>
      </c>
      <c r="BK309" s="91">
        <f t="shared" si="94"/>
        <v>0</v>
      </c>
      <c r="BL309" s="13" t="s">
        <v>247</v>
      </c>
      <c r="BM309" s="172" t="s">
        <v>789</v>
      </c>
    </row>
    <row r="310" spans="1:65" s="2" customFormat="1" ht="44.25" customHeight="1" x14ac:dyDescent="0.2">
      <c r="A310" s="30"/>
      <c r="B310" s="128"/>
      <c r="C310" s="160" t="s">
        <v>535</v>
      </c>
      <c r="D310" s="160" t="s">
        <v>221</v>
      </c>
      <c r="E310" s="161" t="s">
        <v>790</v>
      </c>
      <c r="F310" s="162" t="s">
        <v>791</v>
      </c>
      <c r="G310" s="163" t="s">
        <v>246</v>
      </c>
      <c r="H310" s="164">
        <v>36</v>
      </c>
      <c r="I310" s="165"/>
      <c r="J310" s="166">
        <f t="shared" si="85"/>
        <v>0</v>
      </c>
      <c r="K310" s="167"/>
      <c r="L310" s="31"/>
      <c r="M310" s="168" t="s">
        <v>1</v>
      </c>
      <c r="N310" s="169" t="s">
        <v>38</v>
      </c>
      <c r="O310" s="59"/>
      <c r="P310" s="170">
        <f t="shared" si="86"/>
        <v>0</v>
      </c>
      <c r="Q310" s="170">
        <v>1.5100000000000001E-3</v>
      </c>
      <c r="R310" s="170">
        <f t="shared" si="87"/>
        <v>5.4360000000000006E-2</v>
      </c>
      <c r="S310" s="170">
        <v>0</v>
      </c>
      <c r="T310" s="171">
        <f t="shared" si="88"/>
        <v>0</v>
      </c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R310" s="172" t="s">
        <v>247</v>
      </c>
      <c r="AT310" s="172" t="s">
        <v>221</v>
      </c>
      <c r="AU310" s="172" t="s">
        <v>84</v>
      </c>
      <c r="AY310" s="13" t="s">
        <v>219</v>
      </c>
      <c r="BE310" s="91">
        <f t="shared" si="89"/>
        <v>0</v>
      </c>
      <c r="BF310" s="91">
        <f t="shared" si="90"/>
        <v>0</v>
      </c>
      <c r="BG310" s="91">
        <f t="shared" si="91"/>
        <v>0</v>
      </c>
      <c r="BH310" s="91">
        <f t="shared" si="92"/>
        <v>0</v>
      </c>
      <c r="BI310" s="91">
        <f t="shared" si="93"/>
        <v>0</v>
      </c>
      <c r="BJ310" s="13" t="s">
        <v>84</v>
      </c>
      <c r="BK310" s="91">
        <f t="shared" si="94"/>
        <v>0</v>
      </c>
      <c r="BL310" s="13" t="s">
        <v>247</v>
      </c>
      <c r="BM310" s="172" t="s">
        <v>792</v>
      </c>
    </row>
    <row r="311" spans="1:65" s="2" customFormat="1" ht="21.75" customHeight="1" x14ac:dyDescent="0.2">
      <c r="A311" s="30"/>
      <c r="B311" s="128"/>
      <c r="C311" s="160" t="s">
        <v>793</v>
      </c>
      <c r="D311" s="160" t="s">
        <v>221</v>
      </c>
      <c r="E311" s="161" t="s">
        <v>794</v>
      </c>
      <c r="F311" s="162" t="s">
        <v>795</v>
      </c>
      <c r="G311" s="163" t="s">
        <v>380</v>
      </c>
      <c r="H311" s="164">
        <v>20.54</v>
      </c>
      <c r="I311" s="165"/>
      <c r="J311" s="166">
        <f t="shared" si="85"/>
        <v>0</v>
      </c>
      <c r="K311" s="167"/>
      <c r="L311" s="31"/>
      <c r="M311" s="168" t="s">
        <v>1</v>
      </c>
      <c r="N311" s="169" t="s">
        <v>38</v>
      </c>
      <c r="O311" s="59"/>
      <c r="P311" s="170">
        <f t="shared" si="86"/>
        <v>0</v>
      </c>
      <c r="Q311" s="170">
        <v>2.5999999999999998E-4</v>
      </c>
      <c r="R311" s="170">
        <f t="shared" si="87"/>
        <v>5.3403999999999995E-3</v>
      </c>
      <c r="S311" s="170">
        <v>0</v>
      </c>
      <c r="T311" s="171">
        <f t="shared" si="88"/>
        <v>0</v>
      </c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R311" s="172" t="s">
        <v>247</v>
      </c>
      <c r="AT311" s="172" t="s">
        <v>221</v>
      </c>
      <c r="AU311" s="172" t="s">
        <v>84</v>
      </c>
      <c r="AY311" s="13" t="s">
        <v>219</v>
      </c>
      <c r="BE311" s="91">
        <f t="shared" si="89"/>
        <v>0</v>
      </c>
      <c r="BF311" s="91">
        <f t="shared" si="90"/>
        <v>0</v>
      </c>
      <c r="BG311" s="91">
        <f t="shared" si="91"/>
        <v>0</v>
      </c>
      <c r="BH311" s="91">
        <f t="shared" si="92"/>
        <v>0</v>
      </c>
      <c r="BI311" s="91">
        <f t="shared" si="93"/>
        <v>0</v>
      </c>
      <c r="BJ311" s="13" t="s">
        <v>84</v>
      </c>
      <c r="BK311" s="91">
        <f t="shared" si="94"/>
        <v>0</v>
      </c>
      <c r="BL311" s="13" t="s">
        <v>247</v>
      </c>
      <c r="BM311" s="172" t="s">
        <v>796</v>
      </c>
    </row>
    <row r="312" spans="1:65" s="2" customFormat="1" ht="24.3" customHeight="1" x14ac:dyDescent="0.2">
      <c r="A312" s="30"/>
      <c r="B312" s="128"/>
      <c r="C312" s="160" t="s">
        <v>538</v>
      </c>
      <c r="D312" s="160" t="s">
        <v>221</v>
      </c>
      <c r="E312" s="161" t="s">
        <v>797</v>
      </c>
      <c r="F312" s="162" t="s">
        <v>798</v>
      </c>
      <c r="G312" s="163" t="s">
        <v>380</v>
      </c>
      <c r="H312" s="164">
        <v>174.6</v>
      </c>
      <c r="I312" s="165"/>
      <c r="J312" s="166">
        <f t="shared" si="85"/>
        <v>0</v>
      </c>
      <c r="K312" s="167"/>
      <c r="L312" s="31"/>
      <c r="M312" s="168" t="s">
        <v>1</v>
      </c>
      <c r="N312" s="169" t="s">
        <v>38</v>
      </c>
      <c r="O312" s="59"/>
      <c r="P312" s="170">
        <f t="shared" si="86"/>
        <v>0</v>
      </c>
      <c r="Q312" s="170">
        <v>2.5999999999999998E-4</v>
      </c>
      <c r="R312" s="170">
        <f t="shared" si="87"/>
        <v>4.5395999999999992E-2</v>
      </c>
      <c r="S312" s="170">
        <v>0</v>
      </c>
      <c r="T312" s="171">
        <f t="shared" si="88"/>
        <v>0</v>
      </c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R312" s="172" t="s">
        <v>247</v>
      </c>
      <c r="AT312" s="172" t="s">
        <v>221</v>
      </c>
      <c r="AU312" s="172" t="s">
        <v>84</v>
      </c>
      <c r="AY312" s="13" t="s">
        <v>219</v>
      </c>
      <c r="BE312" s="91">
        <f t="shared" si="89"/>
        <v>0</v>
      </c>
      <c r="BF312" s="91">
        <f t="shared" si="90"/>
        <v>0</v>
      </c>
      <c r="BG312" s="91">
        <f t="shared" si="91"/>
        <v>0</v>
      </c>
      <c r="BH312" s="91">
        <f t="shared" si="92"/>
        <v>0</v>
      </c>
      <c r="BI312" s="91">
        <f t="shared" si="93"/>
        <v>0</v>
      </c>
      <c r="BJ312" s="13" t="s">
        <v>84</v>
      </c>
      <c r="BK312" s="91">
        <f t="shared" si="94"/>
        <v>0</v>
      </c>
      <c r="BL312" s="13" t="s">
        <v>247</v>
      </c>
      <c r="BM312" s="172" t="s">
        <v>799</v>
      </c>
    </row>
    <row r="313" spans="1:65" s="2" customFormat="1" ht="16.5" customHeight="1" x14ac:dyDescent="0.2">
      <c r="A313" s="30"/>
      <c r="B313" s="128"/>
      <c r="C313" s="178" t="s">
        <v>800</v>
      </c>
      <c r="D313" s="178" t="s">
        <v>680</v>
      </c>
      <c r="E313" s="179" t="s">
        <v>801</v>
      </c>
      <c r="F313" s="180" t="s">
        <v>802</v>
      </c>
      <c r="G313" s="181" t="s">
        <v>224</v>
      </c>
      <c r="H313" s="182">
        <v>4.4909999999999997</v>
      </c>
      <c r="I313" s="183"/>
      <c r="J313" s="184">
        <f t="shared" si="85"/>
        <v>0</v>
      </c>
      <c r="K313" s="185"/>
      <c r="L313" s="186"/>
      <c r="M313" s="187" t="s">
        <v>1</v>
      </c>
      <c r="N313" s="188" t="s">
        <v>38</v>
      </c>
      <c r="O313" s="59"/>
      <c r="P313" s="170">
        <f t="shared" si="86"/>
        <v>0</v>
      </c>
      <c r="Q313" s="170">
        <v>0.55000000000000004</v>
      </c>
      <c r="R313" s="170">
        <f t="shared" si="87"/>
        <v>2.4700500000000001</v>
      </c>
      <c r="S313" s="170">
        <v>0</v>
      </c>
      <c r="T313" s="171">
        <f t="shared" si="88"/>
        <v>0</v>
      </c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R313" s="172" t="s">
        <v>275</v>
      </c>
      <c r="AT313" s="172" t="s">
        <v>680</v>
      </c>
      <c r="AU313" s="172" t="s">
        <v>84</v>
      </c>
      <c r="AY313" s="13" t="s">
        <v>219</v>
      </c>
      <c r="BE313" s="91">
        <f t="shared" si="89"/>
        <v>0</v>
      </c>
      <c r="BF313" s="91">
        <f t="shared" si="90"/>
        <v>0</v>
      </c>
      <c r="BG313" s="91">
        <f t="shared" si="91"/>
        <v>0</v>
      </c>
      <c r="BH313" s="91">
        <f t="shared" si="92"/>
        <v>0</v>
      </c>
      <c r="BI313" s="91">
        <f t="shared" si="93"/>
        <v>0</v>
      </c>
      <c r="BJ313" s="13" t="s">
        <v>84</v>
      </c>
      <c r="BK313" s="91">
        <f t="shared" si="94"/>
        <v>0</v>
      </c>
      <c r="BL313" s="13" t="s">
        <v>247</v>
      </c>
      <c r="BM313" s="172" t="s">
        <v>803</v>
      </c>
    </row>
    <row r="314" spans="1:65" s="2" customFormat="1" ht="24.3" customHeight="1" x14ac:dyDescent="0.2">
      <c r="A314" s="30"/>
      <c r="B314" s="128"/>
      <c r="C314" s="160" t="s">
        <v>804</v>
      </c>
      <c r="D314" s="160" t="s">
        <v>221</v>
      </c>
      <c r="E314" s="161" t="s">
        <v>805</v>
      </c>
      <c r="F314" s="162" t="s">
        <v>806</v>
      </c>
      <c r="G314" s="163" t="s">
        <v>321</v>
      </c>
      <c r="H314" s="164">
        <v>118.575</v>
      </c>
      <c r="I314" s="165"/>
      <c r="J314" s="166">
        <f t="shared" si="85"/>
        <v>0</v>
      </c>
      <c r="K314" s="167"/>
      <c r="L314" s="31"/>
      <c r="M314" s="168" t="s">
        <v>1</v>
      </c>
      <c r="N314" s="169" t="s">
        <v>38</v>
      </c>
      <c r="O314" s="59"/>
      <c r="P314" s="170">
        <f t="shared" si="86"/>
        <v>0</v>
      </c>
      <c r="Q314" s="170">
        <v>1.4999999999999999E-2</v>
      </c>
      <c r="R314" s="170">
        <f t="shared" si="87"/>
        <v>1.7786249999999999</v>
      </c>
      <c r="S314" s="170">
        <v>0</v>
      </c>
      <c r="T314" s="171">
        <f t="shared" si="88"/>
        <v>0</v>
      </c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R314" s="172" t="s">
        <v>247</v>
      </c>
      <c r="AT314" s="172" t="s">
        <v>221</v>
      </c>
      <c r="AU314" s="172" t="s">
        <v>84</v>
      </c>
      <c r="AY314" s="13" t="s">
        <v>219</v>
      </c>
      <c r="BE314" s="91">
        <f t="shared" si="89"/>
        <v>0</v>
      </c>
      <c r="BF314" s="91">
        <f t="shared" si="90"/>
        <v>0</v>
      </c>
      <c r="BG314" s="91">
        <f t="shared" si="91"/>
        <v>0</v>
      </c>
      <c r="BH314" s="91">
        <f t="shared" si="92"/>
        <v>0</v>
      </c>
      <c r="BI314" s="91">
        <f t="shared" si="93"/>
        <v>0</v>
      </c>
      <c r="BJ314" s="13" t="s">
        <v>84</v>
      </c>
      <c r="BK314" s="91">
        <f t="shared" si="94"/>
        <v>0</v>
      </c>
      <c r="BL314" s="13" t="s">
        <v>247</v>
      </c>
      <c r="BM314" s="172" t="s">
        <v>807</v>
      </c>
    </row>
    <row r="315" spans="1:65" s="2" customFormat="1" ht="16.5" customHeight="1" x14ac:dyDescent="0.2">
      <c r="A315" s="30"/>
      <c r="B315" s="128"/>
      <c r="C315" s="160" t="s">
        <v>808</v>
      </c>
      <c r="D315" s="160" t="s">
        <v>221</v>
      </c>
      <c r="E315" s="161" t="s">
        <v>809</v>
      </c>
      <c r="F315" s="162" t="s">
        <v>810</v>
      </c>
      <c r="G315" s="163" t="s">
        <v>321</v>
      </c>
      <c r="H315" s="164">
        <v>123.675</v>
      </c>
      <c r="I315" s="165"/>
      <c r="J315" s="166">
        <f t="shared" si="85"/>
        <v>0</v>
      </c>
      <c r="K315" s="167"/>
      <c r="L315" s="31"/>
      <c r="M315" s="168" t="s">
        <v>1</v>
      </c>
      <c r="N315" s="169" t="s">
        <v>38</v>
      </c>
      <c r="O315" s="59"/>
      <c r="P315" s="170">
        <f t="shared" si="86"/>
        <v>0</v>
      </c>
      <c r="Q315" s="170">
        <v>0</v>
      </c>
      <c r="R315" s="170">
        <f t="shared" si="87"/>
        <v>0</v>
      </c>
      <c r="S315" s="170">
        <v>0</v>
      </c>
      <c r="T315" s="171">
        <f t="shared" si="88"/>
        <v>0</v>
      </c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R315" s="172" t="s">
        <v>247</v>
      </c>
      <c r="AT315" s="172" t="s">
        <v>221</v>
      </c>
      <c r="AU315" s="172" t="s">
        <v>84</v>
      </c>
      <c r="AY315" s="13" t="s">
        <v>219</v>
      </c>
      <c r="BE315" s="91">
        <f t="shared" si="89"/>
        <v>0</v>
      </c>
      <c r="BF315" s="91">
        <f t="shared" si="90"/>
        <v>0</v>
      </c>
      <c r="BG315" s="91">
        <f t="shared" si="91"/>
        <v>0</v>
      </c>
      <c r="BH315" s="91">
        <f t="shared" si="92"/>
        <v>0</v>
      </c>
      <c r="BI315" s="91">
        <f t="shared" si="93"/>
        <v>0</v>
      </c>
      <c r="BJ315" s="13" t="s">
        <v>84</v>
      </c>
      <c r="BK315" s="91">
        <f t="shared" si="94"/>
        <v>0</v>
      </c>
      <c r="BL315" s="13" t="s">
        <v>247</v>
      </c>
      <c r="BM315" s="172" t="s">
        <v>811</v>
      </c>
    </row>
    <row r="316" spans="1:65" s="2" customFormat="1" ht="16.5" customHeight="1" x14ac:dyDescent="0.2">
      <c r="A316" s="30"/>
      <c r="B316" s="128"/>
      <c r="C316" s="178" t="s">
        <v>812</v>
      </c>
      <c r="D316" s="178" t="s">
        <v>680</v>
      </c>
      <c r="E316" s="179" t="s">
        <v>813</v>
      </c>
      <c r="F316" s="180" t="s">
        <v>814</v>
      </c>
      <c r="G316" s="181" t="s">
        <v>380</v>
      </c>
      <c r="H316" s="182">
        <v>349.2</v>
      </c>
      <c r="I316" s="183"/>
      <c r="J316" s="184">
        <f t="shared" si="85"/>
        <v>0</v>
      </c>
      <c r="K316" s="185"/>
      <c r="L316" s="186"/>
      <c r="M316" s="187" t="s">
        <v>1</v>
      </c>
      <c r="N316" s="188" t="s">
        <v>38</v>
      </c>
      <c r="O316" s="59"/>
      <c r="P316" s="170">
        <f t="shared" si="86"/>
        <v>0</v>
      </c>
      <c r="Q316" s="170">
        <v>1.1000000000000001E-3</v>
      </c>
      <c r="R316" s="170">
        <f t="shared" si="87"/>
        <v>0.38412000000000002</v>
      </c>
      <c r="S316" s="170">
        <v>0</v>
      </c>
      <c r="T316" s="171">
        <f t="shared" si="88"/>
        <v>0</v>
      </c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R316" s="172" t="s">
        <v>275</v>
      </c>
      <c r="AT316" s="172" t="s">
        <v>680</v>
      </c>
      <c r="AU316" s="172" t="s">
        <v>84</v>
      </c>
      <c r="AY316" s="13" t="s">
        <v>219</v>
      </c>
      <c r="BE316" s="91">
        <f t="shared" si="89"/>
        <v>0</v>
      </c>
      <c r="BF316" s="91">
        <f t="shared" si="90"/>
        <v>0</v>
      </c>
      <c r="BG316" s="91">
        <f t="shared" si="91"/>
        <v>0</v>
      </c>
      <c r="BH316" s="91">
        <f t="shared" si="92"/>
        <v>0</v>
      </c>
      <c r="BI316" s="91">
        <f t="shared" si="93"/>
        <v>0</v>
      </c>
      <c r="BJ316" s="13" t="s">
        <v>84</v>
      </c>
      <c r="BK316" s="91">
        <f t="shared" si="94"/>
        <v>0</v>
      </c>
      <c r="BL316" s="13" t="s">
        <v>247</v>
      </c>
      <c r="BM316" s="172" t="s">
        <v>815</v>
      </c>
    </row>
    <row r="317" spans="1:65" s="2" customFormat="1" ht="21.75" customHeight="1" x14ac:dyDescent="0.2">
      <c r="A317" s="30"/>
      <c r="B317" s="128"/>
      <c r="C317" s="160" t="s">
        <v>816</v>
      </c>
      <c r="D317" s="160" t="s">
        <v>221</v>
      </c>
      <c r="E317" s="161" t="s">
        <v>817</v>
      </c>
      <c r="F317" s="162" t="s">
        <v>818</v>
      </c>
      <c r="G317" s="163" t="s">
        <v>321</v>
      </c>
      <c r="H317" s="164">
        <v>116.02500000000001</v>
      </c>
      <c r="I317" s="165"/>
      <c r="J317" s="166">
        <f t="shared" si="85"/>
        <v>0</v>
      </c>
      <c r="K317" s="167"/>
      <c r="L317" s="31"/>
      <c r="M317" s="168" t="s">
        <v>1</v>
      </c>
      <c r="N317" s="169" t="s">
        <v>38</v>
      </c>
      <c r="O317" s="59"/>
      <c r="P317" s="170">
        <f t="shared" si="86"/>
        <v>0</v>
      </c>
      <c r="Q317" s="170">
        <v>0</v>
      </c>
      <c r="R317" s="170">
        <f t="shared" si="87"/>
        <v>0</v>
      </c>
      <c r="S317" s="170">
        <v>0</v>
      </c>
      <c r="T317" s="171">
        <f t="shared" si="88"/>
        <v>0</v>
      </c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R317" s="172" t="s">
        <v>247</v>
      </c>
      <c r="AT317" s="172" t="s">
        <v>221</v>
      </c>
      <c r="AU317" s="172" t="s">
        <v>84</v>
      </c>
      <c r="AY317" s="13" t="s">
        <v>219</v>
      </c>
      <c r="BE317" s="91">
        <f t="shared" si="89"/>
        <v>0</v>
      </c>
      <c r="BF317" s="91">
        <f t="shared" si="90"/>
        <v>0</v>
      </c>
      <c r="BG317" s="91">
        <f t="shared" si="91"/>
        <v>0</v>
      </c>
      <c r="BH317" s="91">
        <f t="shared" si="92"/>
        <v>0</v>
      </c>
      <c r="BI317" s="91">
        <f t="shared" si="93"/>
        <v>0</v>
      </c>
      <c r="BJ317" s="13" t="s">
        <v>84</v>
      </c>
      <c r="BK317" s="91">
        <f t="shared" si="94"/>
        <v>0</v>
      </c>
      <c r="BL317" s="13" t="s">
        <v>247</v>
      </c>
      <c r="BM317" s="172" t="s">
        <v>819</v>
      </c>
    </row>
    <row r="318" spans="1:65" s="2" customFormat="1" ht="16.5" customHeight="1" x14ac:dyDescent="0.2">
      <c r="A318" s="30"/>
      <c r="B318" s="128"/>
      <c r="C318" s="178" t="s">
        <v>820</v>
      </c>
      <c r="D318" s="178" t="s">
        <v>680</v>
      </c>
      <c r="E318" s="179" t="s">
        <v>821</v>
      </c>
      <c r="F318" s="180" t="s">
        <v>822</v>
      </c>
      <c r="G318" s="181" t="s">
        <v>380</v>
      </c>
      <c r="H318" s="182">
        <v>408</v>
      </c>
      <c r="I318" s="183"/>
      <c r="J318" s="184">
        <f t="shared" si="85"/>
        <v>0</v>
      </c>
      <c r="K318" s="185"/>
      <c r="L318" s="186"/>
      <c r="M318" s="187" t="s">
        <v>1</v>
      </c>
      <c r="N318" s="188" t="s">
        <v>38</v>
      </c>
      <c r="O318" s="59"/>
      <c r="P318" s="170">
        <f t="shared" si="86"/>
        <v>0</v>
      </c>
      <c r="Q318" s="170">
        <v>8.3000000000000001E-4</v>
      </c>
      <c r="R318" s="170">
        <f t="shared" si="87"/>
        <v>0.33864</v>
      </c>
      <c r="S318" s="170">
        <v>0</v>
      </c>
      <c r="T318" s="171">
        <f t="shared" si="88"/>
        <v>0</v>
      </c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R318" s="172" t="s">
        <v>275</v>
      </c>
      <c r="AT318" s="172" t="s">
        <v>680</v>
      </c>
      <c r="AU318" s="172" t="s">
        <v>84</v>
      </c>
      <c r="AY318" s="13" t="s">
        <v>219</v>
      </c>
      <c r="BE318" s="91">
        <f t="shared" si="89"/>
        <v>0</v>
      </c>
      <c r="BF318" s="91">
        <f t="shared" si="90"/>
        <v>0</v>
      </c>
      <c r="BG318" s="91">
        <f t="shared" si="91"/>
        <v>0</v>
      </c>
      <c r="BH318" s="91">
        <f t="shared" si="92"/>
        <v>0</v>
      </c>
      <c r="BI318" s="91">
        <f t="shared" si="93"/>
        <v>0</v>
      </c>
      <c r="BJ318" s="13" t="s">
        <v>84</v>
      </c>
      <c r="BK318" s="91">
        <f t="shared" si="94"/>
        <v>0</v>
      </c>
      <c r="BL318" s="13" t="s">
        <v>247</v>
      </c>
      <c r="BM318" s="172" t="s">
        <v>823</v>
      </c>
    </row>
    <row r="319" spans="1:65" s="2" customFormat="1" ht="21.75" customHeight="1" x14ac:dyDescent="0.2">
      <c r="A319" s="30"/>
      <c r="B319" s="128"/>
      <c r="C319" s="160" t="s">
        <v>824</v>
      </c>
      <c r="D319" s="160" t="s">
        <v>221</v>
      </c>
      <c r="E319" s="161" t="s">
        <v>825</v>
      </c>
      <c r="F319" s="162" t="s">
        <v>826</v>
      </c>
      <c r="G319" s="163" t="s">
        <v>224</v>
      </c>
      <c r="H319" s="164">
        <v>4.7050000000000001</v>
      </c>
      <c r="I319" s="165"/>
      <c r="J319" s="166">
        <f t="shared" si="85"/>
        <v>0</v>
      </c>
      <c r="K319" s="167"/>
      <c r="L319" s="31"/>
      <c r="M319" s="168" t="s">
        <v>1</v>
      </c>
      <c r="N319" s="169" t="s">
        <v>38</v>
      </c>
      <c r="O319" s="59"/>
      <c r="P319" s="170">
        <f t="shared" si="86"/>
        <v>0</v>
      </c>
      <c r="Q319" s="170">
        <v>2.0889999999999999E-2</v>
      </c>
      <c r="R319" s="170">
        <f t="shared" si="87"/>
        <v>9.8287449999999998E-2</v>
      </c>
      <c r="S319" s="170">
        <v>0</v>
      </c>
      <c r="T319" s="171">
        <f t="shared" si="88"/>
        <v>0</v>
      </c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R319" s="172" t="s">
        <v>247</v>
      </c>
      <c r="AT319" s="172" t="s">
        <v>221</v>
      </c>
      <c r="AU319" s="172" t="s">
        <v>84</v>
      </c>
      <c r="AY319" s="13" t="s">
        <v>219</v>
      </c>
      <c r="BE319" s="91">
        <f t="shared" si="89"/>
        <v>0</v>
      </c>
      <c r="BF319" s="91">
        <f t="shared" si="90"/>
        <v>0</v>
      </c>
      <c r="BG319" s="91">
        <f t="shared" si="91"/>
        <v>0</v>
      </c>
      <c r="BH319" s="91">
        <f t="shared" si="92"/>
        <v>0</v>
      </c>
      <c r="BI319" s="91">
        <f t="shared" si="93"/>
        <v>0</v>
      </c>
      <c r="BJ319" s="13" t="s">
        <v>84</v>
      </c>
      <c r="BK319" s="91">
        <f t="shared" si="94"/>
        <v>0</v>
      </c>
      <c r="BL319" s="13" t="s">
        <v>247</v>
      </c>
      <c r="BM319" s="172" t="s">
        <v>827</v>
      </c>
    </row>
    <row r="320" spans="1:65" s="2" customFormat="1" ht="33" customHeight="1" x14ac:dyDescent="0.2">
      <c r="A320" s="30"/>
      <c r="B320" s="128"/>
      <c r="C320" s="160" t="s">
        <v>574</v>
      </c>
      <c r="D320" s="160" t="s">
        <v>221</v>
      </c>
      <c r="E320" s="161" t="s">
        <v>828</v>
      </c>
      <c r="F320" s="162" t="s">
        <v>829</v>
      </c>
      <c r="G320" s="163" t="s">
        <v>321</v>
      </c>
      <c r="H320" s="164">
        <v>2.5750000000000002</v>
      </c>
      <c r="I320" s="165"/>
      <c r="J320" s="166">
        <f t="shared" si="85"/>
        <v>0</v>
      </c>
      <c r="K320" s="167"/>
      <c r="L320" s="31"/>
      <c r="M320" s="168" t="s">
        <v>1</v>
      </c>
      <c r="N320" s="169" t="s">
        <v>38</v>
      </c>
      <c r="O320" s="59"/>
      <c r="P320" s="170">
        <f t="shared" si="86"/>
        <v>0</v>
      </c>
      <c r="Q320" s="170">
        <v>1.422E-2</v>
      </c>
      <c r="R320" s="170">
        <f t="shared" si="87"/>
        <v>3.6616500000000003E-2</v>
      </c>
      <c r="S320" s="170">
        <v>0</v>
      </c>
      <c r="T320" s="171">
        <f t="shared" si="88"/>
        <v>0</v>
      </c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R320" s="172" t="s">
        <v>247</v>
      </c>
      <c r="AT320" s="172" t="s">
        <v>221</v>
      </c>
      <c r="AU320" s="172" t="s">
        <v>84</v>
      </c>
      <c r="AY320" s="13" t="s">
        <v>219</v>
      </c>
      <c r="BE320" s="91">
        <f t="shared" si="89"/>
        <v>0</v>
      </c>
      <c r="BF320" s="91">
        <f t="shared" si="90"/>
        <v>0</v>
      </c>
      <c r="BG320" s="91">
        <f t="shared" si="91"/>
        <v>0</v>
      </c>
      <c r="BH320" s="91">
        <f t="shared" si="92"/>
        <v>0</v>
      </c>
      <c r="BI320" s="91">
        <f t="shared" si="93"/>
        <v>0</v>
      </c>
      <c r="BJ320" s="13" t="s">
        <v>84</v>
      </c>
      <c r="BK320" s="91">
        <f t="shared" si="94"/>
        <v>0</v>
      </c>
      <c r="BL320" s="13" t="s">
        <v>247</v>
      </c>
      <c r="BM320" s="172" t="s">
        <v>830</v>
      </c>
    </row>
    <row r="321" spans="1:65" s="2" customFormat="1" ht="33" customHeight="1" x14ac:dyDescent="0.2">
      <c r="A321" s="30"/>
      <c r="B321" s="128"/>
      <c r="C321" s="160" t="s">
        <v>831</v>
      </c>
      <c r="D321" s="160" t="s">
        <v>221</v>
      </c>
      <c r="E321" s="161" t="s">
        <v>832</v>
      </c>
      <c r="F321" s="162" t="s">
        <v>833</v>
      </c>
      <c r="G321" s="163" t="s">
        <v>321</v>
      </c>
      <c r="H321" s="164">
        <v>25.946999999999999</v>
      </c>
      <c r="I321" s="165"/>
      <c r="J321" s="166">
        <f t="shared" si="85"/>
        <v>0</v>
      </c>
      <c r="K321" s="167"/>
      <c r="L321" s="31"/>
      <c r="M321" s="168" t="s">
        <v>1</v>
      </c>
      <c r="N321" s="169" t="s">
        <v>38</v>
      </c>
      <c r="O321" s="59"/>
      <c r="P321" s="170">
        <f t="shared" si="86"/>
        <v>0</v>
      </c>
      <c r="Q321" s="170">
        <v>2.265E-2</v>
      </c>
      <c r="R321" s="170">
        <f t="shared" si="87"/>
        <v>0.58769954999999996</v>
      </c>
      <c r="S321" s="170">
        <v>0</v>
      </c>
      <c r="T321" s="171">
        <f t="shared" si="88"/>
        <v>0</v>
      </c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R321" s="172" t="s">
        <v>247</v>
      </c>
      <c r="AT321" s="172" t="s">
        <v>221</v>
      </c>
      <c r="AU321" s="172" t="s">
        <v>84</v>
      </c>
      <c r="AY321" s="13" t="s">
        <v>219</v>
      </c>
      <c r="BE321" s="91">
        <f t="shared" si="89"/>
        <v>0</v>
      </c>
      <c r="BF321" s="91">
        <f t="shared" si="90"/>
        <v>0</v>
      </c>
      <c r="BG321" s="91">
        <f t="shared" si="91"/>
        <v>0</v>
      </c>
      <c r="BH321" s="91">
        <f t="shared" si="92"/>
        <v>0</v>
      </c>
      <c r="BI321" s="91">
        <f t="shared" si="93"/>
        <v>0</v>
      </c>
      <c r="BJ321" s="13" t="s">
        <v>84</v>
      </c>
      <c r="BK321" s="91">
        <f t="shared" si="94"/>
        <v>0</v>
      </c>
      <c r="BL321" s="13" t="s">
        <v>247</v>
      </c>
      <c r="BM321" s="172" t="s">
        <v>834</v>
      </c>
    </row>
    <row r="322" spans="1:65" s="2" customFormat="1" ht="37.799999999999997" customHeight="1" x14ac:dyDescent="0.2">
      <c r="A322" s="30"/>
      <c r="B322" s="128"/>
      <c r="C322" s="160" t="s">
        <v>578</v>
      </c>
      <c r="D322" s="160" t="s">
        <v>221</v>
      </c>
      <c r="E322" s="161" t="s">
        <v>835</v>
      </c>
      <c r="F322" s="162" t="s">
        <v>836</v>
      </c>
      <c r="G322" s="163" t="s">
        <v>321</v>
      </c>
      <c r="H322" s="164">
        <v>5.4809999999999999</v>
      </c>
      <c r="I322" s="165"/>
      <c r="J322" s="166">
        <f t="shared" si="85"/>
        <v>0</v>
      </c>
      <c r="K322" s="167"/>
      <c r="L322" s="31"/>
      <c r="M322" s="168" t="s">
        <v>1</v>
      </c>
      <c r="N322" s="169" t="s">
        <v>38</v>
      </c>
      <c r="O322" s="59"/>
      <c r="P322" s="170">
        <f t="shared" si="86"/>
        <v>0</v>
      </c>
      <c r="Q322" s="170">
        <v>2.546E-2</v>
      </c>
      <c r="R322" s="170">
        <f t="shared" si="87"/>
        <v>0.13954626000000001</v>
      </c>
      <c r="S322" s="170">
        <v>0</v>
      </c>
      <c r="T322" s="171">
        <f t="shared" si="88"/>
        <v>0</v>
      </c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R322" s="172" t="s">
        <v>247</v>
      </c>
      <c r="AT322" s="172" t="s">
        <v>221</v>
      </c>
      <c r="AU322" s="172" t="s">
        <v>84</v>
      </c>
      <c r="AY322" s="13" t="s">
        <v>219</v>
      </c>
      <c r="BE322" s="91">
        <f t="shared" si="89"/>
        <v>0</v>
      </c>
      <c r="BF322" s="91">
        <f t="shared" si="90"/>
        <v>0</v>
      </c>
      <c r="BG322" s="91">
        <f t="shared" si="91"/>
        <v>0</v>
      </c>
      <c r="BH322" s="91">
        <f t="shared" si="92"/>
        <v>0</v>
      </c>
      <c r="BI322" s="91">
        <f t="shared" si="93"/>
        <v>0</v>
      </c>
      <c r="BJ322" s="13" t="s">
        <v>84</v>
      </c>
      <c r="BK322" s="91">
        <f t="shared" si="94"/>
        <v>0</v>
      </c>
      <c r="BL322" s="13" t="s">
        <v>247</v>
      </c>
      <c r="BM322" s="172" t="s">
        <v>837</v>
      </c>
    </row>
    <row r="323" spans="1:65" s="2" customFormat="1" ht="33" customHeight="1" x14ac:dyDescent="0.2">
      <c r="A323" s="30"/>
      <c r="B323" s="128"/>
      <c r="C323" s="160" t="s">
        <v>838</v>
      </c>
      <c r="D323" s="160" t="s">
        <v>221</v>
      </c>
      <c r="E323" s="161" t="s">
        <v>839</v>
      </c>
      <c r="F323" s="162" t="s">
        <v>840</v>
      </c>
      <c r="G323" s="163" t="s">
        <v>321</v>
      </c>
      <c r="H323" s="164">
        <v>6.5250000000000004</v>
      </c>
      <c r="I323" s="165"/>
      <c r="J323" s="166">
        <f t="shared" si="85"/>
        <v>0</v>
      </c>
      <c r="K323" s="167"/>
      <c r="L323" s="31"/>
      <c r="M323" s="168" t="s">
        <v>1</v>
      </c>
      <c r="N323" s="169" t="s">
        <v>38</v>
      </c>
      <c r="O323" s="59"/>
      <c r="P323" s="170">
        <f t="shared" si="86"/>
        <v>0</v>
      </c>
      <c r="Q323" s="170">
        <v>2.546E-2</v>
      </c>
      <c r="R323" s="170">
        <f t="shared" si="87"/>
        <v>0.16612650000000001</v>
      </c>
      <c r="S323" s="170">
        <v>0</v>
      </c>
      <c r="T323" s="171">
        <f t="shared" si="88"/>
        <v>0</v>
      </c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R323" s="172" t="s">
        <v>247</v>
      </c>
      <c r="AT323" s="172" t="s">
        <v>221</v>
      </c>
      <c r="AU323" s="172" t="s">
        <v>84</v>
      </c>
      <c r="AY323" s="13" t="s">
        <v>219</v>
      </c>
      <c r="BE323" s="91">
        <f t="shared" si="89"/>
        <v>0</v>
      </c>
      <c r="BF323" s="91">
        <f t="shared" si="90"/>
        <v>0</v>
      </c>
      <c r="BG323" s="91">
        <f t="shared" si="91"/>
        <v>0</v>
      </c>
      <c r="BH323" s="91">
        <f t="shared" si="92"/>
        <v>0</v>
      </c>
      <c r="BI323" s="91">
        <f t="shared" si="93"/>
        <v>0</v>
      </c>
      <c r="BJ323" s="13" t="s">
        <v>84</v>
      </c>
      <c r="BK323" s="91">
        <f t="shared" si="94"/>
        <v>0</v>
      </c>
      <c r="BL323" s="13" t="s">
        <v>247</v>
      </c>
      <c r="BM323" s="172" t="s">
        <v>841</v>
      </c>
    </row>
    <row r="324" spans="1:65" s="2" customFormat="1" ht="24.3" customHeight="1" x14ac:dyDescent="0.2">
      <c r="A324" s="30"/>
      <c r="B324" s="128"/>
      <c r="C324" s="160" t="s">
        <v>581</v>
      </c>
      <c r="D324" s="160" t="s">
        <v>221</v>
      </c>
      <c r="E324" s="161" t="s">
        <v>842</v>
      </c>
      <c r="F324" s="162" t="s">
        <v>843</v>
      </c>
      <c r="G324" s="163" t="s">
        <v>380</v>
      </c>
      <c r="H324" s="164">
        <v>20.6</v>
      </c>
      <c r="I324" s="165"/>
      <c r="J324" s="166">
        <f t="shared" si="85"/>
        <v>0</v>
      </c>
      <c r="K324" s="167"/>
      <c r="L324" s="31"/>
      <c r="M324" s="168" t="s">
        <v>1</v>
      </c>
      <c r="N324" s="169" t="s">
        <v>38</v>
      </c>
      <c r="O324" s="59"/>
      <c r="P324" s="170">
        <f t="shared" si="86"/>
        <v>0</v>
      </c>
      <c r="Q324" s="170">
        <v>2.1000000000000001E-4</v>
      </c>
      <c r="R324" s="170">
        <f t="shared" si="87"/>
        <v>4.3260000000000009E-3</v>
      </c>
      <c r="S324" s="170">
        <v>0</v>
      </c>
      <c r="T324" s="171">
        <f t="shared" si="88"/>
        <v>0</v>
      </c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R324" s="172" t="s">
        <v>247</v>
      </c>
      <c r="AT324" s="172" t="s">
        <v>221</v>
      </c>
      <c r="AU324" s="172" t="s">
        <v>84</v>
      </c>
      <c r="AY324" s="13" t="s">
        <v>219</v>
      </c>
      <c r="BE324" s="91">
        <f t="shared" si="89"/>
        <v>0</v>
      </c>
      <c r="BF324" s="91">
        <f t="shared" si="90"/>
        <v>0</v>
      </c>
      <c r="BG324" s="91">
        <f t="shared" si="91"/>
        <v>0</v>
      </c>
      <c r="BH324" s="91">
        <f t="shared" si="92"/>
        <v>0</v>
      </c>
      <c r="BI324" s="91">
        <f t="shared" si="93"/>
        <v>0</v>
      </c>
      <c r="BJ324" s="13" t="s">
        <v>84</v>
      </c>
      <c r="BK324" s="91">
        <f t="shared" si="94"/>
        <v>0</v>
      </c>
      <c r="BL324" s="13" t="s">
        <v>247</v>
      </c>
      <c r="BM324" s="172" t="s">
        <v>844</v>
      </c>
    </row>
    <row r="325" spans="1:65" s="2" customFormat="1" ht="24.3" customHeight="1" x14ac:dyDescent="0.2">
      <c r="A325" s="30"/>
      <c r="B325" s="128"/>
      <c r="C325" s="160" t="s">
        <v>845</v>
      </c>
      <c r="D325" s="160" t="s">
        <v>221</v>
      </c>
      <c r="E325" s="161" t="s">
        <v>846</v>
      </c>
      <c r="F325" s="162" t="s">
        <v>847</v>
      </c>
      <c r="G325" s="163" t="s">
        <v>380</v>
      </c>
      <c r="H325" s="164">
        <v>12</v>
      </c>
      <c r="I325" s="165"/>
      <c r="J325" s="166">
        <f t="shared" si="85"/>
        <v>0</v>
      </c>
      <c r="K325" s="167"/>
      <c r="L325" s="31"/>
      <c r="M325" s="168" t="s">
        <v>1</v>
      </c>
      <c r="N325" s="169" t="s">
        <v>38</v>
      </c>
      <c r="O325" s="59"/>
      <c r="P325" s="170">
        <f t="shared" si="86"/>
        <v>0</v>
      </c>
      <c r="Q325" s="170">
        <v>2.1000000000000001E-4</v>
      </c>
      <c r="R325" s="170">
        <f t="shared" si="87"/>
        <v>2.5200000000000001E-3</v>
      </c>
      <c r="S325" s="170">
        <v>0</v>
      </c>
      <c r="T325" s="171">
        <f t="shared" si="88"/>
        <v>0</v>
      </c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R325" s="172" t="s">
        <v>247</v>
      </c>
      <c r="AT325" s="172" t="s">
        <v>221</v>
      </c>
      <c r="AU325" s="172" t="s">
        <v>84</v>
      </c>
      <c r="AY325" s="13" t="s">
        <v>219</v>
      </c>
      <c r="BE325" s="91">
        <f t="shared" si="89"/>
        <v>0</v>
      </c>
      <c r="BF325" s="91">
        <f t="shared" si="90"/>
        <v>0</v>
      </c>
      <c r="BG325" s="91">
        <f t="shared" si="91"/>
        <v>0</v>
      </c>
      <c r="BH325" s="91">
        <f t="shared" si="92"/>
        <v>0</v>
      </c>
      <c r="BI325" s="91">
        <f t="shared" si="93"/>
        <v>0</v>
      </c>
      <c r="BJ325" s="13" t="s">
        <v>84</v>
      </c>
      <c r="BK325" s="91">
        <f t="shared" si="94"/>
        <v>0</v>
      </c>
      <c r="BL325" s="13" t="s">
        <v>247</v>
      </c>
      <c r="BM325" s="172" t="s">
        <v>848</v>
      </c>
    </row>
    <row r="326" spans="1:65" s="2" customFormat="1" ht="16.5" customHeight="1" x14ac:dyDescent="0.2">
      <c r="A326" s="30"/>
      <c r="B326" s="128"/>
      <c r="C326" s="178" t="s">
        <v>585</v>
      </c>
      <c r="D326" s="178" t="s">
        <v>680</v>
      </c>
      <c r="E326" s="179" t="s">
        <v>849</v>
      </c>
      <c r="F326" s="180" t="s">
        <v>850</v>
      </c>
      <c r="G326" s="181" t="s">
        <v>224</v>
      </c>
      <c r="H326" s="182">
        <v>0.29399999999999998</v>
      </c>
      <c r="I326" s="183"/>
      <c r="J326" s="184">
        <f t="shared" si="85"/>
        <v>0</v>
      </c>
      <c r="K326" s="185"/>
      <c r="L326" s="186"/>
      <c r="M326" s="187" t="s">
        <v>1</v>
      </c>
      <c r="N326" s="188" t="s">
        <v>38</v>
      </c>
      <c r="O326" s="59"/>
      <c r="P326" s="170">
        <f t="shared" si="86"/>
        <v>0</v>
      </c>
      <c r="Q326" s="170">
        <v>0.55000000000000004</v>
      </c>
      <c r="R326" s="170">
        <f t="shared" si="87"/>
        <v>0.16170000000000001</v>
      </c>
      <c r="S326" s="170">
        <v>0</v>
      </c>
      <c r="T326" s="171">
        <f t="shared" si="88"/>
        <v>0</v>
      </c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R326" s="172" t="s">
        <v>275</v>
      </c>
      <c r="AT326" s="172" t="s">
        <v>680</v>
      </c>
      <c r="AU326" s="172" t="s">
        <v>84</v>
      </c>
      <c r="AY326" s="13" t="s">
        <v>219</v>
      </c>
      <c r="BE326" s="91">
        <f t="shared" si="89"/>
        <v>0</v>
      </c>
      <c r="BF326" s="91">
        <f t="shared" si="90"/>
        <v>0</v>
      </c>
      <c r="BG326" s="91">
        <f t="shared" si="91"/>
        <v>0</v>
      </c>
      <c r="BH326" s="91">
        <f t="shared" si="92"/>
        <v>0</v>
      </c>
      <c r="BI326" s="91">
        <f t="shared" si="93"/>
        <v>0</v>
      </c>
      <c r="BJ326" s="13" t="s">
        <v>84</v>
      </c>
      <c r="BK326" s="91">
        <f t="shared" si="94"/>
        <v>0</v>
      </c>
      <c r="BL326" s="13" t="s">
        <v>247</v>
      </c>
      <c r="BM326" s="172" t="s">
        <v>851</v>
      </c>
    </row>
    <row r="327" spans="1:65" s="2" customFormat="1" ht="24.3" customHeight="1" x14ac:dyDescent="0.2">
      <c r="A327" s="30"/>
      <c r="B327" s="128"/>
      <c r="C327" s="160" t="s">
        <v>852</v>
      </c>
      <c r="D327" s="160" t="s">
        <v>221</v>
      </c>
      <c r="E327" s="161" t="s">
        <v>853</v>
      </c>
      <c r="F327" s="162" t="s">
        <v>854</v>
      </c>
      <c r="G327" s="163" t="s">
        <v>224</v>
      </c>
      <c r="H327" s="164">
        <v>0.26800000000000002</v>
      </c>
      <c r="I327" s="165"/>
      <c r="J327" s="166">
        <f t="shared" si="85"/>
        <v>0</v>
      </c>
      <c r="K327" s="167"/>
      <c r="L327" s="31"/>
      <c r="M327" s="168" t="s">
        <v>1</v>
      </c>
      <c r="N327" s="169" t="s">
        <v>38</v>
      </c>
      <c r="O327" s="59"/>
      <c r="P327" s="170">
        <f t="shared" si="86"/>
        <v>0</v>
      </c>
      <c r="Q327" s="170">
        <v>2.2040000000000001E-2</v>
      </c>
      <c r="R327" s="170">
        <f t="shared" si="87"/>
        <v>5.9067200000000007E-3</v>
      </c>
      <c r="S327" s="170">
        <v>0</v>
      </c>
      <c r="T327" s="171">
        <f t="shared" si="88"/>
        <v>0</v>
      </c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R327" s="172" t="s">
        <v>247</v>
      </c>
      <c r="AT327" s="172" t="s">
        <v>221</v>
      </c>
      <c r="AU327" s="172" t="s">
        <v>84</v>
      </c>
      <c r="AY327" s="13" t="s">
        <v>219</v>
      </c>
      <c r="BE327" s="91">
        <f t="shared" si="89"/>
        <v>0</v>
      </c>
      <c r="BF327" s="91">
        <f t="shared" si="90"/>
        <v>0</v>
      </c>
      <c r="BG327" s="91">
        <f t="shared" si="91"/>
        <v>0</v>
      </c>
      <c r="BH327" s="91">
        <f t="shared" si="92"/>
        <v>0</v>
      </c>
      <c r="BI327" s="91">
        <f t="shared" si="93"/>
        <v>0</v>
      </c>
      <c r="BJ327" s="13" t="s">
        <v>84</v>
      </c>
      <c r="BK327" s="91">
        <f t="shared" si="94"/>
        <v>0</v>
      </c>
      <c r="BL327" s="13" t="s">
        <v>247</v>
      </c>
      <c r="BM327" s="172" t="s">
        <v>855</v>
      </c>
    </row>
    <row r="328" spans="1:65" s="2" customFormat="1" ht="24.3" customHeight="1" x14ac:dyDescent="0.2">
      <c r="A328" s="30"/>
      <c r="B328" s="128"/>
      <c r="C328" s="160" t="s">
        <v>588</v>
      </c>
      <c r="D328" s="160" t="s">
        <v>221</v>
      </c>
      <c r="E328" s="161" t="s">
        <v>856</v>
      </c>
      <c r="F328" s="162" t="s">
        <v>857</v>
      </c>
      <c r="G328" s="163" t="s">
        <v>711</v>
      </c>
      <c r="H328" s="189"/>
      <c r="I328" s="165"/>
      <c r="J328" s="166">
        <f t="shared" si="85"/>
        <v>0</v>
      </c>
      <c r="K328" s="167"/>
      <c r="L328" s="31"/>
      <c r="M328" s="168" t="s">
        <v>1</v>
      </c>
      <c r="N328" s="169" t="s">
        <v>38</v>
      </c>
      <c r="O328" s="59"/>
      <c r="P328" s="170">
        <f t="shared" si="86"/>
        <v>0</v>
      </c>
      <c r="Q328" s="170">
        <v>0</v>
      </c>
      <c r="R328" s="170">
        <f t="shared" si="87"/>
        <v>0</v>
      </c>
      <c r="S328" s="170">
        <v>0</v>
      </c>
      <c r="T328" s="171">
        <f t="shared" si="88"/>
        <v>0</v>
      </c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R328" s="172" t="s">
        <v>247</v>
      </c>
      <c r="AT328" s="172" t="s">
        <v>221</v>
      </c>
      <c r="AU328" s="172" t="s">
        <v>84</v>
      </c>
      <c r="AY328" s="13" t="s">
        <v>219</v>
      </c>
      <c r="BE328" s="91">
        <f t="shared" si="89"/>
        <v>0</v>
      </c>
      <c r="BF328" s="91">
        <f t="shared" si="90"/>
        <v>0</v>
      </c>
      <c r="BG328" s="91">
        <f t="shared" si="91"/>
        <v>0</v>
      </c>
      <c r="BH328" s="91">
        <f t="shared" si="92"/>
        <v>0</v>
      </c>
      <c r="BI328" s="91">
        <f t="shared" si="93"/>
        <v>0</v>
      </c>
      <c r="BJ328" s="13" t="s">
        <v>84</v>
      </c>
      <c r="BK328" s="91">
        <f t="shared" si="94"/>
        <v>0</v>
      </c>
      <c r="BL328" s="13" t="s">
        <v>247</v>
      </c>
      <c r="BM328" s="172" t="s">
        <v>858</v>
      </c>
    </row>
    <row r="329" spans="1:65" s="11" customFormat="1" ht="22.8" customHeight="1" x14ac:dyDescent="0.25">
      <c r="B329" s="147"/>
      <c r="D329" s="148" t="s">
        <v>71</v>
      </c>
      <c r="E329" s="158" t="s">
        <v>859</v>
      </c>
      <c r="F329" s="158" t="s">
        <v>860</v>
      </c>
      <c r="I329" s="150"/>
      <c r="J329" s="159">
        <f>BK329</f>
        <v>0</v>
      </c>
      <c r="L329" s="147"/>
      <c r="M329" s="152"/>
      <c r="N329" s="153"/>
      <c r="O329" s="153"/>
      <c r="P329" s="154">
        <f>SUM(P330:P335)</f>
        <v>0</v>
      </c>
      <c r="Q329" s="153"/>
      <c r="R329" s="154">
        <f>SUM(R330:R335)</f>
        <v>3.6682032200000001</v>
      </c>
      <c r="S329" s="153"/>
      <c r="T329" s="155">
        <f>SUM(T330:T335)</f>
        <v>0</v>
      </c>
      <c r="AR329" s="148" t="s">
        <v>84</v>
      </c>
      <c r="AT329" s="156" t="s">
        <v>71</v>
      </c>
      <c r="AU329" s="156" t="s">
        <v>78</v>
      </c>
      <c r="AY329" s="148" t="s">
        <v>219</v>
      </c>
      <c r="BK329" s="157">
        <f>SUM(BK330:BK335)</f>
        <v>0</v>
      </c>
    </row>
    <row r="330" spans="1:65" s="2" customFormat="1" ht="16.5" customHeight="1" x14ac:dyDescent="0.2">
      <c r="A330" s="30"/>
      <c r="B330" s="128"/>
      <c r="C330" s="160" t="s">
        <v>861</v>
      </c>
      <c r="D330" s="160" t="s">
        <v>221</v>
      </c>
      <c r="E330" s="161" t="s">
        <v>862</v>
      </c>
      <c r="F330" s="162" t="s">
        <v>863</v>
      </c>
      <c r="G330" s="163" t="s">
        <v>321</v>
      </c>
      <c r="H330" s="164">
        <v>114.54</v>
      </c>
      <c r="I330" s="165"/>
      <c r="J330" s="166">
        <f t="shared" ref="J330:J335" si="95">ROUND(I330*H330,2)</f>
        <v>0</v>
      </c>
      <c r="K330" s="167"/>
      <c r="L330" s="31"/>
      <c r="M330" s="168" t="s">
        <v>1</v>
      </c>
      <c r="N330" s="169" t="s">
        <v>38</v>
      </c>
      <c r="O330" s="59"/>
      <c r="P330" s="170">
        <f t="shared" ref="P330:P335" si="96">O330*H330</f>
        <v>0</v>
      </c>
      <c r="Q330" s="170">
        <v>1.2E-4</v>
      </c>
      <c r="R330" s="170">
        <f t="shared" ref="R330:R335" si="97">Q330*H330</f>
        <v>1.3744800000000001E-2</v>
      </c>
      <c r="S330" s="170">
        <v>0</v>
      </c>
      <c r="T330" s="171">
        <f t="shared" ref="T330:T335" si="98">S330*H330</f>
        <v>0</v>
      </c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R330" s="172" t="s">
        <v>247</v>
      </c>
      <c r="AT330" s="172" t="s">
        <v>221</v>
      </c>
      <c r="AU330" s="172" t="s">
        <v>84</v>
      </c>
      <c r="AY330" s="13" t="s">
        <v>219</v>
      </c>
      <c r="BE330" s="91">
        <f t="shared" ref="BE330:BE335" si="99">IF(N330="základná",J330,0)</f>
        <v>0</v>
      </c>
      <c r="BF330" s="91">
        <f t="shared" ref="BF330:BF335" si="100">IF(N330="znížená",J330,0)</f>
        <v>0</v>
      </c>
      <c r="BG330" s="91">
        <f t="shared" ref="BG330:BG335" si="101">IF(N330="zákl. prenesená",J330,0)</f>
        <v>0</v>
      </c>
      <c r="BH330" s="91">
        <f t="shared" ref="BH330:BH335" si="102">IF(N330="zníž. prenesená",J330,0)</f>
        <v>0</v>
      </c>
      <c r="BI330" s="91">
        <f t="shared" ref="BI330:BI335" si="103">IF(N330="nulová",J330,0)</f>
        <v>0</v>
      </c>
      <c r="BJ330" s="13" t="s">
        <v>84</v>
      </c>
      <c r="BK330" s="91">
        <f t="shared" ref="BK330:BK335" si="104">ROUND(I330*H330,2)</f>
        <v>0</v>
      </c>
      <c r="BL330" s="13" t="s">
        <v>247</v>
      </c>
      <c r="BM330" s="172" t="s">
        <v>864</v>
      </c>
    </row>
    <row r="331" spans="1:65" s="2" customFormat="1" ht="24.3" customHeight="1" x14ac:dyDescent="0.2">
      <c r="A331" s="30"/>
      <c r="B331" s="128"/>
      <c r="C331" s="160" t="s">
        <v>592</v>
      </c>
      <c r="D331" s="160" t="s">
        <v>221</v>
      </c>
      <c r="E331" s="161" t="s">
        <v>865</v>
      </c>
      <c r="F331" s="162" t="s">
        <v>866</v>
      </c>
      <c r="G331" s="163" t="s">
        <v>321</v>
      </c>
      <c r="H331" s="164">
        <v>7.0590000000000002</v>
      </c>
      <c r="I331" s="165"/>
      <c r="J331" s="166">
        <f t="shared" si="95"/>
        <v>0</v>
      </c>
      <c r="K331" s="167"/>
      <c r="L331" s="31"/>
      <c r="M331" s="168" t="s">
        <v>1</v>
      </c>
      <c r="N331" s="169" t="s">
        <v>38</v>
      </c>
      <c r="O331" s="59"/>
      <c r="P331" s="170">
        <f t="shared" si="96"/>
        <v>0</v>
      </c>
      <c r="Q331" s="170">
        <v>1.721E-2</v>
      </c>
      <c r="R331" s="170">
        <f t="shared" si="97"/>
        <v>0.12148539</v>
      </c>
      <c r="S331" s="170">
        <v>0</v>
      </c>
      <c r="T331" s="171">
        <f t="shared" si="98"/>
        <v>0</v>
      </c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R331" s="172" t="s">
        <v>247</v>
      </c>
      <c r="AT331" s="172" t="s">
        <v>221</v>
      </c>
      <c r="AU331" s="172" t="s">
        <v>84</v>
      </c>
      <c r="AY331" s="13" t="s">
        <v>219</v>
      </c>
      <c r="BE331" s="91">
        <f t="shared" si="99"/>
        <v>0</v>
      </c>
      <c r="BF331" s="91">
        <f t="shared" si="100"/>
        <v>0</v>
      </c>
      <c r="BG331" s="91">
        <f t="shared" si="101"/>
        <v>0</v>
      </c>
      <c r="BH331" s="91">
        <f t="shared" si="102"/>
        <v>0</v>
      </c>
      <c r="BI331" s="91">
        <f t="shared" si="103"/>
        <v>0</v>
      </c>
      <c r="BJ331" s="13" t="s">
        <v>84</v>
      </c>
      <c r="BK331" s="91">
        <f t="shared" si="104"/>
        <v>0</v>
      </c>
      <c r="BL331" s="13" t="s">
        <v>247</v>
      </c>
      <c r="BM331" s="172" t="s">
        <v>867</v>
      </c>
    </row>
    <row r="332" spans="1:65" s="2" customFormat="1" ht="16.5" customHeight="1" x14ac:dyDescent="0.2">
      <c r="A332" s="30"/>
      <c r="B332" s="128"/>
      <c r="C332" s="160" t="s">
        <v>868</v>
      </c>
      <c r="D332" s="160" t="s">
        <v>221</v>
      </c>
      <c r="E332" s="161" t="s">
        <v>869</v>
      </c>
      <c r="F332" s="162" t="s">
        <v>870</v>
      </c>
      <c r="G332" s="163" t="s">
        <v>321</v>
      </c>
      <c r="H332" s="164">
        <v>7.9690000000000003</v>
      </c>
      <c r="I332" s="165"/>
      <c r="J332" s="166">
        <f t="shared" si="95"/>
        <v>0</v>
      </c>
      <c r="K332" s="167"/>
      <c r="L332" s="31"/>
      <c r="M332" s="168" t="s">
        <v>1</v>
      </c>
      <c r="N332" s="169" t="s">
        <v>38</v>
      </c>
      <c r="O332" s="59"/>
      <c r="P332" s="170">
        <f t="shared" si="96"/>
        <v>0</v>
      </c>
      <c r="Q332" s="170">
        <v>1.487E-2</v>
      </c>
      <c r="R332" s="170">
        <f t="shared" si="97"/>
        <v>0.11849903000000001</v>
      </c>
      <c r="S332" s="170">
        <v>0</v>
      </c>
      <c r="T332" s="171">
        <f t="shared" si="98"/>
        <v>0</v>
      </c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R332" s="172" t="s">
        <v>247</v>
      </c>
      <c r="AT332" s="172" t="s">
        <v>221</v>
      </c>
      <c r="AU332" s="172" t="s">
        <v>84</v>
      </c>
      <c r="AY332" s="13" t="s">
        <v>219</v>
      </c>
      <c r="BE332" s="91">
        <f t="shared" si="99"/>
        <v>0</v>
      </c>
      <c r="BF332" s="91">
        <f t="shared" si="100"/>
        <v>0</v>
      </c>
      <c r="BG332" s="91">
        <f t="shared" si="101"/>
        <v>0</v>
      </c>
      <c r="BH332" s="91">
        <f t="shared" si="102"/>
        <v>0</v>
      </c>
      <c r="BI332" s="91">
        <f t="shared" si="103"/>
        <v>0</v>
      </c>
      <c r="BJ332" s="13" t="s">
        <v>84</v>
      </c>
      <c r="BK332" s="91">
        <f t="shared" si="104"/>
        <v>0</v>
      </c>
      <c r="BL332" s="13" t="s">
        <v>247</v>
      </c>
      <c r="BM332" s="172" t="s">
        <v>871</v>
      </c>
    </row>
    <row r="333" spans="1:65" s="2" customFormat="1" ht="16.5" customHeight="1" x14ac:dyDescent="0.2">
      <c r="A333" s="30"/>
      <c r="B333" s="128"/>
      <c r="C333" s="160" t="s">
        <v>595</v>
      </c>
      <c r="D333" s="160" t="s">
        <v>221</v>
      </c>
      <c r="E333" s="161" t="s">
        <v>872</v>
      </c>
      <c r="F333" s="162" t="s">
        <v>873</v>
      </c>
      <c r="G333" s="163" t="s">
        <v>321</v>
      </c>
      <c r="H333" s="164">
        <v>114.54</v>
      </c>
      <c r="I333" s="165"/>
      <c r="J333" s="166">
        <f t="shared" si="95"/>
        <v>0</v>
      </c>
      <c r="K333" s="167"/>
      <c r="L333" s="31"/>
      <c r="M333" s="168" t="s">
        <v>1</v>
      </c>
      <c r="N333" s="169" t="s">
        <v>38</v>
      </c>
      <c r="O333" s="59"/>
      <c r="P333" s="170">
        <f t="shared" si="96"/>
        <v>0</v>
      </c>
      <c r="Q333" s="170">
        <v>2.835E-2</v>
      </c>
      <c r="R333" s="170">
        <f t="shared" si="97"/>
        <v>3.2472090000000002</v>
      </c>
      <c r="S333" s="170">
        <v>0</v>
      </c>
      <c r="T333" s="171">
        <f t="shared" si="98"/>
        <v>0</v>
      </c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R333" s="172" t="s">
        <v>247</v>
      </c>
      <c r="AT333" s="172" t="s">
        <v>221</v>
      </c>
      <c r="AU333" s="172" t="s">
        <v>84</v>
      </c>
      <c r="AY333" s="13" t="s">
        <v>219</v>
      </c>
      <c r="BE333" s="91">
        <f t="shared" si="99"/>
        <v>0</v>
      </c>
      <c r="BF333" s="91">
        <f t="shared" si="100"/>
        <v>0</v>
      </c>
      <c r="BG333" s="91">
        <f t="shared" si="101"/>
        <v>0</v>
      </c>
      <c r="BH333" s="91">
        <f t="shared" si="102"/>
        <v>0</v>
      </c>
      <c r="BI333" s="91">
        <f t="shared" si="103"/>
        <v>0</v>
      </c>
      <c r="BJ333" s="13" t="s">
        <v>84</v>
      </c>
      <c r="BK333" s="91">
        <f t="shared" si="104"/>
        <v>0</v>
      </c>
      <c r="BL333" s="13" t="s">
        <v>247</v>
      </c>
      <c r="BM333" s="172" t="s">
        <v>874</v>
      </c>
    </row>
    <row r="334" spans="1:65" s="2" customFormat="1" ht="24.3" customHeight="1" x14ac:dyDescent="0.2">
      <c r="A334" s="30"/>
      <c r="B334" s="128"/>
      <c r="C334" s="160" t="s">
        <v>875</v>
      </c>
      <c r="D334" s="160" t="s">
        <v>221</v>
      </c>
      <c r="E334" s="161" t="s">
        <v>876</v>
      </c>
      <c r="F334" s="162" t="s">
        <v>877</v>
      </c>
      <c r="G334" s="163" t="s">
        <v>321</v>
      </c>
      <c r="H334" s="164">
        <v>5.9</v>
      </c>
      <c r="I334" s="165"/>
      <c r="J334" s="166">
        <f t="shared" si="95"/>
        <v>0</v>
      </c>
      <c r="K334" s="167"/>
      <c r="L334" s="31"/>
      <c r="M334" s="168" t="s">
        <v>1</v>
      </c>
      <c r="N334" s="169" t="s">
        <v>38</v>
      </c>
      <c r="O334" s="59"/>
      <c r="P334" s="170">
        <f t="shared" si="96"/>
        <v>0</v>
      </c>
      <c r="Q334" s="170">
        <v>2.835E-2</v>
      </c>
      <c r="R334" s="170">
        <f t="shared" si="97"/>
        <v>0.16726500000000002</v>
      </c>
      <c r="S334" s="170">
        <v>0</v>
      </c>
      <c r="T334" s="171">
        <f t="shared" si="98"/>
        <v>0</v>
      </c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R334" s="172" t="s">
        <v>247</v>
      </c>
      <c r="AT334" s="172" t="s">
        <v>221</v>
      </c>
      <c r="AU334" s="172" t="s">
        <v>84</v>
      </c>
      <c r="AY334" s="13" t="s">
        <v>219</v>
      </c>
      <c r="BE334" s="91">
        <f t="shared" si="99"/>
        <v>0</v>
      </c>
      <c r="BF334" s="91">
        <f t="shared" si="100"/>
        <v>0</v>
      </c>
      <c r="BG334" s="91">
        <f t="shared" si="101"/>
        <v>0</v>
      </c>
      <c r="BH334" s="91">
        <f t="shared" si="102"/>
        <v>0</v>
      </c>
      <c r="BI334" s="91">
        <f t="shared" si="103"/>
        <v>0</v>
      </c>
      <c r="BJ334" s="13" t="s">
        <v>84</v>
      </c>
      <c r="BK334" s="91">
        <f t="shared" si="104"/>
        <v>0</v>
      </c>
      <c r="BL334" s="13" t="s">
        <v>247</v>
      </c>
      <c r="BM334" s="172" t="s">
        <v>878</v>
      </c>
    </row>
    <row r="335" spans="1:65" s="2" customFormat="1" ht="24.3" customHeight="1" x14ac:dyDescent="0.2">
      <c r="A335" s="30"/>
      <c r="B335" s="128"/>
      <c r="C335" s="160" t="s">
        <v>599</v>
      </c>
      <c r="D335" s="160" t="s">
        <v>221</v>
      </c>
      <c r="E335" s="161" t="s">
        <v>879</v>
      </c>
      <c r="F335" s="162" t="s">
        <v>880</v>
      </c>
      <c r="G335" s="163" t="s">
        <v>711</v>
      </c>
      <c r="H335" s="189"/>
      <c r="I335" s="165"/>
      <c r="J335" s="166">
        <f t="shared" si="95"/>
        <v>0</v>
      </c>
      <c r="K335" s="167"/>
      <c r="L335" s="31"/>
      <c r="M335" s="168" t="s">
        <v>1</v>
      </c>
      <c r="N335" s="169" t="s">
        <v>38</v>
      </c>
      <c r="O335" s="59"/>
      <c r="P335" s="170">
        <f t="shared" si="96"/>
        <v>0</v>
      </c>
      <c r="Q335" s="170">
        <v>0</v>
      </c>
      <c r="R335" s="170">
        <f t="shared" si="97"/>
        <v>0</v>
      </c>
      <c r="S335" s="170">
        <v>0</v>
      </c>
      <c r="T335" s="171">
        <f t="shared" si="98"/>
        <v>0</v>
      </c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R335" s="172" t="s">
        <v>247</v>
      </c>
      <c r="AT335" s="172" t="s">
        <v>221</v>
      </c>
      <c r="AU335" s="172" t="s">
        <v>84</v>
      </c>
      <c r="AY335" s="13" t="s">
        <v>219</v>
      </c>
      <c r="BE335" s="91">
        <f t="shared" si="99"/>
        <v>0</v>
      </c>
      <c r="BF335" s="91">
        <f t="shared" si="100"/>
        <v>0</v>
      </c>
      <c r="BG335" s="91">
        <f t="shared" si="101"/>
        <v>0</v>
      </c>
      <c r="BH335" s="91">
        <f t="shared" si="102"/>
        <v>0</v>
      </c>
      <c r="BI335" s="91">
        <f t="shared" si="103"/>
        <v>0</v>
      </c>
      <c r="BJ335" s="13" t="s">
        <v>84</v>
      </c>
      <c r="BK335" s="91">
        <f t="shared" si="104"/>
        <v>0</v>
      </c>
      <c r="BL335" s="13" t="s">
        <v>247</v>
      </c>
      <c r="BM335" s="172" t="s">
        <v>881</v>
      </c>
    </row>
    <row r="336" spans="1:65" s="11" customFormat="1" ht="22.8" customHeight="1" x14ac:dyDescent="0.25">
      <c r="B336" s="147"/>
      <c r="D336" s="148" t="s">
        <v>71</v>
      </c>
      <c r="E336" s="158" t="s">
        <v>882</v>
      </c>
      <c r="F336" s="158" t="s">
        <v>883</v>
      </c>
      <c r="I336" s="150"/>
      <c r="J336" s="159">
        <f>BK336</f>
        <v>0</v>
      </c>
      <c r="L336" s="147"/>
      <c r="M336" s="152"/>
      <c r="N336" s="153"/>
      <c r="O336" s="153"/>
      <c r="P336" s="154">
        <f>SUM(P337:P340)</f>
        <v>0</v>
      </c>
      <c r="Q336" s="153"/>
      <c r="R336" s="154">
        <f>SUM(R337:R340)</f>
        <v>0.33203336</v>
      </c>
      <c r="S336" s="153"/>
      <c r="T336" s="155">
        <f>SUM(T337:T340)</f>
        <v>0</v>
      </c>
      <c r="AR336" s="148" t="s">
        <v>84</v>
      </c>
      <c r="AT336" s="156" t="s">
        <v>71</v>
      </c>
      <c r="AU336" s="156" t="s">
        <v>78</v>
      </c>
      <c r="AY336" s="148" t="s">
        <v>219</v>
      </c>
      <c r="BK336" s="157">
        <f>SUM(BK337:BK340)</f>
        <v>0</v>
      </c>
    </row>
    <row r="337" spans="1:65" s="2" customFormat="1" ht="16.5" customHeight="1" x14ac:dyDescent="0.2">
      <c r="A337" s="30"/>
      <c r="B337" s="128"/>
      <c r="C337" s="160" t="s">
        <v>884</v>
      </c>
      <c r="D337" s="160" t="s">
        <v>221</v>
      </c>
      <c r="E337" s="161" t="s">
        <v>885</v>
      </c>
      <c r="F337" s="162" t="s">
        <v>886</v>
      </c>
      <c r="G337" s="163" t="s">
        <v>321</v>
      </c>
      <c r="H337" s="164">
        <v>26.648</v>
      </c>
      <c r="I337" s="165"/>
      <c r="J337" s="166">
        <f>ROUND(I337*H337,2)</f>
        <v>0</v>
      </c>
      <c r="K337" s="167"/>
      <c r="L337" s="31"/>
      <c r="M337" s="168" t="s">
        <v>1</v>
      </c>
      <c r="N337" s="169" t="s">
        <v>38</v>
      </c>
      <c r="O337" s="59"/>
      <c r="P337" s="170">
        <f>O337*H337</f>
        <v>0</v>
      </c>
      <c r="Q337" s="170">
        <v>2.4199999999999998E-3</v>
      </c>
      <c r="R337" s="170">
        <f>Q337*H337</f>
        <v>6.4488159999999989E-2</v>
      </c>
      <c r="S337" s="170">
        <v>0</v>
      </c>
      <c r="T337" s="171">
        <f>S337*H337</f>
        <v>0</v>
      </c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R337" s="172" t="s">
        <v>247</v>
      </c>
      <c r="AT337" s="172" t="s">
        <v>221</v>
      </c>
      <c r="AU337" s="172" t="s">
        <v>84</v>
      </c>
      <c r="AY337" s="13" t="s">
        <v>219</v>
      </c>
      <c r="BE337" s="91">
        <f>IF(N337="základná",J337,0)</f>
        <v>0</v>
      </c>
      <c r="BF337" s="91">
        <f>IF(N337="znížená",J337,0)</f>
        <v>0</v>
      </c>
      <c r="BG337" s="91">
        <f>IF(N337="zákl. prenesená",J337,0)</f>
        <v>0</v>
      </c>
      <c r="BH337" s="91">
        <f>IF(N337="zníž. prenesená",J337,0)</f>
        <v>0</v>
      </c>
      <c r="BI337" s="91">
        <f>IF(N337="nulová",J337,0)</f>
        <v>0</v>
      </c>
      <c r="BJ337" s="13" t="s">
        <v>84</v>
      </c>
      <c r="BK337" s="91">
        <f>ROUND(I337*H337,2)</f>
        <v>0</v>
      </c>
      <c r="BL337" s="13" t="s">
        <v>247</v>
      </c>
      <c r="BM337" s="172" t="s">
        <v>887</v>
      </c>
    </row>
    <row r="338" spans="1:65" s="2" customFormat="1" ht="24.3" customHeight="1" x14ac:dyDescent="0.2">
      <c r="A338" s="30"/>
      <c r="B338" s="128"/>
      <c r="C338" s="160" t="s">
        <v>602</v>
      </c>
      <c r="D338" s="160" t="s">
        <v>221</v>
      </c>
      <c r="E338" s="161" t="s">
        <v>888</v>
      </c>
      <c r="F338" s="162" t="s">
        <v>889</v>
      </c>
      <c r="G338" s="163" t="s">
        <v>380</v>
      </c>
      <c r="H338" s="164">
        <v>25.5</v>
      </c>
      <c r="I338" s="165"/>
      <c r="J338" s="166">
        <f>ROUND(I338*H338,2)</f>
        <v>0</v>
      </c>
      <c r="K338" s="167"/>
      <c r="L338" s="31"/>
      <c r="M338" s="168" t="s">
        <v>1</v>
      </c>
      <c r="N338" s="169" t="s">
        <v>38</v>
      </c>
      <c r="O338" s="59"/>
      <c r="P338" s="170">
        <f>O338*H338</f>
        <v>0</v>
      </c>
      <c r="Q338" s="170">
        <v>5.9800000000000001E-3</v>
      </c>
      <c r="R338" s="170">
        <f>Q338*H338</f>
        <v>0.15249000000000001</v>
      </c>
      <c r="S338" s="170">
        <v>0</v>
      </c>
      <c r="T338" s="171">
        <f>S338*H338</f>
        <v>0</v>
      </c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R338" s="172" t="s">
        <v>247</v>
      </c>
      <c r="AT338" s="172" t="s">
        <v>221</v>
      </c>
      <c r="AU338" s="172" t="s">
        <v>84</v>
      </c>
      <c r="AY338" s="13" t="s">
        <v>219</v>
      </c>
      <c r="BE338" s="91">
        <f>IF(N338="základná",J338,0)</f>
        <v>0</v>
      </c>
      <c r="BF338" s="91">
        <f>IF(N338="znížená",J338,0)</f>
        <v>0</v>
      </c>
      <c r="BG338" s="91">
        <f>IF(N338="zákl. prenesená",J338,0)</f>
        <v>0</v>
      </c>
      <c r="BH338" s="91">
        <f>IF(N338="zníž. prenesená",J338,0)</f>
        <v>0</v>
      </c>
      <c r="BI338" s="91">
        <f>IF(N338="nulová",J338,0)</f>
        <v>0</v>
      </c>
      <c r="BJ338" s="13" t="s">
        <v>84</v>
      </c>
      <c r="BK338" s="91">
        <f>ROUND(I338*H338,2)</f>
        <v>0</v>
      </c>
      <c r="BL338" s="13" t="s">
        <v>247</v>
      </c>
      <c r="BM338" s="172" t="s">
        <v>890</v>
      </c>
    </row>
    <row r="339" spans="1:65" s="2" customFormat="1" ht="24.3" customHeight="1" x14ac:dyDescent="0.2">
      <c r="A339" s="30"/>
      <c r="B339" s="128"/>
      <c r="C339" s="160" t="s">
        <v>891</v>
      </c>
      <c r="D339" s="160" t="s">
        <v>221</v>
      </c>
      <c r="E339" s="161" t="s">
        <v>892</v>
      </c>
      <c r="F339" s="162" t="s">
        <v>893</v>
      </c>
      <c r="G339" s="163" t="s">
        <v>380</v>
      </c>
      <c r="H339" s="164">
        <v>19.239999999999998</v>
      </c>
      <c r="I339" s="165"/>
      <c r="J339" s="166">
        <f>ROUND(I339*H339,2)</f>
        <v>0</v>
      </c>
      <c r="K339" s="167"/>
      <c r="L339" s="31"/>
      <c r="M339" s="168" t="s">
        <v>1</v>
      </c>
      <c r="N339" s="169" t="s">
        <v>38</v>
      </c>
      <c r="O339" s="59"/>
      <c r="P339" s="170">
        <f>O339*H339</f>
        <v>0</v>
      </c>
      <c r="Q339" s="170">
        <v>5.9800000000000001E-3</v>
      </c>
      <c r="R339" s="170">
        <f>Q339*H339</f>
        <v>0.1150552</v>
      </c>
      <c r="S339" s="170">
        <v>0</v>
      </c>
      <c r="T339" s="171">
        <f>S339*H339</f>
        <v>0</v>
      </c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R339" s="172" t="s">
        <v>247</v>
      </c>
      <c r="AT339" s="172" t="s">
        <v>221</v>
      </c>
      <c r="AU339" s="172" t="s">
        <v>84</v>
      </c>
      <c r="AY339" s="13" t="s">
        <v>219</v>
      </c>
      <c r="BE339" s="91">
        <f>IF(N339="základná",J339,0)</f>
        <v>0</v>
      </c>
      <c r="BF339" s="91">
        <f>IF(N339="znížená",J339,0)</f>
        <v>0</v>
      </c>
      <c r="BG339" s="91">
        <f>IF(N339="zákl. prenesená",J339,0)</f>
        <v>0</v>
      </c>
      <c r="BH339" s="91">
        <f>IF(N339="zníž. prenesená",J339,0)</f>
        <v>0</v>
      </c>
      <c r="BI339" s="91">
        <f>IF(N339="nulová",J339,0)</f>
        <v>0</v>
      </c>
      <c r="BJ339" s="13" t="s">
        <v>84</v>
      </c>
      <c r="BK339" s="91">
        <f>ROUND(I339*H339,2)</f>
        <v>0</v>
      </c>
      <c r="BL339" s="13" t="s">
        <v>247</v>
      </c>
      <c r="BM339" s="172" t="s">
        <v>894</v>
      </c>
    </row>
    <row r="340" spans="1:65" s="2" customFormat="1" ht="24.3" customHeight="1" x14ac:dyDescent="0.2">
      <c r="A340" s="30"/>
      <c r="B340" s="128"/>
      <c r="C340" s="160" t="s">
        <v>606</v>
      </c>
      <c r="D340" s="160" t="s">
        <v>221</v>
      </c>
      <c r="E340" s="161" t="s">
        <v>895</v>
      </c>
      <c r="F340" s="162" t="s">
        <v>896</v>
      </c>
      <c r="G340" s="163" t="s">
        <v>711</v>
      </c>
      <c r="H340" s="189"/>
      <c r="I340" s="165"/>
      <c r="J340" s="166">
        <f>ROUND(I340*H340,2)</f>
        <v>0</v>
      </c>
      <c r="K340" s="167"/>
      <c r="L340" s="31"/>
      <c r="M340" s="168" t="s">
        <v>1</v>
      </c>
      <c r="N340" s="169" t="s">
        <v>38</v>
      </c>
      <c r="O340" s="59"/>
      <c r="P340" s="170">
        <f>O340*H340</f>
        <v>0</v>
      </c>
      <c r="Q340" s="170">
        <v>0</v>
      </c>
      <c r="R340" s="170">
        <f>Q340*H340</f>
        <v>0</v>
      </c>
      <c r="S340" s="170">
        <v>0</v>
      </c>
      <c r="T340" s="171">
        <f>S340*H340</f>
        <v>0</v>
      </c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R340" s="172" t="s">
        <v>247</v>
      </c>
      <c r="AT340" s="172" t="s">
        <v>221</v>
      </c>
      <c r="AU340" s="172" t="s">
        <v>84</v>
      </c>
      <c r="AY340" s="13" t="s">
        <v>219</v>
      </c>
      <c r="BE340" s="91">
        <f>IF(N340="základná",J340,0)</f>
        <v>0</v>
      </c>
      <c r="BF340" s="91">
        <f>IF(N340="znížená",J340,0)</f>
        <v>0</v>
      </c>
      <c r="BG340" s="91">
        <f>IF(N340="zákl. prenesená",J340,0)</f>
        <v>0</v>
      </c>
      <c r="BH340" s="91">
        <f>IF(N340="zníž. prenesená",J340,0)</f>
        <v>0</v>
      </c>
      <c r="BI340" s="91">
        <f>IF(N340="nulová",J340,0)</f>
        <v>0</v>
      </c>
      <c r="BJ340" s="13" t="s">
        <v>84</v>
      </c>
      <c r="BK340" s="91">
        <f>ROUND(I340*H340,2)</f>
        <v>0</v>
      </c>
      <c r="BL340" s="13" t="s">
        <v>247</v>
      </c>
      <c r="BM340" s="172" t="s">
        <v>897</v>
      </c>
    </row>
    <row r="341" spans="1:65" s="11" customFormat="1" ht="22.8" customHeight="1" x14ac:dyDescent="0.25">
      <c r="B341" s="147"/>
      <c r="D341" s="148" t="s">
        <v>71</v>
      </c>
      <c r="E341" s="158" t="s">
        <v>898</v>
      </c>
      <c r="F341" s="158" t="s">
        <v>899</v>
      </c>
      <c r="I341" s="150"/>
      <c r="J341" s="159">
        <f>BK341</f>
        <v>0</v>
      </c>
      <c r="L341" s="147"/>
      <c r="M341" s="152"/>
      <c r="N341" s="153"/>
      <c r="O341" s="153"/>
      <c r="P341" s="154">
        <f>SUM(P342:P345)</f>
        <v>0</v>
      </c>
      <c r="Q341" s="153"/>
      <c r="R341" s="154">
        <f>SUM(R342:R345)</f>
        <v>6.8159931000000009</v>
      </c>
      <c r="S341" s="153"/>
      <c r="T341" s="155">
        <f>SUM(T342:T345)</f>
        <v>0</v>
      </c>
      <c r="AR341" s="148" t="s">
        <v>84</v>
      </c>
      <c r="AT341" s="156" t="s">
        <v>71</v>
      </c>
      <c r="AU341" s="156" t="s">
        <v>78</v>
      </c>
      <c r="AY341" s="148" t="s">
        <v>219</v>
      </c>
      <c r="BK341" s="157">
        <f>SUM(BK342:BK345)</f>
        <v>0</v>
      </c>
    </row>
    <row r="342" spans="1:65" s="2" customFormat="1" ht="55.5" customHeight="1" x14ac:dyDescent="0.2">
      <c r="A342" s="30"/>
      <c r="B342" s="128"/>
      <c r="C342" s="160" t="s">
        <v>900</v>
      </c>
      <c r="D342" s="160" t="s">
        <v>221</v>
      </c>
      <c r="E342" s="161" t="s">
        <v>901</v>
      </c>
      <c r="F342" s="162" t="s">
        <v>902</v>
      </c>
      <c r="G342" s="163" t="s">
        <v>321</v>
      </c>
      <c r="H342" s="164">
        <v>121.125</v>
      </c>
      <c r="I342" s="165"/>
      <c r="J342" s="166">
        <f>ROUND(I342*H342,2)</f>
        <v>0</v>
      </c>
      <c r="K342" s="167"/>
      <c r="L342" s="31"/>
      <c r="M342" s="168" t="s">
        <v>1</v>
      </c>
      <c r="N342" s="169" t="s">
        <v>38</v>
      </c>
      <c r="O342" s="59"/>
      <c r="P342" s="170">
        <f>O342*H342</f>
        <v>0</v>
      </c>
      <c r="Q342" s="170">
        <v>5.6050000000000003E-2</v>
      </c>
      <c r="R342" s="170">
        <f>Q342*H342</f>
        <v>6.7890562500000007</v>
      </c>
      <c r="S342" s="170">
        <v>0</v>
      </c>
      <c r="T342" s="171">
        <f>S342*H342</f>
        <v>0</v>
      </c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R342" s="172" t="s">
        <v>247</v>
      </c>
      <c r="AT342" s="172" t="s">
        <v>221</v>
      </c>
      <c r="AU342" s="172" t="s">
        <v>84</v>
      </c>
      <c r="AY342" s="13" t="s">
        <v>219</v>
      </c>
      <c r="BE342" s="91">
        <f>IF(N342="základná",J342,0)</f>
        <v>0</v>
      </c>
      <c r="BF342" s="91">
        <f>IF(N342="znížená",J342,0)</f>
        <v>0</v>
      </c>
      <c r="BG342" s="91">
        <f>IF(N342="zákl. prenesená",J342,0)</f>
        <v>0</v>
      </c>
      <c r="BH342" s="91">
        <f>IF(N342="zníž. prenesená",J342,0)</f>
        <v>0</v>
      </c>
      <c r="BI342" s="91">
        <f>IF(N342="nulová",J342,0)</f>
        <v>0</v>
      </c>
      <c r="BJ342" s="13" t="s">
        <v>84</v>
      </c>
      <c r="BK342" s="91">
        <f>ROUND(I342*H342,2)</f>
        <v>0</v>
      </c>
      <c r="BL342" s="13" t="s">
        <v>247</v>
      </c>
      <c r="BM342" s="172" t="s">
        <v>903</v>
      </c>
    </row>
    <row r="343" spans="1:65" s="2" customFormat="1" ht="16.5" customHeight="1" x14ac:dyDescent="0.2">
      <c r="A343" s="30"/>
      <c r="B343" s="128"/>
      <c r="C343" s="160" t="s">
        <v>609</v>
      </c>
      <c r="D343" s="160" t="s">
        <v>221</v>
      </c>
      <c r="E343" s="161" t="s">
        <v>904</v>
      </c>
      <c r="F343" s="162" t="s">
        <v>905</v>
      </c>
      <c r="G343" s="163" t="s">
        <v>321</v>
      </c>
      <c r="H343" s="164">
        <v>114.54</v>
      </c>
      <c r="I343" s="165"/>
      <c r="J343" s="166">
        <f>ROUND(I343*H343,2)</f>
        <v>0</v>
      </c>
      <c r="K343" s="167"/>
      <c r="L343" s="31"/>
      <c r="M343" s="168" t="s">
        <v>1</v>
      </c>
      <c r="N343" s="169" t="s">
        <v>38</v>
      </c>
      <c r="O343" s="59"/>
      <c r="P343" s="170">
        <f>O343*H343</f>
        <v>0</v>
      </c>
      <c r="Q343" s="170">
        <v>1.3999999999999999E-4</v>
      </c>
      <c r="R343" s="170">
        <f>Q343*H343</f>
        <v>1.6035600000000001E-2</v>
      </c>
      <c r="S343" s="170">
        <v>0</v>
      </c>
      <c r="T343" s="171">
        <f>S343*H343</f>
        <v>0</v>
      </c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R343" s="172" t="s">
        <v>247</v>
      </c>
      <c r="AT343" s="172" t="s">
        <v>221</v>
      </c>
      <c r="AU343" s="172" t="s">
        <v>84</v>
      </c>
      <c r="AY343" s="13" t="s">
        <v>219</v>
      </c>
      <c r="BE343" s="91">
        <f>IF(N343="základná",J343,0)</f>
        <v>0</v>
      </c>
      <c r="BF343" s="91">
        <f>IF(N343="znížená",J343,0)</f>
        <v>0</v>
      </c>
      <c r="BG343" s="91">
        <f>IF(N343="zákl. prenesená",J343,0)</f>
        <v>0</v>
      </c>
      <c r="BH343" s="91">
        <f>IF(N343="zníž. prenesená",J343,0)</f>
        <v>0</v>
      </c>
      <c r="BI343" s="91">
        <f>IF(N343="nulová",J343,0)</f>
        <v>0</v>
      </c>
      <c r="BJ343" s="13" t="s">
        <v>84</v>
      </c>
      <c r="BK343" s="91">
        <f>ROUND(I343*H343,2)</f>
        <v>0</v>
      </c>
      <c r="BL343" s="13" t="s">
        <v>247</v>
      </c>
      <c r="BM343" s="172" t="s">
        <v>906</v>
      </c>
    </row>
    <row r="344" spans="1:65" s="2" customFormat="1" ht="24.3" customHeight="1" x14ac:dyDescent="0.2">
      <c r="A344" s="30"/>
      <c r="B344" s="128"/>
      <c r="C344" s="160" t="s">
        <v>907</v>
      </c>
      <c r="D344" s="160" t="s">
        <v>221</v>
      </c>
      <c r="E344" s="161" t="s">
        <v>908</v>
      </c>
      <c r="F344" s="162" t="s">
        <v>909</v>
      </c>
      <c r="G344" s="163" t="s">
        <v>321</v>
      </c>
      <c r="H344" s="164">
        <v>121.125</v>
      </c>
      <c r="I344" s="165"/>
      <c r="J344" s="166">
        <f>ROUND(I344*H344,2)</f>
        <v>0</v>
      </c>
      <c r="K344" s="167"/>
      <c r="L344" s="31"/>
      <c r="M344" s="168" t="s">
        <v>1</v>
      </c>
      <c r="N344" s="169" t="s">
        <v>38</v>
      </c>
      <c r="O344" s="59"/>
      <c r="P344" s="170">
        <f>O344*H344</f>
        <v>0</v>
      </c>
      <c r="Q344" s="170">
        <v>9.0000000000000006E-5</v>
      </c>
      <c r="R344" s="170">
        <f>Q344*H344</f>
        <v>1.0901250000000001E-2</v>
      </c>
      <c r="S344" s="170">
        <v>0</v>
      </c>
      <c r="T344" s="171">
        <f>S344*H344</f>
        <v>0</v>
      </c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R344" s="172" t="s">
        <v>247</v>
      </c>
      <c r="AT344" s="172" t="s">
        <v>221</v>
      </c>
      <c r="AU344" s="172" t="s">
        <v>84</v>
      </c>
      <c r="AY344" s="13" t="s">
        <v>219</v>
      </c>
      <c r="BE344" s="91">
        <f>IF(N344="základná",J344,0)</f>
        <v>0</v>
      </c>
      <c r="BF344" s="91">
        <f>IF(N344="znížená",J344,0)</f>
        <v>0</v>
      </c>
      <c r="BG344" s="91">
        <f>IF(N344="zákl. prenesená",J344,0)</f>
        <v>0</v>
      </c>
      <c r="BH344" s="91">
        <f>IF(N344="zníž. prenesená",J344,0)</f>
        <v>0</v>
      </c>
      <c r="BI344" s="91">
        <f>IF(N344="nulová",J344,0)</f>
        <v>0</v>
      </c>
      <c r="BJ344" s="13" t="s">
        <v>84</v>
      </c>
      <c r="BK344" s="91">
        <f>ROUND(I344*H344,2)</f>
        <v>0</v>
      </c>
      <c r="BL344" s="13" t="s">
        <v>247</v>
      </c>
      <c r="BM344" s="172" t="s">
        <v>910</v>
      </c>
    </row>
    <row r="345" spans="1:65" s="2" customFormat="1" ht="24.3" customHeight="1" x14ac:dyDescent="0.2">
      <c r="A345" s="30"/>
      <c r="B345" s="128"/>
      <c r="C345" s="160" t="s">
        <v>613</v>
      </c>
      <c r="D345" s="160" t="s">
        <v>221</v>
      </c>
      <c r="E345" s="161" t="s">
        <v>911</v>
      </c>
      <c r="F345" s="162" t="s">
        <v>912</v>
      </c>
      <c r="G345" s="163" t="s">
        <v>711</v>
      </c>
      <c r="H345" s="189"/>
      <c r="I345" s="165"/>
      <c r="J345" s="166">
        <f>ROUND(I345*H345,2)</f>
        <v>0</v>
      </c>
      <c r="K345" s="167"/>
      <c r="L345" s="31"/>
      <c r="M345" s="168" t="s">
        <v>1</v>
      </c>
      <c r="N345" s="169" t="s">
        <v>38</v>
      </c>
      <c r="O345" s="59"/>
      <c r="P345" s="170">
        <f>O345*H345</f>
        <v>0</v>
      </c>
      <c r="Q345" s="170">
        <v>0</v>
      </c>
      <c r="R345" s="170">
        <f>Q345*H345</f>
        <v>0</v>
      </c>
      <c r="S345" s="170">
        <v>0</v>
      </c>
      <c r="T345" s="171">
        <f>S345*H345</f>
        <v>0</v>
      </c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R345" s="172" t="s">
        <v>247</v>
      </c>
      <c r="AT345" s="172" t="s">
        <v>221</v>
      </c>
      <c r="AU345" s="172" t="s">
        <v>84</v>
      </c>
      <c r="AY345" s="13" t="s">
        <v>219</v>
      </c>
      <c r="BE345" s="91">
        <f>IF(N345="základná",J345,0)</f>
        <v>0</v>
      </c>
      <c r="BF345" s="91">
        <f>IF(N345="znížená",J345,0)</f>
        <v>0</v>
      </c>
      <c r="BG345" s="91">
        <f>IF(N345="zákl. prenesená",J345,0)</f>
        <v>0</v>
      </c>
      <c r="BH345" s="91">
        <f>IF(N345="zníž. prenesená",J345,0)</f>
        <v>0</v>
      </c>
      <c r="BI345" s="91">
        <f>IF(N345="nulová",J345,0)</f>
        <v>0</v>
      </c>
      <c r="BJ345" s="13" t="s">
        <v>84</v>
      </c>
      <c r="BK345" s="91">
        <f>ROUND(I345*H345,2)</f>
        <v>0</v>
      </c>
      <c r="BL345" s="13" t="s">
        <v>247</v>
      </c>
      <c r="BM345" s="172" t="s">
        <v>913</v>
      </c>
    </row>
    <row r="346" spans="1:65" s="11" customFormat="1" ht="22.8" customHeight="1" x14ac:dyDescent="0.25">
      <c r="B346" s="147"/>
      <c r="D346" s="148" t="s">
        <v>71</v>
      </c>
      <c r="E346" s="158" t="s">
        <v>914</v>
      </c>
      <c r="F346" s="158" t="s">
        <v>915</v>
      </c>
      <c r="I346" s="150"/>
      <c r="J346" s="159">
        <f>BK346</f>
        <v>0</v>
      </c>
      <c r="L346" s="147"/>
      <c r="M346" s="152"/>
      <c r="N346" s="153"/>
      <c r="O346" s="153"/>
      <c r="P346" s="154">
        <f>SUM(P347:P358)</f>
        <v>0</v>
      </c>
      <c r="Q346" s="153"/>
      <c r="R346" s="154">
        <f>SUM(R347:R358)</f>
        <v>1.2685600000000002E-3</v>
      </c>
      <c r="S346" s="153"/>
      <c r="T346" s="155">
        <f>SUM(T347:T358)</f>
        <v>0</v>
      </c>
      <c r="AR346" s="148" t="s">
        <v>84</v>
      </c>
      <c r="AT346" s="156" t="s">
        <v>71</v>
      </c>
      <c r="AU346" s="156" t="s">
        <v>78</v>
      </c>
      <c r="AY346" s="148" t="s">
        <v>219</v>
      </c>
      <c r="BK346" s="157">
        <f>SUM(BK347:BK358)</f>
        <v>0</v>
      </c>
    </row>
    <row r="347" spans="1:65" s="2" customFormat="1" ht="37.799999999999997" customHeight="1" x14ac:dyDescent="0.2">
      <c r="A347" s="30"/>
      <c r="B347" s="128"/>
      <c r="C347" s="160" t="s">
        <v>916</v>
      </c>
      <c r="D347" s="160" t="s">
        <v>221</v>
      </c>
      <c r="E347" s="161" t="s">
        <v>917</v>
      </c>
      <c r="F347" s="162" t="s">
        <v>918</v>
      </c>
      <c r="G347" s="163" t="s">
        <v>321</v>
      </c>
      <c r="H347" s="164">
        <v>10.456</v>
      </c>
      <c r="I347" s="165"/>
      <c r="J347" s="166">
        <f t="shared" ref="J347:J358" si="105">ROUND(I347*H347,2)</f>
        <v>0</v>
      </c>
      <c r="K347" s="167"/>
      <c r="L347" s="31"/>
      <c r="M347" s="168" t="s">
        <v>1</v>
      </c>
      <c r="N347" s="169" t="s">
        <v>38</v>
      </c>
      <c r="O347" s="59"/>
      <c r="P347" s="170">
        <f t="shared" ref="P347:P358" si="106">O347*H347</f>
        <v>0</v>
      </c>
      <c r="Q347" s="170">
        <v>1.0000000000000001E-5</v>
      </c>
      <c r="R347" s="170">
        <f t="shared" ref="R347:R358" si="107">Q347*H347</f>
        <v>1.0456E-4</v>
      </c>
      <c r="S347" s="170">
        <v>0</v>
      </c>
      <c r="T347" s="171">
        <f t="shared" ref="T347:T358" si="108">S347*H347</f>
        <v>0</v>
      </c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R347" s="172" t="s">
        <v>247</v>
      </c>
      <c r="AT347" s="172" t="s">
        <v>221</v>
      </c>
      <c r="AU347" s="172" t="s">
        <v>84</v>
      </c>
      <c r="AY347" s="13" t="s">
        <v>219</v>
      </c>
      <c r="BE347" s="91">
        <f t="shared" ref="BE347:BE358" si="109">IF(N347="základná",J347,0)</f>
        <v>0</v>
      </c>
      <c r="BF347" s="91">
        <f t="shared" ref="BF347:BF358" si="110">IF(N347="znížená",J347,0)</f>
        <v>0</v>
      </c>
      <c r="BG347" s="91">
        <f t="shared" ref="BG347:BG358" si="111">IF(N347="zákl. prenesená",J347,0)</f>
        <v>0</v>
      </c>
      <c r="BH347" s="91">
        <f t="shared" ref="BH347:BH358" si="112">IF(N347="zníž. prenesená",J347,0)</f>
        <v>0</v>
      </c>
      <c r="BI347" s="91">
        <f t="shared" ref="BI347:BI358" si="113">IF(N347="nulová",J347,0)</f>
        <v>0</v>
      </c>
      <c r="BJ347" s="13" t="s">
        <v>84</v>
      </c>
      <c r="BK347" s="91">
        <f t="shared" ref="BK347:BK358" si="114">ROUND(I347*H347,2)</f>
        <v>0</v>
      </c>
      <c r="BL347" s="13" t="s">
        <v>247</v>
      </c>
      <c r="BM347" s="172" t="s">
        <v>919</v>
      </c>
    </row>
    <row r="348" spans="1:65" s="2" customFormat="1" ht="24.3" customHeight="1" x14ac:dyDescent="0.2">
      <c r="A348" s="30"/>
      <c r="B348" s="128"/>
      <c r="C348" s="160" t="s">
        <v>616</v>
      </c>
      <c r="D348" s="160" t="s">
        <v>221</v>
      </c>
      <c r="E348" s="161" t="s">
        <v>920</v>
      </c>
      <c r="F348" s="162" t="s">
        <v>921</v>
      </c>
      <c r="G348" s="163" t="s">
        <v>321</v>
      </c>
      <c r="H348" s="164">
        <v>57.2</v>
      </c>
      <c r="I348" s="165"/>
      <c r="J348" s="166">
        <f t="shared" si="105"/>
        <v>0</v>
      </c>
      <c r="K348" s="167"/>
      <c r="L348" s="31"/>
      <c r="M348" s="168" t="s">
        <v>1</v>
      </c>
      <c r="N348" s="169" t="s">
        <v>38</v>
      </c>
      <c r="O348" s="59"/>
      <c r="P348" s="170">
        <f t="shared" si="106"/>
        <v>0</v>
      </c>
      <c r="Q348" s="170">
        <v>2.0000000000000002E-5</v>
      </c>
      <c r="R348" s="170">
        <f t="shared" si="107"/>
        <v>1.1440000000000001E-3</v>
      </c>
      <c r="S348" s="170">
        <v>0</v>
      </c>
      <c r="T348" s="171">
        <f t="shared" si="108"/>
        <v>0</v>
      </c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R348" s="172" t="s">
        <v>247</v>
      </c>
      <c r="AT348" s="172" t="s">
        <v>221</v>
      </c>
      <c r="AU348" s="172" t="s">
        <v>84</v>
      </c>
      <c r="AY348" s="13" t="s">
        <v>219</v>
      </c>
      <c r="BE348" s="91">
        <f t="shared" si="109"/>
        <v>0</v>
      </c>
      <c r="BF348" s="91">
        <f t="shared" si="110"/>
        <v>0</v>
      </c>
      <c r="BG348" s="91">
        <f t="shared" si="111"/>
        <v>0</v>
      </c>
      <c r="BH348" s="91">
        <f t="shared" si="112"/>
        <v>0</v>
      </c>
      <c r="BI348" s="91">
        <f t="shared" si="113"/>
        <v>0</v>
      </c>
      <c r="BJ348" s="13" t="s">
        <v>84</v>
      </c>
      <c r="BK348" s="91">
        <f t="shared" si="114"/>
        <v>0</v>
      </c>
      <c r="BL348" s="13" t="s">
        <v>247</v>
      </c>
      <c r="BM348" s="172" t="s">
        <v>922</v>
      </c>
    </row>
    <row r="349" spans="1:65" s="2" customFormat="1" ht="37.799999999999997" customHeight="1" x14ac:dyDescent="0.2">
      <c r="A349" s="30"/>
      <c r="B349" s="128"/>
      <c r="C349" s="160" t="s">
        <v>923</v>
      </c>
      <c r="D349" s="160" t="s">
        <v>221</v>
      </c>
      <c r="E349" s="161" t="s">
        <v>924</v>
      </c>
      <c r="F349" s="162" t="s">
        <v>925</v>
      </c>
      <c r="G349" s="163" t="s">
        <v>926</v>
      </c>
      <c r="H349" s="164">
        <v>1</v>
      </c>
      <c r="I349" s="165"/>
      <c r="J349" s="166">
        <f t="shared" si="105"/>
        <v>0</v>
      </c>
      <c r="K349" s="167"/>
      <c r="L349" s="31"/>
      <c r="M349" s="168" t="s">
        <v>1</v>
      </c>
      <c r="N349" s="169" t="s">
        <v>38</v>
      </c>
      <c r="O349" s="59"/>
      <c r="P349" s="170">
        <f t="shared" si="106"/>
        <v>0</v>
      </c>
      <c r="Q349" s="170">
        <v>2.0000000000000002E-5</v>
      </c>
      <c r="R349" s="170">
        <f t="shared" si="107"/>
        <v>2.0000000000000002E-5</v>
      </c>
      <c r="S349" s="170">
        <v>0</v>
      </c>
      <c r="T349" s="171">
        <f t="shared" si="108"/>
        <v>0</v>
      </c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R349" s="172" t="s">
        <v>247</v>
      </c>
      <c r="AT349" s="172" t="s">
        <v>221</v>
      </c>
      <c r="AU349" s="172" t="s">
        <v>84</v>
      </c>
      <c r="AY349" s="13" t="s">
        <v>219</v>
      </c>
      <c r="BE349" s="91">
        <f t="shared" si="109"/>
        <v>0</v>
      </c>
      <c r="BF349" s="91">
        <f t="shared" si="110"/>
        <v>0</v>
      </c>
      <c r="BG349" s="91">
        <f t="shared" si="111"/>
        <v>0</v>
      </c>
      <c r="BH349" s="91">
        <f t="shared" si="112"/>
        <v>0</v>
      </c>
      <c r="BI349" s="91">
        <f t="shared" si="113"/>
        <v>0</v>
      </c>
      <c r="BJ349" s="13" t="s">
        <v>84</v>
      </c>
      <c r="BK349" s="91">
        <f t="shared" si="114"/>
        <v>0</v>
      </c>
      <c r="BL349" s="13" t="s">
        <v>247</v>
      </c>
      <c r="BM349" s="172" t="s">
        <v>927</v>
      </c>
    </row>
    <row r="350" spans="1:65" s="2" customFormat="1" ht="33" customHeight="1" x14ac:dyDescent="0.2">
      <c r="A350" s="30"/>
      <c r="B350" s="128"/>
      <c r="C350" s="160" t="s">
        <v>620</v>
      </c>
      <c r="D350" s="160" t="s">
        <v>221</v>
      </c>
      <c r="E350" s="161" t="s">
        <v>928</v>
      </c>
      <c r="F350" s="162" t="s">
        <v>929</v>
      </c>
      <c r="G350" s="163" t="s">
        <v>926</v>
      </c>
      <c r="H350" s="164">
        <v>1</v>
      </c>
      <c r="I350" s="165"/>
      <c r="J350" s="166">
        <f t="shared" si="105"/>
        <v>0</v>
      </c>
      <c r="K350" s="167"/>
      <c r="L350" s="31"/>
      <c r="M350" s="168" t="s">
        <v>1</v>
      </c>
      <c r="N350" s="169" t="s">
        <v>38</v>
      </c>
      <c r="O350" s="59"/>
      <c r="P350" s="170">
        <f t="shared" si="106"/>
        <v>0</v>
      </c>
      <c r="Q350" s="170">
        <v>0</v>
      </c>
      <c r="R350" s="170">
        <f t="shared" si="107"/>
        <v>0</v>
      </c>
      <c r="S350" s="170">
        <v>0</v>
      </c>
      <c r="T350" s="171">
        <f t="shared" si="108"/>
        <v>0</v>
      </c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R350" s="172" t="s">
        <v>247</v>
      </c>
      <c r="AT350" s="172" t="s">
        <v>221</v>
      </c>
      <c r="AU350" s="172" t="s">
        <v>84</v>
      </c>
      <c r="AY350" s="13" t="s">
        <v>219</v>
      </c>
      <c r="BE350" s="91">
        <f t="shared" si="109"/>
        <v>0</v>
      </c>
      <c r="BF350" s="91">
        <f t="shared" si="110"/>
        <v>0</v>
      </c>
      <c r="BG350" s="91">
        <f t="shared" si="111"/>
        <v>0</v>
      </c>
      <c r="BH350" s="91">
        <f t="shared" si="112"/>
        <v>0</v>
      </c>
      <c r="BI350" s="91">
        <f t="shared" si="113"/>
        <v>0</v>
      </c>
      <c r="BJ350" s="13" t="s">
        <v>84</v>
      </c>
      <c r="BK350" s="91">
        <f t="shared" si="114"/>
        <v>0</v>
      </c>
      <c r="BL350" s="13" t="s">
        <v>247</v>
      </c>
      <c r="BM350" s="172" t="s">
        <v>930</v>
      </c>
    </row>
    <row r="351" spans="1:65" s="2" customFormat="1" ht="24.3" customHeight="1" x14ac:dyDescent="0.2">
      <c r="A351" s="30"/>
      <c r="B351" s="128"/>
      <c r="C351" s="160" t="s">
        <v>931</v>
      </c>
      <c r="D351" s="160" t="s">
        <v>221</v>
      </c>
      <c r="E351" s="161" t="s">
        <v>932</v>
      </c>
      <c r="F351" s="162" t="s">
        <v>933</v>
      </c>
      <c r="G351" s="163" t="s">
        <v>926</v>
      </c>
      <c r="H351" s="164">
        <v>4</v>
      </c>
      <c r="I351" s="165"/>
      <c r="J351" s="166">
        <f t="shared" si="105"/>
        <v>0</v>
      </c>
      <c r="K351" s="167"/>
      <c r="L351" s="31"/>
      <c r="M351" s="168" t="s">
        <v>1</v>
      </c>
      <c r="N351" s="169" t="s">
        <v>38</v>
      </c>
      <c r="O351" s="59"/>
      <c r="P351" s="170">
        <f t="shared" si="106"/>
        <v>0</v>
      </c>
      <c r="Q351" s="170">
        <v>0</v>
      </c>
      <c r="R351" s="170">
        <f t="shared" si="107"/>
        <v>0</v>
      </c>
      <c r="S351" s="170">
        <v>0</v>
      </c>
      <c r="T351" s="171">
        <f t="shared" si="108"/>
        <v>0</v>
      </c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R351" s="172" t="s">
        <v>247</v>
      </c>
      <c r="AT351" s="172" t="s">
        <v>221</v>
      </c>
      <c r="AU351" s="172" t="s">
        <v>84</v>
      </c>
      <c r="AY351" s="13" t="s">
        <v>219</v>
      </c>
      <c r="BE351" s="91">
        <f t="shared" si="109"/>
        <v>0</v>
      </c>
      <c r="BF351" s="91">
        <f t="shared" si="110"/>
        <v>0</v>
      </c>
      <c r="BG351" s="91">
        <f t="shared" si="111"/>
        <v>0</v>
      </c>
      <c r="BH351" s="91">
        <f t="shared" si="112"/>
        <v>0</v>
      </c>
      <c r="BI351" s="91">
        <f t="shared" si="113"/>
        <v>0</v>
      </c>
      <c r="BJ351" s="13" t="s">
        <v>84</v>
      </c>
      <c r="BK351" s="91">
        <f t="shared" si="114"/>
        <v>0</v>
      </c>
      <c r="BL351" s="13" t="s">
        <v>247</v>
      </c>
      <c r="BM351" s="172" t="s">
        <v>934</v>
      </c>
    </row>
    <row r="352" spans="1:65" s="2" customFormat="1" ht="24.3" customHeight="1" x14ac:dyDescent="0.2">
      <c r="A352" s="30"/>
      <c r="B352" s="128"/>
      <c r="C352" s="160" t="s">
        <v>623</v>
      </c>
      <c r="D352" s="160" t="s">
        <v>221</v>
      </c>
      <c r="E352" s="161" t="s">
        <v>935</v>
      </c>
      <c r="F352" s="162" t="s">
        <v>936</v>
      </c>
      <c r="G352" s="163" t="s">
        <v>926</v>
      </c>
      <c r="H352" s="164">
        <v>1</v>
      </c>
      <c r="I352" s="165"/>
      <c r="J352" s="166">
        <f t="shared" si="105"/>
        <v>0</v>
      </c>
      <c r="K352" s="167"/>
      <c r="L352" s="31"/>
      <c r="M352" s="168" t="s">
        <v>1</v>
      </c>
      <c r="N352" s="169" t="s">
        <v>38</v>
      </c>
      <c r="O352" s="59"/>
      <c r="P352" s="170">
        <f t="shared" si="106"/>
        <v>0</v>
      </c>
      <c r="Q352" s="170">
        <v>0</v>
      </c>
      <c r="R352" s="170">
        <f t="shared" si="107"/>
        <v>0</v>
      </c>
      <c r="S352" s="170">
        <v>0</v>
      </c>
      <c r="T352" s="171">
        <f t="shared" si="108"/>
        <v>0</v>
      </c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R352" s="172" t="s">
        <v>247</v>
      </c>
      <c r="AT352" s="172" t="s">
        <v>221</v>
      </c>
      <c r="AU352" s="172" t="s">
        <v>84</v>
      </c>
      <c r="AY352" s="13" t="s">
        <v>219</v>
      </c>
      <c r="BE352" s="91">
        <f t="shared" si="109"/>
        <v>0</v>
      </c>
      <c r="BF352" s="91">
        <f t="shared" si="110"/>
        <v>0</v>
      </c>
      <c r="BG352" s="91">
        <f t="shared" si="111"/>
        <v>0</v>
      </c>
      <c r="BH352" s="91">
        <f t="shared" si="112"/>
        <v>0</v>
      </c>
      <c r="BI352" s="91">
        <f t="shared" si="113"/>
        <v>0</v>
      </c>
      <c r="BJ352" s="13" t="s">
        <v>84</v>
      </c>
      <c r="BK352" s="91">
        <f t="shared" si="114"/>
        <v>0</v>
      </c>
      <c r="BL352" s="13" t="s">
        <v>247</v>
      </c>
      <c r="BM352" s="172" t="s">
        <v>937</v>
      </c>
    </row>
    <row r="353" spans="1:65" s="2" customFormat="1" ht="24.3" customHeight="1" x14ac:dyDescent="0.2">
      <c r="A353" s="30"/>
      <c r="B353" s="128"/>
      <c r="C353" s="160" t="s">
        <v>938</v>
      </c>
      <c r="D353" s="160" t="s">
        <v>221</v>
      </c>
      <c r="E353" s="161" t="s">
        <v>939</v>
      </c>
      <c r="F353" s="162" t="s">
        <v>940</v>
      </c>
      <c r="G353" s="163" t="s">
        <v>926</v>
      </c>
      <c r="H353" s="164">
        <v>2</v>
      </c>
      <c r="I353" s="165"/>
      <c r="J353" s="166">
        <f t="shared" si="105"/>
        <v>0</v>
      </c>
      <c r="K353" s="167"/>
      <c r="L353" s="31"/>
      <c r="M353" s="168" t="s">
        <v>1</v>
      </c>
      <c r="N353" s="169" t="s">
        <v>38</v>
      </c>
      <c r="O353" s="59"/>
      <c r="P353" s="170">
        <f t="shared" si="106"/>
        <v>0</v>
      </c>
      <c r="Q353" s="170">
        <v>0</v>
      </c>
      <c r="R353" s="170">
        <f t="shared" si="107"/>
        <v>0</v>
      </c>
      <c r="S353" s="170">
        <v>0</v>
      </c>
      <c r="T353" s="171">
        <f t="shared" si="108"/>
        <v>0</v>
      </c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R353" s="172" t="s">
        <v>247</v>
      </c>
      <c r="AT353" s="172" t="s">
        <v>221</v>
      </c>
      <c r="AU353" s="172" t="s">
        <v>84</v>
      </c>
      <c r="AY353" s="13" t="s">
        <v>219</v>
      </c>
      <c r="BE353" s="91">
        <f t="shared" si="109"/>
        <v>0</v>
      </c>
      <c r="BF353" s="91">
        <f t="shared" si="110"/>
        <v>0</v>
      </c>
      <c r="BG353" s="91">
        <f t="shared" si="111"/>
        <v>0</v>
      </c>
      <c r="BH353" s="91">
        <f t="shared" si="112"/>
        <v>0</v>
      </c>
      <c r="BI353" s="91">
        <f t="shared" si="113"/>
        <v>0</v>
      </c>
      <c r="BJ353" s="13" t="s">
        <v>84</v>
      </c>
      <c r="BK353" s="91">
        <f t="shared" si="114"/>
        <v>0</v>
      </c>
      <c r="BL353" s="13" t="s">
        <v>247</v>
      </c>
      <c r="BM353" s="172" t="s">
        <v>941</v>
      </c>
    </row>
    <row r="354" spans="1:65" s="2" customFormat="1" ht="33" customHeight="1" x14ac:dyDescent="0.2">
      <c r="A354" s="30"/>
      <c r="B354" s="128"/>
      <c r="C354" s="160" t="s">
        <v>627</v>
      </c>
      <c r="D354" s="160" t="s">
        <v>221</v>
      </c>
      <c r="E354" s="161" t="s">
        <v>942</v>
      </c>
      <c r="F354" s="162" t="s">
        <v>943</v>
      </c>
      <c r="G354" s="163" t="s">
        <v>926</v>
      </c>
      <c r="H354" s="164">
        <v>8</v>
      </c>
      <c r="I354" s="165"/>
      <c r="J354" s="166">
        <f t="shared" si="105"/>
        <v>0</v>
      </c>
      <c r="K354" s="167"/>
      <c r="L354" s="31"/>
      <c r="M354" s="168" t="s">
        <v>1</v>
      </c>
      <c r="N354" s="169" t="s">
        <v>38</v>
      </c>
      <c r="O354" s="59"/>
      <c r="P354" s="170">
        <f t="shared" si="106"/>
        <v>0</v>
      </c>
      <c r="Q354" s="170">
        <v>0</v>
      </c>
      <c r="R354" s="170">
        <f t="shared" si="107"/>
        <v>0</v>
      </c>
      <c r="S354" s="170">
        <v>0</v>
      </c>
      <c r="T354" s="171">
        <f t="shared" si="108"/>
        <v>0</v>
      </c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R354" s="172" t="s">
        <v>247</v>
      </c>
      <c r="AT354" s="172" t="s">
        <v>221</v>
      </c>
      <c r="AU354" s="172" t="s">
        <v>84</v>
      </c>
      <c r="AY354" s="13" t="s">
        <v>219</v>
      </c>
      <c r="BE354" s="91">
        <f t="shared" si="109"/>
        <v>0</v>
      </c>
      <c r="BF354" s="91">
        <f t="shared" si="110"/>
        <v>0</v>
      </c>
      <c r="BG354" s="91">
        <f t="shared" si="111"/>
        <v>0</v>
      </c>
      <c r="BH354" s="91">
        <f t="shared" si="112"/>
        <v>0</v>
      </c>
      <c r="BI354" s="91">
        <f t="shared" si="113"/>
        <v>0</v>
      </c>
      <c r="BJ354" s="13" t="s">
        <v>84</v>
      </c>
      <c r="BK354" s="91">
        <f t="shared" si="114"/>
        <v>0</v>
      </c>
      <c r="BL354" s="13" t="s">
        <v>247</v>
      </c>
      <c r="BM354" s="172" t="s">
        <v>944</v>
      </c>
    </row>
    <row r="355" spans="1:65" s="2" customFormat="1" ht="24.3" customHeight="1" x14ac:dyDescent="0.2">
      <c r="A355" s="30"/>
      <c r="B355" s="128"/>
      <c r="C355" s="160" t="s">
        <v>945</v>
      </c>
      <c r="D355" s="160" t="s">
        <v>221</v>
      </c>
      <c r="E355" s="161" t="s">
        <v>946</v>
      </c>
      <c r="F355" s="162" t="s">
        <v>947</v>
      </c>
      <c r="G355" s="163" t="s">
        <v>926</v>
      </c>
      <c r="H355" s="164">
        <v>8</v>
      </c>
      <c r="I355" s="165"/>
      <c r="J355" s="166">
        <f t="shared" si="105"/>
        <v>0</v>
      </c>
      <c r="K355" s="167"/>
      <c r="L355" s="31"/>
      <c r="M355" s="168" t="s">
        <v>1</v>
      </c>
      <c r="N355" s="169" t="s">
        <v>38</v>
      </c>
      <c r="O355" s="59"/>
      <c r="P355" s="170">
        <f t="shared" si="106"/>
        <v>0</v>
      </c>
      <c r="Q355" s="170">
        <v>0</v>
      </c>
      <c r="R355" s="170">
        <f t="shared" si="107"/>
        <v>0</v>
      </c>
      <c r="S355" s="170">
        <v>0</v>
      </c>
      <c r="T355" s="171">
        <f t="shared" si="108"/>
        <v>0</v>
      </c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R355" s="172" t="s">
        <v>247</v>
      </c>
      <c r="AT355" s="172" t="s">
        <v>221</v>
      </c>
      <c r="AU355" s="172" t="s">
        <v>84</v>
      </c>
      <c r="AY355" s="13" t="s">
        <v>219</v>
      </c>
      <c r="BE355" s="91">
        <f t="shared" si="109"/>
        <v>0</v>
      </c>
      <c r="BF355" s="91">
        <f t="shared" si="110"/>
        <v>0</v>
      </c>
      <c r="BG355" s="91">
        <f t="shared" si="111"/>
        <v>0</v>
      </c>
      <c r="BH355" s="91">
        <f t="shared" si="112"/>
        <v>0</v>
      </c>
      <c r="BI355" s="91">
        <f t="shared" si="113"/>
        <v>0</v>
      </c>
      <c r="BJ355" s="13" t="s">
        <v>84</v>
      </c>
      <c r="BK355" s="91">
        <f t="shared" si="114"/>
        <v>0</v>
      </c>
      <c r="BL355" s="13" t="s">
        <v>247</v>
      </c>
      <c r="BM355" s="172" t="s">
        <v>948</v>
      </c>
    </row>
    <row r="356" spans="1:65" s="2" customFormat="1" ht="37.799999999999997" customHeight="1" x14ac:dyDescent="0.2">
      <c r="A356" s="30"/>
      <c r="B356" s="128"/>
      <c r="C356" s="160" t="s">
        <v>630</v>
      </c>
      <c r="D356" s="160" t="s">
        <v>221</v>
      </c>
      <c r="E356" s="161" t="s">
        <v>949</v>
      </c>
      <c r="F356" s="162" t="s">
        <v>950</v>
      </c>
      <c r="G356" s="163" t="s">
        <v>926</v>
      </c>
      <c r="H356" s="164">
        <v>1</v>
      </c>
      <c r="I356" s="165"/>
      <c r="J356" s="166">
        <f t="shared" si="105"/>
        <v>0</v>
      </c>
      <c r="K356" s="167"/>
      <c r="L356" s="31"/>
      <c r="M356" s="168" t="s">
        <v>1</v>
      </c>
      <c r="N356" s="169" t="s">
        <v>38</v>
      </c>
      <c r="O356" s="59"/>
      <c r="P356" s="170">
        <f t="shared" si="106"/>
        <v>0</v>
      </c>
      <c r="Q356" s="170">
        <v>0</v>
      </c>
      <c r="R356" s="170">
        <f t="shared" si="107"/>
        <v>0</v>
      </c>
      <c r="S356" s="170">
        <v>0</v>
      </c>
      <c r="T356" s="171">
        <f t="shared" si="108"/>
        <v>0</v>
      </c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R356" s="172" t="s">
        <v>247</v>
      </c>
      <c r="AT356" s="172" t="s">
        <v>221</v>
      </c>
      <c r="AU356" s="172" t="s">
        <v>84</v>
      </c>
      <c r="AY356" s="13" t="s">
        <v>219</v>
      </c>
      <c r="BE356" s="91">
        <f t="shared" si="109"/>
        <v>0</v>
      </c>
      <c r="BF356" s="91">
        <f t="shared" si="110"/>
        <v>0</v>
      </c>
      <c r="BG356" s="91">
        <f t="shared" si="111"/>
        <v>0</v>
      </c>
      <c r="BH356" s="91">
        <f t="shared" si="112"/>
        <v>0</v>
      </c>
      <c r="BI356" s="91">
        <f t="shared" si="113"/>
        <v>0</v>
      </c>
      <c r="BJ356" s="13" t="s">
        <v>84</v>
      </c>
      <c r="BK356" s="91">
        <f t="shared" si="114"/>
        <v>0</v>
      </c>
      <c r="BL356" s="13" t="s">
        <v>247</v>
      </c>
      <c r="BM356" s="172" t="s">
        <v>951</v>
      </c>
    </row>
    <row r="357" spans="1:65" s="2" customFormat="1" ht="37.799999999999997" customHeight="1" x14ac:dyDescent="0.2">
      <c r="A357" s="30"/>
      <c r="B357" s="128"/>
      <c r="C357" s="160" t="s">
        <v>952</v>
      </c>
      <c r="D357" s="160" t="s">
        <v>221</v>
      </c>
      <c r="E357" s="161" t="s">
        <v>953</v>
      </c>
      <c r="F357" s="162" t="s">
        <v>954</v>
      </c>
      <c r="G357" s="163" t="s">
        <v>926</v>
      </c>
      <c r="H357" s="164">
        <v>1</v>
      </c>
      <c r="I357" s="165"/>
      <c r="J357" s="166">
        <f t="shared" si="105"/>
        <v>0</v>
      </c>
      <c r="K357" s="167"/>
      <c r="L357" s="31"/>
      <c r="M357" s="168" t="s">
        <v>1</v>
      </c>
      <c r="N357" s="169" t="s">
        <v>38</v>
      </c>
      <c r="O357" s="59"/>
      <c r="P357" s="170">
        <f t="shared" si="106"/>
        <v>0</v>
      </c>
      <c r="Q357" s="170">
        <v>0</v>
      </c>
      <c r="R357" s="170">
        <f t="shared" si="107"/>
        <v>0</v>
      </c>
      <c r="S357" s="170">
        <v>0</v>
      </c>
      <c r="T357" s="171">
        <f t="shared" si="108"/>
        <v>0</v>
      </c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R357" s="172" t="s">
        <v>247</v>
      </c>
      <c r="AT357" s="172" t="s">
        <v>221</v>
      </c>
      <c r="AU357" s="172" t="s">
        <v>84</v>
      </c>
      <c r="AY357" s="13" t="s">
        <v>219</v>
      </c>
      <c r="BE357" s="91">
        <f t="shared" si="109"/>
        <v>0</v>
      </c>
      <c r="BF357" s="91">
        <f t="shared" si="110"/>
        <v>0</v>
      </c>
      <c r="BG357" s="91">
        <f t="shared" si="111"/>
        <v>0</v>
      </c>
      <c r="BH357" s="91">
        <f t="shared" si="112"/>
        <v>0</v>
      </c>
      <c r="BI357" s="91">
        <f t="shared" si="113"/>
        <v>0</v>
      </c>
      <c r="BJ357" s="13" t="s">
        <v>84</v>
      </c>
      <c r="BK357" s="91">
        <f t="shared" si="114"/>
        <v>0</v>
      </c>
      <c r="BL357" s="13" t="s">
        <v>247</v>
      </c>
      <c r="BM357" s="172" t="s">
        <v>955</v>
      </c>
    </row>
    <row r="358" spans="1:65" s="2" customFormat="1" ht="24.3" customHeight="1" x14ac:dyDescent="0.2">
      <c r="A358" s="30"/>
      <c r="B358" s="128"/>
      <c r="C358" s="160" t="s">
        <v>634</v>
      </c>
      <c r="D358" s="160" t="s">
        <v>221</v>
      </c>
      <c r="E358" s="161" t="s">
        <v>956</v>
      </c>
      <c r="F358" s="162" t="s">
        <v>957</v>
      </c>
      <c r="G358" s="163" t="s">
        <v>711</v>
      </c>
      <c r="H358" s="189"/>
      <c r="I358" s="165"/>
      <c r="J358" s="166">
        <f t="shared" si="105"/>
        <v>0</v>
      </c>
      <c r="K358" s="167"/>
      <c r="L358" s="31"/>
      <c r="M358" s="168" t="s">
        <v>1</v>
      </c>
      <c r="N358" s="169" t="s">
        <v>38</v>
      </c>
      <c r="O358" s="59"/>
      <c r="P358" s="170">
        <f t="shared" si="106"/>
        <v>0</v>
      </c>
      <c r="Q358" s="170">
        <v>0</v>
      </c>
      <c r="R358" s="170">
        <f t="shared" si="107"/>
        <v>0</v>
      </c>
      <c r="S358" s="170">
        <v>0</v>
      </c>
      <c r="T358" s="171">
        <f t="shared" si="108"/>
        <v>0</v>
      </c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R358" s="172" t="s">
        <v>247</v>
      </c>
      <c r="AT358" s="172" t="s">
        <v>221</v>
      </c>
      <c r="AU358" s="172" t="s">
        <v>84</v>
      </c>
      <c r="AY358" s="13" t="s">
        <v>219</v>
      </c>
      <c r="BE358" s="91">
        <f t="shared" si="109"/>
        <v>0</v>
      </c>
      <c r="BF358" s="91">
        <f t="shared" si="110"/>
        <v>0</v>
      </c>
      <c r="BG358" s="91">
        <f t="shared" si="111"/>
        <v>0</v>
      </c>
      <c r="BH358" s="91">
        <f t="shared" si="112"/>
        <v>0</v>
      </c>
      <c r="BI358" s="91">
        <f t="shared" si="113"/>
        <v>0</v>
      </c>
      <c r="BJ358" s="13" t="s">
        <v>84</v>
      </c>
      <c r="BK358" s="91">
        <f t="shared" si="114"/>
        <v>0</v>
      </c>
      <c r="BL358" s="13" t="s">
        <v>247</v>
      </c>
      <c r="BM358" s="172" t="s">
        <v>958</v>
      </c>
    </row>
    <row r="359" spans="1:65" s="11" customFormat="1" ht="22.8" customHeight="1" x14ac:dyDescent="0.25">
      <c r="B359" s="147"/>
      <c r="D359" s="148" t="s">
        <v>71</v>
      </c>
      <c r="E359" s="158" t="s">
        <v>959</v>
      </c>
      <c r="F359" s="158" t="s">
        <v>960</v>
      </c>
      <c r="I359" s="150"/>
      <c r="J359" s="159">
        <f>BK359</f>
        <v>0</v>
      </c>
      <c r="L359" s="147"/>
      <c r="M359" s="152"/>
      <c r="N359" s="153"/>
      <c r="O359" s="153"/>
      <c r="P359" s="154">
        <f>SUM(P360:P365)</f>
        <v>0</v>
      </c>
      <c r="Q359" s="153"/>
      <c r="R359" s="154">
        <f>SUM(R360:R365)</f>
        <v>0.29075200000000001</v>
      </c>
      <c r="S359" s="153"/>
      <c r="T359" s="155">
        <f>SUM(T360:T365)</f>
        <v>0</v>
      </c>
      <c r="AR359" s="148" t="s">
        <v>84</v>
      </c>
      <c r="AT359" s="156" t="s">
        <v>71</v>
      </c>
      <c r="AU359" s="156" t="s">
        <v>78</v>
      </c>
      <c r="AY359" s="148" t="s">
        <v>219</v>
      </c>
      <c r="BK359" s="157">
        <f>SUM(BK360:BK365)</f>
        <v>0</v>
      </c>
    </row>
    <row r="360" spans="1:65" s="2" customFormat="1" ht="16.5" customHeight="1" x14ac:dyDescent="0.2">
      <c r="A360" s="30"/>
      <c r="B360" s="128"/>
      <c r="C360" s="160" t="s">
        <v>961</v>
      </c>
      <c r="D360" s="160" t="s">
        <v>221</v>
      </c>
      <c r="E360" s="161" t="s">
        <v>962</v>
      </c>
      <c r="F360" s="162" t="s">
        <v>963</v>
      </c>
      <c r="G360" s="163" t="s">
        <v>926</v>
      </c>
      <c r="H360" s="164">
        <v>1</v>
      </c>
      <c r="I360" s="165"/>
      <c r="J360" s="166">
        <f t="shared" ref="J360:J365" si="115">ROUND(I360*H360,2)</f>
        <v>0</v>
      </c>
      <c r="K360" s="167"/>
      <c r="L360" s="31"/>
      <c r="M360" s="168" t="s">
        <v>1</v>
      </c>
      <c r="N360" s="169" t="s">
        <v>38</v>
      </c>
      <c r="O360" s="59"/>
      <c r="P360" s="170">
        <f t="shared" ref="P360:P365" si="116">O360*H360</f>
        <v>0</v>
      </c>
      <c r="Q360" s="170">
        <v>0</v>
      </c>
      <c r="R360" s="170">
        <f t="shared" ref="R360:R365" si="117">Q360*H360</f>
        <v>0</v>
      </c>
      <c r="S360" s="170">
        <v>0</v>
      </c>
      <c r="T360" s="171">
        <f t="shared" ref="T360:T365" si="118">S360*H360</f>
        <v>0</v>
      </c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R360" s="172" t="s">
        <v>247</v>
      </c>
      <c r="AT360" s="172" t="s">
        <v>221</v>
      </c>
      <c r="AU360" s="172" t="s">
        <v>84</v>
      </c>
      <c r="AY360" s="13" t="s">
        <v>219</v>
      </c>
      <c r="BE360" s="91">
        <f t="shared" ref="BE360:BE365" si="119">IF(N360="základná",J360,0)</f>
        <v>0</v>
      </c>
      <c r="BF360" s="91">
        <f t="shared" ref="BF360:BF365" si="120">IF(N360="znížená",J360,0)</f>
        <v>0</v>
      </c>
      <c r="BG360" s="91">
        <f t="shared" ref="BG360:BG365" si="121">IF(N360="zákl. prenesená",J360,0)</f>
        <v>0</v>
      </c>
      <c r="BH360" s="91">
        <f t="shared" ref="BH360:BH365" si="122">IF(N360="zníž. prenesená",J360,0)</f>
        <v>0</v>
      </c>
      <c r="BI360" s="91">
        <f t="shared" ref="BI360:BI365" si="123">IF(N360="nulová",J360,0)</f>
        <v>0</v>
      </c>
      <c r="BJ360" s="13" t="s">
        <v>84</v>
      </c>
      <c r="BK360" s="91">
        <f t="shared" ref="BK360:BK365" si="124">ROUND(I360*H360,2)</f>
        <v>0</v>
      </c>
      <c r="BL360" s="13" t="s">
        <v>247</v>
      </c>
      <c r="BM360" s="172" t="s">
        <v>964</v>
      </c>
    </row>
    <row r="361" spans="1:65" s="2" customFormat="1" ht="16.5" customHeight="1" x14ac:dyDescent="0.2">
      <c r="A361" s="30"/>
      <c r="B361" s="128"/>
      <c r="C361" s="160" t="s">
        <v>637</v>
      </c>
      <c r="D361" s="160" t="s">
        <v>221</v>
      </c>
      <c r="E361" s="161" t="s">
        <v>965</v>
      </c>
      <c r="F361" s="162" t="s">
        <v>966</v>
      </c>
      <c r="G361" s="163" t="s">
        <v>380</v>
      </c>
      <c r="H361" s="164">
        <v>6.16</v>
      </c>
      <c r="I361" s="165"/>
      <c r="J361" s="166">
        <f t="shared" si="115"/>
        <v>0</v>
      </c>
      <c r="K361" s="167"/>
      <c r="L361" s="31"/>
      <c r="M361" s="168" t="s">
        <v>1</v>
      </c>
      <c r="N361" s="169" t="s">
        <v>38</v>
      </c>
      <c r="O361" s="59"/>
      <c r="P361" s="170">
        <f t="shared" si="116"/>
        <v>0</v>
      </c>
      <c r="Q361" s="170">
        <v>4.7199999999999999E-2</v>
      </c>
      <c r="R361" s="170">
        <f t="shared" si="117"/>
        <v>0.29075200000000001</v>
      </c>
      <c r="S361" s="170">
        <v>0</v>
      </c>
      <c r="T361" s="171">
        <f t="shared" si="118"/>
        <v>0</v>
      </c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R361" s="172" t="s">
        <v>247</v>
      </c>
      <c r="AT361" s="172" t="s">
        <v>221</v>
      </c>
      <c r="AU361" s="172" t="s">
        <v>84</v>
      </c>
      <c r="AY361" s="13" t="s">
        <v>219</v>
      </c>
      <c r="BE361" s="91">
        <f t="shared" si="119"/>
        <v>0</v>
      </c>
      <c r="BF361" s="91">
        <f t="shared" si="120"/>
        <v>0</v>
      </c>
      <c r="BG361" s="91">
        <f t="shared" si="121"/>
        <v>0</v>
      </c>
      <c r="BH361" s="91">
        <f t="shared" si="122"/>
        <v>0</v>
      </c>
      <c r="BI361" s="91">
        <f t="shared" si="123"/>
        <v>0</v>
      </c>
      <c r="BJ361" s="13" t="s">
        <v>84</v>
      </c>
      <c r="BK361" s="91">
        <f t="shared" si="124"/>
        <v>0</v>
      </c>
      <c r="BL361" s="13" t="s">
        <v>247</v>
      </c>
      <c r="BM361" s="172" t="s">
        <v>967</v>
      </c>
    </row>
    <row r="362" spans="1:65" s="2" customFormat="1" ht="24.3" customHeight="1" x14ac:dyDescent="0.2">
      <c r="A362" s="30"/>
      <c r="B362" s="128"/>
      <c r="C362" s="160" t="s">
        <v>968</v>
      </c>
      <c r="D362" s="160" t="s">
        <v>221</v>
      </c>
      <c r="E362" s="161" t="s">
        <v>969</v>
      </c>
      <c r="F362" s="162" t="s">
        <v>970</v>
      </c>
      <c r="G362" s="163" t="s">
        <v>321</v>
      </c>
      <c r="H362" s="164">
        <v>1.2</v>
      </c>
      <c r="I362" s="165"/>
      <c r="J362" s="166">
        <f t="shared" si="115"/>
        <v>0</v>
      </c>
      <c r="K362" s="167"/>
      <c r="L362" s="31"/>
      <c r="M362" s="168" t="s">
        <v>1</v>
      </c>
      <c r="N362" s="169" t="s">
        <v>38</v>
      </c>
      <c r="O362" s="59"/>
      <c r="P362" s="170">
        <f t="shared" si="116"/>
        <v>0</v>
      </c>
      <c r="Q362" s="170">
        <v>0</v>
      </c>
      <c r="R362" s="170">
        <f t="shared" si="117"/>
        <v>0</v>
      </c>
      <c r="S362" s="170">
        <v>0</v>
      </c>
      <c r="T362" s="171">
        <f t="shared" si="118"/>
        <v>0</v>
      </c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R362" s="172" t="s">
        <v>247</v>
      </c>
      <c r="AT362" s="172" t="s">
        <v>221</v>
      </c>
      <c r="AU362" s="172" t="s">
        <v>84</v>
      </c>
      <c r="AY362" s="13" t="s">
        <v>219</v>
      </c>
      <c r="BE362" s="91">
        <f t="shared" si="119"/>
        <v>0</v>
      </c>
      <c r="BF362" s="91">
        <f t="shared" si="120"/>
        <v>0</v>
      </c>
      <c r="BG362" s="91">
        <f t="shared" si="121"/>
        <v>0</v>
      </c>
      <c r="BH362" s="91">
        <f t="shared" si="122"/>
        <v>0</v>
      </c>
      <c r="BI362" s="91">
        <f t="shared" si="123"/>
        <v>0</v>
      </c>
      <c r="BJ362" s="13" t="s">
        <v>84</v>
      </c>
      <c r="BK362" s="91">
        <f t="shared" si="124"/>
        <v>0</v>
      </c>
      <c r="BL362" s="13" t="s">
        <v>247</v>
      </c>
      <c r="BM362" s="172" t="s">
        <v>971</v>
      </c>
    </row>
    <row r="363" spans="1:65" s="2" customFormat="1" ht="21.75" customHeight="1" x14ac:dyDescent="0.2">
      <c r="A363" s="30"/>
      <c r="B363" s="128"/>
      <c r="C363" s="178" t="s">
        <v>641</v>
      </c>
      <c r="D363" s="178" t="s">
        <v>680</v>
      </c>
      <c r="E363" s="179" t="s">
        <v>972</v>
      </c>
      <c r="F363" s="180" t="s">
        <v>973</v>
      </c>
      <c r="G363" s="181" t="s">
        <v>246</v>
      </c>
      <c r="H363" s="182">
        <v>1</v>
      </c>
      <c r="I363" s="183"/>
      <c r="J363" s="184">
        <f t="shared" si="115"/>
        <v>0</v>
      </c>
      <c r="K363" s="185"/>
      <c r="L363" s="186"/>
      <c r="M363" s="187" t="s">
        <v>1</v>
      </c>
      <c r="N363" s="188" t="s">
        <v>38</v>
      </c>
      <c r="O363" s="59"/>
      <c r="P363" s="170">
        <f t="shared" si="116"/>
        <v>0</v>
      </c>
      <c r="Q363" s="170">
        <v>0</v>
      </c>
      <c r="R363" s="170">
        <f t="shared" si="117"/>
        <v>0</v>
      </c>
      <c r="S363" s="170">
        <v>0</v>
      </c>
      <c r="T363" s="171">
        <f t="shared" si="118"/>
        <v>0</v>
      </c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R363" s="172" t="s">
        <v>275</v>
      </c>
      <c r="AT363" s="172" t="s">
        <v>680</v>
      </c>
      <c r="AU363" s="172" t="s">
        <v>84</v>
      </c>
      <c r="AY363" s="13" t="s">
        <v>219</v>
      </c>
      <c r="BE363" s="91">
        <f t="shared" si="119"/>
        <v>0</v>
      </c>
      <c r="BF363" s="91">
        <f t="shared" si="120"/>
        <v>0</v>
      </c>
      <c r="BG363" s="91">
        <f t="shared" si="121"/>
        <v>0</v>
      </c>
      <c r="BH363" s="91">
        <f t="shared" si="122"/>
        <v>0</v>
      </c>
      <c r="BI363" s="91">
        <f t="shared" si="123"/>
        <v>0</v>
      </c>
      <c r="BJ363" s="13" t="s">
        <v>84</v>
      </c>
      <c r="BK363" s="91">
        <f t="shared" si="124"/>
        <v>0</v>
      </c>
      <c r="BL363" s="13" t="s">
        <v>247</v>
      </c>
      <c r="BM363" s="172" t="s">
        <v>974</v>
      </c>
    </row>
    <row r="364" spans="1:65" s="2" customFormat="1" ht="24.3" customHeight="1" x14ac:dyDescent="0.2">
      <c r="A364" s="30"/>
      <c r="B364" s="128"/>
      <c r="C364" s="160" t="s">
        <v>13</v>
      </c>
      <c r="D364" s="160" t="s">
        <v>221</v>
      </c>
      <c r="E364" s="161" t="s">
        <v>975</v>
      </c>
      <c r="F364" s="162" t="s">
        <v>976</v>
      </c>
      <c r="G364" s="163" t="s">
        <v>926</v>
      </c>
      <c r="H364" s="164">
        <v>5</v>
      </c>
      <c r="I364" s="165"/>
      <c r="J364" s="166">
        <f t="shared" si="115"/>
        <v>0</v>
      </c>
      <c r="K364" s="167"/>
      <c r="L364" s="31"/>
      <c r="M364" s="168" t="s">
        <v>1</v>
      </c>
      <c r="N364" s="169" t="s">
        <v>38</v>
      </c>
      <c r="O364" s="59"/>
      <c r="P364" s="170">
        <f t="shared" si="116"/>
        <v>0</v>
      </c>
      <c r="Q364" s="170">
        <v>0</v>
      </c>
      <c r="R364" s="170">
        <f t="shared" si="117"/>
        <v>0</v>
      </c>
      <c r="S364" s="170">
        <v>0</v>
      </c>
      <c r="T364" s="171">
        <f t="shared" si="118"/>
        <v>0</v>
      </c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R364" s="172" t="s">
        <v>247</v>
      </c>
      <c r="AT364" s="172" t="s">
        <v>221</v>
      </c>
      <c r="AU364" s="172" t="s">
        <v>84</v>
      </c>
      <c r="AY364" s="13" t="s">
        <v>219</v>
      </c>
      <c r="BE364" s="91">
        <f t="shared" si="119"/>
        <v>0</v>
      </c>
      <c r="BF364" s="91">
        <f t="shared" si="120"/>
        <v>0</v>
      </c>
      <c r="BG364" s="91">
        <f t="shared" si="121"/>
        <v>0</v>
      </c>
      <c r="BH364" s="91">
        <f t="shared" si="122"/>
        <v>0</v>
      </c>
      <c r="BI364" s="91">
        <f t="shared" si="123"/>
        <v>0</v>
      </c>
      <c r="BJ364" s="13" t="s">
        <v>84</v>
      </c>
      <c r="BK364" s="91">
        <f t="shared" si="124"/>
        <v>0</v>
      </c>
      <c r="BL364" s="13" t="s">
        <v>247</v>
      </c>
      <c r="BM364" s="172" t="s">
        <v>977</v>
      </c>
    </row>
    <row r="365" spans="1:65" s="2" customFormat="1" ht="24.3" customHeight="1" x14ac:dyDescent="0.2">
      <c r="A365" s="30"/>
      <c r="B365" s="128"/>
      <c r="C365" s="160" t="s">
        <v>645</v>
      </c>
      <c r="D365" s="160" t="s">
        <v>221</v>
      </c>
      <c r="E365" s="161" t="s">
        <v>978</v>
      </c>
      <c r="F365" s="162" t="s">
        <v>979</v>
      </c>
      <c r="G365" s="163" t="s">
        <v>711</v>
      </c>
      <c r="H365" s="189"/>
      <c r="I365" s="165"/>
      <c r="J365" s="166">
        <f t="shared" si="115"/>
        <v>0</v>
      </c>
      <c r="K365" s="167"/>
      <c r="L365" s="31"/>
      <c r="M365" s="168" t="s">
        <v>1</v>
      </c>
      <c r="N365" s="169" t="s">
        <v>38</v>
      </c>
      <c r="O365" s="59"/>
      <c r="P365" s="170">
        <f t="shared" si="116"/>
        <v>0</v>
      </c>
      <c r="Q365" s="170">
        <v>0</v>
      </c>
      <c r="R365" s="170">
        <f t="shared" si="117"/>
        <v>0</v>
      </c>
      <c r="S365" s="170">
        <v>0</v>
      </c>
      <c r="T365" s="171">
        <f t="shared" si="118"/>
        <v>0</v>
      </c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R365" s="172" t="s">
        <v>247</v>
      </c>
      <c r="AT365" s="172" t="s">
        <v>221</v>
      </c>
      <c r="AU365" s="172" t="s">
        <v>84</v>
      </c>
      <c r="AY365" s="13" t="s">
        <v>219</v>
      </c>
      <c r="BE365" s="91">
        <f t="shared" si="119"/>
        <v>0</v>
      </c>
      <c r="BF365" s="91">
        <f t="shared" si="120"/>
        <v>0</v>
      </c>
      <c r="BG365" s="91">
        <f t="shared" si="121"/>
        <v>0</v>
      </c>
      <c r="BH365" s="91">
        <f t="shared" si="122"/>
        <v>0</v>
      </c>
      <c r="BI365" s="91">
        <f t="shared" si="123"/>
        <v>0</v>
      </c>
      <c r="BJ365" s="13" t="s">
        <v>84</v>
      </c>
      <c r="BK365" s="91">
        <f t="shared" si="124"/>
        <v>0</v>
      </c>
      <c r="BL365" s="13" t="s">
        <v>247</v>
      </c>
      <c r="BM365" s="172" t="s">
        <v>980</v>
      </c>
    </row>
    <row r="366" spans="1:65" s="11" customFormat="1" ht="22.8" customHeight="1" x14ac:dyDescent="0.25">
      <c r="B366" s="147"/>
      <c r="D366" s="148" t="s">
        <v>71</v>
      </c>
      <c r="E366" s="158" t="s">
        <v>981</v>
      </c>
      <c r="F366" s="158" t="s">
        <v>982</v>
      </c>
      <c r="I366" s="150"/>
      <c r="J366" s="159">
        <f>BK366</f>
        <v>0</v>
      </c>
      <c r="L366" s="147"/>
      <c r="M366" s="152"/>
      <c r="N366" s="153"/>
      <c r="O366" s="153"/>
      <c r="P366" s="154">
        <f>SUM(P367:P371)</f>
        <v>0</v>
      </c>
      <c r="Q366" s="153"/>
      <c r="R366" s="154">
        <f>SUM(R367:R371)</f>
        <v>8.9811000000000016E-2</v>
      </c>
      <c r="S366" s="153"/>
      <c r="T366" s="155">
        <f>SUM(T367:T371)</f>
        <v>0</v>
      </c>
      <c r="AR366" s="148" t="s">
        <v>84</v>
      </c>
      <c r="AT366" s="156" t="s">
        <v>71</v>
      </c>
      <c r="AU366" s="156" t="s">
        <v>78</v>
      </c>
      <c r="AY366" s="148" t="s">
        <v>219</v>
      </c>
      <c r="BK366" s="157">
        <f>SUM(BK367:BK371)</f>
        <v>0</v>
      </c>
    </row>
    <row r="367" spans="1:65" s="2" customFormat="1" ht="16.5" customHeight="1" x14ac:dyDescent="0.2">
      <c r="A367" s="30"/>
      <c r="B367" s="128"/>
      <c r="C367" s="160" t="s">
        <v>983</v>
      </c>
      <c r="D367" s="160" t="s">
        <v>221</v>
      </c>
      <c r="E367" s="161" t="s">
        <v>984</v>
      </c>
      <c r="F367" s="162" t="s">
        <v>985</v>
      </c>
      <c r="G367" s="163" t="s">
        <v>380</v>
      </c>
      <c r="H367" s="164">
        <v>15.3</v>
      </c>
      <c r="I367" s="165"/>
      <c r="J367" s="166">
        <f>ROUND(I367*H367,2)</f>
        <v>0</v>
      </c>
      <c r="K367" s="167"/>
      <c r="L367" s="31"/>
      <c r="M367" s="168" t="s">
        <v>1</v>
      </c>
      <c r="N367" s="169" t="s">
        <v>38</v>
      </c>
      <c r="O367" s="59"/>
      <c r="P367" s="170">
        <f>O367*H367</f>
        <v>0</v>
      </c>
      <c r="Q367" s="170">
        <v>9.6000000000000002E-4</v>
      </c>
      <c r="R367" s="170">
        <f>Q367*H367</f>
        <v>1.4688000000000001E-2</v>
      </c>
      <c r="S367" s="170">
        <v>0</v>
      </c>
      <c r="T367" s="171">
        <f>S367*H367</f>
        <v>0</v>
      </c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R367" s="172" t="s">
        <v>247</v>
      </c>
      <c r="AT367" s="172" t="s">
        <v>221</v>
      </c>
      <c r="AU367" s="172" t="s">
        <v>84</v>
      </c>
      <c r="AY367" s="13" t="s">
        <v>219</v>
      </c>
      <c r="BE367" s="91">
        <f>IF(N367="základná",J367,0)</f>
        <v>0</v>
      </c>
      <c r="BF367" s="91">
        <f>IF(N367="znížená",J367,0)</f>
        <v>0</v>
      </c>
      <c r="BG367" s="91">
        <f>IF(N367="zákl. prenesená",J367,0)</f>
        <v>0</v>
      </c>
      <c r="BH367" s="91">
        <f>IF(N367="zníž. prenesená",J367,0)</f>
        <v>0</v>
      </c>
      <c r="BI367" s="91">
        <f>IF(N367="nulová",J367,0)</f>
        <v>0</v>
      </c>
      <c r="BJ367" s="13" t="s">
        <v>84</v>
      </c>
      <c r="BK367" s="91">
        <f>ROUND(I367*H367,2)</f>
        <v>0</v>
      </c>
      <c r="BL367" s="13" t="s">
        <v>247</v>
      </c>
      <c r="BM367" s="172" t="s">
        <v>986</v>
      </c>
    </row>
    <row r="368" spans="1:65" s="2" customFormat="1" ht="16.5" customHeight="1" x14ac:dyDescent="0.2">
      <c r="A368" s="30"/>
      <c r="B368" s="128"/>
      <c r="C368" s="160" t="s">
        <v>649</v>
      </c>
      <c r="D368" s="160" t="s">
        <v>221</v>
      </c>
      <c r="E368" s="161" t="s">
        <v>987</v>
      </c>
      <c r="F368" s="162" t="s">
        <v>988</v>
      </c>
      <c r="G368" s="163" t="s">
        <v>380</v>
      </c>
      <c r="H368" s="164">
        <v>15.3</v>
      </c>
      <c r="I368" s="165"/>
      <c r="J368" s="166">
        <f>ROUND(I368*H368,2)</f>
        <v>0</v>
      </c>
      <c r="K368" s="167"/>
      <c r="L368" s="31"/>
      <c r="M368" s="168" t="s">
        <v>1</v>
      </c>
      <c r="N368" s="169" t="s">
        <v>38</v>
      </c>
      <c r="O368" s="59"/>
      <c r="P368" s="170">
        <f>O368*H368</f>
        <v>0</v>
      </c>
      <c r="Q368" s="170">
        <v>4.9100000000000003E-3</v>
      </c>
      <c r="R368" s="170">
        <f>Q368*H368</f>
        <v>7.5123000000000009E-2</v>
      </c>
      <c r="S368" s="170">
        <v>0</v>
      </c>
      <c r="T368" s="171">
        <f>S368*H368</f>
        <v>0</v>
      </c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R368" s="172" t="s">
        <v>247</v>
      </c>
      <c r="AT368" s="172" t="s">
        <v>221</v>
      </c>
      <c r="AU368" s="172" t="s">
        <v>84</v>
      </c>
      <c r="AY368" s="13" t="s">
        <v>219</v>
      </c>
      <c r="BE368" s="91">
        <f>IF(N368="základná",J368,0)</f>
        <v>0</v>
      </c>
      <c r="BF368" s="91">
        <f>IF(N368="znížená",J368,0)</f>
        <v>0</v>
      </c>
      <c r="BG368" s="91">
        <f>IF(N368="zákl. prenesená",J368,0)</f>
        <v>0</v>
      </c>
      <c r="BH368" s="91">
        <f>IF(N368="zníž. prenesená",J368,0)</f>
        <v>0</v>
      </c>
      <c r="BI368" s="91">
        <f>IF(N368="nulová",J368,0)</f>
        <v>0</v>
      </c>
      <c r="BJ368" s="13" t="s">
        <v>84</v>
      </c>
      <c r="BK368" s="91">
        <f>ROUND(I368*H368,2)</f>
        <v>0</v>
      </c>
      <c r="BL368" s="13" t="s">
        <v>247</v>
      </c>
      <c r="BM368" s="172" t="s">
        <v>989</v>
      </c>
    </row>
    <row r="369" spans="1:65" s="2" customFormat="1" ht="24.3" customHeight="1" x14ac:dyDescent="0.2">
      <c r="A369" s="30"/>
      <c r="B369" s="128"/>
      <c r="C369" s="160" t="s">
        <v>990</v>
      </c>
      <c r="D369" s="160" t="s">
        <v>221</v>
      </c>
      <c r="E369" s="161" t="s">
        <v>991</v>
      </c>
      <c r="F369" s="162" t="s">
        <v>992</v>
      </c>
      <c r="G369" s="163" t="s">
        <v>321</v>
      </c>
      <c r="H369" s="164">
        <v>1.06</v>
      </c>
      <c r="I369" s="165"/>
      <c r="J369" s="166">
        <f>ROUND(I369*H369,2)</f>
        <v>0</v>
      </c>
      <c r="K369" s="167"/>
      <c r="L369" s="31"/>
      <c r="M369" s="168" t="s">
        <v>1</v>
      </c>
      <c r="N369" s="169" t="s">
        <v>38</v>
      </c>
      <c r="O369" s="59"/>
      <c r="P369" s="170">
        <f>O369*H369</f>
        <v>0</v>
      </c>
      <c r="Q369" s="170">
        <v>0</v>
      </c>
      <c r="R369" s="170">
        <f>Q369*H369</f>
        <v>0</v>
      </c>
      <c r="S369" s="170">
        <v>0</v>
      </c>
      <c r="T369" s="171">
        <f>S369*H369</f>
        <v>0</v>
      </c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R369" s="172" t="s">
        <v>247</v>
      </c>
      <c r="AT369" s="172" t="s">
        <v>221</v>
      </c>
      <c r="AU369" s="172" t="s">
        <v>84</v>
      </c>
      <c r="AY369" s="13" t="s">
        <v>219</v>
      </c>
      <c r="BE369" s="91">
        <f>IF(N369="základná",J369,0)</f>
        <v>0</v>
      </c>
      <c r="BF369" s="91">
        <f>IF(N369="znížená",J369,0)</f>
        <v>0</v>
      </c>
      <c r="BG369" s="91">
        <f>IF(N369="zákl. prenesená",J369,0)</f>
        <v>0</v>
      </c>
      <c r="BH369" s="91">
        <f>IF(N369="zníž. prenesená",J369,0)</f>
        <v>0</v>
      </c>
      <c r="BI369" s="91">
        <f>IF(N369="nulová",J369,0)</f>
        <v>0</v>
      </c>
      <c r="BJ369" s="13" t="s">
        <v>84</v>
      </c>
      <c r="BK369" s="91">
        <f>ROUND(I369*H369,2)</f>
        <v>0</v>
      </c>
      <c r="BL369" s="13" t="s">
        <v>247</v>
      </c>
      <c r="BM369" s="172" t="s">
        <v>993</v>
      </c>
    </row>
    <row r="370" spans="1:65" s="2" customFormat="1" ht="16.5" customHeight="1" x14ac:dyDescent="0.2">
      <c r="A370" s="30"/>
      <c r="B370" s="128"/>
      <c r="C370" s="178" t="s">
        <v>653</v>
      </c>
      <c r="D370" s="178" t="s">
        <v>680</v>
      </c>
      <c r="E370" s="179" t="s">
        <v>994</v>
      </c>
      <c r="F370" s="180" t="s">
        <v>995</v>
      </c>
      <c r="G370" s="181" t="s">
        <v>321</v>
      </c>
      <c r="H370" s="182">
        <v>1.1339999999999999</v>
      </c>
      <c r="I370" s="183"/>
      <c r="J370" s="184">
        <f>ROUND(I370*H370,2)</f>
        <v>0</v>
      </c>
      <c r="K370" s="185"/>
      <c r="L370" s="186"/>
      <c r="M370" s="187" t="s">
        <v>1</v>
      </c>
      <c r="N370" s="188" t="s">
        <v>38</v>
      </c>
      <c r="O370" s="59"/>
      <c r="P370" s="170">
        <f>O370*H370</f>
        <v>0</v>
      </c>
      <c r="Q370" s="170">
        <v>0</v>
      </c>
      <c r="R370" s="170">
        <f>Q370*H370</f>
        <v>0</v>
      </c>
      <c r="S370" s="170">
        <v>0</v>
      </c>
      <c r="T370" s="171">
        <f>S370*H370</f>
        <v>0</v>
      </c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R370" s="172" t="s">
        <v>275</v>
      </c>
      <c r="AT370" s="172" t="s">
        <v>680</v>
      </c>
      <c r="AU370" s="172" t="s">
        <v>84</v>
      </c>
      <c r="AY370" s="13" t="s">
        <v>219</v>
      </c>
      <c r="BE370" s="91">
        <f>IF(N370="základná",J370,0)</f>
        <v>0</v>
      </c>
      <c r="BF370" s="91">
        <f>IF(N370="znížená",J370,0)</f>
        <v>0</v>
      </c>
      <c r="BG370" s="91">
        <f>IF(N370="zákl. prenesená",J370,0)</f>
        <v>0</v>
      </c>
      <c r="BH370" s="91">
        <f>IF(N370="zníž. prenesená",J370,0)</f>
        <v>0</v>
      </c>
      <c r="BI370" s="91">
        <f>IF(N370="nulová",J370,0)</f>
        <v>0</v>
      </c>
      <c r="BJ370" s="13" t="s">
        <v>84</v>
      </c>
      <c r="BK370" s="91">
        <f>ROUND(I370*H370,2)</f>
        <v>0</v>
      </c>
      <c r="BL370" s="13" t="s">
        <v>247</v>
      </c>
      <c r="BM370" s="172" t="s">
        <v>996</v>
      </c>
    </row>
    <row r="371" spans="1:65" s="2" customFormat="1" ht="24.3" customHeight="1" x14ac:dyDescent="0.2">
      <c r="A371" s="30"/>
      <c r="B371" s="128"/>
      <c r="C371" s="160" t="s">
        <v>997</v>
      </c>
      <c r="D371" s="160" t="s">
        <v>221</v>
      </c>
      <c r="E371" s="161" t="s">
        <v>998</v>
      </c>
      <c r="F371" s="162" t="s">
        <v>999</v>
      </c>
      <c r="G371" s="163" t="s">
        <v>711</v>
      </c>
      <c r="H371" s="189"/>
      <c r="I371" s="165"/>
      <c r="J371" s="166">
        <f>ROUND(I371*H371,2)</f>
        <v>0</v>
      </c>
      <c r="K371" s="167"/>
      <c r="L371" s="31"/>
      <c r="M371" s="168" t="s">
        <v>1</v>
      </c>
      <c r="N371" s="169" t="s">
        <v>38</v>
      </c>
      <c r="O371" s="59"/>
      <c r="P371" s="170">
        <f>O371*H371</f>
        <v>0</v>
      </c>
      <c r="Q371" s="170">
        <v>0</v>
      </c>
      <c r="R371" s="170">
        <f>Q371*H371</f>
        <v>0</v>
      </c>
      <c r="S371" s="170">
        <v>0</v>
      </c>
      <c r="T371" s="171">
        <f>S371*H371</f>
        <v>0</v>
      </c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R371" s="172" t="s">
        <v>247</v>
      </c>
      <c r="AT371" s="172" t="s">
        <v>221</v>
      </c>
      <c r="AU371" s="172" t="s">
        <v>84</v>
      </c>
      <c r="AY371" s="13" t="s">
        <v>219</v>
      </c>
      <c r="BE371" s="91">
        <f>IF(N371="základná",J371,0)</f>
        <v>0</v>
      </c>
      <c r="BF371" s="91">
        <f>IF(N371="znížená",J371,0)</f>
        <v>0</v>
      </c>
      <c r="BG371" s="91">
        <f>IF(N371="zákl. prenesená",J371,0)</f>
        <v>0</v>
      </c>
      <c r="BH371" s="91">
        <f>IF(N371="zníž. prenesená",J371,0)</f>
        <v>0</v>
      </c>
      <c r="BI371" s="91">
        <f>IF(N371="nulová",J371,0)</f>
        <v>0</v>
      </c>
      <c r="BJ371" s="13" t="s">
        <v>84</v>
      </c>
      <c r="BK371" s="91">
        <f>ROUND(I371*H371,2)</f>
        <v>0</v>
      </c>
      <c r="BL371" s="13" t="s">
        <v>247</v>
      </c>
      <c r="BM371" s="172" t="s">
        <v>1000</v>
      </c>
    </row>
    <row r="372" spans="1:65" s="11" customFormat="1" ht="22.8" customHeight="1" x14ac:dyDescent="0.25">
      <c r="B372" s="147"/>
      <c r="D372" s="148" t="s">
        <v>71</v>
      </c>
      <c r="E372" s="158" t="s">
        <v>1001</v>
      </c>
      <c r="F372" s="158" t="s">
        <v>1002</v>
      </c>
      <c r="I372" s="150"/>
      <c r="J372" s="159">
        <f>BK372</f>
        <v>0</v>
      </c>
      <c r="L372" s="147"/>
      <c r="M372" s="152"/>
      <c r="N372" s="153"/>
      <c r="O372" s="153"/>
      <c r="P372" s="154">
        <f>SUM(P373:P374)</f>
        <v>0</v>
      </c>
      <c r="Q372" s="153"/>
      <c r="R372" s="154">
        <f>SUM(R373:R374)</f>
        <v>0</v>
      </c>
      <c r="S372" s="153"/>
      <c r="T372" s="155">
        <f>SUM(T373:T374)</f>
        <v>0</v>
      </c>
      <c r="AR372" s="148" t="s">
        <v>84</v>
      </c>
      <c r="AT372" s="156" t="s">
        <v>71</v>
      </c>
      <c r="AU372" s="156" t="s">
        <v>78</v>
      </c>
      <c r="AY372" s="148" t="s">
        <v>219</v>
      </c>
      <c r="BK372" s="157">
        <f>SUM(BK373:BK374)</f>
        <v>0</v>
      </c>
    </row>
    <row r="373" spans="1:65" s="2" customFormat="1" ht="24.3" customHeight="1" x14ac:dyDescent="0.2">
      <c r="A373" s="30"/>
      <c r="B373" s="128"/>
      <c r="C373" s="160" t="s">
        <v>657</v>
      </c>
      <c r="D373" s="160" t="s">
        <v>221</v>
      </c>
      <c r="E373" s="161" t="s">
        <v>1003</v>
      </c>
      <c r="F373" s="162" t="s">
        <v>1004</v>
      </c>
      <c r="G373" s="163" t="s">
        <v>321</v>
      </c>
      <c r="H373" s="164">
        <v>68.709999999999994</v>
      </c>
      <c r="I373" s="165"/>
      <c r="J373" s="166">
        <f>ROUND(I373*H373,2)</f>
        <v>0</v>
      </c>
      <c r="K373" s="167"/>
      <c r="L373" s="31"/>
      <c r="M373" s="168" t="s">
        <v>1</v>
      </c>
      <c r="N373" s="169" t="s">
        <v>38</v>
      </c>
      <c r="O373" s="59"/>
      <c r="P373" s="170">
        <f>O373*H373</f>
        <v>0</v>
      </c>
      <c r="Q373" s="170">
        <v>0</v>
      </c>
      <c r="R373" s="170">
        <f>Q373*H373</f>
        <v>0</v>
      </c>
      <c r="S373" s="170">
        <v>0</v>
      </c>
      <c r="T373" s="171">
        <f>S373*H373</f>
        <v>0</v>
      </c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R373" s="172" t="s">
        <v>247</v>
      </c>
      <c r="AT373" s="172" t="s">
        <v>221</v>
      </c>
      <c r="AU373" s="172" t="s">
        <v>84</v>
      </c>
      <c r="AY373" s="13" t="s">
        <v>219</v>
      </c>
      <c r="BE373" s="91">
        <f>IF(N373="základná",J373,0)</f>
        <v>0</v>
      </c>
      <c r="BF373" s="91">
        <f>IF(N373="znížená",J373,0)</f>
        <v>0</v>
      </c>
      <c r="BG373" s="91">
        <f>IF(N373="zákl. prenesená",J373,0)</f>
        <v>0</v>
      </c>
      <c r="BH373" s="91">
        <f>IF(N373="zníž. prenesená",J373,0)</f>
        <v>0</v>
      </c>
      <c r="BI373" s="91">
        <f>IF(N373="nulová",J373,0)</f>
        <v>0</v>
      </c>
      <c r="BJ373" s="13" t="s">
        <v>84</v>
      </c>
      <c r="BK373" s="91">
        <f>ROUND(I373*H373,2)</f>
        <v>0</v>
      </c>
      <c r="BL373" s="13" t="s">
        <v>247</v>
      </c>
      <c r="BM373" s="172" t="s">
        <v>1005</v>
      </c>
    </row>
    <row r="374" spans="1:65" s="2" customFormat="1" ht="24.3" customHeight="1" x14ac:dyDescent="0.2">
      <c r="A374" s="30"/>
      <c r="B374" s="128"/>
      <c r="C374" s="160" t="s">
        <v>1006</v>
      </c>
      <c r="D374" s="160" t="s">
        <v>221</v>
      </c>
      <c r="E374" s="161" t="s">
        <v>1007</v>
      </c>
      <c r="F374" s="162" t="s">
        <v>1008</v>
      </c>
      <c r="G374" s="163" t="s">
        <v>711</v>
      </c>
      <c r="H374" s="189"/>
      <c r="I374" s="165"/>
      <c r="J374" s="166">
        <f>ROUND(I374*H374,2)</f>
        <v>0</v>
      </c>
      <c r="K374" s="167"/>
      <c r="L374" s="31"/>
      <c r="M374" s="168" t="s">
        <v>1</v>
      </c>
      <c r="N374" s="169" t="s">
        <v>38</v>
      </c>
      <c r="O374" s="59"/>
      <c r="P374" s="170">
        <f>O374*H374</f>
        <v>0</v>
      </c>
      <c r="Q374" s="170">
        <v>0</v>
      </c>
      <c r="R374" s="170">
        <f>Q374*H374</f>
        <v>0</v>
      </c>
      <c r="S374" s="170">
        <v>0</v>
      </c>
      <c r="T374" s="171">
        <f>S374*H374</f>
        <v>0</v>
      </c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R374" s="172" t="s">
        <v>247</v>
      </c>
      <c r="AT374" s="172" t="s">
        <v>221</v>
      </c>
      <c r="AU374" s="172" t="s">
        <v>84</v>
      </c>
      <c r="AY374" s="13" t="s">
        <v>219</v>
      </c>
      <c r="BE374" s="91">
        <f>IF(N374="základná",J374,0)</f>
        <v>0</v>
      </c>
      <c r="BF374" s="91">
        <f>IF(N374="znížená",J374,0)</f>
        <v>0</v>
      </c>
      <c r="BG374" s="91">
        <f>IF(N374="zákl. prenesená",J374,0)</f>
        <v>0</v>
      </c>
      <c r="BH374" s="91">
        <f>IF(N374="zníž. prenesená",J374,0)</f>
        <v>0</v>
      </c>
      <c r="BI374" s="91">
        <f>IF(N374="nulová",J374,0)</f>
        <v>0</v>
      </c>
      <c r="BJ374" s="13" t="s">
        <v>84</v>
      </c>
      <c r="BK374" s="91">
        <f>ROUND(I374*H374,2)</f>
        <v>0</v>
      </c>
      <c r="BL374" s="13" t="s">
        <v>247</v>
      </c>
      <c r="BM374" s="172" t="s">
        <v>1009</v>
      </c>
    </row>
    <row r="375" spans="1:65" s="11" customFormat="1" ht="22.8" customHeight="1" x14ac:dyDescent="0.25">
      <c r="B375" s="147"/>
      <c r="D375" s="148" t="s">
        <v>71</v>
      </c>
      <c r="E375" s="158" t="s">
        <v>1010</v>
      </c>
      <c r="F375" s="158" t="s">
        <v>1011</v>
      </c>
      <c r="I375" s="150"/>
      <c r="J375" s="159">
        <f>BK375</f>
        <v>0</v>
      </c>
      <c r="L375" s="147"/>
      <c r="M375" s="152"/>
      <c r="N375" s="153"/>
      <c r="O375" s="153"/>
      <c r="P375" s="154">
        <f>SUM(P376:P377)</f>
        <v>0</v>
      </c>
      <c r="Q375" s="153"/>
      <c r="R375" s="154">
        <f>SUM(R376:R377)</f>
        <v>0</v>
      </c>
      <c r="S375" s="153"/>
      <c r="T375" s="155">
        <f>SUM(T376:T377)</f>
        <v>0</v>
      </c>
      <c r="AR375" s="148" t="s">
        <v>84</v>
      </c>
      <c r="AT375" s="156" t="s">
        <v>71</v>
      </c>
      <c r="AU375" s="156" t="s">
        <v>78</v>
      </c>
      <c r="AY375" s="148" t="s">
        <v>219</v>
      </c>
      <c r="BK375" s="157">
        <f>SUM(BK376:BK377)</f>
        <v>0</v>
      </c>
    </row>
    <row r="376" spans="1:65" s="2" customFormat="1" ht="24.3" customHeight="1" x14ac:dyDescent="0.2">
      <c r="A376" s="30"/>
      <c r="B376" s="128"/>
      <c r="C376" s="160" t="s">
        <v>660</v>
      </c>
      <c r="D376" s="160" t="s">
        <v>221</v>
      </c>
      <c r="E376" s="161" t="s">
        <v>1012</v>
      </c>
      <c r="F376" s="162" t="s">
        <v>1013</v>
      </c>
      <c r="G376" s="163" t="s">
        <v>321</v>
      </c>
      <c r="H376" s="164">
        <v>37.979999999999997</v>
      </c>
      <c r="I376" s="165"/>
      <c r="J376" s="166">
        <f>ROUND(I376*H376,2)</f>
        <v>0</v>
      </c>
      <c r="K376" s="167"/>
      <c r="L376" s="31"/>
      <c r="M376" s="168" t="s">
        <v>1</v>
      </c>
      <c r="N376" s="169" t="s">
        <v>38</v>
      </c>
      <c r="O376" s="59"/>
      <c r="P376" s="170">
        <f>O376*H376</f>
        <v>0</v>
      </c>
      <c r="Q376" s="170">
        <v>0</v>
      </c>
      <c r="R376" s="170">
        <f>Q376*H376</f>
        <v>0</v>
      </c>
      <c r="S376" s="170">
        <v>0</v>
      </c>
      <c r="T376" s="171">
        <f>S376*H376</f>
        <v>0</v>
      </c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R376" s="172" t="s">
        <v>247</v>
      </c>
      <c r="AT376" s="172" t="s">
        <v>221</v>
      </c>
      <c r="AU376" s="172" t="s">
        <v>84</v>
      </c>
      <c r="AY376" s="13" t="s">
        <v>219</v>
      </c>
      <c r="BE376" s="91">
        <f>IF(N376="základná",J376,0)</f>
        <v>0</v>
      </c>
      <c r="BF376" s="91">
        <f>IF(N376="znížená",J376,0)</f>
        <v>0</v>
      </c>
      <c r="BG376" s="91">
        <f>IF(N376="zákl. prenesená",J376,0)</f>
        <v>0</v>
      </c>
      <c r="BH376" s="91">
        <f>IF(N376="zníž. prenesená",J376,0)</f>
        <v>0</v>
      </c>
      <c r="BI376" s="91">
        <f>IF(N376="nulová",J376,0)</f>
        <v>0</v>
      </c>
      <c r="BJ376" s="13" t="s">
        <v>84</v>
      </c>
      <c r="BK376" s="91">
        <f>ROUND(I376*H376,2)</f>
        <v>0</v>
      </c>
      <c r="BL376" s="13" t="s">
        <v>247</v>
      </c>
      <c r="BM376" s="172" t="s">
        <v>1014</v>
      </c>
    </row>
    <row r="377" spans="1:65" s="2" customFormat="1" ht="24.3" customHeight="1" x14ac:dyDescent="0.2">
      <c r="A377" s="30"/>
      <c r="B377" s="128"/>
      <c r="C377" s="160" t="s">
        <v>1015</v>
      </c>
      <c r="D377" s="160" t="s">
        <v>221</v>
      </c>
      <c r="E377" s="161" t="s">
        <v>1016</v>
      </c>
      <c r="F377" s="162" t="s">
        <v>1017</v>
      </c>
      <c r="G377" s="163" t="s">
        <v>711</v>
      </c>
      <c r="H377" s="189"/>
      <c r="I377" s="165"/>
      <c r="J377" s="166">
        <f>ROUND(I377*H377,2)</f>
        <v>0</v>
      </c>
      <c r="K377" s="167"/>
      <c r="L377" s="31"/>
      <c r="M377" s="168" t="s">
        <v>1</v>
      </c>
      <c r="N377" s="169" t="s">
        <v>38</v>
      </c>
      <c r="O377" s="59"/>
      <c r="P377" s="170">
        <f>O377*H377</f>
        <v>0</v>
      </c>
      <c r="Q377" s="170">
        <v>0</v>
      </c>
      <c r="R377" s="170">
        <f>Q377*H377</f>
        <v>0</v>
      </c>
      <c r="S377" s="170">
        <v>0</v>
      </c>
      <c r="T377" s="171">
        <f>S377*H377</f>
        <v>0</v>
      </c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R377" s="172" t="s">
        <v>247</v>
      </c>
      <c r="AT377" s="172" t="s">
        <v>221</v>
      </c>
      <c r="AU377" s="172" t="s">
        <v>84</v>
      </c>
      <c r="AY377" s="13" t="s">
        <v>219</v>
      </c>
      <c r="BE377" s="91">
        <f>IF(N377="základná",J377,0)</f>
        <v>0</v>
      </c>
      <c r="BF377" s="91">
        <f>IF(N377="znížená",J377,0)</f>
        <v>0</v>
      </c>
      <c r="BG377" s="91">
        <f>IF(N377="zákl. prenesená",J377,0)</f>
        <v>0</v>
      </c>
      <c r="BH377" s="91">
        <f>IF(N377="zníž. prenesená",J377,0)</f>
        <v>0</v>
      </c>
      <c r="BI377" s="91">
        <f>IF(N377="nulová",J377,0)</f>
        <v>0</v>
      </c>
      <c r="BJ377" s="13" t="s">
        <v>84</v>
      </c>
      <c r="BK377" s="91">
        <f>ROUND(I377*H377,2)</f>
        <v>0</v>
      </c>
      <c r="BL377" s="13" t="s">
        <v>247</v>
      </c>
      <c r="BM377" s="172" t="s">
        <v>1018</v>
      </c>
    </row>
    <row r="378" spans="1:65" s="11" customFormat="1" ht="22.8" customHeight="1" x14ac:dyDescent="0.25">
      <c r="B378" s="147"/>
      <c r="D378" s="148" t="s">
        <v>71</v>
      </c>
      <c r="E378" s="158" t="s">
        <v>1019</v>
      </c>
      <c r="F378" s="158" t="s">
        <v>1020</v>
      </c>
      <c r="I378" s="150"/>
      <c r="J378" s="159">
        <f>BK378</f>
        <v>0</v>
      </c>
      <c r="L378" s="147"/>
      <c r="M378" s="152"/>
      <c r="N378" s="153"/>
      <c r="O378" s="153"/>
      <c r="P378" s="154">
        <f>SUM(P379:P384)</f>
        <v>0</v>
      </c>
      <c r="Q378" s="153"/>
      <c r="R378" s="154">
        <f>SUM(R379:R384)</f>
        <v>2.221107220000003</v>
      </c>
      <c r="S378" s="153"/>
      <c r="T378" s="155">
        <f>SUM(T379:T384)</f>
        <v>0</v>
      </c>
      <c r="AR378" s="148" t="s">
        <v>84</v>
      </c>
      <c r="AT378" s="156" t="s">
        <v>71</v>
      </c>
      <c r="AU378" s="156" t="s">
        <v>78</v>
      </c>
      <c r="AY378" s="148" t="s">
        <v>219</v>
      </c>
      <c r="BK378" s="157">
        <f>SUM(BK379:BK384)</f>
        <v>0</v>
      </c>
    </row>
    <row r="379" spans="1:65" s="2" customFormat="1" ht="24.3" customHeight="1" x14ac:dyDescent="0.2">
      <c r="A379" s="30"/>
      <c r="B379" s="128"/>
      <c r="C379" s="160" t="s">
        <v>664</v>
      </c>
      <c r="D379" s="160" t="s">
        <v>221</v>
      </c>
      <c r="E379" s="161" t="s">
        <v>1021</v>
      </c>
      <c r="F379" s="162" t="s">
        <v>1022</v>
      </c>
      <c r="G379" s="163" t="s">
        <v>321</v>
      </c>
      <c r="H379" s="164">
        <v>70.262</v>
      </c>
      <c r="I379" s="165"/>
      <c r="J379" s="166">
        <f t="shared" ref="J379:J384" si="125">ROUND(I379*H379,2)</f>
        <v>0</v>
      </c>
      <c r="K379" s="167"/>
      <c r="L379" s="31"/>
      <c r="M379" s="168" t="s">
        <v>1</v>
      </c>
      <c r="N379" s="169" t="s">
        <v>38</v>
      </c>
      <c r="O379" s="59"/>
      <c r="P379" s="170">
        <f t="shared" ref="P379:P384" si="126">O379*H379</f>
        <v>0</v>
      </c>
      <c r="Q379" s="170">
        <v>3.1E-4</v>
      </c>
      <c r="R379" s="170">
        <f t="shared" ref="R379:R384" si="127">Q379*H379</f>
        <v>2.178122E-2</v>
      </c>
      <c r="S379" s="170">
        <v>0</v>
      </c>
      <c r="T379" s="171">
        <f t="shared" ref="T379:T384" si="128">S379*H379</f>
        <v>0</v>
      </c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R379" s="172" t="s">
        <v>247</v>
      </c>
      <c r="AT379" s="172" t="s">
        <v>221</v>
      </c>
      <c r="AU379" s="172" t="s">
        <v>84</v>
      </c>
      <c r="AY379" s="13" t="s">
        <v>219</v>
      </c>
      <c r="BE379" s="91">
        <f t="shared" ref="BE379:BE384" si="129">IF(N379="základná",J379,0)</f>
        <v>0</v>
      </c>
      <c r="BF379" s="91">
        <f t="shared" ref="BF379:BF384" si="130">IF(N379="znížená",J379,0)</f>
        <v>0</v>
      </c>
      <c r="BG379" s="91">
        <f t="shared" ref="BG379:BG384" si="131">IF(N379="zákl. prenesená",J379,0)</f>
        <v>0</v>
      </c>
      <c r="BH379" s="91">
        <f t="shared" ref="BH379:BH384" si="132">IF(N379="zníž. prenesená",J379,0)</f>
        <v>0</v>
      </c>
      <c r="BI379" s="91">
        <f t="shared" ref="BI379:BI384" si="133">IF(N379="nulová",J379,0)</f>
        <v>0</v>
      </c>
      <c r="BJ379" s="13" t="s">
        <v>84</v>
      </c>
      <c r="BK379" s="91">
        <f t="shared" ref="BK379:BK384" si="134">ROUND(I379*H379,2)</f>
        <v>0</v>
      </c>
      <c r="BL379" s="13" t="s">
        <v>247</v>
      </c>
      <c r="BM379" s="172" t="s">
        <v>1023</v>
      </c>
    </row>
    <row r="380" spans="1:65" s="2" customFormat="1" ht="16.5" customHeight="1" x14ac:dyDescent="0.2">
      <c r="A380" s="30"/>
      <c r="B380" s="128"/>
      <c r="C380" s="178" t="s">
        <v>1024</v>
      </c>
      <c r="D380" s="178" t="s">
        <v>680</v>
      </c>
      <c r="E380" s="179" t="s">
        <v>1025</v>
      </c>
      <c r="F380" s="180" t="s">
        <v>1026</v>
      </c>
      <c r="G380" s="181" t="s">
        <v>321</v>
      </c>
      <c r="H380" s="182">
        <v>75.180000000000007</v>
      </c>
      <c r="I380" s="183"/>
      <c r="J380" s="184">
        <f t="shared" si="125"/>
        <v>0</v>
      </c>
      <c r="K380" s="185"/>
      <c r="L380" s="186"/>
      <c r="M380" s="187" t="s">
        <v>1</v>
      </c>
      <c r="N380" s="188" t="s">
        <v>38</v>
      </c>
      <c r="O380" s="59"/>
      <c r="P380" s="170">
        <f t="shared" si="126"/>
        <v>0</v>
      </c>
      <c r="Q380" s="170">
        <v>5.1999999999999998E-3</v>
      </c>
      <c r="R380" s="170">
        <f t="shared" si="127"/>
        <v>0.39093600000000001</v>
      </c>
      <c r="S380" s="170">
        <v>0</v>
      </c>
      <c r="T380" s="171">
        <f t="shared" si="128"/>
        <v>0</v>
      </c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R380" s="172" t="s">
        <v>275</v>
      </c>
      <c r="AT380" s="172" t="s">
        <v>680</v>
      </c>
      <c r="AU380" s="172" t="s">
        <v>84</v>
      </c>
      <c r="AY380" s="13" t="s">
        <v>219</v>
      </c>
      <c r="BE380" s="91">
        <f t="shared" si="129"/>
        <v>0</v>
      </c>
      <c r="BF380" s="91">
        <f t="shared" si="130"/>
        <v>0</v>
      </c>
      <c r="BG380" s="91">
        <f t="shared" si="131"/>
        <v>0</v>
      </c>
      <c r="BH380" s="91">
        <f t="shared" si="132"/>
        <v>0</v>
      </c>
      <c r="BI380" s="91">
        <f t="shared" si="133"/>
        <v>0</v>
      </c>
      <c r="BJ380" s="13" t="s">
        <v>84</v>
      </c>
      <c r="BK380" s="91">
        <f t="shared" si="134"/>
        <v>0</v>
      </c>
      <c r="BL380" s="13" t="s">
        <v>247</v>
      </c>
      <c r="BM380" s="172" t="s">
        <v>1027</v>
      </c>
    </row>
    <row r="381" spans="1:65" s="2" customFormat="1" ht="16.5" customHeight="1" x14ac:dyDescent="0.2">
      <c r="A381" s="30"/>
      <c r="B381" s="128"/>
      <c r="C381" s="160" t="s">
        <v>667</v>
      </c>
      <c r="D381" s="160" t="s">
        <v>221</v>
      </c>
      <c r="E381" s="161" t="s">
        <v>1028</v>
      </c>
      <c r="F381" s="162" t="s">
        <v>1029</v>
      </c>
      <c r="G381" s="163" t="s">
        <v>380</v>
      </c>
      <c r="H381" s="164">
        <v>7</v>
      </c>
      <c r="I381" s="165"/>
      <c r="J381" s="166">
        <f t="shared" si="125"/>
        <v>0</v>
      </c>
      <c r="K381" s="167"/>
      <c r="L381" s="31"/>
      <c r="M381" s="168" t="s">
        <v>1</v>
      </c>
      <c r="N381" s="169" t="s">
        <v>38</v>
      </c>
      <c r="O381" s="59"/>
      <c r="P381" s="170">
        <f t="shared" si="126"/>
        <v>0</v>
      </c>
      <c r="Q381" s="170">
        <v>2.5000000000000001E-2</v>
      </c>
      <c r="R381" s="170">
        <f t="shared" si="127"/>
        <v>0.17500000000000002</v>
      </c>
      <c r="S381" s="170">
        <v>0</v>
      </c>
      <c r="T381" s="171">
        <f t="shared" si="128"/>
        <v>0</v>
      </c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R381" s="172" t="s">
        <v>247</v>
      </c>
      <c r="AT381" s="172" t="s">
        <v>221</v>
      </c>
      <c r="AU381" s="172" t="s">
        <v>84</v>
      </c>
      <c r="AY381" s="13" t="s">
        <v>219</v>
      </c>
      <c r="BE381" s="91">
        <f t="shared" si="129"/>
        <v>0</v>
      </c>
      <c r="BF381" s="91">
        <f t="shared" si="130"/>
        <v>0</v>
      </c>
      <c r="BG381" s="91">
        <f t="shared" si="131"/>
        <v>0</v>
      </c>
      <c r="BH381" s="91">
        <f t="shared" si="132"/>
        <v>0</v>
      </c>
      <c r="BI381" s="91">
        <f t="shared" si="133"/>
        <v>0</v>
      </c>
      <c r="BJ381" s="13" t="s">
        <v>84</v>
      </c>
      <c r="BK381" s="91">
        <f t="shared" si="134"/>
        <v>0</v>
      </c>
      <c r="BL381" s="13" t="s">
        <v>247</v>
      </c>
      <c r="BM381" s="172" t="s">
        <v>1030</v>
      </c>
    </row>
    <row r="382" spans="1:65" s="2" customFormat="1" ht="21.75" customHeight="1" x14ac:dyDescent="0.2">
      <c r="A382" s="30"/>
      <c r="B382" s="128"/>
      <c r="C382" s="160" t="s">
        <v>1031</v>
      </c>
      <c r="D382" s="160" t="s">
        <v>221</v>
      </c>
      <c r="E382" s="161" t="s">
        <v>1032</v>
      </c>
      <c r="F382" s="162" t="s">
        <v>1033</v>
      </c>
      <c r="G382" s="163" t="s">
        <v>321</v>
      </c>
      <c r="H382" s="164">
        <v>8</v>
      </c>
      <c r="I382" s="165"/>
      <c r="J382" s="166">
        <f t="shared" si="125"/>
        <v>0</v>
      </c>
      <c r="K382" s="167"/>
      <c r="L382" s="31"/>
      <c r="M382" s="168" t="s">
        <v>1</v>
      </c>
      <c r="N382" s="169" t="s">
        <v>38</v>
      </c>
      <c r="O382" s="59"/>
      <c r="P382" s="170">
        <f t="shared" si="126"/>
        <v>0</v>
      </c>
      <c r="Q382" s="170">
        <v>0</v>
      </c>
      <c r="R382" s="170">
        <f t="shared" si="127"/>
        <v>0</v>
      </c>
      <c r="S382" s="170">
        <v>0</v>
      </c>
      <c r="T382" s="171">
        <f t="shared" si="128"/>
        <v>0</v>
      </c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R382" s="172" t="s">
        <v>247</v>
      </c>
      <c r="AT382" s="172" t="s">
        <v>221</v>
      </c>
      <c r="AU382" s="172" t="s">
        <v>84</v>
      </c>
      <c r="AY382" s="13" t="s">
        <v>219</v>
      </c>
      <c r="BE382" s="91">
        <f t="shared" si="129"/>
        <v>0</v>
      </c>
      <c r="BF382" s="91">
        <f t="shared" si="130"/>
        <v>0</v>
      </c>
      <c r="BG382" s="91">
        <f t="shared" si="131"/>
        <v>0</v>
      </c>
      <c r="BH382" s="91">
        <f t="shared" si="132"/>
        <v>0</v>
      </c>
      <c r="BI382" s="91">
        <f t="shared" si="133"/>
        <v>0</v>
      </c>
      <c r="BJ382" s="13" t="s">
        <v>84</v>
      </c>
      <c r="BK382" s="91">
        <f t="shared" si="134"/>
        <v>0</v>
      </c>
      <c r="BL382" s="13" t="s">
        <v>247</v>
      </c>
      <c r="BM382" s="172" t="s">
        <v>1034</v>
      </c>
    </row>
    <row r="383" spans="1:65" s="2" customFormat="1" ht="16.5" customHeight="1" x14ac:dyDescent="0.2">
      <c r="A383" s="30"/>
      <c r="B383" s="128"/>
      <c r="C383" s="178" t="s">
        <v>675</v>
      </c>
      <c r="D383" s="178" t="s">
        <v>680</v>
      </c>
      <c r="E383" s="179" t="s">
        <v>1035</v>
      </c>
      <c r="F383" s="180" t="s">
        <v>1036</v>
      </c>
      <c r="G383" s="181" t="s">
        <v>321</v>
      </c>
      <c r="H383" s="182">
        <v>8.8930000000000007</v>
      </c>
      <c r="I383" s="183"/>
      <c r="J383" s="184">
        <f t="shared" si="125"/>
        <v>0</v>
      </c>
      <c r="K383" s="185"/>
      <c r="L383" s="186"/>
      <c r="M383" s="187" t="s">
        <v>1</v>
      </c>
      <c r="N383" s="188" t="s">
        <v>38</v>
      </c>
      <c r="O383" s="59"/>
      <c r="P383" s="170">
        <f t="shared" si="126"/>
        <v>0</v>
      </c>
      <c r="Q383" s="170">
        <v>0.183671426965029</v>
      </c>
      <c r="R383" s="170">
        <f t="shared" si="127"/>
        <v>1.633390000000003</v>
      </c>
      <c r="S383" s="170">
        <v>0</v>
      </c>
      <c r="T383" s="171">
        <f t="shared" si="128"/>
        <v>0</v>
      </c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R383" s="172" t="s">
        <v>275</v>
      </c>
      <c r="AT383" s="172" t="s">
        <v>680</v>
      </c>
      <c r="AU383" s="172" t="s">
        <v>84</v>
      </c>
      <c r="AY383" s="13" t="s">
        <v>219</v>
      </c>
      <c r="BE383" s="91">
        <f t="shared" si="129"/>
        <v>0</v>
      </c>
      <c r="BF383" s="91">
        <f t="shared" si="130"/>
        <v>0</v>
      </c>
      <c r="BG383" s="91">
        <f t="shared" si="131"/>
        <v>0</v>
      </c>
      <c r="BH383" s="91">
        <f t="shared" si="132"/>
        <v>0</v>
      </c>
      <c r="BI383" s="91">
        <f t="shared" si="133"/>
        <v>0</v>
      </c>
      <c r="BJ383" s="13" t="s">
        <v>84</v>
      </c>
      <c r="BK383" s="91">
        <f t="shared" si="134"/>
        <v>0</v>
      </c>
      <c r="BL383" s="13" t="s">
        <v>247</v>
      </c>
      <c r="BM383" s="172" t="s">
        <v>1037</v>
      </c>
    </row>
    <row r="384" spans="1:65" s="2" customFormat="1" ht="24.3" customHeight="1" x14ac:dyDescent="0.2">
      <c r="A384" s="30"/>
      <c r="B384" s="128"/>
      <c r="C384" s="160" t="s">
        <v>1038</v>
      </c>
      <c r="D384" s="160" t="s">
        <v>221</v>
      </c>
      <c r="E384" s="161" t="s">
        <v>1039</v>
      </c>
      <c r="F384" s="162" t="s">
        <v>1040</v>
      </c>
      <c r="G384" s="163" t="s">
        <v>711</v>
      </c>
      <c r="H384" s="189"/>
      <c r="I384" s="165"/>
      <c r="J384" s="166">
        <f t="shared" si="125"/>
        <v>0</v>
      </c>
      <c r="K384" s="167"/>
      <c r="L384" s="31"/>
      <c r="M384" s="168" t="s">
        <v>1</v>
      </c>
      <c r="N384" s="169" t="s">
        <v>38</v>
      </c>
      <c r="O384" s="59"/>
      <c r="P384" s="170">
        <f t="shared" si="126"/>
        <v>0</v>
      </c>
      <c r="Q384" s="170">
        <v>0</v>
      </c>
      <c r="R384" s="170">
        <f t="shared" si="127"/>
        <v>0</v>
      </c>
      <c r="S384" s="170">
        <v>0</v>
      </c>
      <c r="T384" s="171">
        <f t="shared" si="128"/>
        <v>0</v>
      </c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R384" s="172" t="s">
        <v>247</v>
      </c>
      <c r="AT384" s="172" t="s">
        <v>221</v>
      </c>
      <c r="AU384" s="172" t="s">
        <v>84</v>
      </c>
      <c r="AY384" s="13" t="s">
        <v>219</v>
      </c>
      <c r="BE384" s="91">
        <f t="shared" si="129"/>
        <v>0</v>
      </c>
      <c r="BF384" s="91">
        <f t="shared" si="130"/>
        <v>0</v>
      </c>
      <c r="BG384" s="91">
        <f t="shared" si="131"/>
        <v>0</v>
      </c>
      <c r="BH384" s="91">
        <f t="shared" si="132"/>
        <v>0</v>
      </c>
      <c r="BI384" s="91">
        <f t="shared" si="133"/>
        <v>0</v>
      </c>
      <c r="BJ384" s="13" t="s">
        <v>84</v>
      </c>
      <c r="BK384" s="91">
        <f t="shared" si="134"/>
        <v>0</v>
      </c>
      <c r="BL384" s="13" t="s">
        <v>247</v>
      </c>
      <c r="BM384" s="172" t="s">
        <v>1041</v>
      </c>
    </row>
    <row r="385" spans="1:65" s="11" customFormat="1" ht="22.8" customHeight="1" x14ac:dyDescent="0.25">
      <c r="B385" s="147"/>
      <c r="D385" s="148" t="s">
        <v>71</v>
      </c>
      <c r="E385" s="158" t="s">
        <v>1042</v>
      </c>
      <c r="F385" s="158" t="s">
        <v>1043</v>
      </c>
      <c r="I385" s="150"/>
      <c r="J385" s="159">
        <f>BK385</f>
        <v>0</v>
      </c>
      <c r="L385" s="147"/>
      <c r="M385" s="152"/>
      <c r="N385" s="153"/>
      <c r="O385" s="153"/>
      <c r="P385" s="154">
        <f>P386</f>
        <v>0</v>
      </c>
      <c r="Q385" s="153"/>
      <c r="R385" s="154">
        <f>R386</f>
        <v>0</v>
      </c>
      <c r="S385" s="153"/>
      <c r="T385" s="155">
        <f>T386</f>
        <v>0</v>
      </c>
      <c r="AR385" s="148" t="s">
        <v>84</v>
      </c>
      <c r="AT385" s="156" t="s">
        <v>71</v>
      </c>
      <c r="AU385" s="156" t="s">
        <v>78</v>
      </c>
      <c r="AY385" s="148" t="s">
        <v>219</v>
      </c>
      <c r="BK385" s="157">
        <f>BK386</f>
        <v>0</v>
      </c>
    </row>
    <row r="386" spans="1:65" s="2" customFormat="1" ht="24.3" customHeight="1" x14ac:dyDescent="0.2">
      <c r="A386" s="30"/>
      <c r="B386" s="128"/>
      <c r="C386" s="160" t="s">
        <v>678</v>
      </c>
      <c r="D386" s="160" t="s">
        <v>221</v>
      </c>
      <c r="E386" s="161" t="s">
        <v>1044</v>
      </c>
      <c r="F386" s="162" t="s">
        <v>1045</v>
      </c>
      <c r="G386" s="163" t="s">
        <v>321</v>
      </c>
      <c r="H386" s="164">
        <v>301.39999999999998</v>
      </c>
      <c r="I386" s="165"/>
      <c r="J386" s="166">
        <f>ROUND(I386*H386,2)</f>
        <v>0</v>
      </c>
      <c r="K386" s="167"/>
      <c r="L386" s="31"/>
      <c r="M386" s="168" t="s">
        <v>1</v>
      </c>
      <c r="N386" s="169" t="s">
        <v>38</v>
      </c>
      <c r="O386" s="59"/>
      <c r="P386" s="170">
        <f>O386*H386</f>
        <v>0</v>
      </c>
      <c r="Q386" s="170">
        <v>0</v>
      </c>
      <c r="R386" s="170">
        <f>Q386*H386</f>
        <v>0</v>
      </c>
      <c r="S386" s="170">
        <v>0</v>
      </c>
      <c r="T386" s="171">
        <f>S386*H386</f>
        <v>0</v>
      </c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R386" s="172" t="s">
        <v>247</v>
      </c>
      <c r="AT386" s="172" t="s">
        <v>221</v>
      </c>
      <c r="AU386" s="172" t="s">
        <v>84</v>
      </c>
      <c r="AY386" s="13" t="s">
        <v>219</v>
      </c>
      <c r="BE386" s="91">
        <f>IF(N386="základná",J386,0)</f>
        <v>0</v>
      </c>
      <c r="BF386" s="91">
        <f>IF(N386="znížená",J386,0)</f>
        <v>0</v>
      </c>
      <c r="BG386" s="91">
        <f>IF(N386="zákl. prenesená",J386,0)</f>
        <v>0</v>
      </c>
      <c r="BH386" s="91">
        <f>IF(N386="zníž. prenesená",J386,0)</f>
        <v>0</v>
      </c>
      <c r="BI386" s="91">
        <f>IF(N386="nulová",J386,0)</f>
        <v>0</v>
      </c>
      <c r="BJ386" s="13" t="s">
        <v>84</v>
      </c>
      <c r="BK386" s="91">
        <f>ROUND(I386*H386,2)</f>
        <v>0</v>
      </c>
      <c r="BL386" s="13" t="s">
        <v>247</v>
      </c>
      <c r="BM386" s="172" t="s">
        <v>1046</v>
      </c>
    </row>
    <row r="387" spans="1:65" s="11" customFormat="1" ht="22.8" customHeight="1" x14ac:dyDescent="0.25">
      <c r="B387" s="147"/>
      <c r="D387" s="148" t="s">
        <v>71</v>
      </c>
      <c r="E387" s="158" t="s">
        <v>1047</v>
      </c>
      <c r="F387" s="158" t="s">
        <v>1048</v>
      </c>
      <c r="I387" s="150"/>
      <c r="J387" s="159">
        <f>BK387</f>
        <v>0</v>
      </c>
      <c r="L387" s="147"/>
      <c r="M387" s="152"/>
      <c r="N387" s="153"/>
      <c r="O387" s="153"/>
      <c r="P387" s="154">
        <f>SUM(P388:P389)</f>
        <v>0</v>
      </c>
      <c r="Q387" s="153"/>
      <c r="R387" s="154">
        <f>SUM(R388:R389)</f>
        <v>8.426082E-2</v>
      </c>
      <c r="S387" s="153"/>
      <c r="T387" s="155">
        <f>SUM(T388:T389)</f>
        <v>0</v>
      </c>
      <c r="AR387" s="148" t="s">
        <v>84</v>
      </c>
      <c r="AT387" s="156" t="s">
        <v>71</v>
      </c>
      <c r="AU387" s="156" t="s">
        <v>78</v>
      </c>
      <c r="AY387" s="148" t="s">
        <v>219</v>
      </c>
      <c r="BK387" s="157">
        <f>SUM(BK388:BK389)</f>
        <v>0</v>
      </c>
    </row>
    <row r="388" spans="1:65" s="2" customFormat="1" ht="24.3" customHeight="1" x14ac:dyDescent="0.2">
      <c r="A388" s="30"/>
      <c r="B388" s="128"/>
      <c r="C388" s="160" t="s">
        <v>1049</v>
      </c>
      <c r="D388" s="160" t="s">
        <v>221</v>
      </c>
      <c r="E388" s="161" t="s">
        <v>1050</v>
      </c>
      <c r="F388" s="162" t="s">
        <v>1051</v>
      </c>
      <c r="G388" s="163" t="s">
        <v>321</v>
      </c>
      <c r="H388" s="164">
        <v>443.47800000000001</v>
      </c>
      <c r="I388" s="165"/>
      <c r="J388" s="166">
        <f>ROUND(I388*H388,2)</f>
        <v>0</v>
      </c>
      <c r="K388" s="167"/>
      <c r="L388" s="31"/>
      <c r="M388" s="168" t="s">
        <v>1</v>
      </c>
      <c r="N388" s="169" t="s">
        <v>38</v>
      </c>
      <c r="O388" s="59"/>
      <c r="P388" s="170">
        <f>O388*H388</f>
        <v>0</v>
      </c>
      <c r="Q388" s="170">
        <v>1.9000000000000001E-4</v>
      </c>
      <c r="R388" s="170">
        <f>Q388*H388</f>
        <v>8.426082E-2</v>
      </c>
      <c r="S388" s="170">
        <v>0</v>
      </c>
      <c r="T388" s="171">
        <f>S388*H388</f>
        <v>0</v>
      </c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R388" s="172" t="s">
        <v>247</v>
      </c>
      <c r="AT388" s="172" t="s">
        <v>221</v>
      </c>
      <c r="AU388" s="172" t="s">
        <v>84</v>
      </c>
      <c r="AY388" s="13" t="s">
        <v>219</v>
      </c>
      <c r="BE388" s="91">
        <f>IF(N388="základná",J388,0)</f>
        <v>0</v>
      </c>
      <c r="BF388" s="91">
        <f>IF(N388="znížená",J388,0)</f>
        <v>0</v>
      </c>
      <c r="BG388" s="91">
        <f>IF(N388="zákl. prenesená",J388,0)</f>
        <v>0</v>
      </c>
      <c r="BH388" s="91">
        <f>IF(N388="zníž. prenesená",J388,0)</f>
        <v>0</v>
      </c>
      <c r="BI388" s="91">
        <f>IF(N388="nulová",J388,0)</f>
        <v>0</v>
      </c>
      <c r="BJ388" s="13" t="s">
        <v>84</v>
      </c>
      <c r="BK388" s="91">
        <f>ROUND(I388*H388,2)</f>
        <v>0</v>
      </c>
      <c r="BL388" s="13" t="s">
        <v>247</v>
      </c>
      <c r="BM388" s="172" t="s">
        <v>1052</v>
      </c>
    </row>
    <row r="389" spans="1:65" s="2" customFormat="1" ht="24.3" customHeight="1" x14ac:dyDescent="0.2">
      <c r="A389" s="30"/>
      <c r="B389" s="128"/>
      <c r="C389" s="160" t="s">
        <v>683</v>
      </c>
      <c r="D389" s="160" t="s">
        <v>221</v>
      </c>
      <c r="E389" s="161" t="s">
        <v>1053</v>
      </c>
      <c r="F389" s="162" t="s">
        <v>1054</v>
      </c>
      <c r="G389" s="163" t="s">
        <v>380</v>
      </c>
      <c r="H389" s="164">
        <v>15.1</v>
      </c>
      <c r="I389" s="165"/>
      <c r="J389" s="166">
        <f>ROUND(I389*H389,2)</f>
        <v>0</v>
      </c>
      <c r="K389" s="167"/>
      <c r="L389" s="31"/>
      <c r="M389" s="173" t="s">
        <v>1</v>
      </c>
      <c r="N389" s="174" t="s">
        <v>38</v>
      </c>
      <c r="O389" s="175"/>
      <c r="P389" s="176">
        <f>O389*H389</f>
        <v>0</v>
      </c>
      <c r="Q389" s="176">
        <v>0</v>
      </c>
      <c r="R389" s="176">
        <f>Q389*H389</f>
        <v>0</v>
      </c>
      <c r="S389" s="176">
        <v>0</v>
      </c>
      <c r="T389" s="177">
        <f>S389*H389</f>
        <v>0</v>
      </c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R389" s="172" t="s">
        <v>247</v>
      </c>
      <c r="AT389" s="172" t="s">
        <v>221</v>
      </c>
      <c r="AU389" s="172" t="s">
        <v>84</v>
      </c>
      <c r="AY389" s="13" t="s">
        <v>219</v>
      </c>
      <c r="BE389" s="91">
        <f>IF(N389="základná",J389,0)</f>
        <v>0</v>
      </c>
      <c r="BF389" s="91">
        <f>IF(N389="znížená",J389,0)</f>
        <v>0</v>
      </c>
      <c r="BG389" s="91">
        <f>IF(N389="zákl. prenesená",J389,0)</f>
        <v>0</v>
      </c>
      <c r="BH389" s="91">
        <f>IF(N389="zníž. prenesená",J389,0)</f>
        <v>0</v>
      </c>
      <c r="BI389" s="91">
        <f>IF(N389="nulová",J389,0)</f>
        <v>0</v>
      </c>
      <c r="BJ389" s="13" t="s">
        <v>84</v>
      </c>
      <c r="BK389" s="91">
        <f>ROUND(I389*H389,2)</f>
        <v>0</v>
      </c>
      <c r="BL389" s="13" t="s">
        <v>247</v>
      </c>
      <c r="BM389" s="172" t="s">
        <v>1055</v>
      </c>
    </row>
    <row r="390" spans="1:65" s="2" customFormat="1" ht="24.3" customHeight="1" x14ac:dyDescent="0.2">
      <c r="A390" s="30"/>
      <c r="B390" s="128"/>
      <c r="C390" s="427" t="s">
        <v>2852</v>
      </c>
      <c r="D390" s="427"/>
      <c r="E390" s="7"/>
      <c r="F390" s="7"/>
      <c r="G390" s="7"/>
      <c r="H390" s="7"/>
      <c r="I390" s="7"/>
      <c r="J390" s="192"/>
      <c r="K390" s="193"/>
      <c r="L390" s="31"/>
      <c r="M390" s="194"/>
      <c r="N390" s="169"/>
      <c r="O390" s="59"/>
      <c r="P390" s="170"/>
      <c r="Q390" s="170"/>
      <c r="R390" s="170"/>
      <c r="S390" s="170"/>
      <c r="T390" s="17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R390" s="172"/>
      <c r="AT390" s="172"/>
      <c r="AU390" s="172"/>
      <c r="AY390" s="13"/>
      <c r="BE390" s="91"/>
      <c r="BF390" s="91"/>
      <c r="BG390" s="91"/>
      <c r="BH390" s="91"/>
      <c r="BI390" s="91"/>
      <c r="BJ390" s="13"/>
      <c r="BK390" s="91"/>
      <c r="BL390" s="13"/>
      <c r="BM390" s="172"/>
    </row>
    <row r="391" spans="1:65" s="2" customFormat="1" ht="28.8" customHeight="1" x14ac:dyDescent="0.2">
      <c r="A391" s="30"/>
      <c r="B391" s="128"/>
      <c r="C391" s="427" t="s">
        <v>2853</v>
      </c>
      <c r="D391" s="427"/>
      <c r="E391" s="427"/>
      <c r="F391" s="427"/>
      <c r="G391" s="427"/>
      <c r="H391" s="427"/>
      <c r="I391" s="427"/>
      <c r="J391" s="192"/>
      <c r="K391" s="193"/>
      <c r="L391" s="31"/>
      <c r="M391" s="194"/>
      <c r="N391" s="169"/>
      <c r="O391" s="59"/>
      <c r="P391" s="170"/>
      <c r="Q391" s="170"/>
      <c r="R391" s="170"/>
      <c r="S391" s="170"/>
      <c r="T391" s="17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R391" s="172"/>
      <c r="AT391" s="172"/>
      <c r="AU391" s="172"/>
      <c r="AY391" s="13"/>
      <c r="BE391" s="91"/>
      <c r="BF391" s="91"/>
      <c r="BG391" s="91"/>
      <c r="BH391" s="91"/>
      <c r="BI391" s="91"/>
      <c r="BJ391" s="13"/>
      <c r="BK391" s="91"/>
      <c r="BL391" s="13"/>
      <c r="BM391" s="172"/>
    </row>
    <row r="392" spans="1:65" s="2" customFormat="1" ht="33.450000000000003" customHeight="1" x14ac:dyDescent="0.2">
      <c r="A392" s="30"/>
      <c r="B392" s="128"/>
      <c r="C392" s="427" t="s">
        <v>2854</v>
      </c>
      <c r="D392" s="427"/>
      <c r="E392" s="427"/>
      <c r="F392" s="427"/>
      <c r="G392" s="427"/>
      <c r="H392" s="427"/>
      <c r="I392" s="427"/>
      <c r="J392" s="192"/>
      <c r="K392" s="193"/>
      <c r="L392" s="31"/>
      <c r="M392" s="194"/>
      <c r="N392" s="169"/>
      <c r="O392" s="59"/>
      <c r="P392" s="170"/>
      <c r="Q392" s="170"/>
      <c r="R392" s="170"/>
      <c r="S392" s="170"/>
      <c r="T392" s="17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R392" s="172"/>
      <c r="AT392" s="172"/>
      <c r="AU392" s="172"/>
      <c r="AY392" s="13"/>
      <c r="BE392" s="91"/>
      <c r="BF392" s="91"/>
      <c r="BG392" s="91"/>
      <c r="BH392" s="91"/>
      <c r="BI392" s="91"/>
      <c r="BJ392" s="13"/>
      <c r="BK392" s="91"/>
      <c r="BL392" s="13"/>
      <c r="BM392" s="172"/>
    </row>
    <row r="393" spans="1:65" s="2" customFormat="1" ht="33.450000000000003" customHeight="1" x14ac:dyDescent="0.2">
      <c r="A393" s="30"/>
      <c r="B393" s="128"/>
      <c r="C393" s="427" t="s">
        <v>2855</v>
      </c>
      <c r="D393" s="427"/>
      <c r="E393" s="427"/>
      <c r="F393" s="427"/>
      <c r="G393" s="427"/>
      <c r="H393" s="427"/>
      <c r="I393" s="427"/>
      <c r="J393" s="192"/>
      <c r="K393" s="193"/>
      <c r="L393" s="31"/>
      <c r="M393" s="194"/>
      <c r="N393" s="169"/>
      <c r="O393" s="59"/>
      <c r="P393" s="170"/>
      <c r="Q393" s="170"/>
      <c r="R393" s="170"/>
      <c r="S393" s="170"/>
      <c r="T393" s="17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R393" s="172"/>
      <c r="AT393" s="172"/>
      <c r="AU393" s="172"/>
      <c r="AY393" s="13"/>
      <c r="BE393" s="91"/>
      <c r="BF393" s="91"/>
      <c r="BG393" s="91"/>
      <c r="BH393" s="91"/>
      <c r="BI393" s="91"/>
      <c r="BJ393" s="13"/>
      <c r="BK393" s="91"/>
      <c r="BL393" s="13"/>
      <c r="BM393" s="172"/>
    </row>
    <row r="394" spans="1:65" s="2" customFormat="1" ht="39" customHeight="1" x14ac:dyDescent="0.2">
      <c r="A394" s="30"/>
      <c r="B394" s="128"/>
      <c r="C394" s="427" t="s">
        <v>2856</v>
      </c>
      <c r="D394" s="427"/>
      <c r="E394" s="427"/>
      <c r="F394" s="427"/>
      <c r="G394" s="427"/>
      <c r="H394" s="427"/>
      <c r="I394" s="427"/>
      <c r="J394" s="192"/>
      <c r="K394" s="193"/>
      <c r="L394" s="31"/>
      <c r="M394" s="194"/>
      <c r="N394" s="169"/>
      <c r="O394" s="59"/>
      <c r="P394" s="170"/>
      <c r="Q394" s="170"/>
      <c r="R394" s="170"/>
      <c r="S394" s="170"/>
      <c r="T394" s="17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R394" s="172"/>
      <c r="AT394" s="172"/>
      <c r="AU394" s="172"/>
      <c r="AY394" s="13"/>
      <c r="BE394" s="91"/>
      <c r="BF394" s="91"/>
      <c r="BG394" s="91"/>
      <c r="BH394" s="91"/>
      <c r="BI394" s="91"/>
      <c r="BJ394" s="13"/>
      <c r="BK394" s="91"/>
      <c r="BL394" s="13"/>
      <c r="BM394" s="172"/>
    </row>
    <row r="395" spans="1:65" s="2" customFormat="1" ht="40.799999999999997" customHeight="1" x14ac:dyDescent="0.2">
      <c r="A395" s="30"/>
      <c r="B395" s="128"/>
      <c r="C395" s="427" t="s">
        <v>2857</v>
      </c>
      <c r="D395" s="427"/>
      <c r="E395" s="427"/>
      <c r="F395" s="427"/>
      <c r="G395" s="427"/>
      <c r="H395" s="427"/>
      <c r="I395" s="427"/>
      <c r="J395" s="192"/>
      <c r="K395" s="193"/>
      <c r="L395" s="31"/>
      <c r="M395" s="194"/>
      <c r="N395" s="169"/>
      <c r="O395" s="59"/>
      <c r="P395" s="170"/>
      <c r="Q395" s="170"/>
      <c r="R395" s="170"/>
      <c r="S395" s="170"/>
      <c r="T395" s="17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R395" s="172"/>
      <c r="AT395" s="172"/>
      <c r="AU395" s="172"/>
      <c r="AY395" s="13"/>
      <c r="BE395" s="91"/>
      <c r="BF395" s="91"/>
      <c r="BG395" s="91"/>
      <c r="BH395" s="91"/>
      <c r="BI395" s="91"/>
      <c r="BJ395" s="13"/>
      <c r="BK395" s="91"/>
      <c r="BL395" s="13"/>
      <c r="BM395" s="172"/>
    </row>
    <row r="396" spans="1:65" s="2" customFormat="1" ht="46.2" customHeight="1" x14ac:dyDescent="0.2">
      <c r="A396" s="30"/>
      <c r="B396" s="128"/>
      <c r="C396" s="427" t="s">
        <v>2858</v>
      </c>
      <c r="D396" s="427"/>
      <c r="E396" s="427"/>
      <c r="F396" s="427"/>
      <c r="G396" s="427"/>
      <c r="H396" s="427"/>
      <c r="I396" s="427"/>
      <c r="J396" s="192"/>
      <c r="K396" s="193"/>
      <c r="L396" s="31"/>
      <c r="M396" s="194"/>
      <c r="N396" s="169"/>
      <c r="O396" s="59"/>
      <c r="P396" s="170"/>
      <c r="Q396" s="170"/>
      <c r="R396" s="170"/>
      <c r="S396" s="170"/>
      <c r="T396" s="17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R396" s="172"/>
      <c r="AT396" s="172"/>
      <c r="AU396" s="172"/>
      <c r="AY396" s="13"/>
      <c r="BE396" s="91"/>
      <c r="BF396" s="91"/>
      <c r="BG396" s="91"/>
      <c r="BH396" s="91"/>
      <c r="BI396" s="91"/>
      <c r="BJ396" s="13"/>
      <c r="BK396" s="91"/>
      <c r="BL396" s="13"/>
      <c r="BM396" s="172"/>
    </row>
    <row r="397" spans="1:65" s="2" customFormat="1" ht="7.05" customHeight="1" x14ac:dyDescent="0.2">
      <c r="A397" s="30"/>
      <c r="B397" s="48"/>
      <c r="C397" s="49"/>
      <c r="D397" s="49"/>
      <c r="E397" s="49"/>
      <c r="F397" s="49"/>
      <c r="G397" s="49"/>
      <c r="H397" s="49"/>
      <c r="I397" s="49"/>
      <c r="J397" s="49"/>
      <c r="K397" s="49"/>
      <c r="L397" s="31"/>
      <c r="M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</row>
  </sheetData>
  <autoFilter ref="C156:K389"/>
  <mergeCells count="27">
    <mergeCell ref="C395:I395"/>
    <mergeCell ref="C396:I396"/>
    <mergeCell ref="C390:D390"/>
    <mergeCell ref="C391:I391"/>
    <mergeCell ref="C392:I392"/>
    <mergeCell ref="C393:I393"/>
    <mergeCell ref="C394:I394"/>
    <mergeCell ref="L2:V2"/>
    <mergeCell ref="D127:F127"/>
    <mergeCell ref="D128:F128"/>
    <mergeCell ref="D129:F129"/>
    <mergeCell ref="D130:F130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  <mergeCell ref="E143:H143"/>
    <mergeCell ref="E147:H147"/>
    <mergeCell ref="E145:H145"/>
    <mergeCell ref="E149:H149"/>
    <mergeCell ref="D131:F131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6"/>
  <sheetViews>
    <sheetView showGridLines="0" workbookViewId="0">
      <selection activeCell="J43" sqref="J43"/>
    </sheetView>
  </sheetViews>
  <sheetFormatPr defaultColWidth="8.7109375" defaultRowHeight="10.199999999999999" x14ac:dyDescent="0.2"/>
  <cols>
    <col min="1" max="1" width="8.28515625" style="1" customWidth="1"/>
    <col min="2" max="2" width="1.28515625" style="1" customWidth="1"/>
    <col min="3" max="4" width="4.28515625" style="1" customWidth="1"/>
    <col min="5" max="5" width="17.28515625" style="1" customWidth="1"/>
    <col min="6" max="6" width="50.7109375" style="1" customWidth="1"/>
    <col min="7" max="7" width="7.42578125" style="1" customWidth="1"/>
    <col min="8" max="8" width="14" style="1" customWidth="1"/>
    <col min="9" max="9" width="15.71093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7109375" style="1" hidden="1" customWidth="1"/>
    <col min="14" max="14" width="9.28515625" style="1" hidden="1"/>
    <col min="15" max="20" width="14.28515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7.049999999999997" customHeight="1" x14ac:dyDescent="0.2">
      <c r="L2" s="373" t="s">
        <v>5</v>
      </c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13" t="s">
        <v>95</v>
      </c>
    </row>
    <row r="3" spans="1:46" s="1" customFormat="1" ht="7.0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1:46" s="1" customFormat="1" ht="25.05" customHeight="1" x14ac:dyDescent="0.2">
      <c r="B4" s="16"/>
      <c r="D4" s="17" t="s">
        <v>180</v>
      </c>
      <c r="L4" s="16"/>
      <c r="M4" s="97" t="s">
        <v>9</v>
      </c>
      <c r="AT4" s="13" t="s">
        <v>3</v>
      </c>
    </row>
    <row r="5" spans="1:46" s="1" customFormat="1" ht="7.05" customHeight="1" x14ac:dyDescent="0.2">
      <c r="B5" s="16"/>
      <c r="L5" s="16"/>
    </row>
    <row r="6" spans="1:46" s="1" customFormat="1" ht="12" customHeight="1" x14ac:dyDescent="0.2">
      <c r="B6" s="16"/>
      <c r="D6" s="23" t="s">
        <v>15</v>
      </c>
      <c r="L6" s="16"/>
    </row>
    <row r="7" spans="1:46" s="1" customFormat="1" ht="16.5" customHeight="1" x14ac:dyDescent="0.2">
      <c r="B7" s="16"/>
      <c r="E7" s="428" t="str">
        <f>'Rekapitulácia stavby'!K6</f>
        <v>Vinárstvo S</v>
      </c>
      <c r="F7" s="429"/>
      <c r="G7" s="429"/>
      <c r="H7" s="429"/>
      <c r="L7" s="16"/>
    </row>
    <row r="8" spans="1:46" ht="13.2" x14ac:dyDescent="0.2">
      <c r="B8" s="16"/>
      <c r="D8" s="23" t="s">
        <v>181</v>
      </c>
      <c r="L8" s="16"/>
    </row>
    <row r="9" spans="1:46" s="1" customFormat="1" ht="16.5" customHeight="1" x14ac:dyDescent="0.2">
      <c r="B9" s="16"/>
      <c r="E9" s="428" t="s">
        <v>87</v>
      </c>
      <c r="F9" s="374"/>
      <c r="G9" s="374"/>
      <c r="H9" s="374"/>
      <c r="L9" s="16"/>
    </row>
    <row r="10" spans="1:46" s="1" customFormat="1" ht="12" customHeight="1" x14ac:dyDescent="0.2">
      <c r="B10" s="16"/>
      <c r="D10" s="23" t="s">
        <v>182</v>
      </c>
      <c r="L10" s="16"/>
    </row>
    <row r="11" spans="1:46" s="2" customFormat="1" ht="16.5" customHeight="1" x14ac:dyDescent="0.2">
      <c r="A11" s="30"/>
      <c r="B11" s="31"/>
      <c r="C11" s="30"/>
      <c r="D11" s="30"/>
      <c r="E11" s="431" t="s">
        <v>2846</v>
      </c>
      <c r="F11" s="425"/>
      <c r="G11" s="425"/>
      <c r="H11" s="425"/>
      <c r="I11" s="30"/>
      <c r="J11" s="30"/>
      <c r="K11" s="30"/>
      <c r="L11" s="4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 x14ac:dyDescent="0.2">
      <c r="A12" s="30"/>
      <c r="B12" s="31"/>
      <c r="C12" s="30"/>
      <c r="D12" s="23"/>
      <c r="E12" s="30"/>
      <c r="F12" s="30"/>
      <c r="G12" s="30"/>
      <c r="H12" s="30"/>
      <c r="I12" s="30"/>
      <c r="J12" s="30"/>
      <c r="K12" s="30"/>
      <c r="L12" s="4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6.5" customHeight="1" x14ac:dyDescent="0.2">
      <c r="A13" s="30"/>
      <c r="B13" s="31"/>
      <c r="C13" s="30"/>
      <c r="D13" s="30"/>
      <c r="E13" s="404"/>
      <c r="F13" s="425"/>
      <c r="G13" s="425"/>
      <c r="H13" s="425"/>
      <c r="I13" s="30"/>
      <c r="J13" s="30"/>
      <c r="K13" s="30"/>
      <c r="L13" s="4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x14ac:dyDescent="0.2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4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2" customHeight="1" x14ac:dyDescent="0.2">
      <c r="A15" s="30"/>
      <c r="B15" s="31"/>
      <c r="C15" s="30"/>
      <c r="D15" s="23" t="s">
        <v>16</v>
      </c>
      <c r="E15" s="30"/>
      <c r="F15" s="21" t="s">
        <v>1</v>
      </c>
      <c r="G15" s="30"/>
      <c r="H15" s="30"/>
      <c r="I15" s="23" t="s">
        <v>17</v>
      </c>
      <c r="J15" s="21" t="s">
        <v>1</v>
      </c>
      <c r="K15" s="30"/>
      <c r="L15" s="4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12" customHeight="1" x14ac:dyDescent="0.2">
      <c r="A16" s="30"/>
      <c r="B16" s="31"/>
      <c r="C16" s="30"/>
      <c r="D16" s="23" t="s">
        <v>18</v>
      </c>
      <c r="E16" s="30"/>
      <c r="F16" s="21" t="s">
        <v>183</v>
      </c>
      <c r="G16" s="30"/>
      <c r="H16" s="30"/>
      <c r="I16" s="23" t="s">
        <v>20</v>
      </c>
      <c r="J16" s="56">
        <f>'Rekapitulácia stavby'!AN8</f>
        <v>44665</v>
      </c>
      <c r="K16" s="30"/>
      <c r="L16" s="43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0.8" customHeight="1" x14ac:dyDescent="0.2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43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2" customHeight="1" x14ac:dyDescent="0.2">
      <c r="A18" s="30"/>
      <c r="B18" s="31"/>
      <c r="C18" s="30"/>
      <c r="D18" s="23" t="s">
        <v>21</v>
      </c>
      <c r="E18" s="30"/>
      <c r="F18" s="30"/>
      <c r="G18" s="30"/>
      <c r="H18" s="30"/>
      <c r="I18" s="23" t="s">
        <v>22</v>
      </c>
      <c r="J18" s="21" t="s">
        <v>1</v>
      </c>
      <c r="K18" s="30"/>
      <c r="L18" s="4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8" customHeight="1" x14ac:dyDescent="0.2">
      <c r="A19" s="30"/>
      <c r="B19" s="31"/>
      <c r="C19" s="30"/>
      <c r="D19" s="30"/>
      <c r="E19" s="21" t="s">
        <v>184</v>
      </c>
      <c r="F19" s="30"/>
      <c r="G19" s="30"/>
      <c r="H19" s="30"/>
      <c r="I19" s="23" t="s">
        <v>23</v>
      </c>
      <c r="J19" s="21" t="s">
        <v>1</v>
      </c>
      <c r="K19" s="30"/>
      <c r="L19" s="43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7.05" customHeight="1" x14ac:dyDescent="0.2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43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2" customHeight="1" x14ac:dyDescent="0.2">
      <c r="A21" s="30"/>
      <c r="B21" s="31"/>
      <c r="C21" s="30"/>
      <c r="D21" s="23" t="s">
        <v>24</v>
      </c>
      <c r="E21" s="30"/>
      <c r="F21" s="30"/>
      <c r="G21" s="30"/>
      <c r="H21" s="30"/>
      <c r="I21" s="23" t="s">
        <v>22</v>
      </c>
      <c r="J21" s="24" t="str">
        <f>'Rekapitulácia stavby'!AN13</f>
        <v>Vyplň údaj</v>
      </c>
      <c r="K21" s="30"/>
      <c r="L21" s="43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8" customHeight="1" x14ac:dyDescent="0.2">
      <c r="A22" s="30"/>
      <c r="B22" s="31"/>
      <c r="C22" s="30"/>
      <c r="D22" s="30"/>
      <c r="E22" s="426" t="str">
        <f>'Rekapitulácia stavby'!E14</f>
        <v>Vyplň údaj</v>
      </c>
      <c r="F22" s="378"/>
      <c r="G22" s="378"/>
      <c r="H22" s="378"/>
      <c r="I22" s="23" t="s">
        <v>23</v>
      </c>
      <c r="J22" s="24" t="str">
        <f>'Rekapitulácia stavby'!AN14</f>
        <v>Vyplň údaj</v>
      </c>
      <c r="K22" s="30"/>
      <c r="L22" s="4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7.05" customHeight="1" x14ac:dyDescent="0.2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4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2" customHeight="1" x14ac:dyDescent="0.2">
      <c r="A24" s="30"/>
      <c r="B24" s="31"/>
      <c r="C24" s="30"/>
      <c r="D24" s="23" t="s">
        <v>26</v>
      </c>
      <c r="E24" s="30"/>
      <c r="F24" s="30"/>
      <c r="G24" s="30"/>
      <c r="H24" s="30"/>
      <c r="I24" s="23" t="s">
        <v>22</v>
      </c>
      <c r="J24" s="21" t="s">
        <v>1</v>
      </c>
      <c r="K24" s="30"/>
      <c r="L24" s="43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8" customHeight="1" x14ac:dyDescent="0.2">
      <c r="A25" s="30"/>
      <c r="B25" s="31"/>
      <c r="C25" s="30"/>
      <c r="D25" s="30"/>
      <c r="E25" s="21" t="s">
        <v>185</v>
      </c>
      <c r="F25" s="30"/>
      <c r="G25" s="30"/>
      <c r="H25" s="30"/>
      <c r="I25" s="23" t="s">
        <v>23</v>
      </c>
      <c r="J25" s="21" t="s">
        <v>1</v>
      </c>
      <c r="K25" s="30"/>
      <c r="L25" s="43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7.05" customHeight="1" x14ac:dyDescent="0.2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4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12" customHeight="1" x14ac:dyDescent="0.2">
      <c r="A27" s="30"/>
      <c r="B27" s="31"/>
      <c r="C27" s="30"/>
      <c r="D27" s="23" t="s">
        <v>28</v>
      </c>
      <c r="E27" s="30"/>
      <c r="F27" s="30"/>
      <c r="G27" s="30"/>
      <c r="H27" s="30"/>
      <c r="I27" s="23" t="s">
        <v>22</v>
      </c>
      <c r="J27" s="21" t="s">
        <v>1</v>
      </c>
      <c r="K27" s="30"/>
      <c r="L27" s="43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18" customHeight="1" x14ac:dyDescent="0.2">
      <c r="A28" s="30"/>
      <c r="B28" s="31"/>
      <c r="C28" s="30"/>
      <c r="D28" s="30"/>
      <c r="E28" s="21" t="s">
        <v>186</v>
      </c>
      <c r="F28" s="30"/>
      <c r="G28" s="30"/>
      <c r="H28" s="30"/>
      <c r="I28" s="23" t="s">
        <v>23</v>
      </c>
      <c r="J28" s="21" t="s">
        <v>1</v>
      </c>
      <c r="K28" s="30"/>
      <c r="L28" s="4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7.05" customHeight="1" x14ac:dyDescent="0.2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43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12" customHeight="1" x14ac:dyDescent="0.2">
      <c r="A30" s="30"/>
      <c r="B30" s="31"/>
      <c r="C30" s="30"/>
      <c r="D30" s="23" t="s">
        <v>29</v>
      </c>
      <c r="E30" s="30"/>
      <c r="F30" s="30"/>
      <c r="G30" s="30"/>
      <c r="H30" s="30"/>
      <c r="I30" s="30"/>
      <c r="J30" s="30"/>
      <c r="K30" s="30"/>
      <c r="L30" s="43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7" customFormat="1" ht="16.5" customHeight="1" x14ac:dyDescent="0.2">
      <c r="A31" s="98"/>
      <c r="B31" s="99"/>
      <c r="C31" s="98"/>
      <c r="D31" s="98"/>
      <c r="E31" s="382" t="s">
        <v>1</v>
      </c>
      <c r="F31" s="382"/>
      <c r="G31" s="382"/>
      <c r="H31" s="382"/>
      <c r="I31" s="98"/>
      <c r="J31" s="98"/>
      <c r="K31" s="98"/>
      <c r="L31" s="100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</row>
    <row r="32" spans="1:31" s="2" customFormat="1" ht="7.05" customHeight="1" x14ac:dyDescent="0.2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43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7.05" customHeight="1" x14ac:dyDescent="0.2">
      <c r="A33" s="30"/>
      <c r="B33" s="31"/>
      <c r="C33" s="30"/>
      <c r="D33" s="67"/>
      <c r="E33" s="67"/>
      <c r="F33" s="67"/>
      <c r="G33" s="67"/>
      <c r="H33" s="67"/>
      <c r="I33" s="67"/>
      <c r="J33" s="67"/>
      <c r="K33" s="67"/>
      <c r="L33" s="4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55" customHeight="1" x14ac:dyDescent="0.2">
      <c r="A34" s="30"/>
      <c r="B34" s="31"/>
      <c r="C34" s="30"/>
      <c r="D34" s="21" t="s">
        <v>187</v>
      </c>
      <c r="E34" s="30"/>
      <c r="F34" s="30"/>
      <c r="G34" s="30"/>
      <c r="H34" s="30"/>
      <c r="I34" s="30"/>
      <c r="J34" s="29">
        <f>J100</f>
        <v>0</v>
      </c>
      <c r="K34" s="30"/>
      <c r="L34" s="43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55" customHeight="1" x14ac:dyDescent="0.2">
      <c r="A35" s="30"/>
      <c r="B35" s="31"/>
      <c r="C35" s="30"/>
      <c r="D35" s="28" t="s">
        <v>174</v>
      </c>
      <c r="E35" s="30"/>
      <c r="F35" s="30"/>
      <c r="G35" s="30"/>
      <c r="H35" s="30"/>
      <c r="I35" s="30"/>
      <c r="J35" s="29">
        <f>J106</f>
        <v>0</v>
      </c>
      <c r="K35" s="30"/>
      <c r="L35" s="4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25.2" customHeight="1" x14ac:dyDescent="0.2">
      <c r="A36" s="30"/>
      <c r="B36" s="31"/>
      <c r="C36" s="30"/>
      <c r="D36" s="101" t="s">
        <v>32</v>
      </c>
      <c r="E36" s="30"/>
      <c r="F36" s="30"/>
      <c r="G36" s="30"/>
      <c r="H36" s="30"/>
      <c r="I36" s="30"/>
      <c r="J36" s="72">
        <f>ROUND(J34 + J35, 2)</f>
        <v>0</v>
      </c>
      <c r="K36" s="30"/>
      <c r="L36" s="4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7.05" customHeight="1" x14ac:dyDescent="0.2">
      <c r="A37" s="30"/>
      <c r="B37" s="31"/>
      <c r="C37" s="30"/>
      <c r="D37" s="67"/>
      <c r="E37" s="67"/>
      <c r="F37" s="67"/>
      <c r="G37" s="67"/>
      <c r="H37" s="67"/>
      <c r="I37" s="67"/>
      <c r="J37" s="67"/>
      <c r="K37" s="67"/>
      <c r="L37" s="43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55" customHeight="1" x14ac:dyDescent="0.2">
      <c r="A38" s="30"/>
      <c r="B38" s="31"/>
      <c r="C38" s="30"/>
      <c r="D38" s="30"/>
      <c r="E38" s="30"/>
      <c r="F38" s="34" t="s">
        <v>34</v>
      </c>
      <c r="G38" s="30"/>
      <c r="H38" s="30"/>
      <c r="I38" s="34" t="s">
        <v>33</v>
      </c>
      <c r="J38" s="34" t="s">
        <v>35</v>
      </c>
      <c r="K38" s="30"/>
      <c r="L38" s="43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55" customHeight="1" x14ac:dyDescent="0.2">
      <c r="A39" s="30"/>
      <c r="B39" s="31"/>
      <c r="C39" s="30"/>
      <c r="D39" s="102" t="s">
        <v>36</v>
      </c>
      <c r="E39" s="36" t="s">
        <v>37</v>
      </c>
      <c r="F39" s="103">
        <f>ROUND((SUM(BE106:BE113) + SUM(BE137:BE158)),  2)</f>
        <v>0</v>
      </c>
      <c r="G39" s="104"/>
      <c r="H39" s="104"/>
      <c r="I39" s="105">
        <v>0.2</v>
      </c>
      <c r="J39" s="103">
        <f>ROUND(((SUM(BE106:BE113) + SUM(BE137:BE158))*I39),  2)</f>
        <v>0</v>
      </c>
      <c r="K39" s="30"/>
      <c r="L39" s="43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55" customHeight="1" x14ac:dyDescent="0.2">
      <c r="A40" s="30"/>
      <c r="B40" s="31"/>
      <c r="C40" s="30"/>
      <c r="D40" s="30"/>
      <c r="E40" s="36" t="s">
        <v>38</v>
      </c>
      <c r="F40" s="103">
        <f>ROUND((SUM(BF106:BF113) + SUM(BF137:BF158)),  2)</f>
        <v>0</v>
      </c>
      <c r="G40" s="104"/>
      <c r="H40" s="104"/>
      <c r="I40" s="105">
        <v>0.2</v>
      </c>
      <c r="J40" s="103">
        <f>ROUND(((SUM(BF106:BF113) + SUM(BF137:BF158))*I40),  2)</f>
        <v>0</v>
      </c>
      <c r="K40" s="30"/>
      <c r="L40" s="43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14.55" hidden="1" customHeight="1" x14ac:dyDescent="0.2">
      <c r="A41" s="30"/>
      <c r="B41" s="31"/>
      <c r="C41" s="30"/>
      <c r="D41" s="30"/>
      <c r="E41" s="23" t="s">
        <v>39</v>
      </c>
      <c r="F41" s="106">
        <f>ROUND((SUM(BG106:BG113) + SUM(BG137:BG158)),  2)</f>
        <v>0</v>
      </c>
      <c r="G41" s="30"/>
      <c r="H41" s="30"/>
      <c r="I41" s="107">
        <v>0.2</v>
      </c>
      <c r="J41" s="106">
        <f>0</f>
        <v>0</v>
      </c>
      <c r="K41" s="30"/>
      <c r="L41" s="43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14.55" hidden="1" customHeight="1" x14ac:dyDescent="0.2">
      <c r="A42" s="30"/>
      <c r="B42" s="31"/>
      <c r="C42" s="30"/>
      <c r="D42" s="30"/>
      <c r="E42" s="23" t="s">
        <v>40</v>
      </c>
      <c r="F42" s="106">
        <f>ROUND((SUM(BH106:BH113) + SUM(BH137:BH158)),  2)</f>
        <v>0</v>
      </c>
      <c r="G42" s="30"/>
      <c r="H42" s="30"/>
      <c r="I42" s="107">
        <v>0.2</v>
      </c>
      <c r="J42" s="106">
        <f>0</f>
        <v>0</v>
      </c>
      <c r="K42" s="30"/>
      <c r="L42" s="43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" customFormat="1" ht="14.55" hidden="1" customHeight="1" x14ac:dyDescent="0.2">
      <c r="A43" s="30"/>
      <c r="B43" s="31"/>
      <c r="C43" s="30"/>
      <c r="D43" s="30"/>
      <c r="E43" s="36" t="s">
        <v>41</v>
      </c>
      <c r="F43" s="103">
        <f>ROUND((SUM(BI106:BI113) + SUM(BI137:BI158)),  2)</f>
        <v>0</v>
      </c>
      <c r="G43" s="104"/>
      <c r="H43" s="104"/>
      <c r="I43" s="105">
        <v>0</v>
      </c>
      <c r="J43" s="103">
        <f>0</f>
        <v>0</v>
      </c>
      <c r="K43" s="30"/>
      <c r="L43" s="43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2" customFormat="1" ht="7.05" customHeight="1" x14ac:dyDescent="0.2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43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s="2" customFormat="1" ht="25.2" customHeight="1" x14ac:dyDescent="0.2">
      <c r="A45" s="30"/>
      <c r="B45" s="31"/>
      <c r="C45" s="95"/>
      <c r="D45" s="108" t="s">
        <v>42</v>
      </c>
      <c r="E45" s="61"/>
      <c r="F45" s="61"/>
      <c r="G45" s="109" t="s">
        <v>43</v>
      </c>
      <c r="H45" s="110" t="s">
        <v>44</v>
      </c>
      <c r="I45" s="61"/>
      <c r="J45" s="111">
        <f>SUM(J36:J43)</f>
        <v>0</v>
      </c>
      <c r="K45" s="112"/>
      <c r="L45" s="43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  <row r="46" spans="1:31" s="2" customFormat="1" ht="14.55" customHeight="1" x14ac:dyDescent="0.2">
      <c r="A46" s="30"/>
      <c r="B46" s="31"/>
      <c r="C46" s="30"/>
      <c r="D46" s="30"/>
      <c r="E46" s="30"/>
      <c r="F46" s="30"/>
      <c r="G46" s="30"/>
      <c r="H46" s="30"/>
      <c r="I46" s="30"/>
      <c r="J46" s="30"/>
      <c r="K46" s="30"/>
      <c r="L46" s="43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:31" s="1" customFormat="1" ht="14.55" customHeight="1" x14ac:dyDescent="0.2">
      <c r="B47" s="16"/>
      <c r="L47" s="16"/>
    </row>
    <row r="48" spans="1:31" s="1" customFormat="1" ht="14.55" customHeight="1" x14ac:dyDescent="0.2">
      <c r="B48" s="16"/>
      <c r="L48" s="16"/>
    </row>
    <row r="49" spans="1:31" s="1" customFormat="1" ht="14.55" customHeight="1" x14ac:dyDescent="0.2">
      <c r="B49" s="16"/>
      <c r="L49" s="16"/>
    </row>
    <row r="50" spans="1:31" s="2" customFormat="1" ht="14.55" customHeight="1" x14ac:dyDescent="0.2">
      <c r="B50" s="43"/>
      <c r="D50" s="44" t="s">
        <v>45</v>
      </c>
      <c r="E50" s="45"/>
      <c r="F50" s="45"/>
      <c r="G50" s="44" t="s">
        <v>46</v>
      </c>
      <c r="H50" s="45"/>
      <c r="I50" s="45"/>
      <c r="J50" s="45"/>
      <c r="K50" s="45"/>
      <c r="L50" s="43"/>
    </row>
    <row r="51" spans="1:31" x14ac:dyDescent="0.2">
      <c r="B51" s="16"/>
      <c r="L51" s="16"/>
    </row>
    <row r="52" spans="1:31" x14ac:dyDescent="0.2">
      <c r="B52" s="16"/>
      <c r="L52" s="16"/>
    </row>
    <row r="53" spans="1:31" x14ac:dyDescent="0.2">
      <c r="B53" s="16"/>
      <c r="L53" s="16"/>
    </row>
    <row r="54" spans="1:31" x14ac:dyDescent="0.2">
      <c r="B54" s="16"/>
      <c r="L54" s="16"/>
    </row>
    <row r="55" spans="1:31" x14ac:dyDescent="0.2">
      <c r="B55" s="16"/>
      <c r="L55" s="16"/>
    </row>
    <row r="56" spans="1:31" x14ac:dyDescent="0.2">
      <c r="B56" s="16"/>
      <c r="L56" s="16"/>
    </row>
    <row r="57" spans="1:31" x14ac:dyDescent="0.2">
      <c r="B57" s="16"/>
      <c r="L57" s="16"/>
    </row>
    <row r="58" spans="1:31" x14ac:dyDescent="0.2">
      <c r="B58" s="16"/>
      <c r="L58" s="16"/>
    </row>
    <row r="59" spans="1:31" x14ac:dyDescent="0.2">
      <c r="B59" s="16"/>
      <c r="L59" s="16"/>
    </row>
    <row r="60" spans="1:31" x14ac:dyDescent="0.2">
      <c r="B60" s="16"/>
      <c r="L60" s="16"/>
    </row>
    <row r="61" spans="1:31" s="2" customFormat="1" ht="13.2" x14ac:dyDescent="0.2">
      <c r="A61" s="30"/>
      <c r="B61" s="31"/>
      <c r="C61" s="30"/>
      <c r="D61" s="46" t="s">
        <v>47</v>
      </c>
      <c r="E61" s="33"/>
      <c r="F61" s="113" t="s">
        <v>48</v>
      </c>
      <c r="G61" s="46" t="s">
        <v>47</v>
      </c>
      <c r="H61" s="33"/>
      <c r="I61" s="33"/>
      <c r="J61" s="114" t="s">
        <v>48</v>
      </c>
      <c r="K61" s="33"/>
      <c r="L61" s="4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x14ac:dyDescent="0.2">
      <c r="B62" s="16"/>
      <c r="L62" s="16"/>
    </row>
    <row r="63" spans="1:31" x14ac:dyDescent="0.2">
      <c r="B63" s="16"/>
      <c r="L63" s="16"/>
    </row>
    <row r="64" spans="1:31" x14ac:dyDescent="0.2">
      <c r="B64" s="16"/>
      <c r="L64" s="16"/>
    </row>
    <row r="65" spans="1:31" s="2" customFormat="1" ht="13.2" x14ac:dyDescent="0.2">
      <c r="A65" s="30"/>
      <c r="B65" s="31"/>
      <c r="C65" s="30"/>
      <c r="D65" s="44" t="s">
        <v>49</v>
      </c>
      <c r="E65" s="47"/>
      <c r="F65" s="47"/>
      <c r="G65" s="44" t="s">
        <v>50</v>
      </c>
      <c r="H65" s="47"/>
      <c r="I65" s="47"/>
      <c r="J65" s="47"/>
      <c r="K65" s="47"/>
      <c r="L65" s="4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x14ac:dyDescent="0.2">
      <c r="B66" s="16"/>
      <c r="L66" s="16"/>
    </row>
    <row r="67" spans="1:31" x14ac:dyDescent="0.2">
      <c r="B67" s="16"/>
      <c r="L67" s="16"/>
    </row>
    <row r="68" spans="1:31" x14ac:dyDescent="0.2">
      <c r="B68" s="16"/>
      <c r="L68" s="16"/>
    </row>
    <row r="69" spans="1:31" x14ac:dyDescent="0.2">
      <c r="B69" s="16"/>
      <c r="L69" s="16"/>
    </row>
    <row r="70" spans="1:31" x14ac:dyDescent="0.2">
      <c r="B70" s="16"/>
      <c r="L70" s="16"/>
    </row>
    <row r="71" spans="1:31" x14ac:dyDescent="0.2">
      <c r="B71" s="16"/>
      <c r="L71" s="16"/>
    </row>
    <row r="72" spans="1:31" x14ac:dyDescent="0.2">
      <c r="B72" s="16"/>
      <c r="L72" s="16"/>
    </row>
    <row r="73" spans="1:31" x14ac:dyDescent="0.2">
      <c r="B73" s="16"/>
      <c r="L73" s="16"/>
    </row>
    <row r="74" spans="1:31" x14ac:dyDescent="0.2">
      <c r="B74" s="16"/>
      <c r="L74" s="16"/>
    </row>
    <row r="75" spans="1:31" x14ac:dyDescent="0.2">
      <c r="B75" s="16"/>
      <c r="L75" s="16"/>
    </row>
    <row r="76" spans="1:31" s="2" customFormat="1" ht="13.2" x14ac:dyDescent="0.2">
      <c r="A76" s="30"/>
      <c r="B76" s="31"/>
      <c r="C76" s="30"/>
      <c r="D76" s="46" t="s">
        <v>47</v>
      </c>
      <c r="E76" s="33"/>
      <c r="F76" s="113" t="s">
        <v>48</v>
      </c>
      <c r="G76" s="46" t="s">
        <v>47</v>
      </c>
      <c r="H76" s="33"/>
      <c r="I76" s="33"/>
      <c r="J76" s="114" t="s">
        <v>48</v>
      </c>
      <c r="K76" s="33"/>
      <c r="L76" s="4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55" customHeight="1" x14ac:dyDescent="0.2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7.05" customHeight="1" x14ac:dyDescent="0.2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5.05" customHeight="1" x14ac:dyDescent="0.2">
      <c r="A82" s="30"/>
      <c r="B82" s="31"/>
      <c r="C82" s="17" t="s">
        <v>188</v>
      </c>
      <c r="D82" s="30"/>
      <c r="E82" s="30"/>
      <c r="F82" s="30"/>
      <c r="G82" s="30"/>
      <c r="H82" s="30"/>
      <c r="I82" s="30"/>
      <c r="J82" s="30"/>
      <c r="K82" s="30"/>
      <c r="L82" s="4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7.05" customHeight="1" x14ac:dyDescent="0.2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 x14ac:dyDescent="0.2">
      <c r="A84" s="30"/>
      <c r="B84" s="31"/>
      <c r="C84" s="23" t="s">
        <v>15</v>
      </c>
      <c r="D84" s="30"/>
      <c r="E84" s="30"/>
      <c r="F84" s="30"/>
      <c r="G84" s="30"/>
      <c r="H84" s="30"/>
      <c r="I84" s="30"/>
      <c r="J84" s="30"/>
      <c r="K84" s="30"/>
      <c r="L84" s="4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 x14ac:dyDescent="0.2">
      <c r="A85" s="30"/>
      <c r="B85" s="31"/>
      <c r="C85" s="30"/>
      <c r="D85" s="30"/>
      <c r="E85" s="428" t="str">
        <f>E7</f>
        <v>Vinárstvo S</v>
      </c>
      <c r="F85" s="429"/>
      <c r="G85" s="429"/>
      <c r="H85" s="429"/>
      <c r="I85" s="30"/>
      <c r="J85" s="30"/>
      <c r="K85" s="30"/>
      <c r="L85" s="4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1" customFormat="1" ht="12" customHeight="1" x14ac:dyDescent="0.2">
      <c r="B86" s="16"/>
      <c r="C86" s="23" t="s">
        <v>181</v>
      </c>
      <c r="L86" s="16"/>
    </row>
    <row r="87" spans="1:31" s="1" customFormat="1" ht="16.5" customHeight="1" x14ac:dyDescent="0.2">
      <c r="B87" s="16"/>
      <c r="E87" s="428" t="s">
        <v>87</v>
      </c>
      <c r="F87" s="374"/>
      <c r="G87" s="374"/>
      <c r="H87" s="374"/>
      <c r="L87" s="16"/>
    </row>
    <row r="88" spans="1:31" s="1" customFormat="1" ht="12" customHeight="1" x14ac:dyDescent="0.2">
      <c r="B88" s="16"/>
      <c r="C88" s="23" t="s">
        <v>182</v>
      </c>
      <c r="L88" s="16"/>
    </row>
    <row r="89" spans="1:31" s="2" customFormat="1" ht="16.5" customHeight="1" x14ac:dyDescent="0.2">
      <c r="A89" s="30"/>
      <c r="B89" s="31"/>
      <c r="C89" s="30"/>
      <c r="D89" s="30"/>
      <c r="E89" s="431" t="s">
        <v>2846</v>
      </c>
      <c r="F89" s="425"/>
      <c r="G89" s="425"/>
      <c r="H89" s="425"/>
      <c r="I89" s="30"/>
      <c r="J89" s="30"/>
      <c r="K89" s="30"/>
      <c r="L89" s="4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12" customHeight="1" x14ac:dyDescent="0.2">
      <c r="A90" s="30"/>
      <c r="B90" s="31"/>
      <c r="C90" s="23"/>
      <c r="D90" s="30"/>
      <c r="E90" s="30"/>
      <c r="F90" s="30"/>
      <c r="G90" s="30"/>
      <c r="H90" s="30"/>
      <c r="I90" s="30"/>
      <c r="J90" s="30"/>
      <c r="K90" s="30"/>
      <c r="L90" s="43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6.5" customHeight="1" x14ac:dyDescent="0.2">
      <c r="A91" s="30"/>
      <c r="B91" s="31"/>
      <c r="C91" s="30"/>
      <c r="D91" s="30"/>
      <c r="E91" s="404"/>
      <c r="F91" s="425"/>
      <c r="G91" s="425"/>
      <c r="H91" s="425"/>
      <c r="I91" s="30"/>
      <c r="J91" s="30"/>
      <c r="K91" s="30"/>
      <c r="L91" s="43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7.05" customHeight="1" x14ac:dyDescent="0.2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3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2" customHeight="1" x14ac:dyDescent="0.2">
      <c r="A93" s="30"/>
      <c r="B93" s="31"/>
      <c r="C93" s="23" t="s">
        <v>18</v>
      </c>
      <c r="D93" s="30"/>
      <c r="E93" s="30"/>
      <c r="F93" s="21" t="str">
        <f>F16</f>
        <v>k.ú.Strekov,okres Nové Zámky</v>
      </c>
      <c r="G93" s="30"/>
      <c r="H93" s="30"/>
      <c r="I93" s="23" t="s">
        <v>20</v>
      </c>
      <c r="J93" s="56">
        <f>IF(J16="","",J16)</f>
        <v>44665</v>
      </c>
      <c r="K93" s="30"/>
      <c r="L93" s="43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7.05" customHeight="1" x14ac:dyDescent="0.2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43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25.8" customHeight="1" x14ac:dyDescent="0.2">
      <c r="A95" s="30"/>
      <c r="B95" s="31"/>
      <c r="C95" s="23" t="s">
        <v>21</v>
      </c>
      <c r="D95" s="30"/>
      <c r="E95" s="30"/>
      <c r="F95" s="21" t="str">
        <f>E19</f>
        <v xml:space="preserve"> STON a.s. , Uhrova 18, 831 01 Bratislava</v>
      </c>
      <c r="G95" s="30"/>
      <c r="H95" s="30"/>
      <c r="I95" s="23" t="s">
        <v>26</v>
      </c>
      <c r="J95" s="26" t="str">
        <f>E25</f>
        <v xml:space="preserve"> Ing. arch. Tomáš Krištek</v>
      </c>
      <c r="K95" s="30"/>
      <c r="L95" s="43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2" customFormat="1" ht="15.3" customHeight="1" x14ac:dyDescent="0.2">
      <c r="A96" s="30"/>
      <c r="B96" s="31"/>
      <c r="C96" s="23" t="s">
        <v>24</v>
      </c>
      <c r="D96" s="30"/>
      <c r="E96" s="30"/>
      <c r="F96" s="21" t="str">
        <f>IF(E22="","",E22)</f>
        <v>Vyplň údaj</v>
      </c>
      <c r="G96" s="30"/>
      <c r="H96" s="30"/>
      <c r="I96" s="23" t="s">
        <v>28</v>
      </c>
      <c r="J96" s="26" t="str">
        <f>E28</f>
        <v>Rosoft,s.r.o.</v>
      </c>
      <c r="K96" s="30"/>
      <c r="L96" s="43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65" s="2" customFormat="1" ht="10.199999999999999" customHeight="1" x14ac:dyDescent="0.2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3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65" s="2" customFormat="1" ht="29.25" customHeight="1" x14ac:dyDescent="0.2">
      <c r="A98" s="30"/>
      <c r="B98" s="31"/>
      <c r="C98" s="115" t="s">
        <v>189</v>
      </c>
      <c r="D98" s="95"/>
      <c r="E98" s="95"/>
      <c r="F98" s="95"/>
      <c r="G98" s="95"/>
      <c r="H98" s="95"/>
      <c r="I98" s="95"/>
      <c r="J98" s="116" t="s">
        <v>190</v>
      </c>
      <c r="K98" s="95"/>
      <c r="L98" s="43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65" s="2" customFormat="1" ht="10.199999999999999" customHeight="1" x14ac:dyDescent="0.2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3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65" s="2" customFormat="1" ht="22.8" customHeight="1" x14ac:dyDescent="0.2">
      <c r="A100" s="30"/>
      <c r="B100" s="31"/>
      <c r="C100" s="117" t="s">
        <v>191</v>
      </c>
      <c r="D100" s="30"/>
      <c r="E100" s="30"/>
      <c r="F100" s="30"/>
      <c r="G100" s="30"/>
      <c r="H100" s="30"/>
      <c r="I100" s="30"/>
      <c r="J100" s="72">
        <f>J137</f>
        <v>0</v>
      </c>
      <c r="K100" s="30"/>
      <c r="L100" s="43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U100" s="13" t="s">
        <v>192</v>
      </c>
    </row>
    <row r="101" spans="1:65" s="8" customFormat="1" ht="25.05" customHeight="1" x14ac:dyDescent="0.2">
      <c r="B101" s="118"/>
      <c r="D101" s="119" t="s">
        <v>1056</v>
      </c>
      <c r="E101" s="120"/>
      <c r="F101" s="120"/>
      <c r="G101" s="120"/>
      <c r="H101" s="120"/>
      <c r="I101" s="120"/>
      <c r="J101" s="121">
        <f>J138</f>
        <v>0</v>
      </c>
      <c r="L101" s="118"/>
    </row>
    <row r="102" spans="1:65" s="8" customFormat="1" ht="25.05" customHeight="1" x14ac:dyDescent="0.2">
      <c r="B102" s="118"/>
      <c r="D102" s="119" t="s">
        <v>1057</v>
      </c>
      <c r="E102" s="120"/>
      <c r="F102" s="120"/>
      <c r="G102" s="120"/>
      <c r="H102" s="120"/>
      <c r="I102" s="120"/>
      <c r="J102" s="121">
        <f>J147</f>
        <v>0</v>
      </c>
      <c r="L102" s="118"/>
    </row>
    <row r="103" spans="1:65" s="8" customFormat="1" ht="25.05" customHeight="1" x14ac:dyDescent="0.2">
      <c r="B103" s="118"/>
      <c r="D103" s="119" t="s">
        <v>1058</v>
      </c>
      <c r="E103" s="120"/>
      <c r="F103" s="120"/>
      <c r="G103" s="120"/>
      <c r="H103" s="120"/>
      <c r="I103" s="120"/>
      <c r="J103" s="121">
        <f>J155</f>
        <v>0</v>
      </c>
      <c r="L103" s="118"/>
    </row>
    <row r="104" spans="1:65" s="2" customFormat="1" ht="21.75" customHeight="1" x14ac:dyDescent="0.2">
      <c r="A104" s="30"/>
      <c r="B104" s="31"/>
      <c r="C104" s="30"/>
      <c r="D104" s="30"/>
      <c r="E104" s="30"/>
      <c r="F104" s="30"/>
      <c r="G104" s="30"/>
      <c r="H104" s="30"/>
      <c r="I104" s="30"/>
      <c r="J104" s="30"/>
      <c r="K104" s="30"/>
      <c r="L104" s="43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65" s="2" customFormat="1" ht="7.05" customHeight="1" x14ac:dyDescent="0.2">
      <c r="A105" s="30"/>
      <c r="B105" s="31"/>
      <c r="C105" s="30"/>
      <c r="D105" s="30"/>
      <c r="E105" s="30"/>
      <c r="F105" s="30"/>
      <c r="G105" s="30"/>
      <c r="H105" s="30"/>
      <c r="I105" s="30"/>
      <c r="J105" s="30"/>
      <c r="K105" s="30"/>
      <c r="L105" s="43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65" s="2" customFormat="1" ht="29.25" customHeight="1" x14ac:dyDescent="0.2">
      <c r="A106" s="30"/>
      <c r="B106" s="31"/>
      <c r="C106" s="117" t="s">
        <v>196</v>
      </c>
      <c r="D106" s="30"/>
      <c r="E106" s="30"/>
      <c r="F106" s="30"/>
      <c r="G106" s="30"/>
      <c r="H106" s="30"/>
      <c r="I106" s="30"/>
      <c r="J106" s="126">
        <f>ROUND(J107 + J108 + J109 + J110 + J111 + J112,2)</f>
        <v>0</v>
      </c>
      <c r="K106" s="30"/>
      <c r="L106" s="43"/>
      <c r="N106" s="127" t="s">
        <v>36</v>
      </c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65" s="2" customFormat="1" ht="18" customHeight="1" x14ac:dyDescent="0.2">
      <c r="A107" s="30"/>
      <c r="B107" s="128"/>
      <c r="C107" s="129"/>
      <c r="D107" s="424" t="s">
        <v>197</v>
      </c>
      <c r="E107" s="430"/>
      <c r="F107" s="430"/>
      <c r="G107" s="129"/>
      <c r="H107" s="129"/>
      <c r="I107" s="129"/>
      <c r="J107" s="88">
        <v>0</v>
      </c>
      <c r="K107" s="129"/>
      <c r="L107" s="131"/>
      <c r="M107" s="132"/>
      <c r="N107" s="133" t="s">
        <v>38</v>
      </c>
      <c r="O107" s="132"/>
      <c r="P107" s="132"/>
      <c r="Q107" s="132"/>
      <c r="R107" s="132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198</v>
      </c>
      <c r="AZ107" s="132"/>
      <c r="BA107" s="132"/>
      <c r="BB107" s="132"/>
      <c r="BC107" s="132"/>
      <c r="BD107" s="132"/>
      <c r="BE107" s="135">
        <f t="shared" ref="BE107:BE112" si="0">IF(N107="základná",J107,0)</f>
        <v>0</v>
      </c>
      <c r="BF107" s="135">
        <f t="shared" ref="BF107:BF112" si="1">IF(N107="znížená",J107,0)</f>
        <v>0</v>
      </c>
      <c r="BG107" s="135">
        <f t="shared" ref="BG107:BG112" si="2">IF(N107="zákl. prenesená",J107,0)</f>
        <v>0</v>
      </c>
      <c r="BH107" s="135">
        <f t="shared" ref="BH107:BH112" si="3">IF(N107="zníž. prenesená",J107,0)</f>
        <v>0</v>
      </c>
      <c r="BI107" s="135">
        <f t="shared" ref="BI107:BI112" si="4">IF(N107="nulová",J107,0)</f>
        <v>0</v>
      </c>
      <c r="BJ107" s="134" t="s">
        <v>84</v>
      </c>
      <c r="BK107" s="132"/>
      <c r="BL107" s="132"/>
      <c r="BM107" s="132"/>
    </row>
    <row r="108" spans="1:65" s="2" customFormat="1" ht="18" customHeight="1" x14ac:dyDescent="0.2">
      <c r="A108" s="30"/>
      <c r="B108" s="128"/>
      <c r="C108" s="129"/>
      <c r="D108" s="424" t="s">
        <v>199</v>
      </c>
      <c r="E108" s="430"/>
      <c r="F108" s="430"/>
      <c r="G108" s="129"/>
      <c r="H108" s="129"/>
      <c r="I108" s="129"/>
      <c r="J108" s="88">
        <v>0</v>
      </c>
      <c r="K108" s="129"/>
      <c r="L108" s="131"/>
      <c r="M108" s="132"/>
      <c r="N108" s="133" t="s">
        <v>38</v>
      </c>
      <c r="O108" s="132"/>
      <c r="P108" s="132"/>
      <c r="Q108" s="132"/>
      <c r="R108" s="132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4" t="s">
        <v>198</v>
      </c>
      <c r="AZ108" s="132"/>
      <c r="BA108" s="132"/>
      <c r="BB108" s="132"/>
      <c r="BC108" s="132"/>
      <c r="BD108" s="132"/>
      <c r="BE108" s="135">
        <f t="shared" si="0"/>
        <v>0</v>
      </c>
      <c r="BF108" s="135">
        <f t="shared" si="1"/>
        <v>0</v>
      </c>
      <c r="BG108" s="135">
        <f t="shared" si="2"/>
        <v>0</v>
      </c>
      <c r="BH108" s="135">
        <f t="shared" si="3"/>
        <v>0</v>
      </c>
      <c r="BI108" s="135">
        <f t="shared" si="4"/>
        <v>0</v>
      </c>
      <c r="BJ108" s="134" t="s">
        <v>84</v>
      </c>
      <c r="BK108" s="132"/>
      <c r="BL108" s="132"/>
      <c r="BM108" s="132"/>
    </row>
    <row r="109" spans="1:65" s="2" customFormat="1" ht="18" customHeight="1" x14ac:dyDescent="0.2">
      <c r="A109" s="30"/>
      <c r="B109" s="128"/>
      <c r="C109" s="129"/>
      <c r="D109" s="424" t="s">
        <v>200</v>
      </c>
      <c r="E109" s="430"/>
      <c r="F109" s="430"/>
      <c r="G109" s="129"/>
      <c r="H109" s="129"/>
      <c r="I109" s="129"/>
      <c r="J109" s="88">
        <v>0</v>
      </c>
      <c r="K109" s="129"/>
      <c r="L109" s="131"/>
      <c r="M109" s="132"/>
      <c r="N109" s="133" t="s">
        <v>38</v>
      </c>
      <c r="O109" s="132"/>
      <c r="P109" s="132"/>
      <c r="Q109" s="132"/>
      <c r="R109" s="132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198</v>
      </c>
      <c r="AZ109" s="132"/>
      <c r="BA109" s="132"/>
      <c r="BB109" s="132"/>
      <c r="BC109" s="132"/>
      <c r="BD109" s="132"/>
      <c r="BE109" s="135">
        <f t="shared" si="0"/>
        <v>0</v>
      </c>
      <c r="BF109" s="135">
        <f t="shared" si="1"/>
        <v>0</v>
      </c>
      <c r="BG109" s="135">
        <f t="shared" si="2"/>
        <v>0</v>
      </c>
      <c r="BH109" s="135">
        <f t="shared" si="3"/>
        <v>0</v>
      </c>
      <c r="BI109" s="135">
        <f t="shared" si="4"/>
        <v>0</v>
      </c>
      <c r="BJ109" s="134" t="s">
        <v>84</v>
      </c>
      <c r="BK109" s="132"/>
      <c r="BL109" s="132"/>
      <c r="BM109" s="132"/>
    </row>
    <row r="110" spans="1:65" s="2" customFormat="1" ht="18" customHeight="1" x14ac:dyDescent="0.2">
      <c r="A110" s="30"/>
      <c r="B110" s="128"/>
      <c r="C110" s="129"/>
      <c r="D110" s="424" t="s">
        <v>201</v>
      </c>
      <c r="E110" s="430"/>
      <c r="F110" s="430"/>
      <c r="G110" s="129"/>
      <c r="H110" s="129"/>
      <c r="I110" s="129"/>
      <c r="J110" s="88">
        <v>0</v>
      </c>
      <c r="K110" s="129"/>
      <c r="L110" s="131"/>
      <c r="M110" s="132"/>
      <c r="N110" s="133" t="s">
        <v>38</v>
      </c>
      <c r="O110" s="132"/>
      <c r="P110" s="132"/>
      <c r="Q110" s="132"/>
      <c r="R110" s="132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198</v>
      </c>
      <c r="AZ110" s="132"/>
      <c r="BA110" s="132"/>
      <c r="BB110" s="132"/>
      <c r="BC110" s="132"/>
      <c r="BD110" s="132"/>
      <c r="BE110" s="135">
        <f t="shared" si="0"/>
        <v>0</v>
      </c>
      <c r="BF110" s="135">
        <f t="shared" si="1"/>
        <v>0</v>
      </c>
      <c r="BG110" s="135">
        <f t="shared" si="2"/>
        <v>0</v>
      </c>
      <c r="BH110" s="135">
        <f t="shared" si="3"/>
        <v>0</v>
      </c>
      <c r="BI110" s="135">
        <f t="shared" si="4"/>
        <v>0</v>
      </c>
      <c r="BJ110" s="134" t="s">
        <v>84</v>
      </c>
      <c r="BK110" s="132"/>
      <c r="BL110" s="132"/>
      <c r="BM110" s="132"/>
    </row>
    <row r="111" spans="1:65" s="2" customFormat="1" ht="18" customHeight="1" x14ac:dyDescent="0.2">
      <c r="A111" s="30"/>
      <c r="B111" s="128"/>
      <c r="C111" s="129"/>
      <c r="D111" s="424" t="s">
        <v>202</v>
      </c>
      <c r="E111" s="430"/>
      <c r="F111" s="430"/>
      <c r="G111" s="129"/>
      <c r="H111" s="129"/>
      <c r="I111" s="129"/>
      <c r="J111" s="88">
        <v>0</v>
      </c>
      <c r="K111" s="129"/>
      <c r="L111" s="131"/>
      <c r="M111" s="132"/>
      <c r="N111" s="133" t="s">
        <v>38</v>
      </c>
      <c r="O111" s="132"/>
      <c r="P111" s="132"/>
      <c r="Q111" s="132"/>
      <c r="R111" s="132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4" t="s">
        <v>198</v>
      </c>
      <c r="AZ111" s="132"/>
      <c r="BA111" s="132"/>
      <c r="BB111" s="132"/>
      <c r="BC111" s="132"/>
      <c r="BD111" s="132"/>
      <c r="BE111" s="135">
        <f t="shared" si="0"/>
        <v>0</v>
      </c>
      <c r="BF111" s="135">
        <f t="shared" si="1"/>
        <v>0</v>
      </c>
      <c r="BG111" s="135">
        <f t="shared" si="2"/>
        <v>0</v>
      </c>
      <c r="BH111" s="135">
        <f t="shared" si="3"/>
        <v>0</v>
      </c>
      <c r="BI111" s="135">
        <f t="shared" si="4"/>
        <v>0</v>
      </c>
      <c r="BJ111" s="134" t="s">
        <v>84</v>
      </c>
      <c r="BK111" s="132"/>
      <c r="BL111" s="132"/>
      <c r="BM111" s="132"/>
    </row>
    <row r="112" spans="1:65" s="2" customFormat="1" ht="18" customHeight="1" x14ac:dyDescent="0.2">
      <c r="A112" s="30"/>
      <c r="B112" s="128"/>
      <c r="C112" s="129"/>
      <c r="D112" s="130" t="s">
        <v>203</v>
      </c>
      <c r="E112" s="129"/>
      <c r="F112" s="129"/>
      <c r="G112" s="129"/>
      <c r="H112" s="129"/>
      <c r="I112" s="129"/>
      <c r="J112" s="88">
        <f>ROUND(J34*T112,2)</f>
        <v>0</v>
      </c>
      <c r="K112" s="129"/>
      <c r="L112" s="131"/>
      <c r="M112" s="132"/>
      <c r="N112" s="133" t="s">
        <v>38</v>
      </c>
      <c r="O112" s="132"/>
      <c r="P112" s="132"/>
      <c r="Q112" s="132"/>
      <c r="R112" s="132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4" t="s">
        <v>204</v>
      </c>
      <c r="AZ112" s="132"/>
      <c r="BA112" s="132"/>
      <c r="BB112" s="132"/>
      <c r="BC112" s="132"/>
      <c r="BD112" s="132"/>
      <c r="BE112" s="135">
        <f t="shared" si="0"/>
        <v>0</v>
      </c>
      <c r="BF112" s="135">
        <f t="shared" si="1"/>
        <v>0</v>
      </c>
      <c r="BG112" s="135">
        <f t="shared" si="2"/>
        <v>0</v>
      </c>
      <c r="BH112" s="135">
        <f t="shared" si="3"/>
        <v>0</v>
      </c>
      <c r="BI112" s="135">
        <f t="shared" si="4"/>
        <v>0</v>
      </c>
      <c r="BJ112" s="134" t="s">
        <v>84</v>
      </c>
      <c r="BK112" s="132"/>
      <c r="BL112" s="132"/>
      <c r="BM112" s="132"/>
    </row>
    <row r="113" spans="1:31" s="2" customFormat="1" x14ac:dyDescent="0.2">
      <c r="A113" s="30"/>
      <c r="B113" s="31"/>
      <c r="C113" s="30"/>
      <c r="D113" s="30"/>
      <c r="E113" s="30"/>
      <c r="F113" s="30"/>
      <c r="G113" s="30"/>
      <c r="H113" s="30"/>
      <c r="I113" s="30"/>
      <c r="J113" s="30"/>
      <c r="K113" s="30"/>
      <c r="L113" s="43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2" customFormat="1" ht="29.25" customHeight="1" x14ac:dyDescent="0.2">
      <c r="A114" s="30"/>
      <c r="B114" s="31"/>
      <c r="C114" s="94" t="s">
        <v>179</v>
      </c>
      <c r="D114" s="95"/>
      <c r="E114" s="95"/>
      <c r="F114" s="95"/>
      <c r="G114" s="95"/>
      <c r="H114" s="95"/>
      <c r="I114" s="95"/>
      <c r="J114" s="96">
        <f>ROUND(J100+J106,2)</f>
        <v>0</v>
      </c>
      <c r="K114" s="95"/>
      <c r="L114" s="43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2" customFormat="1" ht="7.05" customHeight="1" x14ac:dyDescent="0.2">
      <c r="A115" s="30"/>
      <c r="B115" s="48"/>
      <c r="C115" s="49"/>
      <c r="D115" s="49"/>
      <c r="E115" s="49"/>
      <c r="F115" s="49"/>
      <c r="G115" s="49"/>
      <c r="H115" s="49"/>
      <c r="I115" s="49"/>
      <c r="J115" s="49"/>
      <c r="K115" s="49"/>
      <c r="L115" s="43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9" spans="1:31" s="2" customFormat="1" ht="7.05" customHeight="1" x14ac:dyDescent="0.2">
      <c r="A119" s="30"/>
      <c r="B119" s="50"/>
      <c r="C119" s="51"/>
      <c r="D119" s="51"/>
      <c r="E119" s="51"/>
      <c r="F119" s="51"/>
      <c r="G119" s="51"/>
      <c r="H119" s="51"/>
      <c r="I119" s="51"/>
      <c r="J119" s="51"/>
      <c r="K119" s="51"/>
      <c r="L119" s="43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2" customFormat="1" ht="25.05" customHeight="1" x14ac:dyDescent="0.2">
      <c r="A120" s="30"/>
      <c r="B120" s="31"/>
      <c r="C120" s="17" t="s">
        <v>205</v>
      </c>
      <c r="D120" s="30"/>
      <c r="E120" s="30"/>
      <c r="F120" s="30"/>
      <c r="G120" s="30"/>
      <c r="H120" s="30"/>
      <c r="I120" s="30"/>
      <c r="J120" s="30"/>
      <c r="K120" s="30"/>
      <c r="L120" s="43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2" customFormat="1" ht="7.05" customHeight="1" x14ac:dyDescent="0.2">
      <c r="A121" s="30"/>
      <c r="B121" s="31"/>
      <c r="C121" s="30"/>
      <c r="D121" s="30"/>
      <c r="E121" s="30"/>
      <c r="F121" s="30"/>
      <c r="G121" s="30"/>
      <c r="H121" s="30"/>
      <c r="I121" s="30"/>
      <c r="J121" s="30"/>
      <c r="K121" s="30"/>
      <c r="L121" s="43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2" customFormat="1" ht="12" customHeight="1" x14ac:dyDescent="0.2">
      <c r="A122" s="30"/>
      <c r="B122" s="31"/>
      <c r="C122" s="23" t="s">
        <v>15</v>
      </c>
      <c r="D122" s="30"/>
      <c r="E122" s="30"/>
      <c r="F122" s="30"/>
      <c r="G122" s="30"/>
      <c r="H122" s="30"/>
      <c r="I122" s="30"/>
      <c r="J122" s="30"/>
      <c r="K122" s="30"/>
      <c r="L122" s="43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2" customFormat="1" ht="16.5" customHeight="1" x14ac:dyDescent="0.2">
      <c r="A123" s="30"/>
      <c r="B123" s="31"/>
      <c r="C123" s="30"/>
      <c r="D123" s="30"/>
      <c r="E123" s="428" t="str">
        <f>E7</f>
        <v>Vinárstvo S</v>
      </c>
      <c r="F123" s="429"/>
      <c r="G123" s="429"/>
      <c r="H123" s="429"/>
      <c r="I123" s="30"/>
      <c r="J123" s="30"/>
      <c r="K123" s="30"/>
      <c r="L123" s="43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1" customFormat="1" ht="12" customHeight="1" x14ac:dyDescent="0.2">
      <c r="B124" s="16"/>
      <c r="C124" s="23" t="s">
        <v>181</v>
      </c>
      <c r="L124" s="16"/>
    </row>
    <row r="125" spans="1:31" s="1" customFormat="1" ht="16.5" customHeight="1" x14ac:dyDescent="0.2">
      <c r="B125" s="16"/>
      <c r="E125" s="428" t="s">
        <v>87</v>
      </c>
      <c r="F125" s="374"/>
      <c r="G125" s="374"/>
      <c r="H125" s="374"/>
      <c r="L125" s="16"/>
    </row>
    <row r="126" spans="1:31" s="1" customFormat="1" ht="12" customHeight="1" x14ac:dyDescent="0.2">
      <c r="B126" s="16"/>
      <c r="C126" s="23" t="s">
        <v>182</v>
      </c>
      <c r="L126" s="16"/>
    </row>
    <row r="127" spans="1:31" s="2" customFormat="1" ht="16.5" customHeight="1" x14ac:dyDescent="0.2">
      <c r="A127" s="30"/>
      <c r="B127" s="31"/>
      <c r="C127" s="30"/>
      <c r="D127" s="30"/>
      <c r="E127" s="431" t="str">
        <f>E89</f>
        <v xml:space="preserve"> VZT+Chladenie</v>
      </c>
      <c r="F127" s="425"/>
      <c r="G127" s="425"/>
      <c r="H127" s="425"/>
      <c r="I127" s="30"/>
      <c r="J127" s="30"/>
      <c r="K127" s="30"/>
      <c r="L127" s="43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2" customFormat="1" ht="12" customHeight="1" x14ac:dyDescent="0.2">
      <c r="A128" s="30"/>
      <c r="B128" s="31"/>
      <c r="C128" s="23"/>
      <c r="D128" s="30"/>
      <c r="E128" s="30"/>
      <c r="F128" s="30"/>
      <c r="G128" s="30"/>
      <c r="H128" s="30"/>
      <c r="I128" s="30"/>
      <c r="J128" s="30"/>
      <c r="K128" s="30"/>
      <c r="L128" s="43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65" s="2" customFormat="1" ht="16.5" customHeight="1" x14ac:dyDescent="0.2">
      <c r="A129" s="30"/>
      <c r="B129" s="31"/>
      <c r="C129" s="30"/>
      <c r="D129" s="30"/>
      <c r="E129" s="404"/>
      <c r="F129" s="425"/>
      <c r="G129" s="425"/>
      <c r="H129" s="425"/>
      <c r="I129" s="30"/>
      <c r="J129" s="30"/>
      <c r="K129" s="30"/>
      <c r="L129" s="43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65" s="2" customFormat="1" ht="7.05" customHeight="1" x14ac:dyDescent="0.2">
      <c r="A130" s="30"/>
      <c r="B130" s="31"/>
      <c r="C130" s="30"/>
      <c r="D130" s="30"/>
      <c r="E130" s="30"/>
      <c r="F130" s="30"/>
      <c r="G130" s="30"/>
      <c r="H130" s="30"/>
      <c r="I130" s="30"/>
      <c r="J130" s="30"/>
      <c r="K130" s="30"/>
      <c r="L130" s="43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65" s="2" customFormat="1" ht="12" customHeight="1" x14ac:dyDescent="0.2">
      <c r="A131" s="30"/>
      <c r="B131" s="31"/>
      <c r="C131" s="23" t="s">
        <v>18</v>
      </c>
      <c r="D131" s="30"/>
      <c r="E131" s="30"/>
      <c r="F131" s="21" t="str">
        <f>F16</f>
        <v>k.ú.Strekov,okres Nové Zámky</v>
      </c>
      <c r="G131" s="30"/>
      <c r="H131" s="30"/>
      <c r="I131" s="23" t="s">
        <v>20</v>
      </c>
      <c r="J131" s="56">
        <f>IF(J16="","",J16)</f>
        <v>44665</v>
      </c>
      <c r="K131" s="30"/>
      <c r="L131" s="43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65" s="2" customFormat="1" ht="7.05" customHeight="1" x14ac:dyDescent="0.2">
      <c r="A132" s="30"/>
      <c r="B132" s="31"/>
      <c r="C132" s="30"/>
      <c r="D132" s="30"/>
      <c r="E132" s="30"/>
      <c r="F132" s="30"/>
      <c r="G132" s="30"/>
      <c r="H132" s="30"/>
      <c r="I132" s="30"/>
      <c r="J132" s="30"/>
      <c r="K132" s="30"/>
      <c r="L132" s="43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65" s="2" customFormat="1" ht="25.8" customHeight="1" x14ac:dyDescent="0.2">
      <c r="A133" s="30"/>
      <c r="B133" s="31"/>
      <c r="C133" s="23" t="s">
        <v>21</v>
      </c>
      <c r="D133" s="30"/>
      <c r="E133" s="30"/>
      <c r="F133" s="21" t="str">
        <f>E19</f>
        <v xml:space="preserve"> STON a.s. , Uhrova 18, 831 01 Bratislava</v>
      </c>
      <c r="G133" s="30"/>
      <c r="H133" s="30"/>
      <c r="I133" s="23" t="s">
        <v>26</v>
      </c>
      <c r="J133" s="26" t="str">
        <f>E25</f>
        <v xml:space="preserve"> Ing. arch. Tomáš Krištek</v>
      </c>
      <c r="K133" s="30"/>
      <c r="L133" s="43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1:65" s="2" customFormat="1" ht="15.3" customHeight="1" x14ac:dyDescent="0.2">
      <c r="A134" s="30"/>
      <c r="B134" s="31"/>
      <c r="C134" s="23" t="s">
        <v>24</v>
      </c>
      <c r="D134" s="30"/>
      <c r="E134" s="30"/>
      <c r="F134" s="21" t="str">
        <f>IF(E22="","",E22)</f>
        <v>Vyplň údaj</v>
      </c>
      <c r="G134" s="30"/>
      <c r="H134" s="30"/>
      <c r="I134" s="23" t="s">
        <v>28</v>
      </c>
      <c r="J134" s="26" t="str">
        <f>E28</f>
        <v>Rosoft,s.r.o.</v>
      </c>
      <c r="K134" s="30"/>
      <c r="L134" s="43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</row>
    <row r="135" spans="1:65" s="2" customFormat="1" ht="10.199999999999999" customHeight="1" x14ac:dyDescent="0.2">
      <c r="A135" s="30"/>
      <c r="B135" s="31"/>
      <c r="C135" s="30"/>
      <c r="D135" s="30"/>
      <c r="E135" s="30"/>
      <c r="F135" s="30"/>
      <c r="G135" s="30"/>
      <c r="H135" s="30"/>
      <c r="I135" s="30"/>
      <c r="J135" s="30"/>
      <c r="K135" s="30"/>
      <c r="L135" s="43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  <row r="136" spans="1:65" s="10" customFormat="1" ht="29.25" customHeight="1" x14ac:dyDescent="0.2">
      <c r="A136" s="136"/>
      <c r="B136" s="137"/>
      <c r="C136" s="138" t="s">
        <v>206</v>
      </c>
      <c r="D136" s="139" t="s">
        <v>57</v>
      </c>
      <c r="E136" s="139" t="s">
        <v>53</v>
      </c>
      <c r="F136" s="139" t="s">
        <v>54</v>
      </c>
      <c r="G136" s="139" t="s">
        <v>207</v>
      </c>
      <c r="H136" s="139" t="s">
        <v>208</v>
      </c>
      <c r="I136" s="139" t="s">
        <v>209</v>
      </c>
      <c r="J136" s="140" t="s">
        <v>190</v>
      </c>
      <c r="K136" s="141" t="s">
        <v>210</v>
      </c>
      <c r="L136" s="142"/>
      <c r="M136" s="63" t="s">
        <v>1</v>
      </c>
      <c r="N136" s="64" t="s">
        <v>36</v>
      </c>
      <c r="O136" s="64" t="s">
        <v>211</v>
      </c>
      <c r="P136" s="64" t="s">
        <v>212</v>
      </c>
      <c r="Q136" s="64" t="s">
        <v>213</v>
      </c>
      <c r="R136" s="64" t="s">
        <v>214</v>
      </c>
      <c r="S136" s="64" t="s">
        <v>215</v>
      </c>
      <c r="T136" s="65" t="s">
        <v>216</v>
      </c>
      <c r="U136" s="136"/>
      <c r="V136" s="136"/>
      <c r="W136" s="136"/>
      <c r="X136" s="136"/>
      <c r="Y136" s="136"/>
      <c r="Z136" s="136"/>
      <c r="AA136" s="136"/>
      <c r="AB136" s="136"/>
      <c r="AC136" s="136"/>
      <c r="AD136" s="136"/>
      <c r="AE136" s="136"/>
    </row>
    <row r="137" spans="1:65" s="2" customFormat="1" ht="22.8" customHeight="1" x14ac:dyDescent="0.3">
      <c r="A137" s="30"/>
      <c r="B137" s="31"/>
      <c r="C137" s="70" t="s">
        <v>187</v>
      </c>
      <c r="D137" s="30"/>
      <c r="E137" s="30"/>
      <c r="F137" s="30"/>
      <c r="G137" s="30"/>
      <c r="H137" s="30"/>
      <c r="I137" s="30"/>
      <c r="J137" s="143">
        <f>BK137</f>
        <v>0</v>
      </c>
      <c r="K137" s="30"/>
      <c r="L137" s="31"/>
      <c r="M137" s="66"/>
      <c r="N137" s="57"/>
      <c r="O137" s="67"/>
      <c r="P137" s="144">
        <f>P138+P147+P155</f>
        <v>0</v>
      </c>
      <c r="Q137" s="67"/>
      <c r="R137" s="144">
        <f>R138+R147+R155</f>
        <v>0</v>
      </c>
      <c r="S137" s="67"/>
      <c r="T137" s="145">
        <f>T138+T147+T155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T137" s="13" t="s">
        <v>71</v>
      </c>
      <c r="AU137" s="13" t="s">
        <v>192</v>
      </c>
      <c r="BK137" s="146">
        <f>BK138+BK147+BK155</f>
        <v>0</v>
      </c>
    </row>
    <row r="138" spans="1:65" s="11" customFormat="1" ht="25.95" customHeight="1" x14ac:dyDescent="0.25">
      <c r="B138" s="147"/>
      <c r="D138" s="148" t="s">
        <v>71</v>
      </c>
      <c r="E138" s="149" t="s">
        <v>217</v>
      </c>
      <c r="F138" s="149" t="s">
        <v>1059</v>
      </c>
      <c r="I138" s="150"/>
      <c r="J138" s="151">
        <f>BK138</f>
        <v>0</v>
      </c>
      <c r="L138" s="147"/>
      <c r="M138" s="152"/>
      <c r="N138" s="153"/>
      <c r="O138" s="153"/>
      <c r="P138" s="154">
        <f>SUM(P139:P146)</f>
        <v>0</v>
      </c>
      <c r="Q138" s="153"/>
      <c r="R138" s="154">
        <f>SUM(R139:R146)</f>
        <v>0</v>
      </c>
      <c r="S138" s="153"/>
      <c r="T138" s="155">
        <f>SUM(T139:T146)</f>
        <v>0</v>
      </c>
      <c r="AR138" s="148" t="s">
        <v>78</v>
      </c>
      <c r="AT138" s="156" t="s">
        <v>71</v>
      </c>
      <c r="AU138" s="156" t="s">
        <v>72</v>
      </c>
      <c r="AY138" s="148" t="s">
        <v>219</v>
      </c>
      <c r="BK138" s="157">
        <f>SUM(BK139:BK146)</f>
        <v>0</v>
      </c>
    </row>
    <row r="139" spans="1:65" s="2" customFormat="1" ht="76.2" customHeight="1" x14ac:dyDescent="0.2">
      <c r="A139" s="30"/>
      <c r="B139" s="128"/>
      <c r="C139" s="160" t="s">
        <v>78</v>
      </c>
      <c r="D139" s="160" t="s">
        <v>221</v>
      </c>
      <c r="E139" s="161" t="s">
        <v>1060</v>
      </c>
      <c r="F139" s="162" t="s">
        <v>1061</v>
      </c>
      <c r="G139" s="163" t="s">
        <v>926</v>
      </c>
      <c r="H139" s="164">
        <v>1</v>
      </c>
      <c r="I139" s="165"/>
      <c r="J139" s="166">
        <f t="shared" ref="J139:J146" si="5">ROUND(I139*H139,2)</f>
        <v>0</v>
      </c>
      <c r="K139" s="167"/>
      <c r="L139" s="31"/>
      <c r="M139" s="168" t="s">
        <v>1</v>
      </c>
      <c r="N139" s="169" t="s">
        <v>38</v>
      </c>
      <c r="O139" s="59"/>
      <c r="P139" s="170">
        <f t="shared" ref="P139:P146" si="6">O139*H139</f>
        <v>0</v>
      </c>
      <c r="Q139" s="170">
        <v>0</v>
      </c>
      <c r="R139" s="170">
        <f t="shared" ref="R139:R146" si="7">Q139*H139</f>
        <v>0</v>
      </c>
      <c r="S139" s="170">
        <v>0</v>
      </c>
      <c r="T139" s="171">
        <f t="shared" ref="T139:T146" si="8"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72" t="s">
        <v>225</v>
      </c>
      <c r="AT139" s="172" t="s">
        <v>221</v>
      </c>
      <c r="AU139" s="172" t="s">
        <v>78</v>
      </c>
      <c r="AY139" s="13" t="s">
        <v>219</v>
      </c>
      <c r="BE139" s="91">
        <f t="shared" ref="BE139:BE146" si="9">IF(N139="základná",J139,0)</f>
        <v>0</v>
      </c>
      <c r="BF139" s="91">
        <f t="shared" ref="BF139:BF146" si="10">IF(N139="znížená",J139,0)</f>
        <v>0</v>
      </c>
      <c r="BG139" s="91">
        <f t="shared" ref="BG139:BG146" si="11">IF(N139="zákl. prenesená",J139,0)</f>
        <v>0</v>
      </c>
      <c r="BH139" s="91">
        <f t="shared" ref="BH139:BH146" si="12">IF(N139="zníž. prenesená",J139,0)</f>
        <v>0</v>
      </c>
      <c r="BI139" s="91">
        <f t="shared" ref="BI139:BI146" si="13">IF(N139="nulová",J139,0)</f>
        <v>0</v>
      </c>
      <c r="BJ139" s="13" t="s">
        <v>84</v>
      </c>
      <c r="BK139" s="91">
        <f t="shared" ref="BK139:BK146" si="14">ROUND(I139*H139,2)</f>
        <v>0</v>
      </c>
      <c r="BL139" s="13" t="s">
        <v>225</v>
      </c>
      <c r="BM139" s="172" t="s">
        <v>84</v>
      </c>
    </row>
    <row r="140" spans="1:65" s="2" customFormat="1" ht="24.3" customHeight="1" x14ac:dyDescent="0.2">
      <c r="A140" s="30"/>
      <c r="B140" s="128"/>
      <c r="C140" s="160" t="s">
        <v>84</v>
      </c>
      <c r="D140" s="160" t="s">
        <v>221</v>
      </c>
      <c r="E140" s="161" t="s">
        <v>1062</v>
      </c>
      <c r="F140" s="162" t="s">
        <v>1063</v>
      </c>
      <c r="G140" s="163" t="s">
        <v>926</v>
      </c>
      <c r="H140" s="164">
        <v>1</v>
      </c>
      <c r="I140" s="165"/>
      <c r="J140" s="166">
        <f t="shared" si="5"/>
        <v>0</v>
      </c>
      <c r="K140" s="167"/>
      <c r="L140" s="31"/>
      <c r="M140" s="168" t="s">
        <v>1</v>
      </c>
      <c r="N140" s="169" t="s">
        <v>38</v>
      </c>
      <c r="O140" s="59"/>
      <c r="P140" s="170">
        <f t="shared" si="6"/>
        <v>0</v>
      </c>
      <c r="Q140" s="170">
        <v>0</v>
      </c>
      <c r="R140" s="170">
        <f t="shared" si="7"/>
        <v>0</v>
      </c>
      <c r="S140" s="170">
        <v>0</v>
      </c>
      <c r="T140" s="171">
        <f t="shared" si="8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72" t="s">
        <v>225</v>
      </c>
      <c r="AT140" s="172" t="s">
        <v>221</v>
      </c>
      <c r="AU140" s="172" t="s">
        <v>78</v>
      </c>
      <c r="AY140" s="13" t="s">
        <v>219</v>
      </c>
      <c r="BE140" s="91">
        <f t="shared" si="9"/>
        <v>0</v>
      </c>
      <c r="BF140" s="91">
        <f t="shared" si="10"/>
        <v>0</v>
      </c>
      <c r="BG140" s="91">
        <f t="shared" si="11"/>
        <v>0</v>
      </c>
      <c r="BH140" s="91">
        <f t="shared" si="12"/>
        <v>0</v>
      </c>
      <c r="BI140" s="91">
        <f t="shared" si="13"/>
        <v>0</v>
      </c>
      <c r="BJ140" s="13" t="s">
        <v>84</v>
      </c>
      <c r="BK140" s="91">
        <f t="shared" si="14"/>
        <v>0</v>
      </c>
      <c r="BL140" s="13" t="s">
        <v>225</v>
      </c>
      <c r="BM140" s="172" t="s">
        <v>225</v>
      </c>
    </row>
    <row r="141" spans="1:65" s="2" customFormat="1" ht="24.3" customHeight="1" x14ac:dyDescent="0.2">
      <c r="A141" s="30"/>
      <c r="B141" s="128"/>
      <c r="C141" s="160" t="s">
        <v>91</v>
      </c>
      <c r="D141" s="160" t="s">
        <v>221</v>
      </c>
      <c r="E141" s="161" t="s">
        <v>1064</v>
      </c>
      <c r="F141" s="162" t="s">
        <v>1065</v>
      </c>
      <c r="G141" s="163" t="s">
        <v>926</v>
      </c>
      <c r="H141" s="164">
        <v>1</v>
      </c>
      <c r="I141" s="165"/>
      <c r="J141" s="166">
        <f t="shared" si="5"/>
        <v>0</v>
      </c>
      <c r="K141" s="167"/>
      <c r="L141" s="31"/>
      <c r="M141" s="168" t="s">
        <v>1</v>
      </c>
      <c r="N141" s="169" t="s">
        <v>38</v>
      </c>
      <c r="O141" s="59"/>
      <c r="P141" s="170">
        <f t="shared" si="6"/>
        <v>0</v>
      </c>
      <c r="Q141" s="170">
        <v>0</v>
      </c>
      <c r="R141" s="170">
        <f t="shared" si="7"/>
        <v>0</v>
      </c>
      <c r="S141" s="170">
        <v>0</v>
      </c>
      <c r="T141" s="171">
        <f t="shared" si="8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72" t="s">
        <v>225</v>
      </c>
      <c r="AT141" s="172" t="s">
        <v>221</v>
      </c>
      <c r="AU141" s="172" t="s">
        <v>78</v>
      </c>
      <c r="AY141" s="13" t="s">
        <v>219</v>
      </c>
      <c r="BE141" s="91">
        <f t="shared" si="9"/>
        <v>0</v>
      </c>
      <c r="BF141" s="91">
        <f t="shared" si="10"/>
        <v>0</v>
      </c>
      <c r="BG141" s="91">
        <f t="shared" si="11"/>
        <v>0</v>
      </c>
      <c r="BH141" s="91">
        <f t="shared" si="12"/>
        <v>0</v>
      </c>
      <c r="BI141" s="91">
        <f t="shared" si="13"/>
        <v>0</v>
      </c>
      <c r="BJ141" s="13" t="s">
        <v>84</v>
      </c>
      <c r="BK141" s="91">
        <f t="shared" si="14"/>
        <v>0</v>
      </c>
      <c r="BL141" s="13" t="s">
        <v>225</v>
      </c>
      <c r="BM141" s="172" t="s">
        <v>230</v>
      </c>
    </row>
    <row r="142" spans="1:65" s="2" customFormat="1" ht="24.3" customHeight="1" x14ac:dyDescent="0.2">
      <c r="A142" s="30"/>
      <c r="B142" s="128"/>
      <c r="C142" s="160" t="s">
        <v>225</v>
      </c>
      <c r="D142" s="160" t="s">
        <v>221</v>
      </c>
      <c r="E142" s="161" t="s">
        <v>1066</v>
      </c>
      <c r="F142" s="162" t="s">
        <v>1067</v>
      </c>
      <c r="G142" s="163" t="s">
        <v>926</v>
      </c>
      <c r="H142" s="164">
        <v>1</v>
      </c>
      <c r="I142" s="165"/>
      <c r="J142" s="166">
        <f t="shared" si="5"/>
        <v>0</v>
      </c>
      <c r="K142" s="167"/>
      <c r="L142" s="31"/>
      <c r="M142" s="168" t="s">
        <v>1</v>
      </c>
      <c r="N142" s="169" t="s">
        <v>38</v>
      </c>
      <c r="O142" s="59"/>
      <c r="P142" s="170">
        <f t="shared" si="6"/>
        <v>0</v>
      </c>
      <c r="Q142" s="170">
        <v>0</v>
      </c>
      <c r="R142" s="170">
        <f t="shared" si="7"/>
        <v>0</v>
      </c>
      <c r="S142" s="170">
        <v>0</v>
      </c>
      <c r="T142" s="171">
        <f t="shared" si="8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72" t="s">
        <v>225</v>
      </c>
      <c r="AT142" s="172" t="s">
        <v>221</v>
      </c>
      <c r="AU142" s="172" t="s">
        <v>78</v>
      </c>
      <c r="AY142" s="13" t="s">
        <v>219</v>
      </c>
      <c r="BE142" s="91">
        <f t="shared" si="9"/>
        <v>0</v>
      </c>
      <c r="BF142" s="91">
        <f t="shared" si="10"/>
        <v>0</v>
      </c>
      <c r="BG142" s="91">
        <f t="shared" si="11"/>
        <v>0</v>
      </c>
      <c r="BH142" s="91">
        <f t="shared" si="12"/>
        <v>0</v>
      </c>
      <c r="BI142" s="91">
        <f t="shared" si="13"/>
        <v>0</v>
      </c>
      <c r="BJ142" s="13" t="s">
        <v>84</v>
      </c>
      <c r="BK142" s="91">
        <f t="shared" si="14"/>
        <v>0</v>
      </c>
      <c r="BL142" s="13" t="s">
        <v>225</v>
      </c>
      <c r="BM142" s="172" t="s">
        <v>233</v>
      </c>
    </row>
    <row r="143" spans="1:65" s="2" customFormat="1" ht="24.3" customHeight="1" x14ac:dyDescent="0.2">
      <c r="A143" s="30"/>
      <c r="B143" s="128"/>
      <c r="C143" s="160" t="s">
        <v>234</v>
      </c>
      <c r="D143" s="160" t="s">
        <v>221</v>
      </c>
      <c r="E143" s="161" t="s">
        <v>1068</v>
      </c>
      <c r="F143" s="162" t="s">
        <v>1069</v>
      </c>
      <c r="G143" s="163" t="s">
        <v>926</v>
      </c>
      <c r="H143" s="164">
        <v>1</v>
      </c>
      <c r="I143" s="165"/>
      <c r="J143" s="166">
        <f t="shared" si="5"/>
        <v>0</v>
      </c>
      <c r="K143" s="167"/>
      <c r="L143" s="31"/>
      <c r="M143" s="168" t="s">
        <v>1</v>
      </c>
      <c r="N143" s="169" t="s">
        <v>38</v>
      </c>
      <c r="O143" s="59"/>
      <c r="P143" s="170">
        <f t="shared" si="6"/>
        <v>0</v>
      </c>
      <c r="Q143" s="170">
        <v>0</v>
      </c>
      <c r="R143" s="170">
        <f t="shared" si="7"/>
        <v>0</v>
      </c>
      <c r="S143" s="170">
        <v>0</v>
      </c>
      <c r="T143" s="171">
        <f t="shared" si="8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72" t="s">
        <v>225</v>
      </c>
      <c r="AT143" s="172" t="s">
        <v>221</v>
      </c>
      <c r="AU143" s="172" t="s">
        <v>78</v>
      </c>
      <c r="AY143" s="13" t="s">
        <v>219</v>
      </c>
      <c r="BE143" s="91">
        <f t="shared" si="9"/>
        <v>0</v>
      </c>
      <c r="BF143" s="91">
        <f t="shared" si="10"/>
        <v>0</v>
      </c>
      <c r="BG143" s="91">
        <f t="shared" si="11"/>
        <v>0</v>
      </c>
      <c r="BH143" s="91">
        <f t="shared" si="12"/>
        <v>0</v>
      </c>
      <c r="BI143" s="91">
        <f t="shared" si="13"/>
        <v>0</v>
      </c>
      <c r="BJ143" s="13" t="s">
        <v>84</v>
      </c>
      <c r="BK143" s="91">
        <f t="shared" si="14"/>
        <v>0</v>
      </c>
      <c r="BL143" s="13" t="s">
        <v>225</v>
      </c>
      <c r="BM143" s="172" t="s">
        <v>237</v>
      </c>
    </row>
    <row r="144" spans="1:65" s="2" customFormat="1" ht="16.5" customHeight="1" x14ac:dyDescent="0.2">
      <c r="A144" s="30"/>
      <c r="B144" s="128"/>
      <c r="C144" s="160" t="s">
        <v>230</v>
      </c>
      <c r="D144" s="160" t="s">
        <v>221</v>
      </c>
      <c r="E144" s="161" t="s">
        <v>1070</v>
      </c>
      <c r="F144" s="162" t="s">
        <v>1071</v>
      </c>
      <c r="G144" s="163" t="s">
        <v>1072</v>
      </c>
      <c r="H144" s="164">
        <v>56</v>
      </c>
      <c r="I144" s="165"/>
      <c r="J144" s="166">
        <f t="shared" si="5"/>
        <v>0</v>
      </c>
      <c r="K144" s="167"/>
      <c r="L144" s="31"/>
      <c r="M144" s="168" t="s">
        <v>1</v>
      </c>
      <c r="N144" s="169" t="s">
        <v>38</v>
      </c>
      <c r="O144" s="59"/>
      <c r="P144" s="170">
        <f t="shared" si="6"/>
        <v>0</v>
      </c>
      <c r="Q144" s="170">
        <v>0</v>
      </c>
      <c r="R144" s="170">
        <f t="shared" si="7"/>
        <v>0</v>
      </c>
      <c r="S144" s="170">
        <v>0</v>
      </c>
      <c r="T144" s="171">
        <f t="shared" si="8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72" t="s">
        <v>225</v>
      </c>
      <c r="AT144" s="172" t="s">
        <v>221</v>
      </c>
      <c r="AU144" s="172" t="s">
        <v>78</v>
      </c>
      <c r="AY144" s="13" t="s">
        <v>219</v>
      </c>
      <c r="BE144" s="91">
        <f t="shared" si="9"/>
        <v>0</v>
      </c>
      <c r="BF144" s="91">
        <f t="shared" si="10"/>
        <v>0</v>
      </c>
      <c r="BG144" s="91">
        <f t="shared" si="11"/>
        <v>0</v>
      </c>
      <c r="BH144" s="91">
        <f t="shared" si="12"/>
        <v>0</v>
      </c>
      <c r="BI144" s="91">
        <f t="shared" si="13"/>
        <v>0</v>
      </c>
      <c r="BJ144" s="13" t="s">
        <v>84</v>
      </c>
      <c r="BK144" s="91">
        <f t="shared" si="14"/>
        <v>0</v>
      </c>
      <c r="BL144" s="13" t="s">
        <v>225</v>
      </c>
      <c r="BM144" s="172" t="s">
        <v>261</v>
      </c>
    </row>
    <row r="145" spans="1:65" s="2" customFormat="1" ht="16.5" customHeight="1" x14ac:dyDescent="0.2">
      <c r="A145" s="30"/>
      <c r="B145" s="128"/>
      <c r="C145" s="160" t="s">
        <v>243</v>
      </c>
      <c r="D145" s="160" t="s">
        <v>221</v>
      </c>
      <c r="E145" s="161" t="s">
        <v>1073</v>
      </c>
      <c r="F145" s="162" t="s">
        <v>1074</v>
      </c>
      <c r="G145" s="163" t="s">
        <v>1072</v>
      </c>
      <c r="H145" s="164">
        <v>56</v>
      </c>
      <c r="I145" s="165"/>
      <c r="J145" s="166">
        <f t="shared" si="5"/>
        <v>0</v>
      </c>
      <c r="K145" s="167"/>
      <c r="L145" s="31"/>
      <c r="M145" s="168" t="s">
        <v>1</v>
      </c>
      <c r="N145" s="169" t="s">
        <v>38</v>
      </c>
      <c r="O145" s="59"/>
      <c r="P145" s="170">
        <f t="shared" si="6"/>
        <v>0</v>
      </c>
      <c r="Q145" s="170">
        <v>0</v>
      </c>
      <c r="R145" s="170">
        <f t="shared" si="7"/>
        <v>0</v>
      </c>
      <c r="S145" s="170">
        <v>0</v>
      </c>
      <c r="T145" s="171">
        <f t="shared" si="8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72" t="s">
        <v>225</v>
      </c>
      <c r="AT145" s="172" t="s">
        <v>221</v>
      </c>
      <c r="AU145" s="172" t="s">
        <v>78</v>
      </c>
      <c r="AY145" s="13" t="s">
        <v>219</v>
      </c>
      <c r="BE145" s="91">
        <f t="shared" si="9"/>
        <v>0</v>
      </c>
      <c r="BF145" s="91">
        <f t="shared" si="10"/>
        <v>0</v>
      </c>
      <c r="BG145" s="91">
        <f t="shared" si="11"/>
        <v>0</v>
      </c>
      <c r="BH145" s="91">
        <f t="shared" si="12"/>
        <v>0</v>
      </c>
      <c r="BI145" s="91">
        <f t="shared" si="13"/>
        <v>0</v>
      </c>
      <c r="BJ145" s="13" t="s">
        <v>84</v>
      </c>
      <c r="BK145" s="91">
        <f t="shared" si="14"/>
        <v>0</v>
      </c>
      <c r="BL145" s="13" t="s">
        <v>225</v>
      </c>
      <c r="BM145" s="172" t="s">
        <v>242</v>
      </c>
    </row>
    <row r="146" spans="1:65" s="2" customFormat="1" ht="24.3" customHeight="1" x14ac:dyDescent="0.2">
      <c r="A146" s="30"/>
      <c r="B146" s="128"/>
      <c r="C146" s="160" t="s">
        <v>233</v>
      </c>
      <c r="D146" s="160" t="s">
        <v>221</v>
      </c>
      <c r="E146" s="161" t="s">
        <v>1075</v>
      </c>
      <c r="F146" s="162" t="s">
        <v>1076</v>
      </c>
      <c r="G146" s="163" t="s">
        <v>1072</v>
      </c>
      <c r="H146" s="164">
        <v>56</v>
      </c>
      <c r="I146" s="165"/>
      <c r="J146" s="166">
        <f t="shared" si="5"/>
        <v>0</v>
      </c>
      <c r="K146" s="167"/>
      <c r="L146" s="31"/>
      <c r="M146" s="168" t="s">
        <v>1</v>
      </c>
      <c r="N146" s="169" t="s">
        <v>38</v>
      </c>
      <c r="O146" s="59"/>
      <c r="P146" s="170">
        <f t="shared" si="6"/>
        <v>0</v>
      </c>
      <c r="Q146" s="170">
        <v>0</v>
      </c>
      <c r="R146" s="170">
        <f t="shared" si="7"/>
        <v>0</v>
      </c>
      <c r="S146" s="170">
        <v>0</v>
      </c>
      <c r="T146" s="171">
        <f t="shared" si="8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72" t="s">
        <v>225</v>
      </c>
      <c r="AT146" s="172" t="s">
        <v>221</v>
      </c>
      <c r="AU146" s="172" t="s">
        <v>78</v>
      </c>
      <c r="AY146" s="13" t="s">
        <v>219</v>
      </c>
      <c r="BE146" s="91">
        <f t="shared" si="9"/>
        <v>0</v>
      </c>
      <c r="BF146" s="91">
        <f t="shared" si="10"/>
        <v>0</v>
      </c>
      <c r="BG146" s="91">
        <f t="shared" si="11"/>
        <v>0</v>
      </c>
      <c r="BH146" s="91">
        <f t="shared" si="12"/>
        <v>0</v>
      </c>
      <c r="BI146" s="91">
        <f t="shared" si="13"/>
        <v>0</v>
      </c>
      <c r="BJ146" s="13" t="s">
        <v>84</v>
      </c>
      <c r="BK146" s="91">
        <f t="shared" si="14"/>
        <v>0</v>
      </c>
      <c r="BL146" s="13" t="s">
        <v>225</v>
      </c>
      <c r="BM146" s="172" t="s">
        <v>247</v>
      </c>
    </row>
    <row r="147" spans="1:65" s="11" customFormat="1" ht="25.95" customHeight="1" x14ac:dyDescent="0.25">
      <c r="B147" s="147"/>
      <c r="D147" s="148" t="s">
        <v>71</v>
      </c>
      <c r="E147" s="149" t="s">
        <v>1077</v>
      </c>
      <c r="F147" s="149" t="s">
        <v>1078</v>
      </c>
      <c r="I147" s="150"/>
      <c r="J147" s="151">
        <f>BK147</f>
        <v>0</v>
      </c>
      <c r="L147" s="147"/>
      <c r="M147" s="152"/>
      <c r="N147" s="153"/>
      <c r="O147" s="153"/>
      <c r="P147" s="154">
        <f>SUM(P148:P154)</f>
        <v>0</v>
      </c>
      <c r="Q147" s="153"/>
      <c r="R147" s="154">
        <f>SUM(R148:R154)</f>
        <v>0</v>
      </c>
      <c r="S147" s="153"/>
      <c r="T147" s="155">
        <f>SUM(T148:T154)</f>
        <v>0</v>
      </c>
      <c r="AR147" s="148" t="s">
        <v>78</v>
      </c>
      <c r="AT147" s="156" t="s">
        <v>71</v>
      </c>
      <c r="AU147" s="156" t="s">
        <v>72</v>
      </c>
      <c r="AY147" s="148" t="s">
        <v>219</v>
      </c>
      <c r="BK147" s="157">
        <f>SUM(BK148:BK154)</f>
        <v>0</v>
      </c>
    </row>
    <row r="148" spans="1:65" s="2" customFormat="1" ht="33" customHeight="1" x14ac:dyDescent="0.2">
      <c r="A148" s="30"/>
      <c r="B148" s="128"/>
      <c r="C148" s="160" t="s">
        <v>238</v>
      </c>
      <c r="D148" s="160" t="s">
        <v>221</v>
      </c>
      <c r="E148" s="161" t="s">
        <v>1079</v>
      </c>
      <c r="F148" s="162" t="s">
        <v>1080</v>
      </c>
      <c r="G148" s="163" t="s">
        <v>926</v>
      </c>
      <c r="H148" s="164">
        <v>5</v>
      </c>
      <c r="I148" s="165"/>
      <c r="J148" s="166">
        <f t="shared" ref="J148:J154" si="15">ROUND(I148*H148,2)</f>
        <v>0</v>
      </c>
      <c r="K148" s="167"/>
      <c r="L148" s="31"/>
      <c r="M148" s="168" t="s">
        <v>1</v>
      </c>
      <c r="N148" s="169" t="s">
        <v>38</v>
      </c>
      <c r="O148" s="59"/>
      <c r="P148" s="170">
        <f t="shared" ref="P148:P154" si="16">O148*H148</f>
        <v>0</v>
      </c>
      <c r="Q148" s="170">
        <v>0</v>
      </c>
      <c r="R148" s="170">
        <f t="shared" ref="R148:R154" si="17">Q148*H148</f>
        <v>0</v>
      </c>
      <c r="S148" s="170">
        <v>0</v>
      </c>
      <c r="T148" s="171">
        <f t="shared" ref="T148:T154" si="18"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72" t="s">
        <v>225</v>
      </c>
      <c r="AT148" s="172" t="s">
        <v>221</v>
      </c>
      <c r="AU148" s="172" t="s">
        <v>78</v>
      </c>
      <c r="AY148" s="13" t="s">
        <v>219</v>
      </c>
      <c r="BE148" s="91">
        <f t="shared" ref="BE148:BE154" si="19">IF(N148="základná",J148,0)</f>
        <v>0</v>
      </c>
      <c r="BF148" s="91">
        <f t="shared" ref="BF148:BF154" si="20">IF(N148="znížená",J148,0)</f>
        <v>0</v>
      </c>
      <c r="BG148" s="91">
        <f t="shared" ref="BG148:BG154" si="21">IF(N148="zákl. prenesená",J148,0)</f>
        <v>0</v>
      </c>
      <c r="BH148" s="91">
        <f t="shared" ref="BH148:BH154" si="22">IF(N148="zníž. prenesená",J148,0)</f>
        <v>0</v>
      </c>
      <c r="BI148" s="91">
        <f t="shared" ref="BI148:BI154" si="23">IF(N148="nulová",J148,0)</f>
        <v>0</v>
      </c>
      <c r="BJ148" s="13" t="s">
        <v>84</v>
      </c>
      <c r="BK148" s="91">
        <f t="shared" ref="BK148:BK154" si="24">ROUND(I148*H148,2)</f>
        <v>0</v>
      </c>
      <c r="BL148" s="13" t="s">
        <v>225</v>
      </c>
      <c r="BM148" s="172" t="s">
        <v>251</v>
      </c>
    </row>
    <row r="149" spans="1:65" s="2" customFormat="1" ht="16.5" customHeight="1" x14ac:dyDescent="0.2">
      <c r="A149" s="30"/>
      <c r="B149" s="128"/>
      <c r="C149" s="160" t="s">
        <v>237</v>
      </c>
      <c r="D149" s="160" t="s">
        <v>221</v>
      </c>
      <c r="E149" s="161" t="s">
        <v>1081</v>
      </c>
      <c r="F149" s="162" t="s">
        <v>1082</v>
      </c>
      <c r="G149" s="163" t="s">
        <v>926</v>
      </c>
      <c r="H149" s="164">
        <v>1</v>
      </c>
      <c r="I149" s="165"/>
      <c r="J149" s="166">
        <f t="shared" si="15"/>
        <v>0</v>
      </c>
      <c r="K149" s="167"/>
      <c r="L149" s="31"/>
      <c r="M149" s="168" t="s">
        <v>1</v>
      </c>
      <c r="N149" s="169" t="s">
        <v>38</v>
      </c>
      <c r="O149" s="59"/>
      <c r="P149" s="170">
        <f t="shared" si="16"/>
        <v>0</v>
      </c>
      <c r="Q149" s="170">
        <v>0</v>
      </c>
      <c r="R149" s="170">
        <f t="shared" si="17"/>
        <v>0</v>
      </c>
      <c r="S149" s="170">
        <v>0</v>
      </c>
      <c r="T149" s="171">
        <f t="shared" si="18"/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72" t="s">
        <v>225</v>
      </c>
      <c r="AT149" s="172" t="s">
        <v>221</v>
      </c>
      <c r="AU149" s="172" t="s">
        <v>78</v>
      </c>
      <c r="AY149" s="13" t="s">
        <v>219</v>
      </c>
      <c r="BE149" s="91">
        <f t="shared" si="19"/>
        <v>0</v>
      </c>
      <c r="BF149" s="91">
        <f t="shared" si="20"/>
        <v>0</v>
      </c>
      <c r="BG149" s="91">
        <f t="shared" si="21"/>
        <v>0</v>
      </c>
      <c r="BH149" s="91">
        <f t="shared" si="22"/>
        <v>0</v>
      </c>
      <c r="BI149" s="91">
        <f t="shared" si="23"/>
        <v>0</v>
      </c>
      <c r="BJ149" s="13" t="s">
        <v>84</v>
      </c>
      <c r="BK149" s="91">
        <f t="shared" si="24"/>
        <v>0</v>
      </c>
      <c r="BL149" s="13" t="s">
        <v>225</v>
      </c>
      <c r="BM149" s="172" t="s">
        <v>7</v>
      </c>
    </row>
    <row r="150" spans="1:65" s="2" customFormat="1" ht="16.5" customHeight="1" x14ac:dyDescent="0.2">
      <c r="A150" s="30"/>
      <c r="B150" s="128"/>
      <c r="C150" s="160" t="s">
        <v>257</v>
      </c>
      <c r="D150" s="160" t="s">
        <v>221</v>
      </c>
      <c r="E150" s="161" t="s">
        <v>1083</v>
      </c>
      <c r="F150" s="162" t="s">
        <v>1084</v>
      </c>
      <c r="G150" s="163" t="s">
        <v>926</v>
      </c>
      <c r="H150" s="164">
        <v>1</v>
      </c>
      <c r="I150" s="165"/>
      <c r="J150" s="166">
        <f t="shared" si="15"/>
        <v>0</v>
      </c>
      <c r="K150" s="167"/>
      <c r="L150" s="31"/>
      <c r="M150" s="168" t="s">
        <v>1</v>
      </c>
      <c r="N150" s="169" t="s">
        <v>38</v>
      </c>
      <c r="O150" s="59"/>
      <c r="P150" s="170">
        <f t="shared" si="16"/>
        <v>0</v>
      </c>
      <c r="Q150" s="170">
        <v>0</v>
      </c>
      <c r="R150" s="170">
        <f t="shared" si="17"/>
        <v>0</v>
      </c>
      <c r="S150" s="170">
        <v>0</v>
      </c>
      <c r="T150" s="171">
        <f t="shared" si="18"/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72" t="s">
        <v>225</v>
      </c>
      <c r="AT150" s="172" t="s">
        <v>221</v>
      </c>
      <c r="AU150" s="172" t="s">
        <v>78</v>
      </c>
      <c r="AY150" s="13" t="s">
        <v>219</v>
      </c>
      <c r="BE150" s="91">
        <f t="shared" si="19"/>
        <v>0</v>
      </c>
      <c r="BF150" s="91">
        <f t="shared" si="20"/>
        <v>0</v>
      </c>
      <c r="BG150" s="91">
        <f t="shared" si="21"/>
        <v>0</v>
      </c>
      <c r="BH150" s="91">
        <f t="shared" si="22"/>
        <v>0</v>
      </c>
      <c r="BI150" s="91">
        <f t="shared" si="23"/>
        <v>0</v>
      </c>
      <c r="BJ150" s="13" t="s">
        <v>84</v>
      </c>
      <c r="BK150" s="91">
        <f t="shared" si="24"/>
        <v>0</v>
      </c>
      <c r="BL150" s="13" t="s">
        <v>225</v>
      </c>
      <c r="BM150" s="172" t="s">
        <v>256</v>
      </c>
    </row>
    <row r="151" spans="1:65" s="2" customFormat="1" ht="16.5" customHeight="1" x14ac:dyDescent="0.2">
      <c r="A151" s="30"/>
      <c r="B151" s="128"/>
      <c r="C151" s="160" t="s">
        <v>261</v>
      </c>
      <c r="D151" s="160" t="s">
        <v>221</v>
      </c>
      <c r="E151" s="161" t="s">
        <v>1085</v>
      </c>
      <c r="F151" s="162" t="s">
        <v>1086</v>
      </c>
      <c r="G151" s="163" t="s">
        <v>926</v>
      </c>
      <c r="H151" s="164">
        <v>1</v>
      </c>
      <c r="I151" s="165"/>
      <c r="J151" s="166">
        <f t="shared" si="15"/>
        <v>0</v>
      </c>
      <c r="K151" s="167"/>
      <c r="L151" s="31"/>
      <c r="M151" s="168" t="s">
        <v>1</v>
      </c>
      <c r="N151" s="169" t="s">
        <v>38</v>
      </c>
      <c r="O151" s="59"/>
      <c r="P151" s="170">
        <f t="shared" si="16"/>
        <v>0</v>
      </c>
      <c r="Q151" s="170">
        <v>0</v>
      </c>
      <c r="R151" s="170">
        <f t="shared" si="17"/>
        <v>0</v>
      </c>
      <c r="S151" s="170">
        <v>0</v>
      </c>
      <c r="T151" s="171">
        <f t="shared" si="18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72" t="s">
        <v>225</v>
      </c>
      <c r="AT151" s="172" t="s">
        <v>221</v>
      </c>
      <c r="AU151" s="172" t="s">
        <v>78</v>
      </c>
      <c r="AY151" s="13" t="s">
        <v>219</v>
      </c>
      <c r="BE151" s="91">
        <f t="shared" si="19"/>
        <v>0</v>
      </c>
      <c r="BF151" s="91">
        <f t="shared" si="20"/>
        <v>0</v>
      </c>
      <c r="BG151" s="91">
        <f t="shared" si="21"/>
        <v>0</v>
      </c>
      <c r="BH151" s="91">
        <f t="shared" si="22"/>
        <v>0</v>
      </c>
      <c r="BI151" s="91">
        <f t="shared" si="23"/>
        <v>0</v>
      </c>
      <c r="BJ151" s="13" t="s">
        <v>84</v>
      </c>
      <c r="BK151" s="91">
        <f t="shared" si="24"/>
        <v>0</v>
      </c>
      <c r="BL151" s="13" t="s">
        <v>225</v>
      </c>
      <c r="BM151" s="172" t="s">
        <v>260</v>
      </c>
    </row>
    <row r="152" spans="1:65" s="2" customFormat="1" ht="16.5" customHeight="1" x14ac:dyDescent="0.2">
      <c r="A152" s="30"/>
      <c r="B152" s="128"/>
      <c r="C152" s="160" t="s">
        <v>265</v>
      </c>
      <c r="D152" s="160" t="s">
        <v>221</v>
      </c>
      <c r="E152" s="161" t="s">
        <v>1087</v>
      </c>
      <c r="F152" s="162" t="s">
        <v>1088</v>
      </c>
      <c r="G152" s="163" t="s">
        <v>1072</v>
      </c>
      <c r="H152" s="164">
        <v>3.5</v>
      </c>
      <c r="I152" s="165"/>
      <c r="J152" s="166">
        <f t="shared" si="15"/>
        <v>0</v>
      </c>
      <c r="K152" s="167"/>
      <c r="L152" s="31"/>
      <c r="M152" s="168" t="s">
        <v>1</v>
      </c>
      <c r="N152" s="169" t="s">
        <v>38</v>
      </c>
      <c r="O152" s="59"/>
      <c r="P152" s="170">
        <f t="shared" si="16"/>
        <v>0</v>
      </c>
      <c r="Q152" s="170">
        <v>0</v>
      </c>
      <c r="R152" s="170">
        <f t="shared" si="17"/>
        <v>0</v>
      </c>
      <c r="S152" s="170">
        <v>0</v>
      </c>
      <c r="T152" s="171">
        <f t="shared" si="18"/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72" t="s">
        <v>225</v>
      </c>
      <c r="AT152" s="172" t="s">
        <v>221</v>
      </c>
      <c r="AU152" s="172" t="s">
        <v>78</v>
      </c>
      <c r="AY152" s="13" t="s">
        <v>219</v>
      </c>
      <c r="BE152" s="91">
        <f t="shared" si="19"/>
        <v>0</v>
      </c>
      <c r="BF152" s="91">
        <f t="shared" si="20"/>
        <v>0</v>
      </c>
      <c r="BG152" s="91">
        <f t="shared" si="21"/>
        <v>0</v>
      </c>
      <c r="BH152" s="91">
        <f t="shared" si="22"/>
        <v>0</v>
      </c>
      <c r="BI152" s="91">
        <f t="shared" si="23"/>
        <v>0</v>
      </c>
      <c r="BJ152" s="13" t="s">
        <v>84</v>
      </c>
      <c r="BK152" s="91">
        <f t="shared" si="24"/>
        <v>0</v>
      </c>
      <c r="BL152" s="13" t="s">
        <v>225</v>
      </c>
      <c r="BM152" s="172" t="s">
        <v>264</v>
      </c>
    </row>
    <row r="153" spans="1:65" s="2" customFormat="1" ht="16.5" customHeight="1" x14ac:dyDescent="0.2">
      <c r="A153" s="30"/>
      <c r="B153" s="128"/>
      <c r="C153" s="160" t="s">
        <v>242</v>
      </c>
      <c r="D153" s="160" t="s">
        <v>221</v>
      </c>
      <c r="E153" s="161" t="s">
        <v>1089</v>
      </c>
      <c r="F153" s="162" t="s">
        <v>1090</v>
      </c>
      <c r="G153" s="163" t="s">
        <v>1072</v>
      </c>
      <c r="H153" s="164">
        <v>11</v>
      </c>
      <c r="I153" s="165"/>
      <c r="J153" s="166">
        <f t="shared" si="15"/>
        <v>0</v>
      </c>
      <c r="K153" s="167"/>
      <c r="L153" s="31"/>
      <c r="M153" s="168" t="s">
        <v>1</v>
      </c>
      <c r="N153" s="169" t="s">
        <v>38</v>
      </c>
      <c r="O153" s="59"/>
      <c r="P153" s="170">
        <f t="shared" si="16"/>
        <v>0</v>
      </c>
      <c r="Q153" s="170">
        <v>0</v>
      </c>
      <c r="R153" s="170">
        <f t="shared" si="17"/>
        <v>0</v>
      </c>
      <c r="S153" s="170">
        <v>0</v>
      </c>
      <c r="T153" s="171">
        <f t="shared" si="18"/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72" t="s">
        <v>225</v>
      </c>
      <c r="AT153" s="172" t="s">
        <v>221</v>
      </c>
      <c r="AU153" s="172" t="s">
        <v>78</v>
      </c>
      <c r="AY153" s="13" t="s">
        <v>219</v>
      </c>
      <c r="BE153" s="91">
        <f t="shared" si="19"/>
        <v>0</v>
      </c>
      <c r="BF153" s="91">
        <f t="shared" si="20"/>
        <v>0</v>
      </c>
      <c r="BG153" s="91">
        <f t="shared" si="21"/>
        <v>0</v>
      </c>
      <c r="BH153" s="91">
        <f t="shared" si="22"/>
        <v>0</v>
      </c>
      <c r="BI153" s="91">
        <f t="shared" si="23"/>
        <v>0</v>
      </c>
      <c r="BJ153" s="13" t="s">
        <v>84</v>
      </c>
      <c r="BK153" s="91">
        <f t="shared" si="24"/>
        <v>0</v>
      </c>
      <c r="BL153" s="13" t="s">
        <v>225</v>
      </c>
      <c r="BM153" s="172" t="s">
        <v>268</v>
      </c>
    </row>
    <row r="154" spans="1:65" s="2" customFormat="1" ht="24.3" customHeight="1" x14ac:dyDescent="0.2">
      <c r="A154" s="30"/>
      <c r="B154" s="128"/>
      <c r="C154" s="160" t="s">
        <v>272</v>
      </c>
      <c r="D154" s="160" t="s">
        <v>221</v>
      </c>
      <c r="E154" s="161" t="s">
        <v>1091</v>
      </c>
      <c r="F154" s="162" t="s">
        <v>1092</v>
      </c>
      <c r="G154" s="163" t="s">
        <v>1093</v>
      </c>
      <c r="H154" s="164">
        <v>3</v>
      </c>
      <c r="I154" s="165"/>
      <c r="J154" s="166">
        <f t="shared" si="15"/>
        <v>0</v>
      </c>
      <c r="K154" s="167"/>
      <c r="L154" s="31"/>
      <c r="M154" s="168" t="s">
        <v>1</v>
      </c>
      <c r="N154" s="169" t="s">
        <v>38</v>
      </c>
      <c r="O154" s="59"/>
      <c r="P154" s="170">
        <f t="shared" si="16"/>
        <v>0</v>
      </c>
      <c r="Q154" s="170">
        <v>0</v>
      </c>
      <c r="R154" s="170">
        <f t="shared" si="17"/>
        <v>0</v>
      </c>
      <c r="S154" s="170">
        <v>0</v>
      </c>
      <c r="T154" s="171">
        <f t="shared" si="18"/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72" t="s">
        <v>225</v>
      </c>
      <c r="AT154" s="172" t="s">
        <v>221</v>
      </c>
      <c r="AU154" s="172" t="s">
        <v>78</v>
      </c>
      <c r="AY154" s="13" t="s">
        <v>219</v>
      </c>
      <c r="BE154" s="91">
        <f t="shared" si="19"/>
        <v>0</v>
      </c>
      <c r="BF154" s="91">
        <f t="shared" si="20"/>
        <v>0</v>
      </c>
      <c r="BG154" s="91">
        <f t="shared" si="21"/>
        <v>0</v>
      </c>
      <c r="BH154" s="91">
        <f t="shared" si="22"/>
        <v>0</v>
      </c>
      <c r="BI154" s="91">
        <f t="shared" si="23"/>
        <v>0</v>
      </c>
      <c r="BJ154" s="13" t="s">
        <v>84</v>
      </c>
      <c r="BK154" s="91">
        <f t="shared" si="24"/>
        <v>0</v>
      </c>
      <c r="BL154" s="13" t="s">
        <v>225</v>
      </c>
      <c r="BM154" s="172" t="s">
        <v>271</v>
      </c>
    </row>
    <row r="155" spans="1:65" s="11" customFormat="1" ht="25.95" customHeight="1" x14ac:dyDescent="0.25">
      <c r="B155" s="147"/>
      <c r="D155" s="148" t="s">
        <v>71</v>
      </c>
      <c r="E155" s="149" t="s">
        <v>1094</v>
      </c>
      <c r="F155" s="149" t="s">
        <v>1095</v>
      </c>
      <c r="I155" s="150"/>
      <c r="J155" s="151">
        <f>BK155</f>
        <v>0</v>
      </c>
      <c r="L155" s="147"/>
      <c r="M155" s="152"/>
      <c r="N155" s="153"/>
      <c r="O155" s="153"/>
      <c r="P155" s="154">
        <f>SUM(P156:P158)</f>
        <v>0</v>
      </c>
      <c r="Q155" s="153"/>
      <c r="R155" s="154">
        <f>SUM(R156:R158)</f>
        <v>0</v>
      </c>
      <c r="S155" s="153"/>
      <c r="T155" s="155">
        <f>SUM(T156:T158)</f>
        <v>0</v>
      </c>
      <c r="AR155" s="148" t="s">
        <v>78</v>
      </c>
      <c r="AT155" s="156" t="s">
        <v>71</v>
      </c>
      <c r="AU155" s="156" t="s">
        <v>72</v>
      </c>
      <c r="AY155" s="148" t="s">
        <v>219</v>
      </c>
      <c r="BK155" s="157">
        <f>SUM(BK156:BK158)</f>
        <v>0</v>
      </c>
    </row>
    <row r="156" spans="1:65" s="2" customFormat="1" ht="16.5" customHeight="1" x14ac:dyDescent="0.2">
      <c r="A156" s="30"/>
      <c r="B156" s="128"/>
      <c r="C156" s="160" t="s">
        <v>247</v>
      </c>
      <c r="D156" s="160" t="s">
        <v>221</v>
      </c>
      <c r="E156" s="161" t="s">
        <v>1096</v>
      </c>
      <c r="F156" s="162" t="s">
        <v>1086</v>
      </c>
      <c r="G156" s="163" t="s">
        <v>926</v>
      </c>
      <c r="H156" s="164">
        <v>1</v>
      </c>
      <c r="I156" s="165"/>
      <c r="J156" s="166">
        <f>ROUND(I156*H156,2)</f>
        <v>0</v>
      </c>
      <c r="K156" s="167"/>
      <c r="L156" s="31"/>
      <c r="M156" s="168" t="s">
        <v>1</v>
      </c>
      <c r="N156" s="169" t="s">
        <v>38</v>
      </c>
      <c r="O156" s="59"/>
      <c r="P156" s="170">
        <f>O156*H156</f>
        <v>0</v>
      </c>
      <c r="Q156" s="170">
        <v>0</v>
      </c>
      <c r="R156" s="170">
        <f>Q156*H156</f>
        <v>0</v>
      </c>
      <c r="S156" s="170">
        <v>0</v>
      </c>
      <c r="T156" s="171">
        <f>S156*H156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72" t="s">
        <v>225</v>
      </c>
      <c r="AT156" s="172" t="s">
        <v>221</v>
      </c>
      <c r="AU156" s="172" t="s">
        <v>78</v>
      </c>
      <c r="AY156" s="13" t="s">
        <v>219</v>
      </c>
      <c r="BE156" s="91">
        <f>IF(N156="základná",J156,0)</f>
        <v>0</v>
      </c>
      <c r="BF156" s="91">
        <f>IF(N156="znížená",J156,0)</f>
        <v>0</v>
      </c>
      <c r="BG156" s="91">
        <f>IF(N156="zákl. prenesená",J156,0)</f>
        <v>0</v>
      </c>
      <c r="BH156" s="91">
        <f>IF(N156="zníž. prenesená",J156,0)</f>
        <v>0</v>
      </c>
      <c r="BI156" s="91">
        <f>IF(N156="nulová",J156,0)</f>
        <v>0</v>
      </c>
      <c r="BJ156" s="13" t="s">
        <v>84</v>
      </c>
      <c r="BK156" s="91">
        <f>ROUND(I156*H156,2)</f>
        <v>0</v>
      </c>
      <c r="BL156" s="13" t="s">
        <v>225</v>
      </c>
      <c r="BM156" s="172" t="s">
        <v>275</v>
      </c>
    </row>
    <row r="157" spans="1:65" s="2" customFormat="1" ht="24.3" customHeight="1" x14ac:dyDescent="0.2">
      <c r="A157" s="30"/>
      <c r="B157" s="128"/>
      <c r="C157" s="160" t="s">
        <v>334</v>
      </c>
      <c r="D157" s="160" t="s">
        <v>221</v>
      </c>
      <c r="E157" s="161" t="s">
        <v>1097</v>
      </c>
      <c r="F157" s="162" t="s">
        <v>1098</v>
      </c>
      <c r="G157" s="163" t="s">
        <v>926</v>
      </c>
      <c r="H157" s="164">
        <v>1</v>
      </c>
      <c r="I157" s="165"/>
      <c r="J157" s="166">
        <f>ROUND(I157*H157,2)</f>
        <v>0</v>
      </c>
      <c r="K157" s="167"/>
      <c r="L157" s="31"/>
      <c r="M157" s="168" t="s">
        <v>1</v>
      </c>
      <c r="N157" s="169" t="s">
        <v>38</v>
      </c>
      <c r="O157" s="59"/>
      <c r="P157" s="170">
        <f>O157*H157</f>
        <v>0</v>
      </c>
      <c r="Q157" s="170">
        <v>0</v>
      </c>
      <c r="R157" s="170">
        <f>Q157*H157</f>
        <v>0</v>
      </c>
      <c r="S157" s="170">
        <v>0</v>
      </c>
      <c r="T157" s="171">
        <f>S157*H157</f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72" t="s">
        <v>225</v>
      </c>
      <c r="AT157" s="172" t="s">
        <v>221</v>
      </c>
      <c r="AU157" s="172" t="s">
        <v>78</v>
      </c>
      <c r="AY157" s="13" t="s">
        <v>219</v>
      </c>
      <c r="BE157" s="91">
        <f>IF(N157="základná",J157,0)</f>
        <v>0</v>
      </c>
      <c r="BF157" s="91">
        <f>IF(N157="znížená",J157,0)</f>
        <v>0</v>
      </c>
      <c r="BG157" s="91">
        <f>IF(N157="zákl. prenesená",J157,0)</f>
        <v>0</v>
      </c>
      <c r="BH157" s="91">
        <f>IF(N157="zníž. prenesená",J157,0)</f>
        <v>0</v>
      </c>
      <c r="BI157" s="91">
        <f>IF(N157="nulová",J157,0)</f>
        <v>0</v>
      </c>
      <c r="BJ157" s="13" t="s">
        <v>84</v>
      </c>
      <c r="BK157" s="91">
        <f>ROUND(I157*H157,2)</f>
        <v>0</v>
      </c>
      <c r="BL157" s="13" t="s">
        <v>225</v>
      </c>
      <c r="BM157" s="172" t="s">
        <v>279</v>
      </c>
    </row>
    <row r="158" spans="1:65" s="2" customFormat="1" ht="16.5" customHeight="1" x14ac:dyDescent="0.2">
      <c r="A158" s="30"/>
      <c r="B158" s="128"/>
      <c r="C158" s="160" t="s">
        <v>251</v>
      </c>
      <c r="D158" s="160" t="s">
        <v>221</v>
      </c>
      <c r="E158" s="161" t="s">
        <v>1099</v>
      </c>
      <c r="F158" s="162" t="s">
        <v>1088</v>
      </c>
      <c r="G158" s="163" t="s">
        <v>1072</v>
      </c>
      <c r="H158" s="164">
        <v>6.5</v>
      </c>
      <c r="I158" s="165"/>
      <c r="J158" s="166">
        <f>ROUND(I158*H158,2)</f>
        <v>0</v>
      </c>
      <c r="K158" s="167"/>
      <c r="L158" s="31"/>
      <c r="M158" s="173" t="s">
        <v>1</v>
      </c>
      <c r="N158" s="174" t="s">
        <v>38</v>
      </c>
      <c r="O158" s="175"/>
      <c r="P158" s="176">
        <f>O158*H158</f>
        <v>0</v>
      </c>
      <c r="Q158" s="176">
        <v>0</v>
      </c>
      <c r="R158" s="176">
        <f>Q158*H158</f>
        <v>0</v>
      </c>
      <c r="S158" s="176">
        <v>0</v>
      </c>
      <c r="T158" s="177">
        <f>S158*H158</f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72" t="s">
        <v>225</v>
      </c>
      <c r="AT158" s="172" t="s">
        <v>221</v>
      </c>
      <c r="AU158" s="172" t="s">
        <v>78</v>
      </c>
      <c r="AY158" s="13" t="s">
        <v>219</v>
      </c>
      <c r="BE158" s="91">
        <f>IF(N158="základná",J158,0)</f>
        <v>0</v>
      </c>
      <c r="BF158" s="91">
        <f>IF(N158="znížená",J158,0)</f>
        <v>0</v>
      </c>
      <c r="BG158" s="91">
        <f>IF(N158="zákl. prenesená",J158,0)</f>
        <v>0</v>
      </c>
      <c r="BH158" s="91">
        <f>IF(N158="zníž. prenesená",J158,0)</f>
        <v>0</v>
      </c>
      <c r="BI158" s="91">
        <f>IF(N158="nulová",J158,0)</f>
        <v>0</v>
      </c>
      <c r="BJ158" s="13" t="s">
        <v>84</v>
      </c>
      <c r="BK158" s="91">
        <f>ROUND(I158*H158,2)</f>
        <v>0</v>
      </c>
      <c r="BL158" s="13" t="s">
        <v>225</v>
      </c>
      <c r="BM158" s="172" t="s">
        <v>337</v>
      </c>
    </row>
    <row r="159" spans="1:65" s="2" customFormat="1" ht="24.3" customHeight="1" x14ac:dyDescent="0.2">
      <c r="A159" s="30"/>
      <c r="B159" s="128"/>
      <c r="C159" s="427" t="s">
        <v>2852</v>
      </c>
      <c r="D159" s="427"/>
      <c r="E159" s="7"/>
      <c r="F159" s="7"/>
      <c r="G159" s="7"/>
      <c r="H159" s="7"/>
      <c r="I159" s="7"/>
      <c r="J159" s="192"/>
      <c r="K159" s="193"/>
      <c r="L159" s="31"/>
      <c r="M159" s="194"/>
      <c r="N159" s="169"/>
      <c r="O159" s="59"/>
      <c r="P159" s="170"/>
      <c r="Q159" s="170"/>
      <c r="R159" s="170"/>
      <c r="S159" s="170"/>
      <c r="T159" s="17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72"/>
      <c r="AT159" s="172"/>
      <c r="AU159" s="172"/>
      <c r="AY159" s="13"/>
      <c r="BE159" s="91"/>
      <c r="BF159" s="91"/>
      <c r="BG159" s="91"/>
      <c r="BH159" s="91"/>
      <c r="BI159" s="91"/>
      <c r="BJ159" s="13"/>
      <c r="BK159" s="91"/>
      <c r="BL159" s="13"/>
      <c r="BM159" s="172"/>
    </row>
    <row r="160" spans="1:65" s="2" customFormat="1" ht="28.8" customHeight="1" x14ac:dyDescent="0.2">
      <c r="A160" s="30"/>
      <c r="B160" s="128"/>
      <c r="C160" s="427" t="s">
        <v>2853</v>
      </c>
      <c r="D160" s="427"/>
      <c r="E160" s="427"/>
      <c r="F160" s="427"/>
      <c r="G160" s="427"/>
      <c r="H160" s="427"/>
      <c r="I160" s="427"/>
      <c r="J160" s="192"/>
      <c r="K160" s="193"/>
      <c r="L160" s="31"/>
      <c r="M160" s="194"/>
      <c r="N160" s="169"/>
      <c r="O160" s="59"/>
      <c r="P160" s="170"/>
      <c r="Q160" s="170"/>
      <c r="R160" s="170"/>
      <c r="S160" s="170"/>
      <c r="T160" s="17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72"/>
      <c r="AT160" s="172"/>
      <c r="AU160" s="172"/>
      <c r="AY160" s="13"/>
      <c r="BE160" s="91"/>
      <c r="BF160" s="91"/>
      <c r="BG160" s="91"/>
      <c r="BH160" s="91"/>
      <c r="BI160" s="91"/>
      <c r="BJ160" s="13"/>
      <c r="BK160" s="91"/>
      <c r="BL160" s="13"/>
      <c r="BM160" s="172"/>
    </row>
    <row r="161" spans="1:65" s="2" customFormat="1" ht="33.450000000000003" customHeight="1" x14ac:dyDescent="0.2">
      <c r="A161" s="30"/>
      <c r="B161" s="128"/>
      <c r="C161" s="427" t="s">
        <v>2854</v>
      </c>
      <c r="D161" s="427"/>
      <c r="E161" s="427"/>
      <c r="F161" s="427"/>
      <c r="G161" s="427"/>
      <c r="H161" s="427"/>
      <c r="I161" s="427"/>
      <c r="J161" s="192"/>
      <c r="K161" s="193"/>
      <c r="L161" s="31"/>
      <c r="M161" s="194"/>
      <c r="N161" s="169"/>
      <c r="O161" s="59"/>
      <c r="P161" s="170"/>
      <c r="Q161" s="170"/>
      <c r="R161" s="170"/>
      <c r="S161" s="170"/>
      <c r="T161" s="17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72"/>
      <c r="AT161" s="172"/>
      <c r="AU161" s="172"/>
      <c r="AY161" s="13"/>
      <c r="BE161" s="91"/>
      <c r="BF161" s="91"/>
      <c r="BG161" s="91"/>
      <c r="BH161" s="91"/>
      <c r="BI161" s="91"/>
      <c r="BJ161" s="13"/>
      <c r="BK161" s="91"/>
      <c r="BL161" s="13"/>
      <c r="BM161" s="172"/>
    </row>
    <row r="162" spans="1:65" s="2" customFormat="1" ht="33.450000000000003" customHeight="1" x14ac:dyDescent="0.2">
      <c r="A162" s="30"/>
      <c r="B162" s="128"/>
      <c r="C162" s="427" t="s">
        <v>2855</v>
      </c>
      <c r="D162" s="427"/>
      <c r="E162" s="427"/>
      <c r="F162" s="427"/>
      <c r="G162" s="427"/>
      <c r="H162" s="427"/>
      <c r="I162" s="427"/>
      <c r="J162" s="192"/>
      <c r="K162" s="193"/>
      <c r="L162" s="31"/>
      <c r="M162" s="194"/>
      <c r="N162" s="169"/>
      <c r="O162" s="59"/>
      <c r="P162" s="170"/>
      <c r="Q162" s="170"/>
      <c r="R162" s="170"/>
      <c r="S162" s="170"/>
      <c r="T162" s="17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72"/>
      <c r="AT162" s="172"/>
      <c r="AU162" s="172"/>
      <c r="AY162" s="13"/>
      <c r="BE162" s="91"/>
      <c r="BF162" s="91"/>
      <c r="BG162" s="91"/>
      <c r="BH162" s="91"/>
      <c r="BI162" s="91"/>
      <c r="BJ162" s="13"/>
      <c r="BK162" s="91"/>
      <c r="BL162" s="13"/>
      <c r="BM162" s="172"/>
    </row>
    <row r="163" spans="1:65" s="2" customFormat="1" ht="39" customHeight="1" x14ac:dyDescent="0.2">
      <c r="A163" s="30"/>
      <c r="B163" s="128"/>
      <c r="C163" s="427" t="s">
        <v>2856</v>
      </c>
      <c r="D163" s="427"/>
      <c r="E163" s="427"/>
      <c r="F163" s="427"/>
      <c r="G163" s="427"/>
      <c r="H163" s="427"/>
      <c r="I163" s="427"/>
      <c r="J163" s="192"/>
      <c r="K163" s="193"/>
      <c r="L163" s="31"/>
      <c r="M163" s="194"/>
      <c r="N163" s="169"/>
      <c r="O163" s="59"/>
      <c r="P163" s="170"/>
      <c r="Q163" s="170"/>
      <c r="R163" s="170"/>
      <c r="S163" s="170"/>
      <c r="T163" s="17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72"/>
      <c r="AT163" s="172"/>
      <c r="AU163" s="172"/>
      <c r="AY163" s="13"/>
      <c r="BE163" s="91"/>
      <c r="BF163" s="91"/>
      <c r="BG163" s="91"/>
      <c r="BH163" s="91"/>
      <c r="BI163" s="91"/>
      <c r="BJ163" s="13"/>
      <c r="BK163" s="91"/>
      <c r="BL163" s="13"/>
      <c r="BM163" s="172"/>
    </row>
    <row r="164" spans="1:65" s="2" customFormat="1" ht="40.799999999999997" customHeight="1" x14ac:dyDescent="0.2">
      <c r="A164" s="30"/>
      <c r="B164" s="128"/>
      <c r="C164" s="427" t="s">
        <v>2857</v>
      </c>
      <c r="D164" s="427"/>
      <c r="E164" s="427"/>
      <c r="F164" s="427"/>
      <c r="G164" s="427"/>
      <c r="H164" s="427"/>
      <c r="I164" s="427"/>
      <c r="J164" s="192"/>
      <c r="K164" s="193"/>
      <c r="L164" s="31"/>
      <c r="M164" s="194"/>
      <c r="N164" s="169"/>
      <c r="O164" s="59"/>
      <c r="P164" s="170"/>
      <c r="Q164" s="170"/>
      <c r="R164" s="170"/>
      <c r="S164" s="170"/>
      <c r="T164" s="17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72"/>
      <c r="AT164" s="172"/>
      <c r="AU164" s="172"/>
      <c r="AY164" s="13"/>
      <c r="BE164" s="91"/>
      <c r="BF164" s="91"/>
      <c r="BG164" s="91"/>
      <c r="BH164" s="91"/>
      <c r="BI164" s="91"/>
      <c r="BJ164" s="13"/>
      <c r="BK164" s="91"/>
      <c r="BL164" s="13"/>
      <c r="BM164" s="172"/>
    </row>
    <row r="165" spans="1:65" s="2" customFormat="1" ht="46.2" customHeight="1" x14ac:dyDescent="0.2">
      <c r="A165" s="30"/>
      <c r="B165" s="128"/>
      <c r="C165" s="427" t="s">
        <v>2858</v>
      </c>
      <c r="D165" s="427"/>
      <c r="E165" s="427"/>
      <c r="F165" s="427"/>
      <c r="G165" s="427"/>
      <c r="H165" s="427"/>
      <c r="I165" s="427"/>
      <c r="J165" s="192"/>
      <c r="K165" s="193"/>
      <c r="L165" s="31"/>
      <c r="M165" s="194"/>
      <c r="N165" s="169"/>
      <c r="O165" s="59"/>
      <c r="P165" s="170"/>
      <c r="Q165" s="170"/>
      <c r="R165" s="170"/>
      <c r="S165" s="170"/>
      <c r="T165" s="17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72"/>
      <c r="AT165" s="172"/>
      <c r="AU165" s="172"/>
      <c r="AY165" s="13"/>
      <c r="BE165" s="91"/>
      <c r="BF165" s="91"/>
      <c r="BG165" s="91"/>
      <c r="BH165" s="91"/>
      <c r="BI165" s="91"/>
      <c r="BJ165" s="13"/>
      <c r="BK165" s="91"/>
      <c r="BL165" s="13"/>
      <c r="BM165" s="172"/>
    </row>
    <row r="166" spans="1:65" s="2" customFormat="1" ht="7.05" customHeight="1" x14ac:dyDescent="0.2">
      <c r="A166" s="30"/>
      <c r="B166" s="48"/>
      <c r="C166" s="49"/>
      <c r="D166" s="49"/>
      <c r="E166" s="49"/>
      <c r="F166" s="49"/>
      <c r="G166" s="49"/>
      <c r="H166" s="49"/>
      <c r="I166" s="49"/>
      <c r="J166" s="49"/>
      <c r="K166" s="49"/>
      <c r="L166" s="31"/>
      <c r="M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</row>
  </sheetData>
  <autoFilter ref="C136:K158"/>
  <mergeCells count="27">
    <mergeCell ref="C164:I164"/>
    <mergeCell ref="C165:I165"/>
    <mergeCell ref="C159:D159"/>
    <mergeCell ref="C160:I160"/>
    <mergeCell ref="C161:I161"/>
    <mergeCell ref="C162:I162"/>
    <mergeCell ref="C163:I163"/>
    <mergeCell ref="L2:V2"/>
    <mergeCell ref="D107:F107"/>
    <mergeCell ref="D108:F108"/>
    <mergeCell ref="D109:F109"/>
    <mergeCell ref="D110:F110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  <mergeCell ref="E123:H123"/>
    <mergeCell ref="E127:H127"/>
    <mergeCell ref="E125:H125"/>
    <mergeCell ref="E129:H129"/>
    <mergeCell ref="D111:F111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3"/>
  <sheetViews>
    <sheetView showGridLines="0" topLeftCell="A131" workbookViewId="0">
      <selection activeCell="J43" sqref="J43"/>
    </sheetView>
  </sheetViews>
  <sheetFormatPr defaultColWidth="8.7109375" defaultRowHeight="10.199999999999999" x14ac:dyDescent="0.2"/>
  <cols>
    <col min="1" max="1" width="8.28515625" style="1" customWidth="1"/>
    <col min="2" max="2" width="1.28515625" style="1" customWidth="1"/>
    <col min="3" max="4" width="4.28515625" style="1" customWidth="1"/>
    <col min="5" max="5" width="17.28515625" style="1" customWidth="1"/>
    <col min="6" max="6" width="50.7109375" style="1" customWidth="1"/>
    <col min="7" max="7" width="7.42578125" style="1" customWidth="1"/>
    <col min="8" max="8" width="14" style="1" customWidth="1"/>
    <col min="9" max="9" width="15.71093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7109375" style="1" hidden="1" customWidth="1"/>
    <col min="14" max="14" width="9.28515625" style="1" hidden="1"/>
    <col min="15" max="20" width="14.28515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7.049999999999997" customHeight="1" x14ac:dyDescent="0.2">
      <c r="L2" s="373" t="s">
        <v>5</v>
      </c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13" t="s">
        <v>98</v>
      </c>
    </row>
    <row r="3" spans="1:46" s="1" customFormat="1" ht="7.0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1:46" s="1" customFormat="1" ht="25.05" customHeight="1" x14ac:dyDescent="0.2">
      <c r="B4" s="16"/>
      <c r="D4" s="17" t="s">
        <v>180</v>
      </c>
      <c r="L4" s="16"/>
      <c r="M4" s="97" t="s">
        <v>9</v>
      </c>
      <c r="AT4" s="13" t="s">
        <v>3</v>
      </c>
    </row>
    <row r="5" spans="1:46" s="1" customFormat="1" ht="7.05" customHeight="1" x14ac:dyDescent="0.2">
      <c r="B5" s="16"/>
      <c r="L5" s="16"/>
    </row>
    <row r="6" spans="1:46" s="1" customFormat="1" ht="12" customHeight="1" x14ac:dyDescent="0.2">
      <c r="B6" s="16"/>
      <c r="D6" s="23" t="s">
        <v>15</v>
      </c>
      <c r="L6" s="16"/>
    </row>
    <row r="7" spans="1:46" s="1" customFormat="1" ht="16.5" customHeight="1" x14ac:dyDescent="0.2">
      <c r="B7" s="16"/>
      <c r="E7" s="428" t="str">
        <f>'Rekapitulácia stavby'!K6</f>
        <v>Vinárstvo S</v>
      </c>
      <c r="F7" s="429"/>
      <c r="G7" s="429"/>
      <c r="H7" s="429"/>
      <c r="L7" s="16"/>
    </row>
    <row r="8" spans="1:46" ht="13.2" x14ac:dyDescent="0.2">
      <c r="B8" s="16"/>
      <c r="D8" s="23" t="s">
        <v>181</v>
      </c>
      <c r="L8" s="16"/>
    </row>
    <row r="9" spans="1:46" s="1" customFormat="1" ht="16.5" customHeight="1" x14ac:dyDescent="0.2">
      <c r="B9" s="16"/>
      <c r="E9" s="428" t="s">
        <v>87</v>
      </c>
      <c r="F9" s="374"/>
      <c r="G9" s="374"/>
      <c r="H9" s="374"/>
      <c r="L9" s="16"/>
    </row>
    <row r="10" spans="1:46" s="1" customFormat="1" ht="12" customHeight="1" x14ac:dyDescent="0.2">
      <c r="B10" s="16"/>
      <c r="D10" s="23" t="s">
        <v>182</v>
      </c>
      <c r="L10" s="16"/>
    </row>
    <row r="11" spans="1:46" s="2" customFormat="1" ht="16.5" customHeight="1" x14ac:dyDescent="0.2">
      <c r="A11" s="30"/>
      <c r="B11" s="31"/>
      <c r="C11" s="30"/>
      <c r="D11" s="30"/>
      <c r="E11" s="431" t="s">
        <v>2845</v>
      </c>
      <c r="F11" s="425"/>
      <c r="G11" s="425"/>
      <c r="H11" s="425"/>
      <c r="I11" s="30"/>
      <c r="J11" s="30"/>
      <c r="K11" s="30"/>
      <c r="L11" s="4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 x14ac:dyDescent="0.2">
      <c r="A12" s="30"/>
      <c r="B12" s="31"/>
      <c r="C12" s="30"/>
      <c r="D12" s="23"/>
      <c r="E12" s="30"/>
      <c r="F12" s="30"/>
      <c r="G12" s="30"/>
      <c r="H12" s="30"/>
      <c r="I12" s="30"/>
      <c r="J12" s="30"/>
      <c r="K12" s="30"/>
      <c r="L12" s="4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6.5" customHeight="1" x14ac:dyDescent="0.2">
      <c r="A13" s="30"/>
      <c r="B13" s="31"/>
      <c r="C13" s="30"/>
      <c r="D13" s="30"/>
      <c r="E13" s="404"/>
      <c r="F13" s="425"/>
      <c r="G13" s="425"/>
      <c r="H13" s="425"/>
      <c r="I13" s="30"/>
      <c r="J13" s="30"/>
      <c r="K13" s="30"/>
      <c r="L13" s="4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x14ac:dyDescent="0.2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4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2" customHeight="1" x14ac:dyDescent="0.2">
      <c r="A15" s="30"/>
      <c r="B15" s="31"/>
      <c r="C15" s="30"/>
      <c r="D15" s="23" t="s">
        <v>16</v>
      </c>
      <c r="E15" s="30"/>
      <c r="F15" s="21" t="s">
        <v>1</v>
      </c>
      <c r="G15" s="30"/>
      <c r="H15" s="30"/>
      <c r="I15" s="23" t="s">
        <v>17</v>
      </c>
      <c r="J15" s="21" t="s">
        <v>1</v>
      </c>
      <c r="K15" s="30"/>
      <c r="L15" s="4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12" customHeight="1" x14ac:dyDescent="0.2">
      <c r="A16" s="30"/>
      <c r="B16" s="31"/>
      <c r="C16" s="30"/>
      <c r="D16" s="23" t="s">
        <v>18</v>
      </c>
      <c r="E16" s="30"/>
      <c r="F16" s="21" t="s">
        <v>183</v>
      </c>
      <c r="G16" s="30"/>
      <c r="H16" s="30"/>
      <c r="I16" s="23" t="s">
        <v>20</v>
      </c>
      <c r="J16" s="56">
        <f>'Rekapitulácia stavby'!AN8</f>
        <v>44665</v>
      </c>
      <c r="K16" s="30"/>
      <c r="L16" s="43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0.8" customHeight="1" x14ac:dyDescent="0.2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43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2" customHeight="1" x14ac:dyDescent="0.2">
      <c r="A18" s="30"/>
      <c r="B18" s="31"/>
      <c r="C18" s="30"/>
      <c r="D18" s="23" t="s">
        <v>21</v>
      </c>
      <c r="E18" s="30"/>
      <c r="F18" s="30"/>
      <c r="G18" s="30"/>
      <c r="H18" s="30"/>
      <c r="I18" s="23" t="s">
        <v>22</v>
      </c>
      <c r="J18" s="21" t="s">
        <v>1</v>
      </c>
      <c r="K18" s="30"/>
      <c r="L18" s="4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8" customHeight="1" x14ac:dyDescent="0.2">
      <c r="A19" s="30"/>
      <c r="B19" s="31"/>
      <c r="C19" s="30"/>
      <c r="D19" s="30"/>
      <c r="E19" s="21" t="s">
        <v>184</v>
      </c>
      <c r="F19" s="30"/>
      <c r="G19" s="30"/>
      <c r="H19" s="30"/>
      <c r="I19" s="23" t="s">
        <v>23</v>
      </c>
      <c r="J19" s="21" t="s">
        <v>1</v>
      </c>
      <c r="K19" s="30"/>
      <c r="L19" s="43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7.05" customHeight="1" x14ac:dyDescent="0.2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43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2" customHeight="1" x14ac:dyDescent="0.2">
      <c r="A21" s="30"/>
      <c r="B21" s="31"/>
      <c r="C21" s="30"/>
      <c r="D21" s="23" t="s">
        <v>24</v>
      </c>
      <c r="E21" s="30"/>
      <c r="F21" s="30"/>
      <c r="G21" s="30"/>
      <c r="H21" s="30"/>
      <c r="I21" s="23" t="s">
        <v>22</v>
      </c>
      <c r="J21" s="24" t="str">
        <f>'Rekapitulácia stavby'!AN13</f>
        <v>Vyplň údaj</v>
      </c>
      <c r="K21" s="30"/>
      <c r="L21" s="43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8" customHeight="1" x14ac:dyDescent="0.2">
      <c r="A22" s="30"/>
      <c r="B22" s="31"/>
      <c r="C22" s="30"/>
      <c r="D22" s="30"/>
      <c r="E22" s="426" t="str">
        <f>'Rekapitulácia stavby'!E14</f>
        <v>Vyplň údaj</v>
      </c>
      <c r="F22" s="378"/>
      <c r="G22" s="378"/>
      <c r="H22" s="378"/>
      <c r="I22" s="23" t="s">
        <v>23</v>
      </c>
      <c r="J22" s="24" t="str">
        <f>'Rekapitulácia stavby'!AN14</f>
        <v>Vyplň údaj</v>
      </c>
      <c r="K22" s="30"/>
      <c r="L22" s="4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7.05" customHeight="1" x14ac:dyDescent="0.2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4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2" customHeight="1" x14ac:dyDescent="0.2">
      <c r="A24" s="30"/>
      <c r="B24" s="31"/>
      <c r="C24" s="30"/>
      <c r="D24" s="23" t="s">
        <v>26</v>
      </c>
      <c r="E24" s="30"/>
      <c r="F24" s="30"/>
      <c r="G24" s="30"/>
      <c r="H24" s="30"/>
      <c r="I24" s="23" t="s">
        <v>22</v>
      </c>
      <c r="J24" s="21" t="s">
        <v>1</v>
      </c>
      <c r="K24" s="30"/>
      <c r="L24" s="43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8" customHeight="1" x14ac:dyDescent="0.2">
      <c r="A25" s="30"/>
      <c r="B25" s="31"/>
      <c r="C25" s="30"/>
      <c r="D25" s="30"/>
      <c r="E25" s="21" t="s">
        <v>185</v>
      </c>
      <c r="F25" s="30"/>
      <c r="G25" s="30"/>
      <c r="H25" s="30"/>
      <c r="I25" s="23" t="s">
        <v>23</v>
      </c>
      <c r="J25" s="21" t="s">
        <v>1</v>
      </c>
      <c r="K25" s="30"/>
      <c r="L25" s="43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7.05" customHeight="1" x14ac:dyDescent="0.2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4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12" customHeight="1" x14ac:dyDescent="0.2">
      <c r="A27" s="30"/>
      <c r="B27" s="31"/>
      <c r="C27" s="30"/>
      <c r="D27" s="23" t="s">
        <v>28</v>
      </c>
      <c r="E27" s="30"/>
      <c r="F27" s="30"/>
      <c r="G27" s="30"/>
      <c r="H27" s="30"/>
      <c r="I27" s="23" t="s">
        <v>22</v>
      </c>
      <c r="J27" s="21" t="s">
        <v>1</v>
      </c>
      <c r="K27" s="30"/>
      <c r="L27" s="43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18" customHeight="1" x14ac:dyDescent="0.2">
      <c r="A28" s="30"/>
      <c r="B28" s="31"/>
      <c r="C28" s="30"/>
      <c r="D28" s="30"/>
      <c r="E28" s="21" t="s">
        <v>186</v>
      </c>
      <c r="F28" s="30"/>
      <c r="G28" s="30"/>
      <c r="H28" s="30"/>
      <c r="I28" s="23" t="s">
        <v>23</v>
      </c>
      <c r="J28" s="21" t="s">
        <v>1</v>
      </c>
      <c r="K28" s="30"/>
      <c r="L28" s="4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7.05" customHeight="1" x14ac:dyDescent="0.2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43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12" customHeight="1" x14ac:dyDescent="0.2">
      <c r="A30" s="30"/>
      <c r="B30" s="31"/>
      <c r="C30" s="30"/>
      <c r="D30" s="23" t="s">
        <v>29</v>
      </c>
      <c r="E30" s="30"/>
      <c r="F30" s="30"/>
      <c r="G30" s="30"/>
      <c r="H30" s="30"/>
      <c r="I30" s="30"/>
      <c r="J30" s="30"/>
      <c r="K30" s="30"/>
      <c r="L30" s="43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7" customFormat="1" ht="16.5" customHeight="1" x14ac:dyDescent="0.2">
      <c r="A31" s="98"/>
      <c r="B31" s="99"/>
      <c r="C31" s="98"/>
      <c r="D31" s="98"/>
      <c r="E31" s="382" t="s">
        <v>1</v>
      </c>
      <c r="F31" s="382"/>
      <c r="G31" s="382"/>
      <c r="H31" s="382"/>
      <c r="I31" s="98"/>
      <c r="J31" s="98"/>
      <c r="K31" s="98"/>
      <c r="L31" s="100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</row>
    <row r="32" spans="1:31" s="2" customFormat="1" ht="7.05" customHeight="1" x14ac:dyDescent="0.2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43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7.05" customHeight="1" x14ac:dyDescent="0.2">
      <c r="A33" s="30"/>
      <c r="B33" s="31"/>
      <c r="C33" s="30"/>
      <c r="D33" s="67"/>
      <c r="E33" s="67"/>
      <c r="F33" s="67"/>
      <c r="G33" s="67"/>
      <c r="H33" s="67"/>
      <c r="I33" s="67"/>
      <c r="J33" s="67"/>
      <c r="K33" s="67"/>
      <c r="L33" s="4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55" customHeight="1" x14ac:dyDescent="0.2">
      <c r="A34" s="30"/>
      <c r="B34" s="31"/>
      <c r="C34" s="30"/>
      <c r="D34" s="21" t="s">
        <v>187</v>
      </c>
      <c r="E34" s="30"/>
      <c r="F34" s="30"/>
      <c r="G34" s="30"/>
      <c r="H34" s="30"/>
      <c r="I34" s="30"/>
      <c r="J34" s="29">
        <f>J100</f>
        <v>0</v>
      </c>
      <c r="K34" s="30"/>
      <c r="L34" s="43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55" customHeight="1" x14ac:dyDescent="0.2">
      <c r="A35" s="30"/>
      <c r="B35" s="31"/>
      <c r="C35" s="30"/>
      <c r="D35" s="28" t="s">
        <v>174</v>
      </c>
      <c r="E35" s="30"/>
      <c r="F35" s="30"/>
      <c r="G35" s="30"/>
      <c r="H35" s="30"/>
      <c r="I35" s="30"/>
      <c r="J35" s="29">
        <f>J106</f>
        <v>0</v>
      </c>
      <c r="K35" s="30"/>
      <c r="L35" s="4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25.2" customHeight="1" x14ac:dyDescent="0.2">
      <c r="A36" s="30"/>
      <c r="B36" s="31"/>
      <c r="C36" s="30"/>
      <c r="D36" s="101" t="s">
        <v>32</v>
      </c>
      <c r="E36" s="30"/>
      <c r="F36" s="30"/>
      <c r="G36" s="30"/>
      <c r="H36" s="30"/>
      <c r="I36" s="30"/>
      <c r="J36" s="72">
        <f>ROUND(J34 + J35, 2)</f>
        <v>0</v>
      </c>
      <c r="K36" s="30"/>
      <c r="L36" s="4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7.05" customHeight="1" x14ac:dyDescent="0.2">
      <c r="A37" s="30"/>
      <c r="B37" s="31"/>
      <c r="C37" s="30"/>
      <c r="D37" s="67"/>
      <c r="E37" s="67"/>
      <c r="F37" s="67"/>
      <c r="G37" s="67"/>
      <c r="H37" s="67"/>
      <c r="I37" s="67"/>
      <c r="J37" s="67"/>
      <c r="K37" s="67"/>
      <c r="L37" s="43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55" customHeight="1" x14ac:dyDescent="0.2">
      <c r="A38" s="30"/>
      <c r="B38" s="31"/>
      <c r="C38" s="30"/>
      <c r="D38" s="30"/>
      <c r="E38" s="30"/>
      <c r="F38" s="34" t="s">
        <v>34</v>
      </c>
      <c r="G38" s="30"/>
      <c r="H38" s="30"/>
      <c r="I38" s="34" t="s">
        <v>33</v>
      </c>
      <c r="J38" s="34" t="s">
        <v>35</v>
      </c>
      <c r="K38" s="30"/>
      <c r="L38" s="43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55" customHeight="1" x14ac:dyDescent="0.2">
      <c r="A39" s="30"/>
      <c r="B39" s="31"/>
      <c r="C39" s="30"/>
      <c r="D39" s="102" t="s">
        <v>36</v>
      </c>
      <c r="E39" s="36" t="s">
        <v>37</v>
      </c>
      <c r="F39" s="103">
        <f>ROUND((SUM(BE106:BE113) + SUM(BE137:BE155)),  2)</f>
        <v>0</v>
      </c>
      <c r="G39" s="104"/>
      <c r="H39" s="104"/>
      <c r="I39" s="105">
        <v>0.2</v>
      </c>
      <c r="J39" s="103">
        <f>ROUND(((SUM(BE106:BE113) + SUM(BE137:BE155))*I39),  2)</f>
        <v>0</v>
      </c>
      <c r="K39" s="30"/>
      <c r="L39" s="43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55" customHeight="1" x14ac:dyDescent="0.2">
      <c r="A40" s="30"/>
      <c r="B40" s="31"/>
      <c r="C40" s="30"/>
      <c r="D40" s="30"/>
      <c r="E40" s="36" t="s">
        <v>38</v>
      </c>
      <c r="F40" s="103">
        <f>ROUND((SUM(BF106:BF113) + SUM(BF137:BF155)),  2)</f>
        <v>0</v>
      </c>
      <c r="G40" s="104"/>
      <c r="H40" s="104"/>
      <c r="I40" s="105">
        <v>0.2</v>
      </c>
      <c r="J40" s="103">
        <f>ROUND(((SUM(BF106:BF113) + SUM(BF137:BF155))*I40),  2)</f>
        <v>0</v>
      </c>
      <c r="K40" s="30"/>
      <c r="L40" s="43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14.55" hidden="1" customHeight="1" x14ac:dyDescent="0.2">
      <c r="A41" s="30"/>
      <c r="B41" s="31"/>
      <c r="C41" s="30"/>
      <c r="D41" s="30"/>
      <c r="E41" s="23" t="s">
        <v>39</v>
      </c>
      <c r="F41" s="106">
        <f>ROUND((SUM(BG106:BG113) + SUM(BG137:BG155)),  2)</f>
        <v>0</v>
      </c>
      <c r="G41" s="30"/>
      <c r="H41" s="30"/>
      <c r="I41" s="107">
        <v>0.2</v>
      </c>
      <c r="J41" s="106">
        <f>0</f>
        <v>0</v>
      </c>
      <c r="K41" s="30"/>
      <c r="L41" s="43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14.55" hidden="1" customHeight="1" x14ac:dyDescent="0.2">
      <c r="A42" s="30"/>
      <c r="B42" s="31"/>
      <c r="C42" s="30"/>
      <c r="D42" s="30"/>
      <c r="E42" s="23" t="s">
        <v>40</v>
      </c>
      <c r="F42" s="106">
        <f>ROUND((SUM(BH106:BH113) + SUM(BH137:BH155)),  2)</f>
        <v>0</v>
      </c>
      <c r="G42" s="30"/>
      <c r="H42" s="30"/>
      <c r="I42" s="107">
        <v>0.2</v>
      </c>
      <c r="J42" s="106">
        <f>0</f>
        <v>0</v>
      </c>
      <c r="K42" s="30"/>
      <c r="L42" s="43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" customFormat="1" ht="14.55" hidden="1" customHeight="1" x14ac:dyDescent="0.2">
      <c r="A43" s="30"/>
      <c r="B43" s="31"/>
      <c r="C43" s="30"/>
      <c r="D43" s="30"/>
      <c r="E43" s="36" t="s">
        <v>41</v>
      </c>
      <c r="F43" s="103">
        <f>ROUND((SUM(BI106:BI113) + SUM(BI137:BI155)),  2)</f>
        <v>0</v>
      </c>
      <c r="G43" s="104"/>
      <c r="H43" s="104"/>
      <c r="I43" s="105">
        <v>0</v>
      </c>
      <c r="J43" s="103">
        <f>0</f>
        <v>0</v>
      </c>
      <c r="K43" s="30"/>
      <c r="L43" s="43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2" customFormat="1" ht="7.05" customHeight="1" x14ac:dyDescent="0.2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43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s="2" customFormat="1" ht="25.2" customHeight="1" x14ac:dyDescent="0.2">
      <c r="A45" s="30"/>
      <c r="B45" s="31"/>
      <c r="C45" s="95"/>
      <c r="D45" s="108" t="s">
        <v>42</v>
      </c>
      <c r="E45" s="61"/>
      <c r="F45" s="61"/>
      <c r="G45" s="109" t="s">
        <v>43</v>
      </c>
      <c r="H45" s="110" t="s">
        <v>44</v>
      </c>
      <c r="I45" s="61"/>
      <c r="J45" s="111">
        <f>SUM(J36:J43)</f>
        <v>0</v>
      </c>
      <c r="K45" s="112"/>
      <c r="L45" s="43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  <row r="46" spans="1:31" s="2" customFormat="1" ht="14.55" customHeight="1" x14ac:dyDescent="0.2">
      <c r="A46" s="30"/>
      <c r="B46" s="31"/>
      <c r="C46" s="30"/>
      <c r="D46" s="30"/>
      <c r="E46" s="30"/>
      <c r="F46" s="30"/>
      <c r="G46" s="30"/>
      <c r="H46" s="30"/>
      <c r="I46" s="30"/>
      <c r="J46" s="30"/>
      <c r="K46" s="30"/>
      <c r="L46" s="43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:31" s="1" customFormat="1" ht="14.55" customHeight="1" x14ac:dyDescent="0.2">
      <c r="B47" s="16"/>
      <c r="L47" s="16"/>
    </row>
    <row r="48" spans="1:31" s="1" customFormat="1" ht="14.55" customHeight="1" x14ac:dyDescent="0.2">
      <c r="B48" s="16"/>
      <c r="L48" s="16"/>
    </row>
    <row r="49" spans="1:31" s="1" customFormat="1" ht="14.55" customHeight="1" x14ac:dyDescent="0.2">
      <c r="B49" s="16"/>
      <c r="L49" s="16"/>
    </row>
    <row r="50" spans="1:31" s="2" customFormat="1" ht="14.55" customHeight="1" x14ac:dyDescent="0.2">
      <c r="B50" s="43"/>
      <c r="D50" s="44" t="s">
        <v>45</v>
      </c>
      <c r="E50" s="45"/>
      <c r="F50" s="45"/>
      <c r="G50" s="44" t="s">
        <v>46</v>
      </c>
      <c r="H50" s="45"/>
      <c r="I50" s="45"/>
      <c r="J50" s="45"/>
      <c r="K50" s="45"/>
      <c r="L50" s="43"/>
    </row>
    <row r="51" spans="1:31" x14ac:dyDescent="0.2">
      <c r="B51" s="16"/>
      <c r="L51" s="16"/>
    </row>
    <row r="52" spans="1:31" x14ac:dyDescent="0.2">
      <c r="B52" s="16"/>
      <c r="L52" s="16"/>
    </row>
    <row r="53" spans="1:31" x14ac:dyDescent="0.2">
      <c r="B53" s="16"/>
      <c r="L53" s="16"/>
    </row>
    <row r="54" spans="1:31" x14ac:dyDescent="0.2">
      <c r="B54" s="16"/>
      <c r="L54" s="16"/>
    </row>
    <row r="55" spans="1:31" x14ac:dyDescent="0.2">
      <c r="B55" s="16"/>
      <c r="L55" s="16"/>
    </row>
    <row r="56" spans="1:31" x14ac:dyDescent="0.2">
      <c r="B56" s="16"/>
      <c r="L56" s="16"/>
    </row>
    <row r="57" spans="1:31" x14ac:dyDescent="0.2">
      <c r="B57" s="16"/>
      <c r="L57" s="16"/>
    </row>
    <row r="58" spans="1:31" x14ac:dyDescent="0.2">
      <c r="B58" s="16"/>
      <c r="L58" s="16"/>
    </row>
    <row r="59" spans="1:31" x14ac:dyDescent="0.2">
      <c r="B59" s="16"/>
      <c r="L59" s="16"/>
    </row>
    <row r="60" spans="1:31" x14ac:dyDescent="0.2">
      <c r="B60" s="16"/>
      <c r="L60" s="16"/>
    </row>
    <row r="61" spans="1:31" s="2" customFormat="1" ht="13.2" x14ac:dyDescent="0.2">
      <c r="A61" s="30"/>
      <c r="B61" s="31"/>
      <c r="C61" s="30"/>
      <c r="D61" s="46" t="s">
        <v>47</v>
      </c>
      <c r="E61" s="33"/>
      <c r="F61" s="113" t="s">
        <v>48</v>
      </c>
      <c r="G61" s="46" t="s">
        <v>47</v>
      </c>
      <c r="H61" s="33"/>
      <c r="I61" s="33"/>
      <c r="J61" s="114" t="s">
        <v>48</v>
      </c>
      <c r="K61" s="33"/>
      <c r="L61" s="4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x14ac:dyDescent="0.2">
      <c r="B62" s="16"/>
      <c r="L62" s="16"/>
    </row>
    <row r="63" spans="1:31" x14ac:dyDescent="0.2">
      <c r="B63" s="16"/>
      <c r="L63" s="16"/>
    </row>
    <row r="64" spans="1:31" x14ac:dyDescent="0.2">
      <c r="B64" s="16"/>
      <c r="L64" s="16"/>
    </row>
    <row r="65" spans="1:31" s="2" customFormat="1" ht="13.2" x14ac:dyDescent="0.2">
      <c r="A65" s="30"/>
      <c r="B65" s="31"/>
      <c r="C65" s="30"/>
      <c r="D65" s="44" t="s">
        <v>49</v>
      </c>
      <c r="E65" s="47"/>
      <c r="F65" s="47"/>
      <c r="G65" s="44" t="s">
        <v>50</v>
      </c>
      <c r="H65" s="47"/>
      <c r="I65" s="47"/>
      <c r="J65" s="47"/>
      <c r="K65" s="47"/>
      <c r="L65" s="4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x14ac:dyDescent="0.2">
      <c r="B66" s="16"/>
      <c r="L66" s="16"/>
    </row>
    <row r="67" spans="1:31" x14ac:dyDescent="0.2">
      <c r="B67" s="16"/>
      <c r="L67" s="16"/>
    </row>
    <row r="68" spans="1:31" x14ac:dyDescent="0.2">
      <c r="B68" s="16"/>
      <c r="L68" s="16"/>
    </row>
    <row r="69" spans="1:31" x14ac:dyDescent="0.2">
      <c r="B69" s="16"/>
      <c r="L69" s="16"/>
    </row>
    <row r="70" spans="1:31" x14ac:dyDescent="0.2">
      <c r="B70" s="16"/>
      <c r="L70" s="16"/>
    </row>
    <row r="71" spans="1:31" x14ac:dyDescent="0.2">
      <c r="B71" s="16"/>
      <c r="L71" s="16"/>
    </row>
    <row r="72" spans="1:31" x14ac:dyDescent="0.2">
      <c r="B72" s="16"/>
      <c r="L72" s="16"/>
    </row>
    <row r="73" spans="1:31" x14ac:dyDescent="0.2">
      <c r="B73" s="16"/>
      <c r="L73" s="16"/>
    </row>
    <row r="74" spans="1:31" x14ac:dyDescent="0.2">
      <c r="B74" s="16"/>
      <c r="L74" s="16"/>
    </row>
    <row r="75" spans="1:31" x14ac:dyDescent="0.2">
      <c r="B75" s="16"/>
      <c r="L75" s="16"/>
    </row>
    <row r="76" spans="1:31" s="2" customFormat="1" ht="13.2" x14ac:dyDescent="0.2">
      <c r="A76" s="30"/>
      <c r="B76" s="31"/>
      <c r="C76" s="30"/>
      <c r="D76" s="46" t="s">
        <v>47</v>
      </c>
      <c r="E76" s="33"/>
      <c r="F76" s="113" t="s">
        <v>48</v>
      </c>
      <c r="G76" s="46" t="s">
        <v>47</v>
      </c>
      <c r="H76" s="33"/>
      <c r="I76" s="33"/>
      <c r="J76" s="114" t="s">
        <v>48</v>
      </c>
      <c r="K76" s="33"/>
      <c r="L76" s="4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55" customHeight="1" x14ac:dyDescent="0.2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7.05" customHeight="1" x14ac:dyDescent="0.2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5.05" customHeight="1" x14ac:dyDescent="0.2">
      <c r="A82" s="30"/>
      <c r="B82" s="31"/>
      <c r="C82" s="17" t="s">
        <v>188</v>
      </c>
      <c r="D82" s="30"/>
      <c r="E82" s="30"/>
      <c r="F82" s="30"/>
      <c r="G82" s="30"/>
      <c r="H82" s="30"/>
      <c r="I82" s="30"/>
      <c r="J82" s="30"/>
      <c r="K82" s="30"/>
      <c r="L82" s="4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7.05" customHeight="1" x14ac:dyDescent="0.2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 x14ac:dyDescent="0.2">
      <c r="A84" s="30"/>
      <c r="B84" s="31"/>
      <c r="C84" s="23" t="s">
        <v>15</v>
      </c>
      <c r="D84" s="30"/>
      <c r="E84" s="30"/>
      <c r="F84" s="30"/>
      <c r="G84" s="30"/>
      <c r="H84" s="30"/>
      <c r="I84" s="30"/>
      <c r="J84" s="30"/>
      <c r="K84" s="30"/>
      <c r="L84" s="4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 x14ac:dyDescent="0.2">
      <c r="A85" s="30"/>
      <c r="B85" s="31"/>
      <c r="C85" s="30"/>
      <c r="D85" s="30"/>
      <c r="E85" s="428" t="str">
        <f>E7</f>
        <v>Vinárstvo S</v>
      </c>
      <c r="F85" s="429"/>
      <c r="G85" s="429"/>
      <c r="H85" s="429"/>
      <c r="I85" s="30"/>
      <c r="J85" s="30"/>
      <c r="K85" s="30"/>
      <c r="L85" s="4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1" customFormat="1" ht="12" customHeight="1" x14ac:dyDescent="0.2">
      <c r="B86" s="16"/>
      <c r="C86" s="23" t="s">
        <v>181</v>
      </c>
      <c r="L86" s="16"/>
    </row>
    <row r="87" spans="1:31" s="1" customFormat="1" ht="16.5" customHeight="1" x14ac:dyDescent="0.2">
      <c r="B87" s="16"/>
      <c r="E87" s="428" t="s">
        <v>87</v>
      </c>
      <c r="F87" s="374"/>
      <c r="G87" s="374"/>
      <c r="H87" s="374"/>
      <c r="L87" s="16"/>
    </row>
    <row r="88" spans="1:31" s="1" customFormat="1" ht="12" customHeight="1" x14ac:dyDescent="0.2">
      <c r="B88" s="16"/>
      <c r="C88" s="23" t="s">
        <v>182</v>
      </c>
      <c r="L88" s="16"/>
    </row>
    <row r="89" spans="1:31" s="2" customFormat="1" ht="16.5" customHeight="1" x14ac:dyDescent="0.2">
      <c r="A89" s="30"/>
      <c r="B89" s="31"/>
      <c r="C89" s="30"/>
      <c r="D89" s="30"/>
      <c r="E89" s="431" t="s">
        <v>2845</v>
      </c>
      <c r="F89" s="425"/>
      <c r="G89" s="425"/>
      <c r="H89" s="425"/>
      <c r="I89" s="30"/>
      <c r="J89" s="30"/>
      <c r="K89" s="30"/>
      <c r="L89" s="4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12" customHeight="1" x14ac:dyDescent="0.2">
      <c r="A90" s="30"/>
      <c r="B90" s="31"/>
      <c r="C90" s="23"/>
      <c r="D90" s="30"/>
      <c r="E90" s="30"/>
      <c r="F90" s="30"/>
      <c r="G90" s="30"/>
      <c r="H90" s="30"/>
      <c r="I90" s="30"/>
      <c r="J90" s="30"/>
      <c r="K90" s="30"/>
      <c r="L90" s="43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6.5" customHeight="1" x14ac:dyDescent="0.2">
      <c r="A91" s="30"/>
      <c r="B91" s="31"/>
      <c r="C91" s="30"/>
      <c r="D91" s="30"/>
      <c r="E91" s="404"/>
      <c r="F91" s="425"/>
      <c r="G91" s="425"/>
      <c r="H91" s="425"/>
      <c r="I91" s="30"/>
      <c r="J91" s="30"/>
      <c r="K91" s="30"/>
      <c r="L91" s="43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7.05" customHeight="1" x14ac:dyDescent="0.2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3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2" customHeight="1" x14ac:dyDescent="0.2">
      <c r="A93" s="30"/>
      <c r="B93" s="31"/>
      <c r="C93" s="23" t="s">
        <v>18</v>
      </c>
      <c r="D93" s="30"/>
      <c r="E93" s="30"/>
      <c r="F93" s="21" t="str">
        <f>F16</f>
        <v>k.ú.Strekov,okres Nové Zámky</v>
      </c>
      <c r="G93" s="30"/>
      <c r="H93" s="30"/>
      <c r="I93" s="23" t="s">
        <v>20</v>
      </c>
      <c r="J93" s="56">
        <f>IF(J16="","",J16)</f>
        <v>44665</v>
      </c>
      <c r="K93" s="30"/>
      <c r="L93" s="43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7.05" customHeight="1" x14ac:dyDescent="0.2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43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25.8" customHeight="1" x14ac:dyDescent="0.2">
      <c r="A95" s="30"/>
      <c r="B95" s="31"/>
      <c r="C95" s="23" t="s">
        <v>21</v>
      </c>
      <c r="D95" s="30"/>
      <c r="E95" s="30"/>
      <c r="F95" s="21" t="str">
        <f>E19</f>
        <v xml:space="preserve"> STON a.s. , Uhrova 18, 831 01 Bratislava</v>
      </c>
      <c r="G95" s="30"/>
      <c r="H95" s="30"/>
      <c r="I95" s="23" t="s">
        <v>26</v>
      </c>
      <c r="J95" s="26" t="str">
        <f>E25</f>
        <v xml:space="preserve"> Ing. arch. Tomáš Krištek</v>
      </c>
      <c r="K95" s="30"/>
      <c r="L95" s="43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2" customFormat="1" ht="15.3" customHeight="1" x14ac:dyDescent="0.2">
      <c r="A96" s="30"/>
      <c r="B96" s="31"/>
      <c r="C96" s="23" t="s">
        <v>24</v>
      </c>
      <c r="D96" s="30"/>
      <c r="E96" s="30"/>
      <c r="F96" s="21" t="str">
        <f>IF(E22="","",E22)</f>
        <v>Vyplň údaj</v>
      </c>
      <c r="G96" s="30"/>
      <c r="H96" s="30"/>
      <c r="I96" s="23" t="s">
        <v>28</v>
      </c>
      <c r="J96" s="26" t="str">
        <f>E28</f>
        <v>Rosoft,s.r.o.</v>
      </c>
      <c r="K96" s="30"/>
      <c r="L96" s="43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65" s="2" customFormat="1" ht="10.199999999999999" customHeight="1" x14ac:dyDescent="0.2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3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65" s="2" customFormat="1" ht="29.25" customHeight="1" x14ac:dyDescent="0.2">
      <c r="A98" s="30"/>
      <c r="B98" s="31"/>
      <c r="C98" s="115" t="s">
        <v>189</v>
      </c>
      <c r="D98" s="95"/>
      <c r="E98" s="95"/>
      <c r="F98" s="95"/>
      <c r="G98" s="95"/>
      <c r="H98" s="95"/>
      <c r="I98" s="95"/>
      <c r="J98" s="116" t="s">
        <v>190</v>
      </c>
      <c r="K98" s="95"/>
      <c r="L98" s="43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65" s="2" customFormat="1" ht="10.199999999999999" customHeight="1" x14ac:dyDescent="0.2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3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65" s="2" customFormat="1" ht="22.8" customHeight="1" x14ac:dyDescent="0.2">
      <c r="A100" s="30"/>
      <c r="B100" s="31"/>
      <c r="C100" s="117" t="s">
        <v>191</v>
      </c>
      <c r="D100" s="30"/>
      <c r="E100" s="30"/>
      <c r="F100" s="30"/>
      <c r="G100" s="30"/>
      <c r="H100" s="30"/>
      <c r="I100" s="30"/>
      <c r="J100" s="72">
        <f>J137</f>
        <v>0</v>
      </c>
      <c r="K100" s="30"/>
      <c r="L100" s="43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U100" s="13" t="s">
        <v>192</v>
      </c>
    </row>
    <row r="101" spans="1:65" s="8" customFormat="1" ht="25.05" customHeight="1" x14ac:dyDescent="0.2">
      <c r="B101" s="118"/>
      <c r="D101" s="119" t="s">
        <v>1100</v>
      </c>
      <c r="E101" s="120"/>
      <c r="F101" s="120"/>
      <c r="G101" s="120"/>
      <c r="H101" s="120"/>
      <c r="I101" s="120"/>
      <c r="J101" s="121">
        <f>J146</f>
        <v>0</v>
      </c>
      <c r="L101" s="118"/>
    </row>
    <row r="102" spans="1:65" s="9" customFormat="1" ht="19.95" customHeight="1" x14ac:dyDescent="0.2">
      <c r="B102" s="122"/>
      <c r="D102" s="123" t="s">
        <v>1101</v>
      </c>
      <c r="E102" s="124"/>
      <c r="F102" s="124"/>
      <c r="G102" s="124"/>
      <c r="H102" s="124"/>
      <c r="I102" s="124"/>
      <c r="J102" s="125">
        <f>J147</f>
        <v>0</v>
      </c>
      <c r="L102" s="122"/>
    </row>
    <row r="103" spans="1:65" s="9" customFormat="1" ht="19.95" customHeight="1" x14ac:dyDescent="0.2">
      <c r="B103" s="122"/>
      <c r="D103" s="123" t="s">
        <v>1102</v>
      </c>
      <c r="E103" s="124"/>
      <c r="F103" s="124"/>
      <c r="G103" s="124"/>
      <c r="H103" s="124"/>
      <c r="I103" s="124"/>
      <c r="J103" s="125">
        <f>J150</f>
        <v>0</v>
      </c>
      <c r="L103" s="122"/>
    </row>
    <row r="104" spans="1:65" s="2" customFormat="1" ht="21.75" customHeight="1" x14ac:dyDescent="0.2">
      <c r="A104" s="30"/>
      <c r="B104" s="31"/>
      <c r="C104" s="30"/>
      <c r="D104" s="30"/>
      <c r="E104" s="30"/>
      <c r="F104" s="30"/>
      <c r="G104" s="30"/>
      <c r="H104" s="30"/>
      <c r="I104" s="30"/>
      <c r="J104" s="30"/>
      <c r="K104" s="30"/>
      <c r="L104" s="43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65" s="2" customFormat="1" ht="7.05" customHeight="1" x14ac:dyDescent="0.2">
      <c r="A105" s="30"/>
      <c r="B105" s="31"/>
      <c r="C105" s="30"/>
      <c r="D105" s="30"/>
      <c r="E105" s="30"/>
      <c r="F105" s="30"/>
      <c r="G105" s="30"/>
      <c r="H105" s="30"/>
      <c r="I105" s="30"/>
      <c r="J105" s="30"/>
      <c r="K105" s="30"/>
      <c r="L105" s="43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65" s="2" customFormat="1" ht="29.25" customHeight="1" x14ac:dyDescent="0.2">
      <c r="A106" s="30"/>
      <c r="B106" s="31"/>
      <c r="C106" s="117" t="s">
        <v>196</v>
      </c>
      <c r="D106" s="30"/>
      <c r="E106" s="30"/>
      <c r="F106" s="30"/>
      <c r="G106" s="30"/>
      <c r="H106" s="30"/>
      <c r="I106" s="30"/>
      <c r="J106" s="126">
        <f>ROUND(J107 + J108 + J109 + J110 + J111 + J112,2)</f>
        <v>0</v>
      </c>
      <c r="K106" s="30"/>
      <c r="L106" s="43"/>
      <c r="N106" s="127" t="s">
        <v>36</v>
      </c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65" s="2" customFormat="1" ht="18" customHeight="1" x14ac:dyDescent="0.2">
      <c r="A107" s="30"/>
      <c r="B107" s="128"/>
      <c r="C107" s="129"/>
      <c r="D107" s="424" t="s">
        <v>197</v>
      </c>
      <c r="E107" s="430"/>
      <c r="F107" s="430"/>
      <c r="G107" s="129"/>
      <c r="H107" s="129"/>
      <c r="I107" s="129"/>
      <c r="J107" s="88">
        <v>0</v>
      </c>
      <c r="K107" s="129"/>
      <c r="L107" s="131"/>
      <c r="M107" s="132"/>
      <c r="N107" s="133" t="s">
        <v>38</v>
      </c>
      <c r="O107" s="132"/>
      <c r="P107" s="132"/>
      <c r="Q107" s="132"/>
      <c r="R107" s="132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198</v>
      </c>
      <c r="AZ107" s="132"/>
      <c r="BA107" s="132"/>
      <c r="BB107" s="132"/>
      <c r="BC107" s="132"/>
      <c r="BD107" s="132"/>
      <c r="BE107" s="135">
        <f t="shared" ref="BE107:BE112" si="0">IF(N107="základná",J107,0)</f>
        <v>0</v>
      </c>
      <c r="BF107" s="135">
        <f t="shared" ref="BF107:BF112" si="1">IF(N107="znížená",J107,0)</f>
        <v>0</v>
      </c>
      <c r="BG107" s="135">
        <f t="shared" ref="BG107:BG112" si="2">IF(N107="zákl. prenesená",J107,0)</f>
        <v>0</v>
      </c>
      <c r="BH107" s="135">
        <f t="shared" ref="BH107:BH112" si="3">IF(N107="zníž. prenesená",J107,0)</f>
        <v>0</v>
      </c>
      <c r="BI107" s="135">
        <f t="shared" ref="BI107:BI112" si="4">IF(N107="nulová",J107,0)</f>
        <v>0</v>
      </c>
      <c r="BJ107" s="134" t="s">
        <v>84</v>
      </c>
      <c r="BK107" s="132"/>
      <c r="BL107" s="132"/>
      <c r="BM107" s="132"/>
    </row>
    <row r="108" spans="1:65" s="2" customFormat="1" ht="18" customHeight="1" x14ac:dyDescent="0.2">
      <c r="A108" s="30"/>
      <c r="B108" s="128"/>
      <c r="C108" s="129"/>
      <c r="D108" s="424" t="s">
        <v>199</v>
      </c>
      <c r="E108" s="430"/>
      <c r="F108" s="430"/>
      <c r="G108" s="129"/>
      <c r="H108" s="129"/>
      <c r="I108" s="129"/>
      <c r="J108" s="88">
        <v>0</v>
      </c>
      <c r="K108" s="129"/>
      <c r="L108" s="131"/>
      <c r="M108" s="132"/>
      <c r="N108" s="133" t="s">
        <v>38</v>
      </c>
      <c r="O108" s="132"/>
      <c r="P108" s="132"/>
      <c r="Q108" s="132"/>
      <c r="R108" s="132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4" t="s">
        <v>198</v>
      </c>
      <c r="AZ108" s="132"/>
      <c r="BA108" s="132"/>
      <c r="BB108" s="132"/>
      <c r="BC108" s="132"/>
      <c r="BD108" s="132"/>
      <c r="BE108" s="135">
        <f t="shared" si="0"/>
        <v>0</v>
      </c>
      <c r="BF108" s="135">
        <f t="shared" si="1"/>
        <v>0</v>
      </c>
      <c r="BG108" s="135">
        <f t="shared" si="2"/>
        <v>0</v>
      </c>
      <c r="BH108" s="135">
        <f t="shared" si="3"/>
        <v>0</v>
      </c>
      <c r="BI108" s="135">
        <f t="shared" si="4"/>
        <v>0</v>
      </c>
      <c r="BJ108" s="134" t="s">
        <v>84</v>
      </c>
      <c r="BK108" s="132"/>
      <c r="BL108" s="132"/>
      <c r="BM108" s="132"/>
    </row>
    <row r="109" spans="1:65" s="2" customFormat="1" ht="18" customHeight="1" x14ac:dyDescent="0.2">
      <c r="A109" s="30"/>
      <c r="B109" s="128"/>
      <c r="C109" s="129"/>
      <c r="D109" s="424" t="s">
        <v>200</v>
      </c>
      <c r="E109" s="430"/>
      <c r="F109" s="430"/>
      <c r="G109" s="129"/>
      <c r="H109" s="129"/>
      <c r="I109" s="129"/>
      <c r="J109" s="88">
        <v>0</v>
      </c>
      <c r="K109" s="129"/>
      <c r="L109" s="131"/>
      <c r="M109" s="132"/>
      <c r="N109" s="133" t="s">
        <v>38</v>
      </c>
      <c r="O109" s="132"/>
      <c r="P109" s="132"/>
      <c r="Q109" s="132"/>
      <c r="R109" s="132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198</v>
      </c>
      <c r="AZ109" s="132"/>
      <c r="BA109" s="132"/>
      <c r="BB109" s="132"/>
      <c r="BC109" s="132"/>
      <c r="BD109" s="132"/>
      <c r="BE109" s="135">
        <f t="shared" si="0"/>
        <v>0</v>
      </c>
      <c r="BF109" s="135">
        <f t="shared" si="1"/>
        <v>0</v>
      </c>
      <c r="BG109" s="135">
        <f t="shared" si="2"/>
        <v>0</v>
      </c>
      <c r="BH109" s="135">
        <f t="shared" si="3"/>
        <v>0</v>
      </c>
      <c r="BI109" s="135">
        <f t="shared" si="4"/>
        <v>0</v>
      </c>
      <c r="BJ109" s="134" t="s">
        <v>84</v>
      </c>
      <c r="BK109" s="132"/>
      <c r="BL109" s="132"/>
      <c r="BM109" s="132"/>
    </row>
    <row r="110" spans="1:65" s="2" customFormat="1" ht="18" customHeight="1" x14ac:dyDescent="0.2">
      <c r="A110" s="30"/>
      <c r="B110" s="128"/>
      <c r="C110" s="129"/>
      <c r="D110" s="424" t="s">
        <v>201</v>
      </c>
      <c r="E110" s="430"/>
      <c r="F110" s="430"/>
      <c r="G110" s="129"/>
      <c r="H110" s="129"/>
      <c r="I110" s="129"/>
      <c r="J110" s="88">
        <v>0</v>
      </c>
      <c r="K110" s="129"/>
      <c r="L110" s="131"/>
      <c r="M110" s="132"/>
      <c r="N110" s="133" t="s">
        <v>38</v>
      </c>
      <c r="O110" s="132"/>
      <c r="P110" s="132"/>
      <c r="Q110" s="132"/>
      <c r="R110" s="132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198</v>
      </c>
      <c r="AZ110" s="132"/>
      <c r="BA110" s="132"/>
      <c r="BB110" s="132"/>
      <c r="BC110" s="132"/>
      <c r="BD110" s="132"/>
      <c r="BE110" s="135">
        <f t="shared" si="0"/>
        <v>0</v>
      </c>
      <c r="BF110" s="135">
        <f t="shared" si="1"/>
        <v>0</v>
      </c>
      <c r="BG110" s="135">
        <f t="shared" si="2"/>
        <v>0</v>
      </c>
      <c r="BH110" s="135">
        <f t="shared" si="3"/>
        <v>0</v>
      </c>
      <c r="BI110" s="135">
        <f t="shared" si="4"/>
        <v>0</v>
      </c>
      <c r="BJ110" s="134" t="s">
        <v>84</v>
      </c>
      <c r="BK110" s="132"/>
      <c r="BL110" s="132"/>
      <c r="BM110" s="132"/>
    </row>
    <row r="111" spans="1:65" s="2" customFormat="1" ht="18" customHeight="1" x14ac:dyDescent="0.2">
      <c r="A111" s="30"/>
      <c r="B111" s="128"/>
      <c r="C111" s="129"/>
      <c r="D111" s="424" t="s">
        <v>202</v>
      </c>
      <c r="E111" s="430"/>
      <c r="F111" s="430"/>
      <c r="G111" s="129"/>
      <c r="H111" s="129"/>
      <c r="I111" s="129"/>
      <c r="J111" s="88">
        <v>0</v>
      </c>
      <c r="K111" s="129"/>
      <c r="L111" s="131"/>
      <c r="M111" s="132"/>
      <c r="N111" s="133" t="s">
        <v>38</v>
      </c>
      <c r="O111" s="132"/>
      <c r="P111" s="132"/>
      <c r="Q111" s="132"/>
      <c r="R111" s="132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4" t="s">
        <v>198</v>
      </c>
      <c r="AZ111" s="132"/>
      <c r="BA111" s="132"/>
      <c r="BB111" s="132"/>
      <c r="BC111" s="132"/>
      <c r="BD111" s="132"/>
      <c r="BE111" s="135">
        <f t="shared" si="0"/>
        <v>0</v>
      </c>
      <c r="BF111" s="135">
        <f t="shared" si="1"/>
        <v>0</v>
      </c>
      <c r="BG111" s="135">
        <f t="shared" si="2"/>
        <v>0</v>
      </c>
      <c r="BH111" s="135">
        <f t="shared" si="3"/>
        <v>0</v>
      </c>
      <c r="BI111" s="135">
        <f t="shared" si="4"/>
        <v>0</v>
      </c>
      <c r="BJ111" s="134" t="s">
        <v>84</v>
      </c>
      <c r="BK111" s="132"/>
      <c r="BL111" s="132"/>
      <c r="BM111" s="132"/>
    </row>
    <row r="112" spans="1:65" s="2" customFormat="1" ht="18" customHeight="1" x14ac:dyDescent="0.2">
      <c r="A112" s="30"/>
      <c r="B112" s="128"/>
      <c r="C112" s="129"/>
      <c r="D112" s="130" t="s">
        <v>203</v>
      </c>
      <c r="E112" s="129"/>
      <c r="F112" s="129"/>
      <c r="G112" s="129"/>
      <c r="H112" s="129"/>
      <c r="I112" s="129"/>
      <c r="J112" s="88">
        <f>ROUND(J34*T112,2)</f>
        <v>0</v>
      </c>
      <c r="K112" s="129"/>
      <c r="L112" s="131"/>
      <c r="M112" s="132"/>
      <c r="N112" s="133" t="s">
        <v>38</v>
      </c>
      <c r="O112" s="132"/>
      <c r="P112" s="132"/>
      <c r="Q112" s="132"/>
      <c r="R112" s="132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4" t="s">
        <v>204</v>
      </c>
      <c r="AZ112" s="132"/>
      <c r="BA112" s="132"/>
      <c r="BB112" s="132"/>
      <c r="BC112" s="132"/>
      <c r="BD112" s="132"/>
      <c r="BE112" s="135">
        <f t="shared" si="0"/>
        <v>0</v>
      </c>
      <c r="BF112" s="135">
        <f t="shared" si="1"/>
        <v>0</v>
      </c>
      <c r="BG112" s="135">
        <f t="shared" si="2"/>
        <v>0</v>
      </c>
      <c r="BH112" s="135">
        <f t="shared" si="3"/>
        <v>0</v>
      </c>
      <c r="BI112" s="135">
        <f t="shared" si="4"/>
        <v>0</v>
      </c>
      <c r="BJ112" s="134" t="s">
        <v>84</v>
      </c>
      <c r="BK112" s="132"/>
      <c r="BL112" s="132"/>
      <c r="BM112" s="132"/>
    </row>
    <row r="113" spans="1:31" s="2" customFormat="1" x14ac:dyDescent="0.2">
      <c r="A113" s="30"/>
      <c r="B113" s="31"/>
      <c r="C113" s="30"/>
      <c r="D113" s="30"/>
      <c r="E113" s="30"/>
      <c r="F113" s="30"/>
      <c r="G113" s="30"/>
      <c r="H113" s="30"/>
      <c r="I113" s="30"/>
      <c r="J113" s="30"/>
      <c r="K113" s="30"/>
      <c r="L113" s="43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2" customFormat="1" ht="29.25" customHeight="1" x14ac:dyDescent="0.2">
      <c r="A114" s="30"/>
      <c r="B114" s="31"/>
      <c r="C114" s="94" t="s">
        <v>179</v>
      </c>
      <c r="D114" s="95"/>
      <c r="E114" s="95"/>
      <c r="F114" s="95"/>
      <c r="G114" s="95"/>
      <c r="H114" s="95"/>
      <c r="I114" s="95"/>
      <c r="J114" s="96">
        <f>ROUND(J100+J106,2)</f>
        <v>0</v>
      </c>
      <c r="K114" s="95"/>
      <c r="L114" s="43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2" customFormat="1" ht="7.05" customHeight="1" x14ac:dyDescent="0.2">
      <c r="A115" s="30"/>
      <c r="B115" s="48"/>
      <c r="C115" s="49"/>
      <c r="D115" s="49"/>
      <c r="E115" s="49"/>
      <c r="F115" s="49"/>
      <c r="G115" s="49"/>
      <c r="H115" s="49"/>
      <c r="I115" s="49"/>
      <c r="J115" s="49"/>
      <c r="K115" s="49"/>
      <c r="L115" s="43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9" spans="1:31" s="2" customFormat="1" ht="7.05" customHeight="1" x14ac:dyDescent="0.2">
      <c r="A119" s="30"/>
      <c r="B119" s="50"/>
      <c r="C119" s="51"/>
      <c r="D119" s="51"/>
      <c r="E119" s="51"/>
      <c r="F119" s="51"/>
      <c r="G119" s="51"/>
      <c r="H119" s="51"/>
      <c r="I119" s="51"/>
      <c r="J119" s="51"/>
      <c r="K119" s="51"/>
      <c r="L119" s="43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2" customFormat="1" ht="25.05" customHeight="1" x14ac:dyDescent="0.2">
      <c r="A120" s="30"/>
      <c r="B120" s="31"/>
      <c r="C120" s="17" t="s">
        <v>205</v>
      </c>
      <c r="D120" s="30"/>
      <c r="E120" s="30"/>
      <c r="F120" s="30"/>
      <c r="G120" s="30"/>
      <c r="H120" s="30"/>
      <c r="I120" s="30"/>
      <c r="J120" s="30"/>
      <c r="K120" s="30"/>
      <c r="L120" s="43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2" customFormat="1" ht="7.05" customHeight="1" x14ac:dyDescent="0.2">
      <c r="A121" s="30"/>
      <c r="B121" s="31"/>
      <c r="C121" s="30"/>
      <c r="D121" s="30"/>
      <c r="E121" s="30"/>
      <c r="F121" s="30"/>
      <c r="G121" s="30"/>
      <c r="H121" s="30"/>
      <c r="I121" s="30"/>
      <c r="J121" s="30"/>
      <c r="K121" s="30"/>
      <c r="L121" s="43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2" customFormat="1" ht="12" customHeight="1" x14ac:dyDescent="0.2">
      <c r="A122" s="30"/>
      <c r="B122" s="31"/>
      <c r="C122" s="23" t="s">
        <v>15</v>
      </c>
      <c r="D122" s="30"/>
      <c r="E122" s="30"/>
      <c r="F122" s="30"/>
      <c r="G122" s="30"/>
      <c r="H122" s="30"/>
      <c r="I122" s="30"/>
      <c r="J122" s="30"/>
      <c r="K122" s="30"/>
      <c r="L122" s="43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2" customFormat="1" ht="16.5" customHeight="1" x14ac:dyDescent="0.2">
      <c r="A123" s="30"/>
      <c r="B123" s="31"/>
      <c r="C123" s="30"/>
      <c r="D123" s="30"/>
      <c r="E123" s="428" t="str">
        <f>E7</f>
        <v>Vinárstvo S</v>
      </c>
      <c r="F123" s="429"/>
      <c r="G123" s="429"/>
      <c r="H123" s="429"/>
      <c r="I123" s="30"/>
      <c r="J123" s="30"/>
      <c r="K123" s="30"/>
      <c r="L123" s="43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1" customFormat="1" ht="12" customHeight="1" x14ac:dyDescent="0.2">
      <c r="B124" s="16"/>
      <c r="C124" s="23" t="s">
        <v>181</v>
      </c>
      <c r="L124" s="16"/>
    </row>
    <row r="125" spans="1:31" s="1" customFormat="1" ht="16.5" customHeight="1" x14ac:dyDescent="0.2">
      <c r="B125" s="16"/>
      <c r="E125" s="428" t="s">
        <v>87</v>
      </c>
      <c r="F125" s="374"/>
      <c r="G125" s="374"/>
      <c r="H125" s="374"/>
      <c r="L125" s="16"/>
    </row>
    <row r="126" spans="1:31" s="1" customFormat="1" ht="12" customHeight="1" x14ac:dyDescent="0.2">
      <c r="B126" s="16"/>
      <c r="C126" s="23" t="s">
        <v>182</v>
      </c>
      <c r="L126" s="16"/>
    </row>
    <row r="127" spans="1:31" s="2" customFormat="1" ht="16.5" customHeight="1" x14ac:dyDescent="0.2">
      <c r="A127" s="30"/>
      <c r="B127" s="31"/>
      <c r="C127" s="30"/>
      <c r="D127" s="30"/>
      <c r="E127" s="431" t="s">
        <v>2845</v>
      </c>
      <c r="F127" s="425"/>
      <c r="G127" s="425"/>
      <c r="H127" s="425"/>
      <c r="I127" s="30"/>
      <c r="J127" s="30"/>
      <c r="K127" s="30"/>
      <c r="L127" s="43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2" customFormat="1" ht="12" customHeight="1" x14ac:dyDescent="0.2">
      <c r="A128" s="30"/>
      <c r="B128" s="31"/>
      <c r="C128" s="23"/>
      <c r="D128" s="30"/>
      <c r="E128" s="30"/>
      <c r="F128" s="30"/>
      <c r="G128" s="30"/>
      <c r="H128" s="30"/>
      <c r="I128" s="30"/>
      <c r="J128" s="30"/>
      <c r="K128" s="30"/>
      <c r="L128" s="43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65" s="2" customFormat="1" ht="16.5" customHeight="1" x14ac:dyDescent="0.2">
      <c r="A129" s="30"/>
      <c r="B129" s="31"/>
      <c r="C129" s="30"/>
      <c r="D129" s="30"/>
      <c r="E129" s="404"/>
      <c r="F129" s="425"/>
      <c r="G129" s="425"/>
      <c r="H129" s="425"/>
      <c r="I129" s="30"/>
      <c r="J129" s="30"/>
      <c r="K129" s="30"/>
      <c r="L129" s="43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65" s="2" customFormat="1" ht="7.05" customHeight="1" x14ac:dyDescent="0.2">
      <c r="A130" s="30"/>
      <c r="B130" s="31"/>
      <c r="C130" s="30"/>
      <c r="D130" s="30"/>
      <c r="E130" s="30"/>
      <c r="F130" s="30"/>
      <c r="G130" s="30"/>
      <c r="H130" s="30"/>
      <c r="I130" s="30"/>
      <c r="J130" s="30"/>
      <c r="K130" s="30"/>
      <c r="L130" s="43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65" s="2" customFormat="1" ht="12" customHeight="1" x14ac:dyDescent="0.2">
      <c r="A131" s="30"/>
      <c r="B131" s="31"/>
      <c r="C131" s="23" t="s">
        <v>18</v>
      </c>
      <c r="D131" s="30"/>
      <c r="E131" s="30"/>
      <c r="F131" s="21" t="str">
        <f>F16</f>
        <v>k.ú.Strekov,okres Nové Zámky</v>
      </c>
      <c r="G131" s="30"/>
      <c r="H131" s="30"/>
      <c r="I131" s="23" t="s">
        <v>20</v>
      </c>
      <c r="J131" s="56">
        <f>IF(J16="","",J16)</f>
        <v>44665</v>
      </c>
      <c r="K131" s="30"/>
      <c r="L131" s="43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65" s="2" customFormat="1" ht="7.05" customHeight="1" x14ac:dyDescent="0.2">
      <c r="A132" s="30"/>
      <c r="B132" s="31"/>
      <c r="C132" s="30"/>
      <c r="D132" s="30"/>
      <c r="E132" s="30"/>
      <c r="F132" s="30"/>
      <c r="G132" s="30"/>
      <c r="H132" s="30"/>
      <c r="I132" s="30"/>
      <c r="J132" s="30"/>
      <c r="K132" s="30"/>
      <c r="L132" s="43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65" s="2" customFormat="1" ht="25.8" customHeight="1" x14ac:dyDescent="0.2">
      <c r="A133" s="30"/>
      <c r="B133" s="31"/>
      <c r="C133" s="23" t="s">
        <v>21</v>
      </c>
      <c r="D133" s="30"/>
      <c r="E133" s="30"/>
      <c r="F133" s="21" t="str">
        <f>E19</f>
        <v xml:space="preserve"> STON a.s. , Uhrova 18, 831 01 Bratislava</v>
      </c>
      <c r="G133" s="30"/>
      <c r="H133" s="30"/>
      <c r="I133" s="23" t="s">
        <v>26</v>
      </c>
      <c r="J133" s="26" t="str">
        <f>E25</f>
        <v xml:space="preserve"> Ing. arch. Tomáš Krištek</v>
      </c>
      <c r="K133" s="30"/>
      <c r="L133" s="43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1:65" s="2" customFormat="1" ht="15.3" customHeight="1" x14ac:dyDescent="0.2">
      <c r="A134" s="30"/>
      <c r="B134" s="31"/>
      <c r="C134" s="23" t="s">
        <v>24</v>
      </c>
      <c r="D134" s="30"/>
      <c r="E134" s="30"/>
      <c r="F134" s="21" t="str">
        <f>IF(E22="","",E22)</f>
        <v>Vyplň údaj</v>
      </c>
      <c r="G134" s="30"/>
      <c r="H134" s="30"/>
      <c r="I134" s="23" t="s">
        <v>28</v>
      </c>
      <c r="J134" s="26" t="str">
        <f>E28</f>
        <v>Rosoft,s.r.o.</v>
      </c>
      <c r="K134" s="30"/>
      <c r="L134" s="43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</row>
    <row r="135" spans="1:65" s="2" customFormat="1" ht="10.199999999999999" customHeight="1" x14ac:dyDescent="0.2">
      <c r="A135" s="30"/>
      <c r="B135" s="31"/>
      <c r="C135" s="30"/>
      <c r="D135" s="30"/>
      <c r="E135" s="30"/>
      <c r="F135" s="30"/>
      <c r="G135" s="30"/>
      <c r="H135" s="30"/>
      <c r="I135" s="30"/>
      <c r="J135" s="30"/>
      <c r="K135" s="30"/>
      <c r="L135" s="43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  <row r="136" spans="1:65" s="10" customFormat="1" ht="29.25" customHeight="1" x14ac:dyDescent="0.2">
      <c r="A136" s="136"/>
      <c r="B136" s="137"/>
      <c r="C136" s="138" t="s">
        <v>206</v>
      </c>
      <c r="D136" s="139" t="s">
        <v>57</v>
      </c>
      <c r="E136" s="139" t="s">
        <v>53</v>
      </c>
      <c r="F136" s="139" t="s">
        <v>54</v>
      </c>
      <c r="G136" s="139" t="s">
        <v>207</v>
      </c>
      <c r="H136" s="139" t="s">
        <v>208</v>
      </c>
      <c r="I136" s="139" t="s">
        <v>209</v>
      </c>
      <c r="J136" s="140" t="s">
        <v>190</v>
      </c>
      <c r="K136" s="141" t="s">
        <v>210</v>
      </c>
      <c r="L136" s="142"/>
      <c r="M136" s="63" t="s">
        <v>1</v>
      </c>
      <c r="N136" s="64" t="s">
        <v>36</v>
      </c>
      <c r="O136" s="64" t="s">
        <v>211</v>
      </c>
      <c r="P136" s="64" t="s">
        <v>212</v>
      </c>
      <c r="Q136" s="64" t="s">
        <v>213</v>
      </c>
      <c r="R136" s="64" t="s">
        <v>214</v>
      </c>
      <c r="S136" s="64" t="s">
        <v>215</v>
      </c>
      <c r="T136" s="65" t="s">
        <v>216</v>
      </c>
      <c r="U136" s="136"/>
      <c r="V136" s="136"/>
      <c r="W136" s="136"/>
      <c r="X136" s="136"/>
      <c r="Y136" s="136"/>
      <c r="Z136" s="136"/>
      <c r="AA136" s="136"/>
      <c r="AB136" s="136"/>
      <c r="AC136" s="136"/>
      <c r="AD136" s="136"/>
      <c r="AE136" s="136"/>
    </row>
    <row r="137" spans="1:65" s="2" customFormat="1" ht="22.8" customHeight="1" x14ac:dyDescent="0.3">
      <c r="A137" s="30"/>
      <c r="B137" s="31"/>
      <c r="C137" s="70" t="s">
        <v>187</v>
      </c>
      <c r="D137" s="30"/>
      <c r="E137" s="30"/>
      <c r="F137" s="30"/>
      <c r="G137" s="30"/>
      <c r="H137" s="30"/>
      <c r="I137" s="30"/>
      <c r="J137" s="143">
        <f>BK137</f>
        <v>0</v>
      </c>
      <c r="K137" s="30"/>
      <c r="L137" s="31"/>
      <c r="M137" s="66"/>
      <c r="N137" s="57"/>
      <c r="O137" s="67"/>
      <c r="P137" s="144">
        <f>P138+SUM(P139:P146)</f>
        <v>0</v>
      </c>
      <c r="Q137" s="67"/>
      <c r="R137" s="144">
        <f>R138+SUM(R139:R146)</f>
        <v>0</v>
      </c>
      <c r="S137" s="67"/>
      <c r="T137" s="145">
        <f>T138+SUM(T139:T146)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T137" s="13" t="s">
        <v>71</v>
      </c>
      <c r="AU137" s="13" t="s">
        <v>192</v>
      </c>
      <c r="BK137" s="146">
        <f>BK138+SUM(BK139:BK146)</f>
        <v>0</v>
      </c>
    </row>
    <row r="138" spans="1:65" s="2" customFormat="1" ht="16.5" customHeight="1" x14ac:dyDescent="0.2">
      <c r="A138" s="30"/>
      <c r="B138" s="128"/>
      <c r="C138" s="178" t="s">
        <v>78</v>
      </c>
      <c r="D138" s="178" t="s">
        <v>680</v>
      </c>
      <c r="E138" s="179" t="s">
        <v>1103</v>
      </c>
      <c r="F138" s="180" t="s">
        <v>1104</v>
      </c>
      <c r="G138" s="181" t="s">
        <v>926</v>
      </c>
      <c r="H138" s="182">
        <v>2</v>
      </c>
      <c r="I138" s="183"/>
      <c r="J138" s="184">
        <f t="shared" ref="J138:J145" si="5">ROUND(I138*H138,2)</f>
        <v>0</v>
      </c>
      <c r="K138" s="185"/>
      <c r="L138" s="186"/>
      <c r="M138" s="187" t="s">
        <v>1</v>
      </c>
      <c r="N138" s="188" t="s">
        <v>38</v>
      </c>
      <c r="O138" s="59"/>
      <c r="P138" s="170">
        <f t="shared" ref="P138:P145" si="6">O138*H138</f>
        <v>0</v>
      </c>
      <c r="Q138" s="170">
        <v>0</v>
      </c>
      <c r="R138" s="170">
        <f t="shared" ref="R138:R145" si="7">Q138*H138</f>
        <v>0</v>
      </c>
      <c r="S138" s="170">
        <v>0</v>
      </c>
      <c r="T138" s="171">
        <f t="shared" ref="T138:T145" si="8">S138*H138</f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72" t="s">
        <v>275</v>
      </c>
      <c r="AT138" s="172" t="s">
        <v>680</v>
      </c>
      <c r="AU138" s="172" t="s">
        <v>72</v>
      </c>
      <c r="AY138" s="13" t="s">
        <v>219</v>
      </c>
      <c r="BE138" s="91">
        <f t="shared" ref="BE138:BE145" si="9">IF(N138="základná",J138,0)</f>
        <v>0</v>
      </c>
      <c r="BF138" s="91">
        <f t="shared" ref="BF138:BF145" si="10">IF(N138="znížená",J138,0)</f>
        <v>0</v>
      </c>
      <c r="BG138" s="91">
        <f t="shared" ref="BG138:BG145" si="11">IF(N138="zákl. prenesená",J138,0)</f>
        <v>0</v>
      </c>
      <c r="BH138" s="91">
        <f t="shared" ref="BH138:BH145" si="12">IF(N138="zníž. prenesená",J138,0)</f>
        <v>0</v>
      </c>
      <c r="BI138" s="91">
        <f t="shared" ref="BI138:BI145" si="13">IF(N138="nulová",J138,0)</f>
        <v>0</v>
      </c>
      <c r="BJ138" s="13" t="s">
        <v>84</v>
      </c>
      <c r="BK138" s="91">
        <f t="shared" ref="BK138:BK145" si="14">ROUND(I138*H138,2)</f>
        <v>0</v>
      </c>
      <c r="BL138" s="13" t="s">
        <v>247</v>
      </c>
      <c r="BM138" s="172" t="s">
        <v>84</v>
      </c>
    </row>
    <row r="139" spans="1:65" s="2" customFormat="1" ht="16.5" customHeight="1" x14ac:dyDescent="0.2">
      <c r="A139" s="30"/>
      <c r="B139" s="128"/>
      <c r="C139" s="178" t="s">
        <v>84</v>
      </c>
      <c r="D139" s="178" t="s">
        <v>680</v>
      </c>
      <c r="E139" s="179" t="s">
        <v>1105</v>
      </c>
      <c r="F139" s="180" t="s">
        <v>1106</v>
      </c>
      <c r="G139" s="181" t="s">
        <v>926</v>
      </c>
      <c r="H139" s="182">
        <v>1</v>
      </c>
      <c r="I139" s="183"/>
      <c r="J139" s="184">
        <f t="shared" si="5"/>
        <v>0</v>
      </c>
      <c r="K139" s="185"/>
      <c r="L139" s="186"/>
      <c r="M139" s="187" t="s">
        <v>1</v>
      </c>
      <c r="N139" s="188" t="s">
        <v>38</v>
      </c>
      <c r="O139" s="59"/>
      <c r="P139" s="170">
        <f t="shared" si="6"/>
        <v>0</v>
      </c>
      <c r="Q139" s="170">
        <v>0</v>
      </c>
      <c r="R139" s="170">
        <f t="shared" si="7"/>
        <v>0</v>
      </c>
      <c r="S139" s="170">
        <v>0</v>
      </c>
      <c r="T139" s="171">
        <f t="shared" si="8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72" t="s">
        <v>275</v>
      </c>
      <c r="AT139" s="172" t="s">
        <v>680</v>
      </c>
      <c r="AU139" s="172" t="s">
        <v>72</v>
      </c>
      <c r="AY139" s="13" t="s">
        <v>219</v>
      </c>
      <c r="BE139" s="91">
        <f t="shared" si="9"/>
        <v>0</v>
      </c>
      <c r="BF139" s="91">
        <f t="shared" si="10"/>
        <v>0</v>
      </c>
      <c r="BG139" s="91">
        <f t="shared" si="11"/>
        <v>0</v>
      </c>
      <c r="BH139" s="91">
        <f t="shared" si="12"/>
        <v>0</v>
      </c>
      <c r="BI139" s="91">
        <f t="shared" si="13"/>
        <v>0</v>
      </c>
      <c r="BJ139" s="13" t="s">
        <v>84</v>
      </c>
      <c r="BK139" s="91">
        <f t="shared" si="14"/>
        <v>0</v>
      </c>
      <c r="BL139" s="13" t="s">
        <v>247</v>
      </c>
      <c r="BM139" s="172" t="s">
        <v>225</v>
      </c>
    </row>
    <row r="140" spans="1:65" s="2" customFormat="1" ht="16.5" customHeight="1" x14ac:dyDescent="0.2">
      <c r="A140" s="30"/>
      <c r="B140" s="128"/>
      <c r="C140" s="178" t="s">
        <v>91</v>
      </c>
      <c r="D140" s="178" t="s">
        <v>680</v>
      </c>
      <c r="E140" s="179" t="s">
        <v>1107</v>
      </c>
      <c r="F140" s="180" t="s">
        <v>1108</v>
      </c>
      <c r="G140" s="181" t="s">
        <v>926</v>
      </c>
      <c r="H140" s="182">
        <v>1</v>
      </c>
      <c r="I140" s="183"/>
      <c r="J140" s="184">
        <f t="shared" si="5"/>
        <v>0</v>
      </c>
      <c r="K140" s="185"/>
      <c r="L140" s="186"/>
      <c r="M140" s="187" t="s">
        <v>1</v>
      </c>
      <c r="N140" s="188" t="s">
        <v>38</v>
      </c>
      <c r="O140" s="59"/>
      <c r="P140" s="170">
        <f t="shared" si="6"/>
        <v>0</v>
      </c>
      <c r="Q140" s="170">
        <v>0</v>
      </c>
      <c r="R140" s="170">
        <f t="shared" si="7"/>
        <v>0</v>
      </c>
      <c r="S140" s="170">
        <v>0</v>
      </c>
      <c r="T140" s="171">
        <f t="shared" si="8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72" t="s">
        <v>275</v>
      </c>
      <c r="AT140" s="172" t="s">
        <v>680</v>
      </c>
      <c r="AU140" s="172" t="s">
        <v>72</v>
      </c>
      <c r="AY140" s="13" t="s">
        <v>219</v>
      </c>
      <c r="BE140" s="91">
        <f t="shared" si="9"/>
        <v>0</v>
      </c>
      <c r="BF140" s="91">
        <f t="shared" si="10"/>
        <v>0</v>
      </c>
      <c r="BG140" s="91">
        <f t="shared" si="11"/>
        <v>0</v>
      </c>
      <c r="BH140" s="91">
        <f t="shared" si="12"/>
        <v>0</v>
      </c>
      <c r="BI140" s="91">
        <f t="shared" si="13"/>
        <v>0</v>
      </c>
      <c r="BJ140" s="13" t="s">
        <v>84</v>
      </c>
      <c r="BK140" s="91">
        <f t="shared" si="14"/>
        <v>0</v>
      </c>
      <c r="BL140" s="13" t="s">
        <v>247</v>
      </c>
      <c r="BM140" s="172" t="s">
        <v>230</v>
      </c>
    </row>
    <row r="141" spans="1:65" s="2" customFormat="1" ht="16.5" customHeight="1" x14ac:dyDescent="0.2">
      <c r="A141" s="30"/>
      <c r="B141" s="128"/>
      <c r="C141" s="178" t="s">
        <v>225</v>
      </c>
      <c r="D141" s="178" t="s">
        <v>680</v>
      </c>
      <c r="E141" s="179" t="s">
        <v>1109</v>
      </c>
      <c r="F141" s="180" t="s">
        <v>1110</v>
      </c>
      <c r="G141" s="181" t="s">
        <v>926</v>
      </c>
      <c r="H141" s="182">
        <v>1</v>
      </c>
      <c r="I141" s="183"/>
      <c r="J141" s="184">
        <f t="shared" si="5"/>
        <v>0</v>
      </c>
      <c r="K141" s="185"/>
      <c r="L141" s="186"/>
      <c r="M141" s="187" t="s">
        <v>1</v>
      </c>
      <c r="N141" s="188" t="s">
        <v>38</v>
      </c>
      <c r="O141" s="59"/>
      <c r="P141" s="170">
        <f t="shared" si="6"/>
        <v>0</v>
      </c>
      <c r="Q141" s="170">
        <v>0</v>
      </c>
      <c r="R141" s="170">
        <f t="shared" si="7"/>
        <v>0</v>
      </c>
      <c r="S141" s="170">
        <v>0</v>
      </c>
      <c r="T141" s="171">
        <f t="shared" si="8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72" t="s">
        <v>275</v>
      </c>
      <c r="AT141" s="172" t="s">
        <v>680</v>
      </c>
      <c r="AU141" s="172" t="s">
        <v>72</v>
      </c>
      <c r="AY141" s="13" t="s">
        <v>219</v>
      </c>
      <c r="BE141" s="91">
        <f t="shared" si="9"/>
        <v>0</v>
      </c>
      <c r="BF141" s="91">
        <f t="shared" si="10"/>
        <v>0</v>
      </c>
      <c r="BG141" s="91">
        <f t="shared" si="11"/>
        <v>0</v>
      </c>
      <c r="BH141" s="91">
        <f t="shared" si="12"/>
        <v>0</v>
      </c>
      <c r="BI141" s="91">
        <f t="shared" si="13"/>
        <v>0</v>
      </c>
      <c r="BJ141" s="13" t="s">
        <v>84</v>
      </c>
      <c r="BK141" s="91">
        <f t="shared" si="14"/>
        <v>0</v>
      </c>
      <c r="BL141" s="13" t="s">
        <v>247</v>
      </c>
      <c r="BM141" s="172" t="s">
        <v>233</v>
      </c>
    </row>
    <row r="142" spans="1:65" s="2" customFormat="1" ht="16.5" customHeight="1" x14ac:dyDescent="0.2">
      <c r="A142" s="30"/>
      <c r="B142" s="128"/>
      <c r="C142" s="178" t="s">
        <v>234</v>
      </c>
      <c r="D142" s="178" t="s">
        <v>680</v>
      </c>
      <c r="E142" s="179" t="s">
        <v>1111</v>
      </c>
      <c r="F142" s="180" t="s">
        <v>1112</v>
      </c>
      <c r="G142" s="181" t="s">
        <v>926</v>
      </c>
      <c r="H142" s="182">
        <v>2</v>
      </c>
      <c r="I142" s="183"/>
      <c r="J142" s="184">
        <f t="shared" si="5"/>
        <v>0</v>
      </c>
      <c r="K142" s="185"/>
      <c r="L142" s="186"/>
      <c r="M142" s="187" t="s">
        <v>1</v>
      </c>
      <c r="N142" s="188" t="s">
        <v>38</v>
      </c>
      <c r="O142" s="59"/>
      <c r="P142" s="170">
        <f t="shared" si="6"/>
        <v>0</v>
      </c>
      <c r="Q142" s="170">
        <v>0</v>
      </c>
      <c r="R142" s="170">
        <f t="shared" si="7"/>
        <v>0</v>
      </c>
      <c r="S142" s="170">
        <v>0</v>
      </c>
      <c r="T142" s="171">
        <f t="shared" si="8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72" t="s">
        <v>275</v>
      </c>
      <c r="AT142" s="172" t="s">
        <v>680</v>
      </c>
      <c r="AU142" s="172" t="s">
        <v>72</v>
      </c>
      <c r="AY142" s="13" t="s">
        <v>219</v>
      </c>
      <c r="BE142" s="91">
        <f t="shared" si="9"/>
        <v>0</v>
      </c>
      <c r="BF142" s="91">
        <f t="shared" si="10"/>
        <v>0</v>
      </c>
      <c r="BG142" s="91">
        <f t="shared" si="11"/>
        <v>0</v>
      </c>
      <c r="BH142" s="91">
        <f t="shared" si="12"/>
        <v>0</v>
      </c>
      <c r="BI142" s="91">
        <f t="shared" si="13"/>
        <v>0</v>
      </c>
      <c r="BJ142" s="13" t="s">
        <v>84</v>
      </c>
      <c r="BK142" s="91">
        <f t="shared" si="14"/>
        <v>0</v>
      </c>
      <c r="BL142" s="13" t="s">
        <v>247</v>
      </c>
      <c r="BM142" s="172" t="s">
        <v>237</v>
      </c>
    </row>
    <row r="143" spans="1:65" s="2" customFormat="1" ht="16.5" customHeight="1" x14ac:dyDescent="0.2">
      <c r="A143" s="30"/>
      <c r="B143" s="128"/>
      <c r="C143" s="178" t="s">
        <v>230</v>
      </c>
      <c r="D143" s="178" t="s">
        <v>680</v>
      </c>
      <c r="E143" s="179" t="s">
        <v>1113</v>
      </c>
      <c r="F143" s="180" t="s">
        <v>1114</v>
      </c>
      <c r="G143" s="181" t="s">
        <v>926</v>
      </c>
      <c r="H143" s="182">
        <v>1</v>
      </c>
      <c r="I143" s="183"/>
      <c r="J143" s="184">
        <f t="shared" si="5"/>
        <v>0</v>
      </c>
      <c r="K143" s="185"/>
      <c r="L143" s="186"/>
      <c r="M143" s="187" t="s">
        <v>1</v>
      </c>
      <c r="N143" s="188" t="s">
        <v>38</v>
      </c>
      <c r="O143" s="59"/>
      <c r="P143" s="170">
        <f t="shared" si="6"/>
        <v>0</v>
      </c>
      <c r="Q143" s="170">
        <v>0</v>
      </c>
      <c r="R143" s="170">
        <f t="shared" si="7"/>
        <v>0</v>
      </c>
      <c r="S143" s="170">
        <v>0</v>
      </c>
      <c r="T143" s="171">
        <f t="shared" si="8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72" t="s">
        <v>275</v>
      </c>
      <c r="AT143" s="172" t="s">
        <v>680</v>
      </c>
      <c r="AU143" s="172" t="s">
        <v>72</v>
      </c>
      <c r="AY143" s="13" t="s">
        <v>219</v>
      </c>
      <c r="BE143" s="91">
        <f t="shared" si="9"/>
        <v>0</v>
      </c>
      <c r="BF143" s="91">
        <f t="shared" si="10"/>
        <v>0</v>
      </c>
      <c r="BG143" s="91">
        <f t="shared" si="11"/>
        <v>0</v>
      </c>
      <c r="BH143" s="91">
        <f t="shared" si="12"/>
        <v>0</v>
      </c>
      <c r="BI143" s="91">
        <f t="shared" si="13"/>
        <v>0</v>
      </c>
      <c r="BJ143" s="13" t="s">
        <v>84</v>
      </c>
      <c r="BK143" s="91">
        <f t="shared" si="14"/>
        <v>0</v>
      </c>
      <c r="BL143" s="13" t="s">
        <v>247</v>
      </c>
      <c r="BM143" s="172" t="s">
        <v>261</v>
      </c>
    </row>
    <row r="144" spans="1:65" s="2" customFormat="1" ht="16.5" customHeight="1" x14ac:dyDescent="0.2">
      <c r="A144" s="30"/>
      <c r="B144" s="128"/>
      <c r="C144" s="178" t="s">
        <v>243</v>
      </c>
      <c r="D144" s="178" t="s">
        <v>680</v>
      </c>
      <c r="E144" s="179" t="s">
        <v>1115</v>
      </c>
      <c r="F144" s="180" t="s">
        <v>1116</v>
      </c>
      <c r="G144" s="181" t="s">
        <v>926</v>
      </c>
      <c r="H144" s="182">
        <v>1</v>
      </c>
      <c r="I144" s="183"/>
      <c r="J144" s="184">
        <f t="shared" si="5"/>
        <v>0</v>
      </c>
      <c r="K144" s="185"/>
      <c r="L144" s="186"/>
      <c r="M144" s="187" t="s">
        <v>1</v>
      </c>
      <c r="N144" s="188" t="s">
        <v>38</v>
      </c>
      <c r="O144" s="59"/>
      <c r="P144" s="170">
        <f t="shared" si="6"/>
        <v>0</v>
      </c>
      <c r="Q144" s="170">
        <v>0</v>
      </c>
      <c r="R144" s="170">
        <f t="shared" si="7"/>
        <v>0</v>
      </c>
      <c r="S144" s="170">
        <v>0</v>
      </c>
      <c r="T144" s="171">
        <f t="shared" si="8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72" t="s">
        <v>275</v>
      </c>
      <c r="AT144" s="172" t="s">
        <v>680</v>
      </c>
      <c r="AU144" s="172" t="s">
        <v>72</v>
      </c>
      <c r="AY144" s="13" t="s">
        <v>219</v>
      </c>
      <c r="BE144" s="91">
        <f t="shared" si="9"/>
        <v>0</v>
      </c>
      <c r="BF144" s="91">
        <f t="shared" si="10"/>
        <v>0</v>
      </c>
      <c r="BG144" s="91">
        <f t="shared" si="11"/>
        <v>0</v>
      </c>
      <c r="BH144" s="91">
        <f t="shared" si="12"/>
        <v>0</v>
      </c>
      <c r="BI144" s="91">
        <f t="shared" si="13"/>
        <v>0</v>
      </c>
      <c r="BJ144" s="13" t="s">
        <v>84</v>
      </c>
      <c r="BK144" s="91">
        <f t="shared" si="14"/>
        <v>0</v>
      </c>
      <c r="BL144" s="13" t="s">
        <v>247</v>
      </c>
      <c r="BM144" s="172" t="s">
        <v>242</v>
      </c>
    </row>
    <row r="145" spans="1:65" s="2" customFormat="1" ht="16.5" customHeight="1" x14ac:dyDescent="0.2">
      <c r="A145" s="30"/>
      <c r="B145" s="128"/>
      <c r="C145" s="178" t="s">
        <v>233</v>
      </c>
      <c r="D145" s="178" t="s">
        <v>680</v>
      </c>
      <c r="E145" s="179" t="s">
        <v>1117</v>
      </c>
      <c r="F145" s="180" t="s">
        <v>1118</v>
      </c>
      <c r="G145" s="181" t="s">
        <v>926</v>
      </c>
      <c r="H145" s="182">
        <v>1</v>
      </c>
      <c r="I145" s="183"/>
      <c r="J145" s="184">
        <f t="shared" si="5"/>
        <v>0</v>
      </c>
      <c r="K145" s="185"/>
      <c r="L145" s="186"/>
      <c r="M145" s="187" t="s">
        <v>1</v>
      </c>
      <c r="N145" s="188" t="s">
        <v>38</v>
      </c>
      <c r="O145" s="59"/>
      <c r="P145" s="170">
        <f t="shared" si="6"/>
        <v>0</v>
      </c>
      <c r="Q145" s="170">
        <v>0</v>
      </c>
      <c r="R145" s="170">
        <f t="shared" si="7"/>
        <v>0</v>
      </c>
      <c r="S145" s="170">
        <v>0</v>
      </c>
      <c r="T145" s="171">
        <f t="shared" si="8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72" t="s">
        <v>275</v>
      </c>
      <c r="AT145" s="172" t="s">
        <v>680</v>
      </c>
      <c r="AU145" s="172" t="s">
        <v>72</v>
      </c>
      <c r="AY145" s="13" t="s">
        <v>219</v>
      </c>
      <c r="BE145" s="91">
        <f t="shared" si="9"/>
        <v>0</v>
      </c>
      <c r="BF145" s="91">
        <f t="shared" si="10"/>
        <v>0</v>
      </c>
      <c r="BG145" s="91">
        <f t="shared" si="11"/>
        <v>0</v>
      </c>
      <c r="BH145" s="91">
        <f t="shared" si="12"/>
        <v>0</v>
      </c>
      <c r="BI145" s="91">
        <f t="shared" si="13"/>
        <v>0</v>
      </c>
      <c r="BJ145" s="13" t="s">
        <v>84</v>
      </c>
      <c r="BK145" s="91">
        <f t="shared" si="14"/>
        <v>0</v>
      </c>
      <c r="BL145" s="13" t="s">
        <v>247</v>
      </c>
      <c r="BM145" s="172" t="s">
        <v>247</v>
      </c>
    </row>
    <row r="146" spans="1:65" s="11" customFormat="1" ht="25.95" customHeight="1" x14ac:dyDescent="0.25">
      <c r="B146" s="147"/>
      <c r="D146" s="148" t="s">
        <v>71</v>
      </c>
      <c r="E146" s="149" t="s">
        <v>1119</v>
      </c>
      <c r="F146" s="149" t="s">
        <v>1120</v>
      </c>
      <c r="I146" s="150"/>
      <c r="J146" s="151">
        <f>BK146</f>
        <v>0</v>
      </c>
      <c r="L146" s="147"/>
      <c r="M146" s="152"/>
      <c r="N146" s="153"/>
      <c r="O146" s="153"/>
      <c r="P146" s="154">
        <f>P147+P150</f>
        <v>0</v>
      </c>
      <c r="Q146" s="153"/>
      <c r="R146" s="154">
        <f>R147+R150</f>
        <v>0</v>
      </c>
      <c r="S146" s="153"/>
      <c r="T146" s="155">
        <f>T147+T150</f>
        <v>0</v>
      </c>
      <c r="AR146" s="148" t="s">
        <v>84</v>
      </c>
      <c r="AT146" s="156" t="s">
        <v>71</v>
      </c>
      <c r="AU146" s="156" t="s">
        <v>72</v>
      </c>
      <c r="AY146" s="148" t="s">
        <v>219</v>
      </c>
      <c r="BK146" s="157">
        <f>BK147+BK150</f>
        <v>0</v>
      </c>
    </row>
    <row r="147" spans="1:65" s="11" customFormat="1" ht="22.8" customHeight="1" x14ac:dyDescent="0.25">
      <c r="B147" s="147"/>
      <c r="D147" s="148" t="s">
        <v>71</v>
      </c>
      <c r="E147" s="158" t="s">
        <v>1121</v>
      </c>
      <c r="F147" s="158" t="s">
        <v>1122</v>
      </c>
      <c r="I147" s="150"/>
      <c r="J147" s="159">
        <f>BK147</f>
        <v>0</v>
      </c>
      <c r="L147" s="147"/>
      <c r="M147" s="152"/>
      <c r="N147" s="153"/>
      <c r="O147" s="153"/>
      <c r="P147" s="154">
        <f>SUM(P148:P149)</f>
        <v>0</v>
      </c>
      <c r="Q147" s="153"/>
      <c r="R147" s="154">
        <f>SUM(R148:R149)</f>
        <v>0</v>
      </c>
      <c r="S147" s="153"/>
      <c r="T147" s="155">
        <f>SUM(T148:T149)</f>
        <v>0</v>
      </c>
      <c r="AR147" s="148" t="s">
        <v>84</v>
      </c>
      <c r="AT147" s="156" t="s">
        <v>71</v>
      </c>
      <c r="AU147" s="156" t="s">
        <v>78</v>
      </c>
      <c r="AY147" s="148" t="s">
        <v>219</v>
      </c>
      <c r="BK147" s="157">
        <f>SUM(BK148:BK149)</f>
        <v>0</v>
      </c>
    </row>
    <row r="148" spans="1:65" s="2" customFormat="1" ht="24.3" customHeight="1" x14ac:dyDescent="0.2">
      <c r="A148" s="30"/>
      <c r="B148" s="128"/>
      <c r="C148" s="160" t="s">
        <v>238</v>
      </c>
      <c r="D148" s="160" t="s">
        <v>221</v>
      </c>
      <c r="E148" s="161" t="s">
        <v>1123</v>
      </c>
      <c r="F148" s="162" t="s">
        <v>1124</v>
      </c>
      <c r="G148" s="163" t="s">
        <v>926</v>
      </c>
      <c r="H148" s="164">
        <v>1</v>
      </c>
      <c r="I148" s="165"/>
      <c r="J148" s="166">
        <f>ROUND(I148*H148,2)</f>
        <v>0</v>
      </c>
      <c r="K148" s="167"/>
      <c r="L148" s="31"/>
      <c r="M148" s="168" t="s">
        <v>1</v>
      </c>
      <c r="N148" s="169" t="s">
        <v>38</v>
      </c>
      <c r="O148" s="59"/>
      <c r="P148" s="170">
        <f>O148*H148</f>
        <v>0</v>
      </c>
      <c r="Q148" s="170">
        <v>0</v>
      </c>
      <c r="R148" s="170">
        <f>Q148*H148</f>
        <v>0</v>
      </c>
      <c r="S148" s="170">
        <v>0</v>
      </c>
      <c r="T148" s="171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72" t="s">
        <v>247</v>
      </c>
      <c r="AT148" s="172" t="s">
        <v>221</v>
      </c>
      <c r="AU148" s="172" t="s">
        <v>84</v>
      </c>
      <c r="AY148" s="13" t="s">
        <v>219</v>
      </c>
      <c r="BE148" s="91">
        <f>IF(N148="základná",J148,0)</f>
        <v>0</v>
      </c>
      <c r="BF148" s="91">
        <f>IF(N148="znížená",J148,0)</f>
        <v>0</v>
      </c>
      <c r="BG148" s="91">
        <f>IF(N148="zákl. prenesená",J148,0)</f>
        <v>0</v>
      </c>
      <c r="BH148" s="91">
        <f>IF(N148="zníž. prenesená",J148,0)</f>
        <v>0</v>
      </c>
      <c r="BI148" s="91">
        <f>IF(N148="nulová",J148,0)</f>
        <v>0</v>
      </c>
      <c r="BJ148" s="13" t="s">
        <v>84</v>
      </c>
      <c r="BK148" s="91">
        <f>ROUND(I148*H148,2)</f>
        <v>0</v>
      </c>
      <c r="BL148" s="13" t="s">
        <v>247</v>
      </c>
      <c r="BM148" s="172" t="s">
        <v>251</v>
      </c>
    </row>
    <row r="149" spans="1:65" s="2" customFormat="1" ht="24.3" customHeight="1" x14ac:dyDescent="0.2">
      <c r="A149" s="30"/>
      <c r="B149" s="128"/>
      <c r="C149" s="178" t="s">
        <v>237</v>
      </c>
      <c r="D149" s="178" t="s">
        <v>680</v>
      </c>
      <c r="E149" s="179" t="s">
        <v>1125</v>
      </c>
      <c r="F149" s="180" t="s">
        <v>1126</v>
      </c>
      <c r="G149" s="181" t="s">
        <v>926</v>
      </c>
      <c r="H149" s="182">
        <v>1</v>
      </c>
      <c r="I149" s="183"/>
      <c r="J149" s="184">
        <f>ROUND(I149*H149,2)</f>
        <v>0</v>
      </c>
      <c r="K149" s="185"/>
      <c r="L149" s="186"/>
      <c r="M149" s="187" t="s">
        <v>1</v>
      </c>
      <c r="N149" s="188" t="s">
        <v>38</v>
      </c>
      <c r="O149" s="59"/>
      <c r="P149" s="170">
        <f>O149*H149</f>
        <v>0</v>
      </c>
      <c r="Q149" s="170">
        <v>0</v>
      </c>
      <c r="R149" s="170">
        <f>Q149*H149</f>
        <v>0</v>
      </c>
      <c r="S149" s="170">
        <v>0</v>
      </c>
      <c r="T149" s="171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72" t="s">
        <v>275</v>
      </c>
      <c r="AT149" s="172" t="s">
        <v>680</v>
      </c>
      <c r="AU149" s="172" t="s">
        <v>84</v>
      </c>
      <c r="AY149" s="13" t="s">
        <v>219</v>
      </c>
      <c r="BE149" s="91">
        <f>IF(N149="základná",J149,0)</f>
        <v>0</v>
      </c>
      <c r="BF149" s="91">
        <f>IF(N149="znížená",J149,0)</f>
        <v>0</v>
      </c>
      <c r="BG149" s="91">
        <f>IF(N149="zákl. prenesená",J149,0)</f>
        <v>0</v>
      </c>
      <c r="BH149" s="91">
        <f>IF(N149="zníž. prenesená",J149,0)</f>
        <v>0</v>
      </c>
      <c r="BI149" s="91">
        <f>IF(N149="nulová",J149,0)</f>
        <v>0</v>
      </c>
      <c r="BJ149" s="13" t="s">
        <v>84</v>
      </c>
      <c r="BK149" s="91">
        <f>ROUND(I149*H149,2)</f>
        <v>0</v>
      </c>
      <c r="BL149" s="13" t="s">
        <v>247</v>
      </c>
      <c r="BM149" s="172" t="s">
        <v>7</v>
      </c>
    </row>
    <row r="150" spans="1:65" s="11" customFormat="1" ht="22.8" customHeight="1" x14ac:dyDescent="0.25">
      <c r="B150" s="147"/>
      <c r="D150" s="148" t="s">
        <v>71</v>
      </c>
      <c r="E150" s="158" t="s">
        <v>1127</v>
      </c>
      <c r="F150" s="158" t="s">
        <v>1128</v>
      </c>
      <c r="I150" s="150"/>
      <c r="J150" s="159">
        <f>BK150</f>
        <v>0</v>
      </c>
      <c r="L150" s="147"/>
      <c r="M150" s="152"/>
      <c r="N150" s="153"/>
      <c r="O150" s="153"/>
      <c r="P150" s="154">
        <f>SUM(P151:P155)</f>
        <v>0</v>
      </c>
      <c r="Q150" s="153"/>
      <c r="R150" s="154">
        <f>SUM(R151:R155)</f>
        <v>0</v>
      </c>
      <c r="S150" s="153"/>
      <c r="T150" s="155">
        <f>SUM(T151:T155)</f>
        <v>0</v>
      </c>
      <c r="AR150" s="148" t="s">
        <v>84</v>
      </c>
      <c r="AT150" s="156" t="s">
        <v>71</v>
      </c>
      <c r="AU150" s="156" t="s">
        <v>78</v>
      </c>
      <c r="AY150" s="148" t="s">
        <v>219</v>
      </c>
      <c r="BK150" s="157">
        <f>SUM(BK151:BK155)</f>
        <v>0</v>
      </c>
    </row>
    <row r="151" spans="1:65" s="2" customFormat="1" ht="24.3" customHeight="1" x14ac:dyDescent="0.2">
      <c r="A151" s="30"/>
      <c r="B151" s="128"/>
      <c r="C151" s="160" t="s">
        <v>257</v>
      </c>
      <c r="D151" s="160" t="s">
        <v>221</v>
      </c>
      <c r="E151" s="161" t="s">
        <v>1129</v>
      </c>
      <c r="F151" s="162" t="s">
        <v>1130</v>
      </c>
      <c r="G151" s="163" t="s">
        <v>926</v>
      </c>
      <c r="H151" s="164">
        <v>2</v>
      </c>
      <c r="I151" s="165"/>
      <c r="J151" s="166">
        <f>ROUND(I151*H151,2)</f>
        <v>0</v>
      </c>
      <c r="K151" s="167"/>
      <c r="L151" s="31"/>
      <c r="M151" s="168" t="s">
        <v>1</v>
      </c>
      <c r="N151" s="169" t="s">
        <v>38</v>
      </c>
      <c r="O151" s="59"/>
      <c r="P151" s="170">
        <f>O151*H151</f>
        <v>0</v>
      </c>
      <c r="Q151" s="170">
        <v>0</v>
      </c>
      <c r="R151" s="170">
        <f>Q151*H151</f>
        <v>0</v>
      </c>
      <c r="S151" s="170">
        <v>0</v>
      </c>
      <c r="T151" s="171">
        <f>S151*H151</f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72" t="s">
        <v>247</v>
      </c>
      <c r="AT151" s="172" t="s">
        <v>221</v>
      </c>
      <c r="AU151" s="172" t="s">
        <v>84</v>
      </c>
      <c r="AY151" s="13" t="s">
        <v>219</v>
      </c>
      <c r="BE151" s="91">
        <f>IF(N151="základná",J151,0)</f>
        <v>0</v>
      </c>
      <c r="BF151" s="91">
        <f>IF(N151="znížená",J151,0)</f>
        <v>0</v>
      </c>
      <c r="BG151" s="91">
        <f>IF(N151="zákl. prenesená",J151,0)</f>
        <v>0</v>
      </c>
      <c r="BH151" s="91">
        <f>IF(N151="zníž. prenesená",J151,0)</f>
        <v>0</v>
      </c>
      <c r="BI151" s="91">
        <f>IF(N151="nulová",J151,0)</f>
        <v>0</v>
      </c>
      <c r="BJ151" s="13" t="s">
        <v>84</v>
      </c>
      <c r="BK151" s="91">
        <f>ROUND(I151*H151,2)</f>
        <v>0</v>
      </c>
      <c r="BL151" s="13" t="s">
        <v>247</v>
      </c>
      <c r="BM151" s="172" t="s">
        <v>256</v>
      </c>
    </row>
    <row r="152" spans="1:65" s="2" customFormat="1" ht="16.5" customHeight="1" x14ac:dyDescent="0.2">
      <c r="A152" s="30"/>
      <c r="B152" s="128"/>
      <c r="C152" s="178" t="s">
        <v>261</v>
      </c>
      <c r="D152" s="178" t="s">
        <v>680</v>
      </c>
      <c r="E152" s="179" t="s">
        <v>1131</v>
      </c>
      <c r="F152" s="180" t="s">
        <v>1132</v>
      </c>
      <c r="G152" s="181" t="s">
        <v>926</v>
      </c>
      <c r="H152" s="182">
        <v>9</v>
      </c>
      <c r="I152" s="183"/>
      <c r="J152" s="184">
        <f>ROUND(I152*H152,2)</f>
        <v>0</v>
      </c>
      <c r="K152" s="185"/>
      <c r="L152" s="186"/>
      <c r="M152" s="187" t="s">
        <v>1</v>
      </c>
      <c r="N152" s="188" t="s">
        <v>38</v>
      </c>
      <c r="O152" s="59"/>
      <c r="P152" s="170">
        <f>O152*H152</f>
        <v>0</v>
      </c>
      <c r="Q152" s="170">
        <v>0</v>
      </c>
      <c r="R152" s="170">
        <f>Q152*H152</f>
        <v>0</v>
      </c>
      <c r="S152" s="170">
        <v>0</v>
      </c>
      <c r="T152" s="171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72" t="s">
        <v>275</v>
      </c>
      <c r="AT152" s="172" t="s">
        <v>680</v>
      </c>
      <c r="AU152" s="172" t="s">
        <v>84</v>
      </c>
      <c r="AY152" s="13" t="s">
        <v>219</v>
      </c>
      <c r="BE152" s="91">
        <f>IF(N152="základná",J152,0)</f>
        <v>0</v>
      </c>
      <c r="BF152" s="91">
        <f>IF(N152="znížená",J152,0)</f>
        <v>0</v>
      </c>
      <c r="BG152" s="91">
        <f>IF(N152="zákl. prenesená",J152,0)</f>
        <v>0</v>
      </c>
      <c r="BH152" s="91">
        <f>IF(N152="zníž. prenesená",J152,0)</f>
        <v>0</v>
      </c>
      <c r="BI152" s="91">
        <f>IF(N152="nulová",J152,0)</f>
        <v>0</v>
      </c>
      <c r="BJ152" s="13" t="s">
        <v>84</v>
      </c>
      <c r="BK152" s="91">
        <f>ROUND(I152*H152,2)</f>
        <v>0</v>
      </c>
      <c r="BL152" s="13" t="s">
        <v>247</v>
      </c>
      <c r="BM152" s="172" t="s">
        <v>260</v>
      </c>
    </row>
    <row r="153" spans="1:65" s="2" customFormat="1" ht="44.25" customHeight="1" x14ac:dyDescent="0.2">
      <c r="A153" s="30"/>
      <c r="B153" s="128"/>
      <c r="C153" s="178" t="s">
        <v>265</v>
      </c>
      <c r="D153" s="178" t="s">
        <v>680</v>
      </c>
      <c r="E153" s="179" t="s">
        <v>1133</v>
      </c>
      <c r="F153" s="180" t="s">
        <v>1134</v>
      </c>
      <c r="G153" s="181" t="s">
        <v>926</v>
      </c>
      <c r="H153" s="182">
        <v>2</v>
      </c>
      <c r="I153" s="183"/>
      <c r="J153" s="184">
        <f>ROUND(I153*H153,2)</f>
        <v>0</v>
      </c>
      <c r="K153" s="185"/>
      <c r="L153" s="186"/>
      <c r="M153" s="187" t="s">
        <v>1</v>
      </c>
      <c r="N153" s="188" t="s">
        <v>38</v>
      </c>
      <c r="O153" s="59"/>
      <c r="P153" s="170">
        <f>O153*H153</f>
        <v>0</v>
      </c>
      <c r="Q153" s="170">
        <v>0</v>
      </c>
      <c r="R153" s="170">
        <f>Q153*H153</f>
        <v>0</v>
      </c>
      <c r="S153" s="170">
        <v>0</v>
      </c>
      <c r="T153" s="171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72" t="s">
        <v>275</v>
      </c>
      <c r="AT153" s="172" t="s">
        <v>680</v>
      </c>
      <c r="AU153" s="172" t="s">
        <v>84</v>
      </c>
      <c r="AY153" s="13" t="s">
        <v>219</v>
      </c>
      <c r="BE153" s="91">
        <f>IF(N153="základná",J153,0)</f>
        <v>0</v>
      </c>
      <c r="BF153" s="91">
        <f>IF(N153="znížená",J153,0)</f>
        <v>0</v>
      </c>
      <c r="BG153" s="91">
        <f>IF(N153="zákl. prenesená",J153,0)</f>
        <v>0</v>
      </c>
      <c r="BH153" s="91">
        <f>IF(N153="zníž. prenesená",J153,0)</f>
        <v>0</v>
      </c>
      <c r="BI153" s="91">
        <f>IF(N153="nulová",J153,0)</f>
        <v>0</v>
      </c>
      <c r="BJ153" s="13" t="s">
        <v>84</v>
      </c>
      <c r="BK153" s="91">
        <f>ROUND(I153*H153,2)</f>
        <v>0</v>
      </c>
      <c r="BL153" s="13" t="s">
        <v>247</v>
      </c>
      <c r="BM153" s="172" t="s">
        <v>264</v>
      </c>
    </row>
    <row r="154" spans="1:65" s="2" customFormat="1" ht="24.3" customHeight="1" x14ac:dyDescent="0.2">
      <c r="A154" s="30"/>
      <c r="B154" s="128"/>
      <c r="C154" s="160" t="s">
        <v>242</v>
      </c>
      <c r="D154" s="160" t="s">
        <v>221</v>
      </c>
      <c r="E154" s="161" t="s">
        <v>1135</v>
      </c>
      <c r="F154" s="162" t="s">
        <v>1136</v>
      </c>
      <c r="G154" s="163" t="s">
        <v>321</v>
      </c>
      <c r="H154" s="164">
        <v>78</v>
      </c>
      <c r="I154" s="165"/>
      <c r="J154" s="166">
        <f>ROUND(I154*H154,2)</f>
        <v>0</v>
      </c>
      <c r="K154" s="167"/>
      <c r="L154" s="31"/>
      <c r="M154" s="168" t="s">
        <v>1</v>
      </c>
      <c r="N154" s="169" t="s">
        <v>38</v>
      </c>
      <c r="O154" s="59"/>
      <c r="P154" s="170">
        <f>O154*H154</f>
        <v>0</v>
      </c>
      <c r="Q154" s="170">
        <v>0</v>
      </c>
      <c r="R154" s="170">
        <f>Q154*H154</f>
        <v>0</v>
      </c>
      <c r="S154" s="170">
        <v>0</v>
      </c>
      <c r="T154" s="171">
        <f>S154*H154</f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72" t="s">
        <v>247</v>
      </c>
      <c r="AT154" s="172" t="s">
        <v>221</v>
      </c>
      <c r="AU154" s="172" t="s">
        <v>84</v>
      </c>
      <c r="AY154" s="13" t="s">
        <v>219</v>
      </c>
      <c r="BE154" s="91">
        <f>IF(N154="základná",J154,0)</f>
        <v>0</v>
      </c>
      <c r="BF154" s="91">
        <f>IF(N154="znížená",J154,0)</f>
        <v>0</v>
      </c>
      <c r="BG154" s="91">
        <f>IF(N154="zákl. prenesená",J154,0)</f>
        <v>0</v>
      </c>
      <c r="BH154" s="91">
        <f>IF(N154="zníž. prenesená",J154,0)</f>
        <v>0</v>
      </c>
      <c r="BI154" s="91">
        <f>IF(N154="nulová",J154,0)</f>
        <v>0</v>
      </c>
      <c r="BJ154" s="13" t="s">
        <v>84</v>
      </c>
      <c r="BK154" s="91">
        <f>ROUND(I154*H154,2)</f>
        <v>0</v>
      </c>
      <c r="BL154" s="13" t="s">
        <v>247</v>
      </c>
      <c r="BM154" s="172" t="s">
        <v>268</v>
      </c>
    </row>
    <row r="155" spans="1:65" s="2" customFormat="1" ht="24.3" customHeight="1" x14ac:dyDescent="0.2">
      <c r="A155" s="30"/>
      <c r="B155" s="128"/>
      <c r="C155" s="160" t="s">
        <v>272</v>
      </c>
      <c r="D155" s="160" t="s">
        <v>221</v>
      </c>
      <c r="E155" s="161" t="s">
        <v>1137</v>
      </c>
      <c r="F155" s="162" t="s">
        <v>1138</v>
      </c>
      <c r="G155" s="163" t="s">
        <v>250</v>
      </c>
      <c r="H155" s="164">
        <v>0.25600000000000001</v>
      </c>
      <c r="I155" s="165"/>
      <c r="J155" s="166">
        <f>ROUND(I155*H155,2)</f>
        <v>0</v>
      </c>
      <c r="K155" s="167"/>
      <c r="L155" s="31"/>
      <c r="M155" s="173" t="s">
        <v>1</v>
      </c>
      <c r="N155" s="174" t="s">
        <v>38</v>
      </c>
      <c r="O155" s="175"/>
      <c r="P155" s="176">
        <f>O155*H155</f>
        <v>0</v>
      </c>
      <c r="Q155" s="176">
        <v>0</v>
      </c>
      <c r="R155" s="176">
        <f>Q155*H155</f>
        <v>0</v>
      </c>
      <c r="S155" s="176">
        <v>0</v>
      </c>
      <c r="T155" s="177">
        <f>S155*H155</f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72" t="s">
        <v>247</v>
      </c>
      <c r="AT155" s="172" t="s">
        <v>221</v>
      </c>
      <c r="AU155" s="172" t="s">
        <v>84</v>
      </c>
      <c r="AY155" s="13" t="s">
        <v>219</v>
      </c>
      <c r="BE155" s="91">
        <f>IF(N155="základná",J155,0)</f>
        <v>0</v>
      </c>
      <c r="BF155" s="91">
        <f>IF(N155="znížená",J155,0)</f>
        <v>0</v>
      </c>
      <c r="BG155" s="91">
        <f>IF(N155="zákl. prenesená",J155,0)</f>
        <v>0</v>
      </c>
      <c r="BH155" s="91">
        <f>IF(N155="zníž. prenesená",J155,0)</f>
        <v>0</v>
      </c>
      <c r="BI155" s="91">
        <f>IF(N155="nulová",J155,0)</f>
        <v>0</v>
      </c>
      <c r="BJ155" s="13" t="s">
        <v>84</v>
      </c>
      <c r="BK155" s="91">
        <f>ROUND(I155*H155,2)</f>
        <v>0</v>
      </c>
      <c r="BL155" s="13" t="s">
        <v>247</v>
      </c>
      <c r="BM155" s="172" t="s">
        <v>271</v>
      </c>
    </row>
    <row r="156" spans="1:65" s="2" customFormat="1" ht="24.3" customHeight="1" x14ac:dyDescent="0.2">
      <c r="A156" s="30"/>
      <c r="B156" s="128"/>
      <c r="C156" s="427" t="s">
        <v>2852</v>
      </c>
      <c r="D156" s="427"/>
      <c r="E156" s="7"/>
      <c r="F156" s="7"/>
      <c r="G156" s="7"/>
      <c r="H156" s="7"/>
      <c r="I156" s="7"/>
      <c r="J156" s="192"/>
      <c r="K156" s="193"/>
      <c r="L156" s="31"/>
      <c r="M156" s="194"/>
      <c r="N156" s="169"/>
      <c r="O156" s="59"/>
      <c r="P156" s="170"/>
      <c r="Q156" s="170"/>
      <c r="R156" s="170"/>
      <c r="S156" s="170"/>
      <c r="T156" s="17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72"/>
      <c r="AT156" s="172"/>
      <c r="AU156" s="172"/>
      <c r="AY156" s="13"/>
      <c r="BE156" s="91"/>
      <c r="BF156" s="91"/>
      <c r="BG156" s="91"/>
      <c r="BH156" s="91"/>
      <c r="BI156" s="91"/>
      <c r="BJ156" s="13"/>
      <c r="BK156" s="91"/>
      <c r="BL156" s="13"/>
      <c r="BM156" s="172"/>
    </row>
    <row r="157" spans="1:65" s="2" customFormat="1" ht="28.8" customHeight="1" x14ac:dyDescent="0.2">
      <c r="A157" s="30"/>
      <c r="B157" s="128"/>
      <c r="C157" s="427" t="s">
        <v>2853</v>
      </c>
      <c r="D157" s="427"/>
      <c r="E157" s="427"/>
      <c r="F157" s="427"/>
      <c r="G157" s="427"/>
      <c r="H157" s="427"/>
      <c r="I157" s="427"/>
      <c r="J157" s="192"/>
      <c r="K157" s="193"/>
      <c r="L157" s="31"/>
      <c r="M157" s="194"/>
      <c r="N157" s="169"/>
      <c r="O157" s="59"/>
      <c r="P157" s="170"/>
      <c r="Q157" s="170"/>
      <c r="R157" s="170"/>
      <c r="S157" s="170"/>
      <c r="T157" s="17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72"/>
      <c r="AT157" s="172"/>
      <c r="AU157" s="172"/>
      <c r="AY157" s="13"/>
      <c r="BE157" s="91"/>
      <c r="BF157" s="91"/>
      <c r="BG157" s="91"/>
      <c r="BH157" s="91"/>
      <c r="BI157" s="91"/>
      <c r="BJ157" s="13"/>
      <c r="BK157" s="91"/>
      <c r="BL157" s="13"/>
      <c r="BM157" s="172"/>
    </row>
    <row r="158" spans="1:65" s="2" customFormat="1" ht="33.450000000000003" customHeight="1" x14ac:dyDescent="0.2">
      <c r="A158" s="30"/>
      <c r="B158" s="128"/>
      <c r="C158" s="427" t="s">
        <v>2854</v>
      </c>
      <c r="D158" s="427"/>
      <c r="E158" s="427"/>
      <c r="F158" s="427"/>
      <c r="G158" s="427"/>
      <c r="H158" s="427"/>
      <c r="I158" s="427"/>
      <c r="J158" s="192"/>
      <c r="K158" s="193"/>
      <c r="L158" s="31"/>
      <c r="M158" s="194"/>
      <c r="N158" s="169"/>
      <c r="O158" s="59"/>
      <c r="P158" s="170"/>
      <c r="Q158" s="170"/>
      <c r="R158" s="170"/>
      <c r="S158" s="170"/>
      <c r="T158" s="17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72"/>
      <c r="AT158" s="172"/>
      <c r="AU158" s="172"/>
      <c r="AY158" s="13"/>
      <c r="BE158" s="91"/>
      <c r="BF158" s="91"/>
      <c r="BG158" s="91"/>
      <c r="BH158" s="91"/>
      <c r="BI158" s="91"/>
      <c r="BJ158" s="13"/>
      <c r="BK158" s="91"/>
      <c r="BL158" s="13"/>
      <c r="BM158" s="172"/>
    </row>
    <row r="159" spans="1:65" s="2" customFormat="1" ht="33.450000000000003" customHeight="1" x14ac:dyDescent="0.2">
      <c r="A159" s="30"/>
      <c r="B159" s="128"/>
      <c r="C159" s="427" t="s">
        <v>2855</v>
      </c>
      <c r="D159" s="427"/>
      <c r="E159" s="427"/>
      <c r="F159" s="427"/>
      <c r="G159" s="427"/>
      <c r="H159" s="427"/>
      <c r="I159" s="427"/>
      <c r="J159" s="192"/>
      <c r="K159" s="193"/>
      <c r="L159" s="31"/>
      <c r="M159" s="194"/>
      <c r="N159" s="169"/>
      <c r="O159" s="59"/>
      <c r="P159" s="170"/>
      <c r="Q159" s="170"/>
      <c r="R159" s="170"/>
      <c r="S159" s="170"/>
      <c r="T159" s="17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72"/>
      <c r="AT159" s="172"/>
      <c r="AU159" s="172"/>
      <c r="AY159" s="13"/>
      <c r="BE159" s="91"/>
      <c r="BF159" s="91"/>
      <c r="BG159" s="91"/>
      <c r="BH159" s="91"/>
      <c r="BI159" s="91"/>
      <c r="BJ159" s="13"/>
      <c r="BK159" s="91"/>
      <c r="BL159" s="13"/>
      <c r="BM159" s="172"/>
    </row>
    <row r="160" spans="1:65" s="2" customFormat="1" ht="39" customHeight="1" x14ac:dyDescent="0.2">
      <c r="A160" s="30"/>
      <c r="B160" s="128"/>
      <c r="C160" s="427" t="s">
        <v>2856</v>
      </c>
      <c r="D160" s="427"/>
      <c r="E160" s="427"/>
      <c r="F160" s="427"/>
      <c r="G160" s="427"/>
      <c r="H160" s="427"/>
      <c r="I160" s="427"/>
      <c r="J160" s="192"/>
      <c r="K160" s="193"/>
      <c r="L160" s="31"/>
      <c r="M160" s="194"/>
      <c r="N160" s="169"/>
      <c r="O160" s="59"/>
      <c r="P160" s="170"/>
      <c r="Q160" s="170"/>
      <c r="R160" s="170"/>
      <c r="S160" s="170"/>
      <c r="T160" s="17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72"/>
      <c r="AT160" s="172"/>
      <c r="AU160" s="172"/>
      <c r="AY160" s="13"/>
      <c r="BE160" s="91"/>
      <c r="BF160" s="91"/>
      <c r="BG160" s="91"/>
      <c r="BH160" s="91"/>
      <c r="BI160" s="91"/>
      <c r="BJ160" s="13"/>
      <c r="BK160" s="91"/>
      <c r="BL160" s="13"/>
      <c r="BM160" s="172"/>
    </row>
    <row r="161" spans="1:65" s="2" customFormat="1" ht="40.799999999999997" customHeight="1" x14ac:dyDescent="0.2">
      <c r="A161" s="30"/>
      <c r="B161" s="128"/>
      <c r="C161" s="427" t="s">
        <v>2857</v>
      </c>
      <c r="D161" s="427"/>
      <c r="E161" s="427"/>
      <c r="F161" s="427"/>
      <c r="G161" s="427"/>
      <c r="H161" s="427"/>
      <c r="I161" s="427"/>
      <c r="J161" s="192"/>
      <c r="K161" s="193"/>
      <c r="L161" s="31"/>
      <c r="M161" s="194"/>
      <c r="N161" s="169"/>
      <c r="O161" s="59"/>
      <c r="P161" s="170"/>
      <c r="Q161" s="170"/>
      <c r="R161" s="170"/>
      <c r="S161" s="170"/>
      <c r="T161" s="17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72"/>
      <c r="AT161" s="172"/>
      <c r="AU161" s="172"/>
      <c r="AY161" s="13"/>
      <c r="BE161" s="91"/>
      <c r="BF161" s="91"/>
      <c r="BG161" s="91"/>
      <c r="BH161" s="91"/>
      <c r="BI161" s="91"/>
      <c r="BJ161" s="13"/>
      <c r="BK161" s="91"/>
      <c r="BL161" s="13"/>
      <c r="BM161" s="172"/>
    </row>
    <row r="162" spans="1:65" s="2" customFormat="1" ht="46.2" customHeight="1" x14ac:dyDescent="0.2">
      <c r="A162" s="30"/>
      <c r="B162" s="128"/>
      <c r="C162" s="427" t="s">
        <v>2858</v>
      </c>
      <c r="D162" s="427"/>
      <c r="E162" s="427"/>
      <c r="F162" s="427"/>
      <c r="G162" s="427"/>
      <c r="H162" s="427"/>
      <c r="I162" s="427"/>
      <c r="J162" s="192"/>
      <c r="K162" s="193"/>
      <c r="L162" s="31"/>
      <c r="M162" s="194"/>
      <c r="N162" s="169"/>
      <c r="O162" s="59"/>
      <c r="P162" s="170"/>
      <c r="Q162" s="170"/>
      <c r="R162" s="170"/>
      <c r="S162" s="170"/>
      <c r="T162" s="17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72"/>
      <c r="AT162" s="172"/>
      <c r="AU162" s="172"/>
      <c r="AY162" s="13"/>
      <c r="BE162" s="91"/>
      <c r="BF162" s="91"/>
      <c r="BG162" s="91"/>
      <c r="BH162" s="91"/>
      <c r="BI162" s="91"/>
      <c r="BJ162" s="13"/>
      <c r="BK162" s="91"/>
      <c r="BL162" s="13"/>
      <c r="BM162" s="172"/>
    </row>
    <row r="163" spans="1:65" s="2" customFormat="1" ht="7.05" customHeight="1" x14ac:dyDescent="0.2">
      <c r="A163" s="30"/>
      <c r="B163" s="48"/>
      <c r="C163" s="49"/>
      <c r="D163" s="49"/>
      <c r="E163" s="49"/>
      <c r="F163" s="49"/>
      <c r="G163" s="49"/>
      <c r="H163" s="49"/>
      <c r="I163" s="49"/>
      <c r="J163" s="49"/>
      <c r="K163" s="49"/>
      <c r="L163" s="31"/>
      <c r="M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</row>
  </sheetData>
  <autoFilter ref="C136:K155"/>
  <mergeCells count="27">
    <mergeCell ref="C161:I161"/>
    <mergeCell ref="C162:I162"/>
    <mergeCell ref="C156:D156"/>
    <mergeCell ref="C157:I157"/>
    <mergeCell ref="C158:I158"/>
    <mergeCell ref="C159:I159"/>
    <mergeCell ref="C160:I160"/>
    <mergeCell ref="L2:V2"/>
    <mergeCell ref="D107:F107"/>
    <mergeCell ref="D108:F108"/>
    <mergeCell ref="D109:F109"/>
    <mergeCell ref="D110:F110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  <mergeCell ref="E123:H123"/>
    <mergeCell ref="E127:H127"/>
    <mergeCell ref="E125:H125"/>
    <mergeCell ref="E129:H129"/>
    <mergeCell ref="D111:F111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8"/>
  <sheetViews>
    <sheetView showGridLines="0" topLeftCell="A122" workbookViewId="0">
      <selection activeCell="W146" sqref="W146"/>
    </sheetView>
  </sheetViews>
  <sheetFormatPr defaultColWidth="8.7109375" defaultRowHeight="10.199999999999999" x14ac:dyDescent="0.2"/>
  <cols>
    <col min="1" max="1" width="8.28515625" style="1" customWidth="1"/>
    <col min="2" max="2" width="1.28515625" style="1" customWidth="1"/>
    <col min="3" max="4" width="4.28515625" style="1" customWidth="1"/>
    <col min="5" max="5" width="17.28515625" style="1" customWidth="1"/>
    <col min="6" max="6" width="50.7109375" style="1" customWidth="1"/>
    <col min="7" max="7" width="7.42578125" style="1" customWidth="1"/>
    <col min="8" max="8" width="14" style="1" customWidth="1"/>
    <col min="9" max="9" width="15.71093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7109375" style="1" hidden="1" customWidth="1"/>
    <col min="14" max="14" width="9.28515625" style="1" hidden="1"/>
    <col min="15" max="20" width="14.28515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7.049999999999997" customHeight="1" x14ac:dyDescent="0.2">
      <c r="L2" s="373" t="s">
        <v>5</v>
      </c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13" t="s">
        <v>101</v>
      </c>
    </row>
    <row r="3" spans="1:46" s="1" customFormat="1" ht="7.0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1:46" s="1" customFormat="1" ht="25.05" customHeight="1" x14ac:dyDescent="0.2">
      <c r="B4" s="16"/>
      <c r="D4" s="17" t="s">
        <v>180</v>
      </c>
      <c r="L4" s="16"/>
      <c r="M4" s="97" t="s">
        <v>9</v>
      </c>
      <c r="AT4" s="13" t="s">
        <v>3</v>
      </c>
    </row>
    <row r="5" spans="1:46" s="1" customFormat="1" ht="7.05" customHeight="1" x14ac:dyDescent="0.2">
      <c r="B5" s="16"/>
      <c r="L5" s="16"/>
    </row>
    <row r="6" spans="1:46" s="1" customFormat="1" ht="12" customHeight="1" x14ac:dyDescent="0.2">
      <c r="B6" s="16"/>
      <c r="D6" s="23" t="s">
        <v>15</v>
      </c>
      <c r="L6" s="16"/>
    </row>
    <row r="7" spans="1:46" s="1" customFormat="1" ht="16.5" customHeight="1" x14ac:dyDescent="0.2">
      <c r="B7" s="16"/>
      <c r="E7" s="428" t="str">
        <f>'Rekapitulácia stavby'!K6</f>
        <v>Vinárstvo S</v>
      </c>
      <c r="F7" s="429"/>
      <c r="G7" s="429"/>
      <c r="H7" s="429"/>
      <c r="L7" s="16"/>
    </row>
    <row r="8" spans="1:46" ht="13.2" x14ac:dyDescent="0.2">
      <c r="B8" s="16"/>
      <c r="D8" s="23" t="s">
        <v>181</v>
      </c>
      <c r="L8" s="16"/>
    </row>
    <row r="9" spans="1:46" s="1" customFormat="1" ht="16.5" customHeight="1" x14ac:dyDescent="0.2">
      <c r="B9" s="16"/>
      <c r="E9" s="428" t="s">
        <v>87</v>
      </c>
      <c r="F9" s="374"/>
      <c r="G9" s="374"/>
      <c r="H9" s="374"/>
      <c r="L9" s="16"/>
    </row>
    <row r="10" spans="1:46" s="1" customFormat="1" ht="12" customHeight="1" x14ac:dyDescent="0.2">
      <c r="B10" s="16"/>
      <c r="D10" s="23" t="s">
        <v>182</v>
      </c>
      <c r="L10" s="16"/>
    </row>
    <row r="11" spans="1:46" s="2" customFormat="1" ht="16.5" customHeight="1" x14ac:dyDescent="0.2">
      <c r="A11" s="30"/>
      <c r="B11" s="31"/>
      <c r="C11" s="30"/>
      <c r="D11" s="30"/>
      <c r="E11" s="431" t="s">
        <v>2844</v>
      </c>
      <c r="F11" s="425"/>
      <c r="G11" s="425"/>
      <c r="H11" s="425"/>
      <c r="I11" s="30"/>
      <c r="J11" s="30"/>
      <c r="K11" s="30"/>
      <c r="L11" s="4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 x14ac:dyDescent="0.2">
      <c r="A12" s="30"/>
      <c r="B12" s="31"/>
      <c r="C12" s="30"/>
      <c r="D12" s="23"/>
      <c r="E12" s="30"/>
      <c r="F12" s="30"/>
      <c r="G12" s="30"/>
      <c r="H12" s="30"/>
      <c r="I12" s="30"/>
      <c r="J12" s="30"/>
      <c r="K12" s="30"/>
      <c r="L12" s="4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6.5" customHeight="1" x14ac:dyDescent="0.2">
      <c r="A13" s="30"/>
      <c r="B13" s="31"/>
      <c r="C13" s="30"/>
      <c r="D13" s="30"/>
      <c r="E13" s="404"/>
      <c r="F13" s="425"/>
      <c r="G13" s="425"/>
      <c r="H13" s="425"/>
      <c r="I13" s="30"/>
      <c r="J13" s="30"/>
      <c r="K13" s="30"/>
      <c r="L13" s="4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x14ac:dyDescent="0.2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4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2" customHeight="1" x14ac:dyDescent="0.2">
      <c r="A15" s="30"/>
      <c r="B15" s="31"/>
      <c r="C15" s="30"/>
      <c r="D15" s="23" t="s">
        <v>16</v>
      </c>
      <c r="E15" s="30"/>
      <c r="F15" s="21" t="s">
        <v>1</v>
      </c>
      <c r="G15" s="30"/>
      <c r="H15" s="30"/>
      <c r="I15" s="23" t="s">
        <v>17</v>
      </c>
      <c r="J15" s="21" t="s">
        <v>1</v>
      </c>
      <c r="K15" s="30"/>
      <c r="L15" s="4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12" customHeight="1" x14ac:dyDescent="0.2">
      <c r="A16" s="30"/>
      <c r="B16" s="31"/>
      <c r="C16" s="30"/>
      <c r="D16" s="23" t="s">
        <v>18</v>
      </c>
      <c r="E16" s="30"/>
      <c r="F16" s="21" t="s">
        <v>183</v>
      </c>
      <c r="G16" s="30"/>
      <c r="H16" s="30"/>
      <c r="I16" s="23" t="s">
        <v>20</v>
      </c>
      <c r="J16" s="56">
        <f>'Rekapitulácia stavby'!AN8</f>
        <v>44665</v>
      </c>
      <c r="K16" s="30"/>
      <c r="L16" s="43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0.8" customHeight="1" x14ac:dyDescent="0.2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43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2" customHeight="1" x14ac:dyDescent="0.2">
      <c r="A18" s="30"/>
      <c r="B18" s="31"/>
      <c r="C18" s="30"/>
      <c r="D18" s="23" t="s">
        <v>21</v>
      </c>
      <c r="E18" s="30"/>
      <c r="F18" s="30"/>
      <c r="G18" s="30"/>
      <c r="H18" s="30"/>
      <c r="I18" s="23" t="s">
        <v>22</v>
      </c>
      <c r="J18" s="21" t="s">
        <v>1</v>
      </c>
      <c r="K18" s="30"/>
      <c r="L18" s="4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8" customHeight="1" x14ac:dyDescent="0.2">
      <c r="A19" s="30"/>
      <c r="B19" s="31"/>
      <c r="C19" s="30"/>
      <c r="D19" s="30"/>
      <c r="E19" s="21" t="s">
        <v>184</v>
      </c>
      <c r="F19" s="30"/>
      <c r="G19" s="30"/>
      <c r="H19" s="30"/>
      <c r="I19" s="23" t="s">
        <v>23</v>
      </c>
      <c r="J19" s="21" t="s">
        <v>1</v>
      </c>
      <c r="K19" s="30"/>
      <c r="L19" s="43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7.05" customHeight="1" x14ac:dyDescent="0.2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43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2" customHeight="1" x14ac:dyDescent="0.2">
      <c r="A21" s="30"/>
      <c r="B21" s="31"/>
      <c r="C21" s="30"/>
      <c r="D21" s="23" t="s">
        <v>24</v>
      </c>
      <c r="E21" s="30"/>
      <c r="F21" s="30"/>
      <c r="G21" s="30"/>
      <c r="H21" s="30"/>
      <c r="I21" s="23" t="s">
        <v>22</v>
      </c>
      <c r="J21" s="24" t="str">
        <f>'Rekapitulácia stavby'!AN13</f>
        <v>Vyplň údaj</v>
      </c>
      <c r="K21" s="30"/>
      <c r="L21" s="43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8" customHeight="1" x14ac:dyDescent="0.2">
      <c r="A22" s="30"/>
      <c r="B22" s="31"/>
      <c r="C22" s="30"/>
      <c r="D22" s="30"/>
      <c r="E22" s="426" t="str">
        <f>'Rekapitulácia stavby'!E14</f>
        <v>Vyplň údaj</v>
      </c>
      <c r="F22" s="378"/>
      <c r="G22" s="378"/>
      <c r="H22" s="378"/>
      <c r="I22" s="23" t="s">
        <v>23</v>
      </c>
      <c r="J22" s="24" t="str">
        <f>'Rekapitulácia stavby'!AN14</f>
        <v>Vyplň údaj</v>
      </c>
      <c r="K22" s="30"/>
      <c r="L22" s="4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7.05" customHeight="1" x14ac:dyDescent="0.2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4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2" customHeight="1" x14ac:dyDescent="0.2">
      <c r="A24" s="30"/>
      <c r="B24" s="31"/>
      <c r="C24" s="30"/>
      <c r="D24" s="23" t="s">
        <v>26</v>
      </c>
      <c r="E24" s="30"/>
      <c r="F24" s="30"/>
      <c r="G24" s="30"/>
      <c r="H24" s="30"/>
      <c r="I24" s="23" t="s">
        <v>22</v>
      </c>
      <c r="J24" s="21" t="s">
        <v>1</v>
      </c>
      <c r="K24" s="30"/>
      <c r="L24" s="43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8" customHeight="1" x14ac:dyDescent="0.2">
      <c r="A25" s="30"/>
      <c r="B25" s="31"/>
      <c r="C25" s="30"/>
      <c r="D25" s="30"/>
      <c r="E25" s="21" t="s">
        <v>185</v>
      </c>
      <c r="F25" s="30"/>
      <c r="G25" s="30"/>
      <c r="H25" s="30"/>
      <c r="I25" s="23" t="s">
        <v>23</v>
      </c>
      <c r="J25" s="21" t="s">
        <v>1</v>
      </c>
      <c r="K25" s="30"/>
      <c r="L25" s="43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7.05" customHeight="1" x14ac:dyDescent="0.2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4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12" customHeight="1" x14ac:dyDescent="0.2">
      <c r="A27" s="30"/>
      <c r="B27" s="31"/>
      <c r="C27" s="30"/>
      <c r="D27" s="23" t="s">
        <v>28</v>
      </c>
      <c r="E27" s="30"/>
      <c r="F27" s="30"/>
      <c r="G27" s="30"/>
      <c r="H27" s="30"/>
      <c r="I27" s="23" t="s">
        <v>22</v>
      </c>
      <c r="J27" s="21" t="s">
        <v>1</v>
      </c>
      <c r="K27" s="30"/>
      <c r="L27" s="43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18" customHeight="1" x14ac:dyDescent="0.2">
      <c r="A28" s="30"/>
      <c r="B28" s="31"/>
      <c r="C28" s="30"/>
      <c r="D28" s="30"/>
      <c r="E28" s="21" t="s">
        <v>186</v>
      </c>
      <c r="F28" s="30"/>
      <c r="G28" s="30"/>
      <c r="H28" s="30"/>
      <c r="I28" s="23" t="s">
        <v>23</v>
      </c>
      <c r="J28" s="21" t="s">
        <v>1</v>
      </c>
      <c r="K28" s="30"/>
      <c r="L28" s="4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7.05" customHeight="1" x14ac:dyDescent="0.2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43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12" customHeight="1" x14ac:dyDescent="0.2">
      <c r="A30" s="30"/>
      <c r="B30" s="31"/>
      <c r="C30" s="30"/>
      <c r="D30" s="23" t="s">
        <v>29</v>
      </c>
      <c r="E30" s="30"/>
      <c r="F30" s="30"/>
      <c r="G30" s="30"/>
      <c r="H30" s="30"/>
      <c r="I30" s="30"/>
      <c r="J30" s="30"/>
      <c r="K30" s="30"/>
      <c r="L30" s="43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7" customFormat="1" ht="16.5" customHeight="1" x14ac:dyDescent="0.2">
      <c r="A31" s="98"/>
      <c r="B31" s="99"/>
      <c r="C31" s="98"/>
      <c r="D31" s="98"/>
      <c r="E31" s="382" t="s">
        <v>1</v>
      </c>
      <c r="F31" s="382"/>
      <c r="G31" s="382"/>
      <c r="H31" s="382"/>
      <c r="I31" s="98"/>
      <c r="J31" s="98"/>
      <c r="K31" s="98"/>
      <c r="L31" s="100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</row>
    <row r="32" spans="1:31" s="2" customFormat="1" ht="7.05" customHeight="1" x14ac:dyDescent="0.2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43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7.05" customHeight="1" x14ac:dyDescent="0.2">
      <c r="A33" s="30"/>
      <c r="B33" s="31"/>
      <c r="C33" s="30"/>
      <c r="D33" s="67"/>
      <c r="E33" s="67"/>
      <c r="F33" s="67"/>
      <c r="G33" s="67"/>
      <c r="H33" s="67"/>
      <c r="I33" s="67"/>
      <c r="J33" s="67"/>
      <c r="K33" s="67"/>
      <c r="L33" s="4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55" customHeight="1" x14ac:dyDescent="0.2">
      <c r="A34" s="30"/>
      <c r="B34" s="31"/>
      <c r="C34" s="30"/>
      <c r="D34" s="21" t="s">
        <v>187</v>
      </c>
      <c r="E34" s="30"/>
      <c r="F34" s="30"/>
      <c r="G34" s="30"/>
      <c r="H34" s="30"/>
      <c r="I34" s="30"/>
      <c r="J34" s="29">
        <f>J100</f>
        <v>0</v>
      </c>
      <c r="K34" s="30"/>
      <c r="L34" s="43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55" customHeight="1" x14ac:dyDescent="0.2">
      <c r="A35" s="30"/>
      <c r="B35" s="31"/>
      <c r="C35" s="30"/>
      <c r="D35" s="28" t="s">
        <v>174</v>
      </c>
      <c r="E35" s="30"/>
      <c r="F35" s="30"/>
      <c r="G35" s="30"/>
      <c r="H35" s="30"/>
      <c r="I35" s="30"/>
      <c r="J35" s="29">
        <f>J114</f>
        <v>0</v>
      </c>
      <c r="K35" s="30"/>
      <c r="L35" s="4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25.2" customHeight="1" x14ac:dyDescent="0.2">
      <c r="A36" s="30"/>
      <c r="B36" s="31"/>
      <c r="C36" s="30"/>
      <c r="D36" s="101" t="s">
        <v>32</v>
      </c>
      <c r="E36" s="30"/>
      <c r="F36" s="30"/>
      <c r="G36" s="30"/>
      <c r="H36" s="30"/>
      <c r="I36" s="30"/>
      <c r="J36" s="72">
        <f>ROUND(J34 + J35, 2)</f>
        <v>0</v>
      </c>
      <c r="K36" s="30"/>
      <c r="L36" s="4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7.05" customHeight="1" x14ac:dyDescent="0.2">
      <c r="A37" s="30"/>
      <c r="B37" s="31"/>
      <c r="C37" s="30"/>
      <c r="D37" s="67"/>
      <c r="E37" s="67"/>
      <c r="F37" s="67"/>
      <c r="G37" s="67"/>
      <c r="H37" s="67"/>
      <c r="I37" s="67"/>
      <c r="J37" s="67"/>
      <c r="K37" s="67"/>
      <c r="L37" s="43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55" customHeight="1" x14ac:dyDescent="0.2">
      <c r="A38" s="30"/>
      <c r="B38" s="31"/>
      <c r="C38" s="30"/>
      <c r="D38" s="30"/>
      <c r="E38" s="30"/>
      <c r="F38" s="34" t="s">
        <v>34</v>
      </c>
      <c r="G38" s="30"/>
      <c r="H38" s="30"/>
      <c r="I38" s="34" t="s">
        <v>33</v>
      </c>
      <c r="J38" s="34" t="s">
        <v>35</v>
      </c>
      <c r="K38" s="30"/>
      <c r="L38" s="43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55" customHeight="1" x14ac:dyDescent="0.2">
      <c r="A39" s="30"/>
      <c r="B39" s="31"/>
      <c r="C39" s="30"/>
      <c r="D39" s="102" t="s">
        <v>36</v>
      </c>
      <c r="E39" s="36" t="s">
        <v>37</v>
      </c>
      <c r="F39" s="103">
        <f>ROUND((SUM(BE114:BE121) + SUM(BE145:BE270)),  2)</f>
        <v>0</v>
      </c>
      <c r="G39" s="104"/>
      <c r="H39" s="104"/>
      <c r="I39" s="105">
        <v>0.2</v>
      </c>
      <c r="J39" s="103">
        <f>ROUND(((SUM(BE114:BE121) + SUM(BE145:BE270))*I39),  2)</f>
        <v>0</v>
      </c>
      <c r="K39" s="30"/>
      <c r="L39" s="43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55" customHeight="1" x14ac:dyDescent="0.2">
      <c r="A40" s="30"/>
      <c r="B40" s="31"/>
      <c r="C40" s="30"/>
      <c r="D40" s="30"/>
      <c r="E40" s="36" t="s">
        <v>38</v>
      </c>
      <c r="F40" s="103">
        <f>ROUND((SUM(BF114:BF121) + SUM(BF145:BF270)),  2)</f>
        <v>0</v>
      </c>
      <c r="G40" s="104"/>
      <c r="H40" s="104"/>
      <c r="I40" s="105">
        <v>0.2</v>
      </c>
      <c r="J40" s="103">
        <f>ROUND(((SUM(BF114:BF121) + SUM(BF145:BF270))*I40),  2)</f>
        <v>0</v>
      </c>
      <c r="K40" s="30"/>
      <c r="L40" s="43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14.55" hidden="1" customHeight="1" x14ac:dyDescent="0.2">
      <c r="A41" s="30"/>
      <c r="B41" s="31"/>
      <c r="C41" s="30"/>
      <c r="D41" s="30"/>
      <c r="E41" s="23" t="s">
        <v>39</v>
      </c>
      <c r="F41" s="106">
        <f>ROUND((SUM(BG114:BG121) + SUM(BG145:BG270)),  2)</f>
        <v>0</v>
      </c>
      <c r="G41" s="30"/>
      <c r="H41" s="30"/>
      <c r="I41" s="107">
        <v>0.2</v>
      </c>
      <c r="J41" s="106">
        <f>0</f>
        <v>0</v>
      </c>
      <c r="K41" s="30"/>
      <c r="L41" s="43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14.55" hidden="1" customHeight="1" x14ac:dyDescent="0.2">
      <c r="A42" s="30"/>
      <c r="B42" s="31"/>
      <c r="C42" s="30"/>
      <c r="D42" s="30"/>
      <c r="E42" s="23" t="s">
        <v>40</v>
      </c>
      <c r="F42" s="106">
        <f>ROUND((SUM(BH114:BH121) + SUM(BH145:BH270)),  2)</f>
        <v>0</v>
      </c>
      <c r="G42" s="30"/>
      <c r="H42" s="30"/>
      <c r="I42" s="107">
        <v>0.2</v>
      </c>
      <c r="J42" s="106">
        <f>0</f>
        <v>0</v>
      </c>
      <c r="K42" s="30"/>
      <c r="L42" s="43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" customFormat="1" ht="14.55" hidden="1" customHeight="1" x14ac:dyDescent="0.2">
      <c r="A43" s="30"/>
      <c r="B43" s="31"/>
      <c r="C43" s="30"/>
      <c r="D43" s="30"/>
      <c r="E43" s="36" t="s">
        <v>41</v>
      </c>
      <c r="F43" s="103">
        <f>ROUND((SUM(BI114:BI121) + SUM(BI145:BI270)),  2)</f>
        <v>0</v>
      </c>
      <c r="G43" s="104"/>
      <c r="H43" s="104"/>
      <c r="I43" s="105">
        <v>0</v>
      </c>
      <c r="J43" s="103">
        <f>0</f>
        <v>0</v>
      </c>
      <c r="K43" s="30"/>
      <c r="L43" s="43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2" customFormat="1" ht="7.05" customHeight="1" x14ac:dyDescent="0.2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43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s="2" customFormat="1" ht="25.2" customHeight="1" x14ac:dyDescent="0.2">
      <c r="A45" s="30"/>
      <c r="B45" s="31"/>
      <c r="C45" s="95"/>
      <c r="D45" s="108" t="s">
        <v>42</v>
      </c>
      <c r="E45" s="61"/>
      <c r="F45" s="61"/>
      <c r="G45" s="109" t="s">
        <v>43</v>
      </c>
      <c r="H45" s="110" t="s">
        <v>44</v>
      </c>
      <c r="I45" s="61"/>
      <c r="J45" s="111">
        <f>SUM(J36:J43)</f>
        <v>0</v>
      </c>
      <c r="K45" s="112"/>
      <c r="L45" s="43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  <row r="46" spans="1:31" s="2" customFormat="1" ht="14.55" customHeight="1" x14ac:dyDescent="0.2">
      <c r="A46" s="30"/>
      <c r="B46" s="31"/>
      <c r="C46" s="30"/>
      <c r="D46" s="30"/>
      <c r="E46" s="30"/>
      <c r="F46" s="30"/>
      <c r="G46" s="30"/>
      <c r="H46" s="30"/>
      <c r="I46" s="30"/>
      <c r="J46" s="30"/>
      <c r="K46" s="30"/>
      <c r="L46" s="43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:31" s="1" customFormat="1" ht="14.55" customHeight="1" x14ac:dyDescent="0.2">
      <c r="B47" s="16"/>
      <c r="L47" s="16"/>
    </row>
    <row r="48" spans="1:31" s="1" customFormat="1" ht="14.55" customHeight="1" x14ac:dyDescent="0.2">
      <c r="B48" s="16"/>
      <c r="L48" s="16"/>
    </row>
    <row r="49" spans="1:31" s="1" customFormat="1" ht="14.55" customHeight="1" x14ac:dyDescent="0.2">
      <c r="B49" s="16"/>
      <c r="L49" s="16"/>
    </row>
    <row r="50" spans="1:31" s="2" customFormat="1" ht="14.55" customHeight="1" x14ac:dyDescent="0.2">
      <c r="B50" s="43"/>
      <c r="D50" s="44" t="s">
        <v>45</v>
      </c>
      <c r="E50" s="45"/>
      <c r="F50" s="45"/>
      <c r="G50" s="44" t="s">
        <v>46</v>
      </c>
      <c r="H50" s="45"/>
      <c r="I50" s="45"/>
      <c r="J50" s="45"/>
      <c r="K50" s="45"/>
      <c r="L50" s="43"/>
    </row>
    <row r="51" spans="1:31" x14ac:dyDescent="0.2">
      <c r="B51" s="16"/>
      <c r="L51" s="16"/>
    </row>
    <row r="52" spans="1:31" x14ac:dyDescent="0.2">
      <c r="B52" s="16"/>
      <c r="L52" s="16"/>
    </row>
    <row r="53" spans="1:31" x14ac:dyDescent="0.2">
      <c r="B53" s="16"/>
      <c r="L53" s="16"/>
    </row>
    <row r="54" spans="1:31" x14ac:dyDescent="0.2">
      <c r="B54" s="16"/>
      <c r="L54" s="16"/>
    </row>
    <row r="55" spans="1:31" x14ac:dyDescent="0.2">
      <c r="B55" s="16"/>
      <c r="L55" s="16"/>
    </row>
    <row r="56" spans="1:31" x14ac:dyDescent="0.2">
      <c r="B56" s="16"/>
      <c r="L56" s="16"/>
    </row>
    <row r="57" spans="1:31" x14ac:dyDescent="0.2">
      <c r="B57" s="16"/>
      <c r="L57" s="16"/>
    </row>
    <row r="58" spans="1:31" x14ac:dyDescent="0.2">
      <c r="B58" s="16"/>
      <c r="L58" s="16"/>
    </row>
    <row r="59" spans="1:31" x14ac:dyDescent="0.2">
      <c r="B59" s="16"/>
      <c r="L59" s="16"/>
    </row>
    <row r="60" spans="1:31" x14ac:dyDescent="0.2">
      <c r="B60" s="16"/>
      <c r="L60" s="16"/>
    </row>
    <row r="61" spans="1:31" s="2" customFormat="1" ht="13.2" x14ac:dyDescent="0.2">
      <c r="A61" s="30"/>
      <c r="B61" s="31"/>
      <c r="C61" s="30"/>
      <c r="D61" s="46" t="s">
        <v>47</v>
      </c>
      <c r="E61" s="33"/>
      <c r="F61" s="113" t="s">
        <v>48</v>
      </c>
      <c r="G61" s="46" t="s">
        <v>47</v>
      </c>
      <c r="H61" s="33"/>
      <c r="I61" s="33"/>
      <c r="J61" s="114" t="s">
        <v>48</v>
      </c>
      <c r="K61" s="33"/>
      <c r="L61" s="4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x14ac:dyDescent="0.2">
      <c r="B62" s="16"/>
      <c r="L62" s="16"/>
    </row>
    <row r="63" spans="1:31" x14ac:dyDescent="0.2">
      <c r="B63" s="16"/>
      <c r="L63" s="16"/>
    </row>
    <row r="64" spans="1:31" x14ac:dyDescent="0.2">
      <c r="B64" s="16"/>
      <c r="L64" s="16"/>
    </row>
    <row r="65" spans="1:31" s="2" customFormat="1" ht="13.2" x14ac:dyDescent="0.2">
      <c r="A65" s="30"/>
      <c r="B65" s="31"/>
      <c r="C65" s="30"/>
      <c r="D65" s="44" t="s">
        <v>49</v>
      </c>
      <c r="E65" s="47"/>
      <c r="F65" s="47"/>
      <c r="G65" s="44" t="s">
        <v>50</v>
      </c>
      <c r="H65" s="47"/>
      <c r="I65" s="47"/>
      <c r="J65" s="47"/>
      <c r="K65" s="47"/>
      <c r="L65" s="4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x14ac:dyDescent="0.2">
      <c r="B66" s="16"/>
      <c r="L66" s="16"/>
    </row>
    <row r="67" spans="1:31" x14ac:dyDescent="0.2">
      <c r="B67" s="16"/>
      <c r="L67" s="16"/>
    </row>
    <row r="68" spans="1:31" x14ac:dyDescent="0.2">
      <c r="B68" s="16"/>
      <c r="L68" s="16"/>
    </row>
    <row r="69" spans="1:31" x14ac:dyDescent="0.2">
      <c r="B69" s="16"/>
      <c r="L69" s="16"/>
    </row>
    <row r="70" spans="1:31" x14ac:dyDescent="0.2">
      <c r="B70" s="16"/>
      <c r="L70" s="16"/>
    </row>
    <row r="71" spans="1:31" x14ac:dyDescent="0.2">
      <c r="B71" s="16"/>
      <c r="L71" s="16"/>
    </row>
    <row r="72" spans="1:31" x14ac:dyDescent="0.2">
      <c r="B72" s="16"/>
      <c r="L72" s="16"/>
    </row>
    <row r="73" spans="1:31" x14ac:dyDescent="0.2">
      <c r="B73" s="16"/>
      <c r="L73" s="16"/>
    </row>
    <row r="74" spans="1:31" x14ac:dyDescent="0.2">
      <c r="B74" s="16"/>
      <c r="L74" s="16"/>
    </row>
    <row r="75" spans="1:31" x14ac:dyDescent="0.2">
      <c r="B75" s="16"/>
      <c r="L75" s="16"/>
    </row>
    <row r="76" spans="1:31" s="2" customFormat="1" ht="13.2" x14ac:dyDescent="0.2">
      <c r="A76" s="30"/>
      <c r="B76" s="31"/>
      <c r="C76" s="30"/>
      <c r="D76" s="46" t="s">
        <v>47</v>
      </c>
      <c r="E76" s="33"/>
      <c r="F76" s="113" t="s">
        <v>48</v>
      </c>
      <c r="G76" s="46" t="s">
        <v>47</v>
      </c>
      <c r="H76" s="33"/>
      <c r="I76" s="33"/>
      <c r="J76" s="114" t="s">
        <v>48</v>
      </c>
      <c r="K76" s="33"/>
      <c r="L76" s="4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55" customHeight="1" x14ac:dyDescent="0.2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7.05" customHeight="1" x14ac:dyDescent="0.2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5.05" customHeight="1" x14ac:dyDescent="0.2">
      <c r="A82" s="30"/>
      <c r="B82" s="31"/>
      <c r="C82" s="17" t="s">
        <v>188</v>
      </c>
      <c r="D82" s="30"/>
      <c r="E82" s="30"/>
      <c r="F82" s="30"/>
      <c r="G82" s="30"/>
      <c r="H82" s="30"/>
      <c r="I82" s="30"/>
      <c r="J82" s="30"/>
      <c r="K82" s="30"/>
      <c r="L82" s="4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7.05" customHeight="1" x14ac:dyDescent="0.2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 x14ac:dyDescent="0.2">
      <c r="A84" s="30"/>
      <c r="B84" s="31"/>
      <c r="C84" s="23" t="s">
        <v>15</v>
      </c>
      <c r="D84" s="30"/>
      <c r="E84" s="30"/>
      <c r="F84" s="30"/>
      <c r="G84" s="30"/>
      <c r="H84" s="30"/>
      <c r="I84" s="30"/>
      <c r="J84" s="30"/>
      <c r="K84" s="30"/>
      <c r="L84" s="4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 x14ac:dyDescent="0.2">
      <c r="A85" s="30"/>
      <c r="B85" s="31"/>
      <c r="C85" s="30"/>
      <c r="D85" s="30"/>
      <c r="E85" s="428" t="str">
        <f>E7</f>
        <v>Vinárstvo S</v>
      </c>
      <c r="F85" s="429"/>
      <c r="G85" s="429"/>
      <c r="H85" s="429"/>
      <c r="I85" s="30"/>
      <c r="J85" s="30"/>
      <c r="K85" s="30"/>
      <c r="L85" s="4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1" customFormat="1" ht="12" customHeight="1" x14ac:dyDescent="0.2">
      <c r="B86" s="16"/>
      <c r="C86" s="23" t="s">
        <v>181</v>
      </c>
      <c r="L86" s="16"/>
    </row>
    <row r="87" spans="1:31" s="1" customFormat="1" ht="16.5" customHeight="1" x14ac:dyDescent="0.2">
      <c r="B87" s="16"/>
      <c r="E87" s="428" t="s">
        <v>87</v>
      </c>
      <c r="F87" s="374"/>
      <c r="G87" s="374"/>
      <c r="H87" s="374"/>
      <c r="L87" s="16"/>
    </row>
    <row r="88" spans="1:31" s="1" customFormat="1" ht="12" customHeight="1" x14ac:dyDescent="0.2">
      <c r="B88" s="16"/>
      <c r="C88" s="23" t="s">
        <v>182</v>
      </c>
      <c r="L88" s="16"/>
    </row>
    <row r="89" spans="1:31" s="2" customFormat="1" ht="16.5" customHeight="1" x14ac:dyDescent="0.2">
      <c r="A89" s="30"/>
      <c r="B89" s="31"/>
      <c r="C89" s="30"/>
      <c r="D89" s="30"/>
      <c r="E89" s="431" t="s">
        <v>2844</v>
      </c>
      <c r="F89" s="425"/>
      <c r="G89" s="425"/>
      <c r="H89" s="425"/>
      <c r="I89" s="30"/>
      <c r="J89" s="30"/>
      <c r="K89" s="30"/>
      <c r="L89" s="4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12" customHeight="1" x14ac:dyDescent="0.2">
      <c r="A90" s="30"/>
      <c r="B90" s="31"/>
      <c r="C90" s="23"/>
      <c r="D90" s="30"/>
      <c r="E90" s="30"/>
      <c r="F90" s="30"/>
      <c r="G90" s="30"/>
      <c r="H90" s="30"/>
      <c r="I90" s="30"/>
      <c r="J90" s="30"/>
      <c r="K90" s="30"/>
      <c r="L90" s="43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6.5" customHeight="1" x14ac:dyDescent="0.2">
      <c r="A91" s="30"/>
      <c r="B91" s="31"/>
      <c r="C91" s="30"/>
      <c r="D91" s="30"/>
      <c r="E91" s="404"/>
      <c r="F91" s="425"/>
      <c r="G91" s="425"/>
      <c r="H91" s="425"/>
      <c r="I91" s="30"/>
      <c r="J91" s="30"/>
      <c r="K91" s="30"/>
      <c r="L91" s="43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7.05" customHeight="1" x14ac:dyDescent="0.2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3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2" customHeight="1" x14ac:dyDescent="0.2">
      <c r="A93" s="30"/>
      <c r="B93" s="31"/>
      <c r="C93" s="23" t="s">
        <v>18</v>
      </c>
      <c r="D93" s="30"/>
      <c r="E93" s="30"/>
      <c r="F93" s="21" t="str">
        <f>F16</f>
        <v>k.ú.Strekov,okres Nové Zámky</v>
      </c>
      <c r="G93" s="30"/>
      <c r="H93" s="30"/>
      <c r="I93" s="23" t="s">
        <v>20</v>
      </c>
      <c r="J93" s="56">
        <f>IF(J16="","",J16)</f>
        <v>44665</v>
      </c>
      <c r="K93" s="30"/>
      <c r="L93" s="43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7.05" customHeight="1" x14ac:dyDescent="0.2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43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25.8" customHeight="1" x14ac:dyDescent="0.2">
      <c r="A95" s="30"/>
      <c r="B95" s="31"/>
      <c r="C95" s="23" t="s">
        <v>21</v>
      </c>
      <c r="D95" s="30"/>
      <c r="E95" s="30"/>
      <c r="F95" s="21" t="str">
        <f>E19</f>
        <v xml:space="preserve"> STON a.s. , Uhrova 18, 831 01 Bratislava</v>
      </c>
      <c r="G95" s="30"/>
      <c r="H95" s="30"/>
      <c r="I95" s="23" t="s">
        <v>26</v>
      </c>
      <c r="J95" s="26" t="str">
        <f>E25</f>
        <v xml:space="preserve"> Ing. arch. Tomáš Krištek</v>
      </c>
      <c r="K95" s="30"/>
      <c r="L95" s="43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2" customFormat="1" ht="15.3" customHeight="1" x14ac:dyDescent="0.2">
      <c r="A96" s="30"/>
      <c r="B96" s="31"/>
      <c r="C96" s="23" t="s">
        <v>24</v>
      </c>
      <c r="D96" s="30"/>
      <c r="E96" s="30"/>
      <c r="F96" s="21" t="str">
        <f>IF(E22="","",E22)</f>
        <v>Vyplň údaj</v>
      </c>
      <c r="G96" s="30"/>
      <c r="H96" s="30"/>
      <c r="I96" s="23" t="s">
        <v>28</v>
      </c>
      <c r="J96" s="26" t="str">
        <f>E28</f>
        <v>Rosoft,s.r.o.</v>
      </c>
      <c r="K96" s="30"/>
      <c r="L96" s="43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47" s="2" customFormat="1" ht="10.199999999999999" customHeight="1" x14ac:dyDescent="0.2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3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47" s="2" customFormat="1" ht="29.25" customHeight="1" x14ac:dyDescent="0.2">
      <c r="A98" s="30"/>
      <c r="B98" s="31"/>
      <c r="C98" s="115" t="s">
        <v>189</v>
      </c>
      <c r="D98" s="95"/>
      <c r="E98" s="95"/>
      <c r="F98" s="95"/>
      <c r="G98" s="95"/>
      <c r="H98" s="95"/>
      <c r="I98" s="95"/>
      <c r="J98" s="116" t="s">
        <v>190</v>
      </c>
      <c r="K98" s="95"/>
      <c r="L98" s="43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47" s="2" customFormat="1" ht="10.199999999999999" customHeight="1" x14ac:dyDescent="0.2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3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47" s="2" customFormat="1" ht="22.8" customHeight="1" x14ac:dyDescent="0.2">
      <c r="A100" s="30"/>
      <c r="B100" s="31"/>
      <c r="C100" s="117" t="s">
        <v>191</v>
      </c>
      <c r="D100" s="30"/>
      <c r="E100" s="30"/>
      <c r="F100" s="30"/>
      <c r="G100" s="30"/>
      <c r="H100" s="30"/>
      <c r="I100" s="30"/>
      <c r="J100" s="72">
        <f>J145</f>
        <v>0</v>
      </c>
      <c r="K100" s="30"/>
      <c r="L100" s="43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U100" s="13" t="s">
        <v>192</v>
      </c>
    </row>
    <row r="101" spans="1:47" s="8" customFormat="1" ht="25.05" customHeight="1" x14ac:dyDescent="0.2">
      <c r="B101" s="118"/>
      <c r="D101" s="119" t="s">
        <v>1139</v>
      </c>
      <c r="E101" s="120"/>
      <c r="F101" s="120"/>
      <c r="G101" s="120"/>
      <c r="H101" s="120"/>
      <c r="I101" s="120"/>
      <c r="J101" s="121">
        <f>J146</f>
        <v>0</v>
      </c>
      <c r="L101" s="118"/>
    </row>
    <row r="102" spans="1:47" s="9" customFormat="1" ht="19.95" customHeight="1" x14ac:dyDescent="0.2">
      <c r="B102" s="122"/>
      <c r="D102" s="123" t="s">
        <v>1140</v>
      </c>
      <c r="E102" s="124"/>
      <c r="F102" s="124"/>
      <c r="G102" s="124"/>
      <c r="H102" s="124"/>
      <c r="I102" s="124"/>
      <c r="J102" s="125">
        <f>J147</f>
        <v>0</v>
      </c>
      <c r="L102" s="122"/>
    </row>
    <row r="103" spans="1:47" s="9" customFormat="1" ht="19.95" customHeight="1" x14ac:dyDescent="0.2">
      <c r="B103" s="122"/>
      <c r="D103" s="123" t="s">
        <v>1141</v>
      </c>
      <c r="E103" s="124"/>
      <c r="F103" s="124"/>
      <c r="G103" s="124"/>
      <c r="H103" s="124"/>
      <c r="I103" s="124"/>
      <c r="J103" s="125">
        <f>J155</f>
        <v>0</v>
      </c>
      <c r="L103" s="122"/>
    </row>
    <row r="104" spans="1:47" s="9" customFormat="1" ht="19.95" customHeight="1" x14ac:dyDescent="0.2">
      <c r="B104" s="122"/>
      <c r="D104" s="123" t="s">
        <v>1142</v>
      </c>
      <c r="E104" s="124"/>
      <c r="F104" s="124"/>
      <c r="G104" s="124"/>
      <c r="H104" s="124"/>
      <c r="I104" s="124"/>
      <c r="J104" s="125">
        <f>J159</f>
        <v>0</v>
      </c>
      <c r="L104" s="122"/>
    </row>
    <row r="105" spans="1:47" s="9" customFormat="1" ht="19.95" customHeight="1" x14ac:dyDescent="0.2">
      <c r="B105" s="122"/>
      <c r="D105" s="123" t="s">
        <v>1143</v>
      </c>
      <c r="E105" s="124"/>
      <c r="F105" s="124"/>
      <c r="G105" s="124"/>
      <c r="H105" s="124"/>
      <c r="I105" s="124"/>
      <c r="J105" s="125">
        <f>J167</f>
        <v>0</v>
      </c>
      <c r="L105" s="122"/>
    </row>
    <row r="106" spans="1:47" s="8" customFormat="1" ht="25.05" customHeight="1" x14ac:dyDescent="0.2">
      <c r="B106" s="118"/>
      <c r="D106" s="119" t="s">
        <v>1100</v>
      </c>
      <c r="E106" s="120"/>
      <c r="F106" s="120"/>
      <c r="G106" s="120"/>
      <c r="H106" s="120"/>
      <c r="I106" s="120"/>
      <c r="J106" s="121">
        <f>J169</f>
        <v>0</v>
      </c>
      <c r="L106" s="118"/>
    </row>
    <row r="107" spans="1:47" s="9" customFormat="1" ht="19.95" customHeight="1" x14ac:dyDescent="0.2">
      <c r="B107" s="122"/>
      <c r="D107" s="123" t="s">
        <v>287</v>
      </c>
      <c r="E107" s="124"/>
      <c r="F107" s="124"/>
      <c r="G107" s="124"/>
      <c r="H107" s="124"/>
      <c r="I107" s="124"/>
      <c r="J107" s="125">
        <f>J170</f>
        <v>0</v>
      </c>
      <c r="L107" s="122"/>
    </row>
    <row r="108" spans="1:47" s="9" customFormat="1" ht="19.95" customHeight="1" x14ac:dyDescent="0.2">
      <c r="B108" s="122"/>
      <c r="D108" s="123" t="s">
        <v>1144</v>
      </c>
      <c r="E108" s="124"/>
      <c r="F108" s="124"/>
      <c r="G108" s="124"/>
      <c r="H108" s="124"/>
      <c r="I108" s="124"/>
      <c r="J108" s="125">
        <f>J186</f>
        <v>0</v>
      </c>
      <c r="L108" s="122"/>
    </row>
    <row r="109" spans="1:47" s="9" customFormat="1" ht="19.95" customHeight="1" x14ac:dyDescent="0.2">
      <c r="B109" s="122"/>
      <c r="D109" s="123" t="s">
        <v>1145</v>
      </c>
      <c r="E109" s="124"/>
      <c r="F109" s="124"/>
      <c r="G109" s="124"/>
      <c r="H109" s="124"/>
      <c r="I109" s="124"/>
      <c r="J109" s="125">
        <f>J218</f>
        <v>0</v>
      </c>
      <c r="L109" s="122"/>
    </row>
    <row r="110" spans="1:47" s="9" customFormat="1" ht="19.95" customHeight="1" x14ac:dyDescent="0.2">
      <c r="B110" s="122"/>
      <c r="D110" s="123" t="s">
        <v>1146</v>
      </c>
      <c r="E110" s="124"/>
      <c r="F110" s="124"/>
      <c r="G110" s="124"/>
      <c r="H110" s="124"/>
      <c r="I110" s="124"/>
      <c r="J110" s="125">
        <f>J245</f>
        <v>0</v>
      </c>
      <c r="L110" s="122"/>
    </row>
    <row r="111" spans="1:47" s="9" customFormat="1" ht="19.95" customHeight="1" x14ac:dyDescent="0.2">
      <c r="B111" s="122"/>
      <c r="D111" s="123" t="s">
        <v>1147</v>
      </c>
      <c r="E111" s="124"/>
      <c r="F111" s="124"/>
      <c r="G111" s="124"/>
      <c r="H111" s="124"/>
      <c r="I111" s="124"/>
      <c r="J111" s="125">
        <f>J269</f>
        <v>0</v>
      </c>
      <c r="L111" s="122"/>
    </row>
    <row r="112" spans="1:47" s="2" customFormat="1" ht="21.75" customHeight="1" x14ac:dyDescent="0.2">
      <c r="A112" s="30"/>
      <c r="B112" s="31"/>
      <c r="C112" s="30"/>
      <c r="D112" s="30"/>
      <c r="E112" s="30"/>
      <c r="F112" s="30"/>
      <c r="G112" s="30"/>
      <c r="H112" s="30"/>
      <c r="I112" s="30"/>
      <c r="J112" s="30"/>
      <c r="K112" s="30"/>
      <c r="L112" s="43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7.05" customHeight="1" x14ac:dyDescent="0.2">
      <c r="A113" s="30"/>
      <c r="B113" s="31"/>
      <c r="C113" s="30"/>
      <c r="D113" s="30"/>
      <c r="E113" s="30"/>
      <c r="F113" s="30"/>
      <c r="G113" s="30"/>
      <c r="H113" s="30"/>
      <c r="I113" s="30"/>
      <c r="J113" s="30"/>
      <c r="K113" s="30"/>
      <c r="L113" s="43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29.25" customHeight="1" x14ac:dyDescent="0.2">
      <c r="A114" s="30"/>
      <c r="B114" s="31"/>
      <c r="C114" s="117" t="s">
        <v>196</v>
      </c>
      <c r="D114" s="30"/>
      <c r="E114" s="30"/>
      <c r="F114" s="30"/>
      <c r="G114" s="30"/>
      <c r="H114" s="30"/>
      <c r="I114" s="30"/>
      <c r="J114" s="126">
        <f>ROUND(J115 + J116 + J117 + J118 + J119 + J120,2)</f>
        <v>0</v>
      </c>
      <c r="K114" s="30"/>
      <c r="L114" s="43"/>
      <c r="N114" s="127" t="s">
        <v>36</v>
      </c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18" customHeight="1" x14ac:dyDescent="0.2">
      <c r="A115" s="30"/>
      <c r="B115" s="128"/>
      <c r="C115" s="129"/>
      <c r="D115" s="424" t="s">
        <v>197</v>
      </c>
      <c r="E115" s="430"/>
      <c r="F115" s="430"/>
      <c r="G115" s="129"/>
      <c r="H115" s="129"/>
      <c r="I115" s="129"/>
      <c r="J115" s="88">
        <v>0</v>
      </c>
      <c r="K115" s="129"/>
      <c r="L115" s="131"/>
      <c r="M115" s="132"/>
      <c r="N115" s="133" t="s">
        <v>38</v>
      </c>
      <c r="O115" s="132"/>
      <c r="P115" s="132"/>
      <c r="Q115" s="132"/>
      <c r="R115" s="132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4" t="s">
        <v>198</v>
      </c>
      <c r="AZ115" s="132"/>
      <c r="BA115" s="132"/>
      <c r="BB115" s="132"/>
      <c r="BC115" s="132"/>
      <c r="BD115" s="132"/>
      <c r="BE115" s="135">
        <f t="shared" ref="BE115:BE120" si="0">IF(N115="základná",J115,0)</f>
        <v>0</v>
      </c>
      <c r="BF115" s="135">
        <f t="shared" ref="BF115:BF120" si="1">IF(N115="znížená",J115,0)</f>
        <v>0</v>
      </c>
      <c r="BG115" s="135">
        <f t="shared" ref="BG115:BG120" si="2">IF(N115="zákl. prenesená",J115,0)</f>
        <v>0</v>
      </c>
      <c r="BH115" s="135">
        <f t="shared" ref="BH115:BH120" si="3">IF(N115="zníž. prenesená",J115,0)</f>
        <v>0</v>
      </c>
      <c r="BI115" s="135">
        <f t="shared" ref="BI115:BI120" si="4">IF(N115="nulová",J115,0)</f>
        <v>0</v>
      </c>
      <c r="BJ115" s="134" t="s">
        <v>84</v>
      </c>
      <c r="BK115" s="132"/>
      <c r="BL115" s="132"/>
      <c r="BM115" s="132"/>
    </row>
    <row r="116" spans="1:65" s="2" customFormat="1" ht="18" customHeight="1" x14ac:dyDescent="0.2">
      <c r="A116" s="30"/>
      <c r="B116" s="128"/>
      <c r="C116" s="129"/>
      <c r="D116" s="424" t="s">
        <v>199</v>
      </c>
      <c r="E116" s="430"/>
      <c r="F116" s="430"/>
      <c r="G116" s="129"/>
      <c r="H116" s="129"/>
      <c r="I116" s="129"/>
      <c r="J116" s="88">
        <v>0</v>
      </c>
      <c r="K116" s="129"/>
      <c r="L116" s="131"/>
      <c r="M116" s="132"/>
      <c r="N116" s="133" t="s">
        <v>38</v>
      </c>
      <c r="O116" s="132"/>
      <c r="P116" s="132"/>
      <c r="Q116" s="132"/>
      <c r="R116" s="132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4" t="s">
        <v>198</v>
      </c>
      <c r="AZ116" s="132"/>
      <c r="BA116" s="132"/>
      <c r="BB116" s="132"/>
      <c r="BC116" s="132"/>
      <c r="BD116" s="132"/>
      <c r="BE116" s="135">
        <f t="shared" si="0"/>
        <v>0</v>
      </c>
      <c r="BF116" s="135">
        <f t="shared" si="1"/>
        <v>0</v>
      </c>
      <c r="BG116" s="135">
        <f t="shared" si="2"/>
        <v>0</v>
      </c>
      <c r="BH116" s="135">
        <f t="shared" si="3"/>
        <v>0</v>
      </c>
      <c r="BI116" s="135">
        <f t="shared" si="4"/>
        <v>0</v>
      </c>
      <c r="BJ116" s="134" t="s">
        <v>84</v>
      </c>
      <c r="BK116" s="132"/>
      <c r="BL116" s="132"/>
      <c r="BM116" s="132"/>
    </row>
    <row r="117" spans="1:65" s="2" customFormat="1" ht="18" customHeight="1" x14ac:dyDescent="0.2">
      <c r="A117" s="30"/>
      <c r="B117" s="128"/>
      <c r="C117" s="129"/>
      <c r="D117" s="424" t="s">
        <v>200</v>
      </c>
      <c r="E117" s="430"/>
      <c r="F117" s="430"/>
      <c r="G117" s="129"/>
      <c r="H117" s="129"/>
      <c r="I117" s="129"/>
      <c r="J117" s="88">
        <v>0</v>
      </c>
      <c r="K117" s="129"/>
      <c r="L117" s="131"/>
      <c r="M117" s="132"/>
      <c r="N117" s="133" t="s">
        <v>38</v>
      </c>
      <c r="O117" s="132"/>
      <c r="P117" s="132"/>
      <c r="Q117" s="132"/>
      <c r="R117" s="132"/>
      <c r="S117" s="129"/>
      <c r="T117" s="129"/>
      <c r="U117" s="129"/>
      <c r="V117" s="129"/>
      <c r="W117" s="129"/>
      <c r="X117" s="129"/>
      <c r="Y117" s="129"/>
      <c r="Z117" s="129"/>
      <c r="AA117" s="129"/>
      <c r="AB117" s="129"/>
      <c r="AC117" s="129"/>
      <c r="AD117" s="129"/>
      <c r="AE117" s="129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4" t="s">
        <v>198</v>
      </c>
      <c r="AZ117" s="132"/>
      <c r="BA117" s="132"/>
      <c r="BB117" s="132"/>
      <c r="BC117" s="132"/>
      <c r="BD117" s="132"/>
      <c r="BE117" s="135">
        <f t="shared" si="0"/>
        <v>0</v>
      </c>
      <c r="BF117" s="135">
        <f t="shared" si="1"/>
        <v>0</v>
      </c>
      <c r="BG117" s="135">
        <f t="shared" si="2"/>
        <v>0</v>
      </c>
      <c r="BH117" s="135">
        <f t="shared" si="3"/>
        <v>0</v>
      </c>
      <c r="BI117" s="135">
        <f t="shared" si="4"/>
        <v>0</v>
      </c>
      <c r="BJ117" s="134" t="s">
        <v>84</v>
      </c>
      <c r="BK117" s="132"/>
      <c r="BL117" s="132"/>
      <c r="BM117" s="132"/>
    </row>
    <row r="118" spans="1:65" s="2" customFormat="1" ht="18" customHeight="1" x14ac:dyDescent="0.2">
      <c r="A118" s="30"/>
      <c r="B118" s="128"/>
      <c r="C118" s="129"/>
      <c r="D118" s="424" t="s">
        <v>201</v>
      </c>
      <c r="E118" s="430"/>
      <c r="F118" s="430"/>
      <c r="G118" s="129"/>
      <c r="H118" s="129"/>
      <c r="I118" s="129"/>
      <c r="J118" s="88">
        <v>0</v>
      </c>
      <c r="K118" s="129"/>
      <c r="L118" s="131"/>
      <c r="M118" s="132"/>
      <c r="N118" s="133" t="s">
        <v>38</v>
      </c>
      <c r="O118" s="132"/>
      <c r="P118" s="132"/>
      <c r="Q118" s="132"/>
      <c r="R118" s="132"/>
      <c r="S118" s="129"/>
      <c r="T118" s="129"/>
      <c r="U118" s="129"/>
      <c r="V118" s="129"/>
      <c r="W118" s="129"/>
      <c r="X118" s="129"/>
      <c r="Y118" s="129"/>
      <c r="Z118" s="129"/>
      <c r="AA118" s="129"/>
      <c r="AB118" s="129"/>
      <c r="AC118" s="129"/>
      <c r="AD118" s="129"/>
      <c r="AE118" s="129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  <c r="AP118" s="132"/>
      <c r="AQ118" s="132"/>
      <c r="AR118" s="132"/>
      <c r="AS118" s="132"/>
      <c r="AT118" s="132"/>
      <c r="AU118" s="132"/>
      <c r="AV118" s="132"/>
      <c r="AW118" s="132"/>
      <c r="AX118" s="132"/>
      <c r="AY118" s="134" t="s">
        <v>198</v>
      </c>
      <c r="AZ118" s="132"/>
      <c r="BA118" s="132"/>
      <c r="BB118" s="132"/>
      <c r="BC118" s="132"/>
      <c r="BD118" s="132"/>
      <c r="BE118" s="135">
        <f t="shared" si="0"/>
        <v>0</v>
      </c>
      <c r="BF118" s="135">
        <f t="shared" si="1"/>
        <v>0</v>
      </c>
      <c r="BG118" s="135">
        <f t="shared" si="2"/>
        <v>0</v>
      </c>
      <c r="BH118" s="135">
        <f t="shared" si="3"/>
        <v>0</v>
      </c>
      <c r="BI118" s="135">
        <f t="shared" si="4"/>
        <v>0</v>
      </c>
      <c r="BJ118" s="134" t="s">
        <v>84</v>
      </c>
      <c r="BK118" s="132"/>
      <c r="BL118" s="132"/>
      <c r="BM118" s="132"/>
    </row>
    <row r="119" spans="1:65" s="2" customFormat="1" ht="18" customHeight="1" x14ac:dyDescent="0.2">
      <c r="A119" s="30"/>
      <c r="B119" s="128"/>
      <c r="C119" s="129"/>
      <c r="D119" s="424" t="s">
        <v>202</v>
      </c>
      <c r="E119" s="430"/>
      <c r="F119" s="430"/>
      <c r="G119" s="129"/>
      <c r="H119" s="129"/>
      <c r="I119" s="129"/>
      <c r="J119" s="88">
        <v>0</v>
      </c>
      <c r="K119" s="129"/>
      <c r="L119" s="131"/>
      <c r="M119" s="132"/>
      <c r="N119" s="133" t="s">
        <v>38</v>
      </c>
      <c r="O119" s="132"/>
      <c r="P119" s="132"/>
      <c r="Q119" s="132"/>
      <c r="R119" s="132"/>
      <c r="S119" s="129"/>
      <c r="T119" s="129"/>
      <c r="U119" s="129"/>
      <c r="V119" s="129"/>
      <c r="W119" s="129"/>
      <c r="X119" s="129"/>
      <c r="Y119" s="129"/>
      <c r="Z119" s="129"/>
      <c r="AA119" s="129"/>
      <c r="AB119" s="129"/>
      <c r="AC119" s="129"/>
      <c r="AD119" s="129"/>
      <c r="AE119" s="129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  <c r="AP119" s="132"/>
      <c r="AQ119" s="132"/>
      <c r="AR119" s="132"/>
      <c r="AS119" s="132"/>
      <c r="AT119" s="132"/>
      <c r="AU119" s="132"/>
      <c r="AV119" s="132"/>
      <c r="AW119" s="132"/>
      <c r="AX119" s="132"/>
      <c r="AY119" s="134" t="s">
        <v>198</v>
      </c>
      <c r="AZ119" s="132"/>
      <c r="BA119" s="132"/>
      <c r="BB119" s="132"/>
      <c r="BC119" s="132"/>
      <c r="BD119" s="132"/>
      <c r="BE119" s="135">
        <f t="shared" si="0"/>
        <v>0</v>
      </c>
      <c r="BF119" s="135">
        <f t="shared" si="1"/>
        <v>0</v>
      </c>
      <c r="BG119" s="135">
        <f t="shared" si="2"/>
        <v>0</v>
      </c>
      <c r="BH119" s="135">
        <f t="shared" si="3"/>
        <v>0</v>
      </c>
      <c r="BI119" s="135">
        <f t="shared" si="4"/>
        <v>0</v>
      </c>
      <c r="BJ119" s="134" t="s">
        <v>84</v>
      </c>
      <c r="BK119" s="132"/>
      <c r="BL119" s="132"/>
      <c r="BM119" s="132"/>
    </row>
    <row r="120" spans="1:65" s="2" customFormat="1" ht="18" customHeight="1" x14ac:dyDescent="0.2">
      <c r="A120" s="30"/>
      <c r="B120" s="128"/>
      <c r="C120" s="129"/>
      <c r="D120" s="130" t="s">
        <v>203</v>
      </c>
      <c r="E120" s="129"/>
      <c r="F120" s="129"/>
      <c r="G120" s="129"/>
      <c r="H120" s="129"/>
      <c r="I120" s="129"/>
      <c r="J120" s="88">
        <f>ROUND(J34*T120,2)</f>
        <v>0</v>
      </c>
      <c r="K120" s="129"/>
      <c r="L120" s="131"/>
      <c r="M120" s="132"/>
      <c r="N120" s="133" t="s">
        <v>38</v>
      </c>
      <c r="O120" s="132"/>
      <c r="P120" s="132"/>
      <c r="Q120" s="132"/>
      <c r="R120" s="132"/>
      <c r="S120" s="129"/>
      <c r="T120" s="129"/>
      <c r="U120" s="129"/>
      <c r="V120" s="129"/>
      <c r="W120" s="129"/>
      <c r="X120" s="129"/>
      <c r="Y120" s="129"/>
      <c r="Z120" s="129"/>
      <c r="AA120" s="129"/>
      <c r="AB120" s="129"/>
      <c r="AC120" s="129"/>
      <c r="AD120" s="129"/>
      <c r="AE120" s="129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  <c r="AP120" s="132"/>
      <c r="AQ120" s="132"/>
      <c r="AR120" s="132"/>
      <c r="AS120" s="132"/>
      <c r="AT120" s="132"/>
      <c r="AU120" s="132"/>
      <c r="AV120" s="132"/>
      <c r="AW120" s="132"/>
      <c r="AX120" s="132"/>
      <c r="AY120" s="134" t="s">
        <v>204</v>
      </c>
      <c r="AZ120" s="132"/>
      <c r="BA120" s="132"/>
      <c r="BB120" s="132"/>
      <c r="BC120" s="132"/>
      <c r="BD120" s="132"/>
      <c r="BE120" s="135">
        <f t="shared" si="0"/>
        <v>0</v>
      </c>
      <c r="BF120" s="135">
        <f t="shared" si="1"/>
        <v>0</v>
      </c>
      <c r="BG120" s="135">
        <f t="shared" si="2"/>
        <v>0</v>
      </c>
      <c r="BH120" s="135">
        <f t="shared" si="3"/>
        <v>0</v>
      </c>
      <c r="BI120" s="135">
        <f t="shared" si="4"/>
        <v>0</v>
      </c>
      <c r="BJ120" s="134" t="s">
        <v>84</v>
      </c>
      <c r="BK120" s="132"/>
      <c r="BL120" s="132"/>
      <c r="BM120" s="132"/>
    </row>
    <row r="121" spans="1:65" s="2" customFormat="1" x14ac:dyDescent="0.2">
      <c r="A121" s="30"/>
      <c r="B121" s="31"/>
      <c r="C121" s="30"/>
      <c r="D121" s="30"/>
      <c r="E121" s="30"/>
      <c r="F121" s="30"/>
      <c r="G121" s="30"/>
      <c r="H121" s="30"/>
      <c r="I121" s="30"/>
      <c r="J121" s="30"/>
      <c r="K121" s="30"/>
      <c r="L121" s="43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65" s="2" customFormat="1" ht="29.25" customHeight="1" x14ac:dyDescent="0.2">
      <c r="A122" s="30"/>
      <c r="B122" s="31"/>
      <c r="C122" s="94" t="s">
        <v>179</v>
      </c>
      <c r="D122" s="95"/>
      <c r="E122" s="95"/>
      <c r="F122" s="95"/>
      <c r="G122" s="95"/>
      <c r="H122" s="95"/>
      <c r="I122" s="95"/>
      <c r="J122" s="96">
        <f>ROUND(J100+J114,2)</f>
        <v>0</v>
      </c>
      <c r="K122" s="95"/>
      <c r="L122" s="43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65" s="2" customFormat="1" ht="7.05" customHeight="1" x14ac:dyDescent="0.2">
      <c r="A123" s="30"/>
      <c r="B123" s="48"/>
      <c r="C123" s="49"/>
      <c r="D123" s="49"/>
      <c r="E123" s="49"/>
      <c r="F123" s="49"/>
      <c r="G123" s="49"/>
      <c r="H123" s="49"/>
      <c r="I123" s="49"/>
      <c r="J123" s="49"/>
      <c r="K123" s="49"/>
      <c r="L123" s="43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7" spans="1:65" s="2" customFormat="1" ht="7.05" customHeight="1" x14ac:dyDescent="0.2">
      <c r="A127" s="30"/>
      <c r="B127" s="50"/>
      <c r="C127" s="51"/>
      <c r="D127" s="51"/>
      <c r="E127" s="51"/>
      <c r="F127" s="51"/>
      <c r="G127" s="51"/>
      <c r="H127" s="51"/>
      <c r="I127" s="51"/>
      <c r="J127" s="51"/>
      <c r="K127" s="51"/>
      <c r="L127" s="43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65" s="2" customFormat="1" ht="25.05" customHeight="1" x14ac:dyDescent="0.2">
      <c r="A128" s="30"/>
      <c r="B128" s="31"/>
      <c r="C128" s="17" t="s">
        <v>205</v>
      </c>
      <c r="D128" s="30"/>
      <c r="E128" s="30"/>
      <c r="F128" s="30"/>
      <c r="G128" s="30"/>
      <c r="H128" s="30"/>
      <c r="I128" s="30"/>
      <c r="J128" s="30"/>
      <c r="K128" s="30"/>
      <c r="L128" s="43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31" s="2" customFormat="1" ht="7.05" customHeight="1" x14ac:dyDescent="0.2">
      <c r="A129" s="30"/>
      <c r="B129" s="31"/>
      <c r="C129" s="30"/>
      <c r="D129" s="30"/>
      <c r="E129" s="30"/>
      <c r="F129" s="30"/>
      <c r="G129" s="30"/>
      <c r="H129" s="30"/>
      <c r="I129" s="30"/>
      <c r="J129" s="30"/>
      <c r="K129" s="30"/>
      <c r="L129" s="43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31" s="2" customFormat="1" ht="12" customHeight="1" x14ac:dyDescent="0.2">
      <c r="A130" s="30"/>
      <c r="B130" s="31"/>
      <c r="C130" s="23" t="s">
        <v>15</v>
      </c>
      <c r="D130" s="30"/>
      <c r="E130" s="30"/>
      <c r="F130" s="30"/>
      <c r="G130" s="30"/>
      <c r="H130" s="30"/>
      <c r="I130" s="30"/>
      <c r="J130" s="30"/>
      <c r="K130" s="30"/>
      <c r="L130" s="43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31" s="2" customFormat="1" ht="16.5" customHeight="1" x14ac:dyDescent="0.2">
      <c r="A131" s="30"/>
      <c r="B131" s="31"/>
      <c r="C131" s="30"/>
      <c r="D131" s="30"/>
      <c r="E131" s="428" t="str">
        <f>E7</f>
        <v>Vinárstvo S</v>
      </c>
      <c r="F131" s="429"/>
      <c r="G131" s="429"/>
      <c r="H131" s="429"/>
      <c r="I131" s="30"/>
      <c r="J131" s="30"/>
      <c r="K131" s="30"/>
      <c r="L131" s="43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31" s="1" customFormat="1" ht="12" customHeight="1" x14ac:dyDescent="0.2">
      <c r="B132" s="16"/>
      <c r="C132" s="23" t="s">
        <v>181</v>
      </c>
      <c r="L132" s="16"/>
    </row>
    <row r="133" spans="1:31" s="1" customFormat="1" ht="16.5" customHeight="1" x14ac:dyDescent="0.2">
      <c r="B133" s="16"/>
      <c r="E133" s="428" t="s">
        <v>87</v>
      </c>
      <c r="F133" s="374"/>
      <c r="G133" s="374"/>
      <c r="H133" s="374"/>
      <c r="L133" s="16"/>
    </row>
    <row r="134" spans="1:31" s="1" customFormat="1" ht="12" customHeight="1" x14ac:dyDescent="0.2">
      <c r="B134" s="16"/>
      <c r="C134" s="23" t="s">
        <v>182</v>
      </c>
      <c r="L134" s="16"/>
    </row>
    <row r="135" spans="1:31" s="2" customFormat="1" ht="16.5" customHeight="1" x14ac:dyDescent="0.2">
      <c r="A135" s="30"/>
      <c r="B135" s="31"/>
      <c r="C135" s="30"/>
      <c r="D135" s="30"/>
      <c r="E135" s="431" t="s">
        <v>2844</v>
      </c>
      <c r="F135" s="425"/>
      <c r="G135" s="425"/>
      <c r="H135" s="425"/>
      <c r="I135" s="30"/>
      <c r="J135" s="30"/>
      <c r="K135" s="30"/>
      <c r="L135" s="43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  <row r="136" spans="1:31" s="2" customFormat="1" ht="12" customHeight="1" x14ac:dyDescent="0.2">
      <c r="A136" s="30"/>
      <c r="B136" s="31"/>
      <c r="C136" s="23"/>
      <c r="D136" s="30"/>
      <c r="E136" s="30"/>
      <c r="F136" s="30"/>
      <c r="G136" s="30"/>
      <c r="H136" s="30"/>
      <c r="I136" s="30"/>
      <c r="J136" s="30"/>
      <c r="K136" s="30"/>
      <c r="L136" s="43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</row>
    <row r="137" spans="1:31" s="2" customFormat="1" ht="16.5" customHeight="1" x14ac:dyDescent="0.2">
      <c r="A137" s="30"/>
      <c r="B137" s="31"/>
      <c r="C137" s="30"/>
      <c r="D137" s="30"/>
      <c r="E137" s="404"/>
      <c r="F137" s="425"/>
      <c r="G137" s="425"/>
      <c r="H137" s="425"/>
      <c r="I137" s="30"/>
      <c r="J137" s="30"/>
      <c r="K137" s="30"/>
      <c r="L137" s="43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</row>
    <row r="138" spans="1:31" s="2" customFormat="1" ht="7.05" customHeight="1" x14ac:dyDescent="0.2">
      <c r="A138" s="30"/>
      <c r="B138" s="31"/>
      <c r="C138" s="30"/>
      <c r="D138" s="30"/>
      <c r="E138" s="30"/>
      <c r="F138" s="30"/>
      <c r="G138" s="30"/>
      <c r="H138" s="30"/>
      <c r="I138" s="30"/>
      <c r="J138" s="30"/>
      <c r="K138" s="30"/>
      <c r="L138" s="43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</row>
    <row r="139" spans="1:31" s="2" customFormat="1" ht="12" customHeight="1" x14ac:dyDescent="0.2">
      <c r="A139" s="30"/>
      <c r="B139" s="31"/>
      <c r="C139" s="23" t="s">
        <v>18</v>
      </c>
      <c r="D139" s="30"/>
      <c r="E139" s="30"/>
      <c r="F139" s="21" t="str">
        <f>F16</f>
        <v>k.ú.Strekov,okres Nové Zámky</v>
      </c>
      <c r="G139" s="30"/>
      <c r="H139" s="30"/>
      <c r="I139" s="23" t="s">
        <v>20</v>
      </c>
      <c r="J139" s="56">
        <f>IF(J16="","",J16)</f>
        <v>44665</v>
      </c>
      <c r="K139" s="30"/>
      <c r="L139" s="43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</row>
    <row r="140" spans="1:31" s="2" customFormat="1" ht="7.05" customHeight="1" x14ac:dyDescent="0.2">
      <c r="A140" s="30"/>
      <c r="B140" s="31"/>
      <c r="C140" s="30"/>
      <c r="D140" s="30"/>
      <c r="E140" s="30"/>
      <c r="F140" s="30"/>
      <c r="G140" s="30"/>
      <c r="H140" s="30"/>
      <c r="I140" s="30"/>
      <c r="J140" s="30"/>
      <c r="K140" s="30"/>
      <c r="L140" s="43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</row>
    <row r="141" spans="1:31" s="2" customFormat="1" ht="25.8" customHeight="1" x14ac:dyDescent="0.2">
      <c r="A141" s="30"/>
      <c r="B141" s="31"/>
      <c r="C141" s="23" t="s">
        <v>21</v>
      </c>
      <c r="D141" s="30"/>
      <c r="E141" s="30"/>
      <c r="F141" s="21" t="str">
        <f>E19</f>
        <v xml:space="preserve"> STON a.s. , Uhrova 18, 831 01 Bratislava</v>
      </c>
      <c r="G141" s="30"/>
      <c r="H141" s="30"/>
      <c r="I141" s="23" t="s">
        <v>26</v>
      </c>
      <c r="J141" s="26" t="str">
        <f>E25</f>
        <v xml:space="preserve"> Ing. arch. Tomáš Krištek</v>
      </c>
      <c r="K141" s="30"/>
      <c r="L141" s="43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</row>
    <row r="142" spans="1:31" s="2" customFormat="1" ht="15.3" customHeight="1" x14ac:dyDescent="0.2">
      <c r="A142" s="30"/>
      <c r="B142" s="31"/>
      <c r="C142" s="23" t="s">
        <v>24</v>
      </c>
      <c r="D142" s="30"/>
      <c r="E142" s="30"/>
      <c r="F142" s="21" t="str">
        <f>IF(E22="","",E22)</f>
        <v>Vyplň údaj</v>
      </c>
      <c r="G142" s="30"/>
      <c r="H142" s="30"/>
      <c r="I142" s="23" t="s">
        <v>28</v>
      </c>
      <c r="J142" s="26" t="str">
        <f>E28</f>
        <v>Rosoft,s.r.o.</v>
      </c>
      <c r="K142" s="30"/>
      <c r="L142" s="43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</row>
    <row r="143" spans="1:31" s="2" customFormat="1" ht="10.199999999999999" customHeight="1" x14ac:dyDescent="0.2">
      <c r="A143" s="30"/>
      <c r="B143" s="31"/>
      <c r="C143" s="30"/>
      <c r="D143" s="30"/>
      <c r="E143" s="30"/>
      <c r="F143" s="30"/>
      <c r="G143" s="30"/>
      <c r="H143" s="30"/>
      <c r="I143" s="30"/>
      <c r="J143" s="30"/>
      <c r="K143" s="30"/>
      <c r="L143" s="43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</row>
    <row r="144" spans="1:31" s="10" customFormat="1" ht="29.25" customHeight="1" x14ac:dyDescent="0.2">
      <c r="A144" s="136"/>
      <c r="B144" s="137"/>
      <c r="C144" s="138" t="s">
        <v>206</v>
      </c>
      <c r="D144" s="139" t="s">
        <v>57</v>
      </c>
      <c r="E144" s="139" t="s">
        <v>53</v>
      </c>
      <c r="F144" s="139" t="s">
        <v>54</v>
      </c>
      <c r="G144" s="139" t="s">
        <v>207</v>
      </c>
      <c r="H144" s="139" t="s">
        <v>208</v>
      </c>
      <c r="I144" s="139" t="s">
        <v>209</v>
      </c>
      <c r="J144" s="140" t="s">
        <v>190</v>
      </c>
      <c r="K144" s="141" t="s">
        <v>210</v>
      </c>
      <c r="L144" s="142"/>
      <c r="M144" s="63" t="s">
        <v>1</v>
      </c>
      <c r="N144" s="64" t="s">
        <v>36</v>
      </c>
      <c r="O144" s="64" t="s">
        <v>211</v>
      </c>
      <c r="P144" s="64" t="s">
        <v>212</v>
      </c>
      <c r="Q144" s="64" t="s">
        <v>213</v>
      </c>
      <c r="R144" s="64" t="s">
        <v>214</v>
      </c>
      <c r="S144" s="64" t="s">
        <v>215</v>
      </c>
      <c r="T144" s="65" t="s">
        <v>216</v>
      </c>
      <c r="U144" s="136"/>
      <c r="V144" s="136"/>
      <c r="W144" s="136"/>
      <c r="X144" s="136"/>
      <c r="Y144" s="136"/>
      <c r="Z144" s="136"/>
      <c r="AA144" s="136"/>
      <c r="AB144" s="136"/>
      <c r="AC144" s="136"/>
      <c r="AD144" s="136"/>
      <c r="AE144" s="136"/>
    </row>
    <row r="145" spans="1:65" s="2" customFormat="1" ht="22.8" customHeight="1" x14ac:dyDescent="0.3">
      <c r="A145" s="30"/>
      <c r="B145" s="31"/>
      <c r="C145" s="70" t="s">
        <v>187</v>
      </c>
      <c r="D145" s="30"/>
      <c r="E145" s="30"/>
      <c r="F145" s="30"/>
      <c r="G145" s="30"/>
      <c r="H145" s="30"/>
      <c r="I145" s="30"/>
      <c r="J145" s="143">
        <f>BK145</f>
        <v>0</v>
      </c>
      <c r="K145" s="30"/>
      <c r="L145" s="31"/>
      <c r="M145" s="66"/>
      <c r="N145" s="57"/>
      <c r="O145" s="67"/>
      <c r="P145" s="144">
        <f>P146+P169</f>
        <v>0</v>
      </c>
      <c r="Q145" s="67"/>
      <c r="R145" s="144">
        <f>R146+R169</f>
        <v>6.5996000000000006</v>
      </c>
      <c r="S145" s="67"/>
      <c r="T145" s="145">
        <f>T146+T169</f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T145" s="13" t="s">
        <v>71</v>
      </c>
      <c r="AU145" s="13" t="s">
        <v>192</v>
      </c>
      <c r="BK145" s="146">
        <f>BK146+BK169</f>
        <v>0</v>
      </c>
    </row>
    <row r="146" spans="1:65" s="11" customFormat="1" ht="25.95" customHeight="1" x14ac:dyDescent="0.25">
      <c r="B146" s="147"/>
      <c r="D146" s="148" t="s">
        <v>71</v>
      </c>
      <c r="E146" s="149" t="s">
        <v>1148</v>
      </c>
      <c r="F146" s="149" t="s">
        <v>1149</v>
      </c>
      <c r="I146" s="150"/>
      <c r="J146" s="151">
        <f>BK146</f>
        <v>0</v>
      </c>
      <c r="L146" s="147"/>
      <c r="M146" s="152"/>
      <c r="N146" s="153"/>
      <c r="O146" s="153"/>
      <c r="P146" s="154">
        <f>P147+P155+P159+P167</f>
        <v>0</v>
      </c>
      <c r="Q146" s="153"/>
      <c r="R146" s="154">
        <f>R147+R155+R159+R167</f>
        <v>6.5996000000000006</v>
      </c>
      <c r="S146" s="153"/>
      <c r="T146" s="155">
        <f>T147+T155+T159+T167</f>
        <v>0</v>
      </c>
      <c r="AR146" s="148" t="s">
        <v>78</v>
      </c>
      <c r="AT146" s="156" t="s">
        <v>71</v>
      </c>
      <c r="AU146" s="156" t="s">
        <v>72</v>
      </c>
      <c r="AY146" s="148" t="s">
        <v>219</v>
      </c>
      <c r="BK146" s="157">
        <f>BK147+BK155+BK159+BK167</f>
        <v>0</v>
      </c>
    </row>
    <row r="147" spans="1:65" s="11" customFormat="1" ht="22.8" customHeight="1" x14ac:dyDescent="0.25">
      <c r="B147" s="147"/>
      <c r="D147" s="148" t="s">
        <v>71</v>
      </c>
      <c r="E147" s="158" t="s">
        <v>78</v>
      </c>
      <c r="F147" s="158" t="s">
        <v>1150</v>
      </c>
      <c r="I147" s="150"/>
      <c r="J147" s="159">
        <f>BK147</f>
        <v>0</v>
      </c>
      <c r="L147" s="147"/>
      <c r="M147" s="152"/>
      <c r="N147" s="153"/>
      <c r="O147" s="153"/>
      <c r="P147" s="154">
        <f>SUM(P148:P154)</f>
        <v>0</v>
      </c>
      <c r="Q147" s="153"/>
      <c r="R147" s="154">
        <f>SUM(R148:R154)</f>
        <v>0.1552</v>
      </c>
      <c r="S147" s="153"/>
      <c r="T147" s="155">
        <f>SUM(T148:T154)</f>
        <v>0</v>
      </c>
      <c r="AR147" s="148" t="s">
        <v>78</v>
      </c>
      <c r="AT147" s="156" t="s">
        <v>71</v>
      </c>
      <c r="AU147" s="156" t="s">
        <v>78</v>
      </c>
      <c r="AY147" s="148" t="s">
        <v>219</v>
      </c>
      <c r="BK147" s="157">
        <f>SUM(BK148:BK154)</f>
        <v>0</v>
      </c>
    </row>
    <row r="148" spans="1:65" s="2" customFormat="1" ht="37.799999999999997" customHeight="1" x14ac:dyDescent="0.2">
      <c r="A148" s="30"/>
      <c r="B148" s="128"/>
      <c r="C148" s="160" t="s">
        <v>78</v>
      </c>
      <c r="D148" s="160" t="s">
        <v>221</v>
      </c>
      <c r="E148" s="161" t="s">
        <v>1151</v>
      </c>
      <c r="F148" s="162" t="s">
        <v>1152</v>
      </c>
      <c r="G148" s="163" t="s">
        <v>1153</v>
      </c>
      <c r="H148" s="164">
        <v>1</v>
      </c>
      <c r="I148" s="165"/>
      <c r="J148" s="166">
        <f>ROUND(I148*H148,2)</f>
        <v>0</v>
      </c>
      <c r="K148" s="167"/>
      <c r="L148" s="31"/>
      <c r="M148" s="168" t="s">
        <v>1</v>
      </c>
      <c r="N148" s="169" t="s">
        <v>38</v>
      </c>
      <c r="O148" s="59"/>
      <c r="P148" s="170">
        <f t="shared" ref="P148:P154" si="5">O148*H148</f>
        <v>0</v>
      </c>
      <c r="Q148" s="170">
        <v>0</v>
      </c>
      <c r="R148" s="170">
        <f t="shared" ref="R148:R154" si="6">Q148*H148</f>
        <v>0</v>
      </c>
      <c r="S148" s="170">
        <v>0</v>
      </c>
      <c r="T148" s="171">
        <f t="shared" ref="T148:T154" si="7"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72" t="s">
        <v>225</v>
      </c>
      <c r="AT148" s="172" t="s">
        <v>221</v>
      </c>
      <c r="AU148" s="172" t="s">
        <v>84</v>
      </c>
      <c r="AY148" s="13" t="s">
        <v>219</v>
      </c>
      <c r="BE148" s="91">
        <f t="shared" ref="BE148:BE154" si="8">IF(N148="základná",J148,0)</f>
        <v>0</v>
      </c>
      <c r="BF148" s="91">
        <f t="shared" ref="BF148:BF154" si="9">IF(N148="znížená",J148,0)</f>
        <v>0</v>
      </c>
      <c r="BG148" s="91">
        <f t="shared" ref="BG148:BG154" si="10">IF(N148="zákl. prenesená",J148,0)</f>
        <v>0</v>
      </c>
      <c r="BH148" s="91">
        <f t="shared" ref="BH148:BH154" si="11">IF(N148="zníž. prenesená",J148,0)</f>
        <v>0</v>
      </c>
      <c r="BI148" s="91">
        <f t="shared" ref="BI148:BI154" si="12">IF(N148="nulová",J148,0)</f>
        <v>0</v>
      </c>
      <c r="BJ148" s="13" t="s">
        <v>84</v>
      </c>
      <c r="BK148" s="91">
        <f t="shared" ref="BK148:BK154" si="13">ROUND(I148*H148,2)</f>
        <v>0</v>
      </c>
      <c r="BL148" s="13" t="s">
        <v>225</v>
      </c>
      <c r="BM148" s="172" t="s">
        <v>84</v>
      </c>
    </row>
    <row r="149" spans="1:65" s="2" customFormat="1" ht="24.3" customHeight="1" x14ac:dyDescent="0.2">
      <c r="A149" s="30"/>
      <c r="B149" s="128"/>
      <c r="C149" s="160" t="s">
        <v>84</v>
      </c>
      <c r="D149" s="160" t="s">
        <v>221</v>
      </c>
      <c r="E149" s="161" t="s">
        <v>235</v>
      </c>
      <c r="F149" s="162" t="s">
        <v>1154</v>
      </c>
      <c r="G149" s="163" t="s">
        <v>224</v>
      </c>
      <c r="H149" s="164">
        <v>46</v>
      </c>
      <c r="I149" s="165"/>
      <c r="J149" s="166">
        <f t="shared" ref="J148:J154" si="14">ROUND(I149*H149,2)</f>
        <v>0</v>
      </c>
      <c r="K149" s="167"/>
      <c r="L149" s="31"/>
      <c r="M149" s="168" t="s">
        <v>1</v>
      </c>
      <c r="N149" s="169" t="s">
        <v>38</v>
      </c>
      <c r="O149" s="59"/>
      <c r="P149" s="170">
        <f t="shared" si="5"/>
        <v>0</v>
      </c>
      <c r="Q149" s="170">
        <v>0</v>
      </c>
      <c r="R149" s="170">
        <f t="shared" si="6"/>
        <v>0</v>
      </c>
      <c r="S149" s="170">
        <v>0</v>
      </c>
      <c r="T149" s="171">
        <f t="shared" si="7"/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72" t="s">
        <v>225</v>
      </c>
      <c r="AT149" s="172" t="s">
        <v>221</v>
      </c>
      <c r="AU149" s="172" t="s">
        <v>84</v>
      </c>
      <c r="AY149" s="13" t="s">
        <v>219</v>
      </c>
      <c r="BE149" s="91">
        <f t="shared" si="8"/>
        <v>0</v>
      </c>
      <c r="BF149" s="91">
        <f t="shared" si="9"/>
        <v>0</v>
      </c>
      <c r="BG149" s="91">
        <f t="shared" si="10"/>
        <v>0</v>
      </c>
      <c r="BH149" s="91">
        <f t="shared" si="11"/>
        <v>0</v>
      </c>
      <c r="BI149" s="91">
        <f t="shared" si="12"/>
        <v>0</v>
      </c>
      <c r="BJ149" s="13" t="s">
        <v>84</v>
      </c>
      <c r="BK149" s="91">
        <f t="shared" si="13"/>
        <v>0</v>
      </c>
      <c r="BL149" s="13" t="s">
        <v>225</v>
      </c>
      <c r="BM149" s="172" t="s">
        <v>225</v>
      </c>
    </row>
    <row r="150" spans="1:65" s="2" customFormat="1" ht="24.3" customHeight="1" x14ac:dyDescent="0.2">
      <c r="A150" s="30"/>
      <c r="B150" s="128"/>
      <c r="C150" s="160" t="s">
        <v>91</v>
      </c>
      <c r="D150" s="160" t="s">
        <v>221</v>
      </c>
      <c r="E150" s="161" t="s">
        <v>306</v>
      </c>
      <c r="F150" s="162" t="s">
        <v>1155</v>
      </c>
      <c r="G150" s="163" t="s">
        <v>224</v>
      </c>
      <c r="H150" s="164">
        <v>46</v>
      </c>
      <c r="I150" s="165"/>
      <c r="J150" s="166">
        <f t="shared" si="14"/>
        <v>0</v>
      </c>
      <c r="K150" s="167"/>
      <c r="L150" s="31"/>
      <c r="M150" s="168" t="s">
        <v>1</v>
      </c>
      <c r="N150" s="169" t="s">
        <v>38</v>
      </c>
      <c r="O150" s="59"/>
      <c r="P150" s="170">
        <f t="shared" si="5"/>
        <v>0</v>
      </c>
      <c r="Q150" s="170">
        <v>0</v>
      </c>
      <c r="R150" s="170">
        <f t="shared" si="6"/>
        <v>0</v>
      </c>
      <c r="S150" s="170">
        <v>0</v>
      </c>
      <c r="T150" s="171">
        <f t="shared" si="7"/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72" t="s">
        <v>225</v>
      </c>
      <c r="AT150" s="172" t="s">
        <v>221</v>
      </c>
      <c r="AU150" s="172" t="s">
        <v>84</v>
      </c>
      <c r="AY150" s="13" t="s">
        <v>219</v>
      </c>
      <c r="BE150" s="91">
        <f t="shared" si="8"/>
        <v>0</v>
      </c>
      <c r="BF150" s="91">
        <f t="shared" si="9"/>
        <v>0</v>
      </c>
      <c r="BG150" s="91">
        <f t="shared" si="10"/>
        <v>0</v>
      </c>
      <c r="BH150" s="91">
        <f t="shared" si="11"/>
        <v>0</v>
      </c>
      <c r="BI150" s="91">
        <f t="shared" si="12"/>
        <v>0</v>
      </c>
      <c r="BJ150" s="13" t="s">
        <v>84</v>
      </c>
      <c r="BK150" s="91">
        <f t="shared" si="13"/>
        <v>0</v>
      </c>
      <c r="BL150" s="13" t="s">
        <v>225</v>
      </c>
      <c r="BM150" s="172" t="s">
        <v>230</v>
      </c>
    </row>
    <row r="151" spans="1:65" s="2" customFormat="1" ht="24.3" customHeight="1" x14ac:dyDescent="0.2">
      <c r="A151" s="30"/>
      <c r="B151" s="128"/>
      <c r="C151" s="160" t="s">
        <v>225</v>
      </c>
      <c r="D151" s="160" t="s">
        <v>221</v>
      </c>
      <c r="E151" s="161" t="s">
        <v>1156</v>
      </c>
      <c r="F151" s="162" t="s">
        <v>1157</v>
      </c>
      <c r="G151" s="163" t="s">
        <v>321</v>
      </c>
      <c r="H151" s="164">
        <v>160</v>
      </c>
      <c r="I151" s="165"/>
      <c r="J151" s="166">
        <f t="shared" si="14"/>
        <v>0</v>
      </c>
      <c r="K151" s="167"/>
      <c r="L151" s="31"/>
      <c r="M151" s="168" t="s">
        <v>1</v>
      </c>
      <c r="N151" s="169" t="s">
        <v>38</v>
      </c>
      <c r="O151" s="59"/>
      <c r="P151" s="170">
        <f t="shared" si="5"/>
        <v>0</v>
      </c>
      <c r="Q151" s="170">
        <v>9.7000000000000005E-4</v>
      </c>
      <c r="R151" s="170">
        <f t="shared" si="6"/>
        <v>0.1552</v>
      </c>
      <c r="S151" s="170">
        <v>0</v>
      </c>
      <c r="T151" s="171">
        <f t="shared" si="7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72" t="s">
        <v>225</v>
      </c>
      <c r="AT151" s="172" t="s">
        <v>221</v>
      </c>
      <c r="AU151" s="172" t="s">
        <v>84</v>
      </c>
      <c r="AY151" s="13" t="s">
        <v>219</v>
      </c>
      <c r="BE151" s="91">
        <f t="shared" si="8"/>
        <v>0</v>
      </c>
      <c r="BF151" s="91">
        <f t="shared" si="9"/>
        <v>0</v>
      </c>
      <c r="BG151" s="91">
        <f t="shared" si="10"/>
        <v>0</v>
      </c>
      <c r="BH151" s="91">
        <f t="shared" si="11"/>
        <v>0</v>
      </c>
      <c r="BI151" s="91">
        <f t="shared" si="12"/>
        <v>0</v>
      </c>
      <c r="BJ151" s="13" t="s">
        <v>84</v>
      </c>
      <c r="BK151" s="91">
        <f t="shared" si="13"/>
        <v>0</v>
      </c>
      <c r="BL151" s="13" t="s">
        <v>225</v>
      </c>
      <c r="BM151" s="172" t="s">
        <v>233</v>
      </c>
    </row>
    <row r="152" spans="1:65" s="2" customFormat="1" ht="24.3" customHeight="1" x14ac:dyDescent="0.2">
      <c r="A152" s="30"/>
      <c r="B152" s="128"/>
      <c r="C152" s="160" t="s">
        <v>234</v>
      </c>
      <c r="D152" s="160" t="s">
        <v>221</v>
      </c>
      <c r="E152" s="161" t="s">
        <v>1158</v>
      </c>
      <c r="F152" s="162" t="s">
        <v>1159</v>
      </c>
      <c r="G152" s="163" t="s">
        <v>321</v>
      </c>
      <c r="H152" s="164">
        <v>160</v>
      </c>
      <c r="I152" s="165"/>
      <c r="J152" s="166">
        <f t="shared" si="14"/>
        <v>0</v>
      </c>
      <c r="K152" s="167"/>
      <c r="L152" s="31"/>
      <c r="M152" s="168" t="s">
        <v>1</v>
      </c>
      <c r="N152" s="169" t="s">
        <v>38</v>
      </c>
      <c r="O152" s="59"/>
      <c r="P152" s="170">
        <f t="shared" si="5"/>
        <v>0</v>
      </c>
      <c r="Q152" s="170">
        <v>0</v>
      </c>
      <c r="R152" s="170">
        <f t="shared" si="6"/>
        <v>0</v>
      </c>
      <c r="S152" s="170">
        <v>0</v>
      </c>
      <c r="T152" s="171">
        <f t="shared" si="7"/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72" t="s">
        <v>225</v>
      </c>
      <c r="AT152" s="172" t="s">
        <v>221</v>
      </c>
      <c r="AU152" s="172" t="s">
        <v>84</v>
      </c>
      <c r="AY152" s="13" t="s">
        <v>219</v>
      </c>
      <c r="BE152" s="91">
        <f t="shared" si="8"/>
        <v>0</v>
      </c>
      <c r="BF152" s="91">
        <f t="shared" si="9"/>
        <v>0</v>
      </c>
      <c r="BG152" s="91">
        <f t="shared" si="10"/>
        <v>0</v>
      </c>
      <c r="BH152" s="91">
        <f t="shared" si="11"/>
        <v>0</v>
      </c>
      <c r="BI152" s="91">
        <f t="shared" si="12"/>
        <v>0</v>
      </c>
      <c r="BJ152" s="13" t="s">
        <v>84</v>
      </c>
      <c r="BK152" s="91">
        <f t="shared" si="13"/>
        <v>0</v>
      </c>
      <c r="BL152" s="13" t="s">
        <v>225</v>
      </c>
      <c r="BM152" s="172" t="s">
        <v>237</v>
      </c>
    </row>
    <row r="153" spans="1:65" s="2" customFormat="1" ht="24.3" customHeight="1" x14ac:dyDescent="0.2">
      <c r="A153" s="30"/>
      <c r="B153" s="128"/>
      <c r="C153" s="160" t="s">
        <v>230</v>
      </c>
      <c r="D153" s="160" t="s">
        <v>221</v>
      </c>
      <c r="E153" s="161" t="s">
        <v>1160</v>
      </c>
      <c r="F153" s="162" t="s">
        <v>1161</v>
      </c>
      <c r="G153" s="163" t="s">
        <v>224</v>
      </c>
      <c r="H153" s="164">
        <v>45</v>
      </c>
      <c r="I153" s="165"/>
      <c r="J153" s="166">
        <f t="shared" si="14"/>
        <v>0</v>
      </c>
      <c r="K153" s="167"/>
      <c r="L153" s="31"/>
      <c r="M153" s="168" t="s">
        <v>1</v>
      </c>
      <c r="N153" s="169" t="s">
        <v>38</v>
      </c>
      <c r="O153" s="59"/>
      <c r="P153" s="170">
        <f t="shared" si="5"/>
        <v>0</v>
      </c>
      <c r="Q153" s="170">
        <v>0</v>
      </c>
      <c r="R153" s="170">
        <f t="shared" si="6"/>
        <v>0</v>
      </c>
      <c r="S153" s="170">
        <v>0</v>
      </c>
      <c r="T153" s="171">
        <f t="shared" si="7"/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72" t="s">
        <v>225</v>
      </c>
      <c r="AT153" s="172" t="s">
        <v>221</v>
      </c>
      <c r="AU153" s="172" t="s">
        <v>84</v>
      </c>
      <c r="AY153" s="13" t="s">
        <v>219</v>
      </c>
      <c r="BE153" s="91">
        <f t="shared" si="8"/>
        <v>0</v>
      </c>
      <c r="BF153" s="91">
        <f t="shared" si="9"/>
        <v>0</v>
      </c>
      <c r="BG153" s="91">
        <f t="shared" si="10"/>
        <v>0</v>
      </c>
      <c r="BH153" s="91">
        <f t="shared" si="11"/>
        <v>0</v>
      </c>
      <c r="BI153" s="91">
        <f t="shared" si="12"/>
        <v>0</v>
      </c>
      <c r="BJ153" s="13" t="s">
        <v>84</v>
      </c>
      <c r="BK153" s="91">
        <f t="shared" si="13"/>
        <v>0</v>
      </c>
      <c r="BL153" s="13" t="s">
        <v>225</v>
      </c>
      <c r="BM153" s="172" t="s">
        <v>261</v>
      </c>
    </row>
    <row r="154" spans="1:65" s="2" customFormat="1" ht="24.3" customHeight="1" x14ac:dyDescent="0.2">
      <c r="A154" s="30"/>
      <c r="B154" s="128"/>
      <c r="C154" s="160" t="s">
        <v>243</v>
      </c>
      <c r="D154" s="160" t="s">
        <v>221</v>
      </c>
      <c r="E154" s="161" t="s">
        <v>1162</v>
      </c>
      <c r="F154" s="162" t="s">
        <v>1163</v>
      </c>
      <c r="G154" s="163" t="s">
        <v>224</v>
      </c>
      <c r="H154" s="164">
        <v>1</v>
      </c>
      <c r="I154" s="165"/>
      <c r="J154" s="166">
        <f t="shared" si="14"/>
        <v>0</v>
      </c>
      <c r="K154" s="167"/>
      <c r="L154" s="31"/>
      <c r="M154" s="168" t="s">
        <v>1</v>
      </c>
      <c r="N154" s="169" t="s">
        <v>38</v>
      </c>
      <c r="O154" s="59"/>
      <c r="P154" s="170">
        <f t="shared" si="5"/>
        <v>0</v>
      </c>
      <c r="Q154" s="170">
        <v>0</v>
      </c>
      <c r="R154" s="170">
        <f t="shared" si="6"/>
        <v>0</v>
      </c>
      <c r="S154" s="170">
        <v>0</v>
      </c>
      <c r="T154" s="171">
        <f t="shared" si="7"/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72" t="s">
        <v>225</v>
      </c>
      <c r="AT154" s="172" t="s">
        <v>221</v>
      </c>
      <c r="AU154" s="172" t="s">
        <v>84</v>
      </c>
      <c r="AY154" s="13" t="s">
        <v>219</v>
      </c>
      <c r="BE154" s="91">
        <f t="shared" si="8"/>
        <v>0</v>
      </c>
      <c r="BF154" s="91">
        <f t="shared" si="9"/>
        <v>0</v>
      </c>
      <c r="BG154" s="91">
        <f t="shared" si="10"/>
        <v>0</v>
      </c>
      <c r="BH154" s="91">
        <f t="shared" si="11"/>
        <v>0</v>
      </c>
      <c r="BI154" s="91">
        <f t="shared" si="12"/>
        <v>0</v>
      </c>
      <c r="BJ154" s="13" t="s">
        <v>84</v>
      </c>
      <c r="BK154" s="91">
        <f t="shared" si="13"/>
        <v>0</v>
      </c>
      <c r="BL154" s="13" t="s">
        <v>225</v>
      </c>
      <c r="BM154" s="172" t="s">
        <v>242</v>
      </c>
    </row>
    <row r="155" spans="1:65" s="11" customFormat="1" ht="22.8" customHeight="1" x14ac:dyDescent="0.25">
      <c r="B155" s="147"/>
      <c r="D155" s="148" t="s">
        <v>71</v>
      </c>
      <c r="E155" s="158" t="s">
        <v>84</v>
      </c>
      <c r="F155" s="158" t="s">
        <v>1164</v>
      </c>
      <c r="I155" s="150"/>
      <c r="J155" s="159">
        <f>BK155</f>
        <v>0</v>
      </c>
      <c r="L155" s="147"/>
      <c r="M155" s="152"/>
      <c r="N155" s="153"/>
      <c r="O155" s="153"/>
      <c r="P155" s="154">
        <f>SUM(P156:P158)</f>
        <v>0</v>
      </c>
      <c r="Q155" s="153"/>
      <c r="R155" s="154">
        <f>SUM(R156:R158)</f>
        <v>6.4</v>
      </c>
      <c r="S155" s="153"/>
      <c r="T155" s="155">
        <f>SUM(T156:T158)</f>
        <v>0</v>
      </c>
      <c r="AR155" s="148" t="s">
        <v>78</v>
      </c>
      <c r="AT155" s="156" t="s">
        <v>71</v>
      </c>
      <c r="AU155" s="156" t="s">
        <v>78</v>
      </c>
      <c r="AY155" s="148" t="s">
        <v>219</v>
      </c>
      <c r="BK155" s="157">
        <f>SUM(BK156:BK158)</f>
        <v>0</v>
      </c>
    </row>
    <row r="156" spans="1:65" s="2" customFormat="1" ht="24.3" customHeight="1" x14ac:dyDescent="0.2">
      <c r="A156" s="30"/>
      <c r="B156" s="128"/>
      <c r="C156" s="178" t="s">
        <v>233</v>
      </c>
      <c r="D156" s="178" t="s">
        <v>680</v>
      </c>
      <c r="E156" s="179" t="s">
        <v>1165</v>
      </c>
      <c r="F156" s="180" t="s">
        <v>1166</v>
      </c>
      <c r="G156" s="181" t="s">
        <v>224</v>
      </c>
      <c r="H156" s="182">
        <v>4</v>
      </c>
      <c r="I156" s="183"/>
      <c r="J156" s="184">
        <f>ROUND(I156*H156,2)</f>
        <v>0</v>
      </c>
      <c r="K156" s="185"/>
      <c r="L156" s="186"/>
      <c r="M156" s="187" t="s">
        <v>1</v>
      </c>
      <c r="N156" s="188" t="s">
        <v>38</v>
      </c>
      <c r="O156" s="59"/>
      <c r="P156" s="170">
        <f>O156*H156</f>
        <v>0</v>
      </c>
      <c r="Q156" s="170">
        <v>1.6</v>
      </c>
      <c r="R156" s="170">
        <f>Q156*H156</f>
        <v>6.4</v>
      </c>
      <c r="S156" s="170">
        <v>0</v>
      </c>
      <c r="T156" s="171">
        <f>S156*H156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72" t="s">
        <v>233</v>
      </c>
      <c r="AT156" s="172" t="s">
        <v>680</v>
      </c>
      <c r="AU156" s="172" t="s">
        <v>84</v>
      </c>
      <c r="AY156" s="13" t="s">
        <v>219</v>
      </c>
      <c r="BE156" s="91">
        <f>IF(N156="základná",J156,0)</f>
        <v>0</v>
      </c>
      <c r="BF156" s="91">
        <f>IF(N156="znížená",J156,0)</f>
        <v>0</v>
      </c>
      <c r="BG156" s="91">
        <f>IF(N156="zákl. prenesená",J156,0)</f>
        <v>0</v>
      </c>
      <c r="BH156" s="91">
        <f>IF(N156="zníž. prenesená",J156,0)</f>
        <v>0</v>
      </c>
      <c r="BI156" s="91">
        <f>IF(N156="nulová",J156,0)</f>
        <v>0</v>
      </c>
      <c r="BJ156" s="13" t="s">
        <v>84</v>
      </c>
      <c r="BK156" s="91">
        <f>ROUND(I156*H156,2)</f>
        <v>0</v>
      </c>
      <c r="BL156" s="13" t="s">
        <v>225</v>
      </c>
      <c r="BM156" s="172" t="s">
        <v>247</v>
      </c>
    </row>
    <row r="157" spans="1:65" s="2" customFormat="1" ht="24.3" customHeight="1" x14ac:dyDescent="0.2">
      <c r="A157" s="30"/>
      <c r="B157" s="128"/>
      <c r="C157" s="160" t="s">
        <v>238</v>
      </c>
      <c r="D157" s="160" t="s">
        <v>221</v>
      </c>
      <c r="E157" s="161" t="s">
        <v>1167</v>
      </c>
      <c r="F157" s="162" t="s">
        <v>1168</v>
      </c>
      <c r="G157" s="163" t="s">
        <v>224</v>
      </c>
      <c r="H157" s="164">
        <v>4</v>
      </c>
      <c r="I157" s="165"/>
      <c r="J157" s="166">
        <f>ROUND(I157*H157,2)</f>
        <v>0</v>
      </c>
      <c r="K157" s="167"/>
      <c r="L157" s="31"/>
      <c r="M157" s="168" t="s">
        <v>1</v>
      </c>
      <c r="N157" s="169" t="s">
        <v>38</v>
      </c>
      <c r="O157" s="59"/>
      <c r="P157" s="170">
        <f>O157*H157</f>
        <v>0</v>
      </c>
      <c r="Q157" s="170">
        <v>0</v>
      </c>
      <c r="R157" s="170">
        <f>Q157*H157</f>
        <v>0</v>
      </c>
      <c r="S157" s="170">
        <v>0</v>
      </c>
      <c r="T157" s="171">
        <f>S157*H157</f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72" t="s">
        <v>225</v>
      </c>
      <c r="AT157" s="172" t="s">
        <v>221</v>
      </c>
      <c r="AU157" s="172" t="s">
        <v>84</v>
      </c>
      <c r="AY157" s="13" t="s">
        <v>219</v>
      </c>
      <c r="BE157" s="91">
        <f>IF(N157="základná",J157,0)</f>
        <v>0</v>
      </c>
      <c r="BF157" s="91">
        <f>IF(N157="znížená",J157,0)</f>
        <v>0</v>
      </c>
      <c r="BG157" s="91">
        <f>IF(N157="zákl. prenesená",J157,0)</f>
        <v>0</v>
      </c>
      <c r="BH157" s="91">
        <f>IF(N157="zníž. prenesená",J157,0)</f>
        <v>0</v>
      </c>
      <c r="BI157" s="91">
        <f>IF(N157="nulová",J157,0)</f>
        <v>0</v>
      </c>
      <c r="BJ157" s="13" t="s">
        <v>84</v>
      </c>
      <c r="BK157" s="91">
        <f>ROUND(I157*H157,2)</f>
        <v>0</v>
      </c>
      <c r="BL157" s="13" t="s">
        <v>225</v>
      </c>
      <c r="BM157" s="172" t="s">
        <v>251</v>
      </c>
    </row>
    <row r="158" spans="1:65" s="2" customFormat="1" ht="33" customHeight="1" x14ac:dyDescent="0.2">
      <c r="A158" s="30"/>
      <c r="B158" s="128"/>
      <c r="C158" s="160" t="s">
        <v>237</v>
      </c>
      <c r="D158" s="160" t="s">
        <v>221</v>
      </c>
      <c r="E158" s="161" t="s">
        <v>319</v>
      </c>
      <c r="F158" s="162" t="s">
        <v>1169</v>
      </c>
      <c r="G158" s="163" t="s">
        <v>321</v>
      </c>
      <c r="H158" s="164">
        <v>35</v>
      </c>
      <c r="I158" s="165"/>
      <c r="J158" s="166">
        <f>ROUND(I158*H158,2)</f>
        <v>0</v>
      </c>
      <c r="K158" s="167"/>
      <c r="L158" s="31"/>
      <c r="M158" s="168" t="s">
        <v>1</v>
      </c>
      <c r="N158" s="169" t="s">
        <v>38</v>
      </c>
      <c r="O158" s="59"/>
      <c r="P158" s="170">
        <f>O158*H158</f>
        <v>0</v>
      </c>
      <c r="Q158" s="170">
        <v>0</v>
      </c>
      <c r="R158" s="170">
        <f>Q158*H158</f>
        <v>0</v>
      </c>
      <c r="S158" s="170">
        <v>0</v>
      </c>
      <c r="T158" s="171">
        <f>S158*H158</f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72" t="s">
        <v>225</v>
      </c>
      <c r="AT158" s="172" t="s">
        <v>221</v>
      </c>
      <c r="AU158" s="172" t="s">
        <v>84</v>
      </c>
      <c r="AY158" s="13" t="s">
        <v>219</v>
      </c>
      <c r="BE158" s="91">
        <f>IF(N158="základná",J158,0)</f>
        <v>0</v>
      </c>
      <c r="BF158" s="91">
        <f>IF(N158="znížená",J158,0)</f>
        <v>0</v>
      </c>
      <c r="BG158" s="91">
        <f>IF(N158="zákl. prenesená",J158,0)</f>
        <v>0</v>
      </c>
      <c r="BH158" s="91">
        <f>IF(N158="zníž. prenesená",J158,0)</f>
        <v>0</v>
      </c>
      <c r="BI158" s="91">
        <f>IF(N158="nulová",J158,0)</f>
        <v>0</v>
      </c>
      <c r="BJ158" s="13" t="s">
        <v>84</v>
      </c>
      <c r="BK158" s="91">
        <f>ROUND(I158*H158,2)</f>
        <v>0</v>
      </c>
      <c r="BL158" s="13" t="s">
        <v>225</v>
      </c>
      <c r="BM158" s="172" t="s">
        <v>7</v>
      </c>
    </row>
    <row r="159" spans="1:65" s="11" customFormat="1" ht="22.8" customHeight="1" x14ac:dyDescent="0.25">
      <c r="B159" s="147"/>
      <c r="D159" s="148" t="s">
        <v>71</v>
      </c>
      <c r="E159" s="158" t="s">
        <v>233</v>
      </c>
      <c r="F159" s="158" t="s">
        <v>1170</v>
      </c>
      <c r="I159" s="150"/>
      <c r="J159" s="159">
        <f>BK159</f>
        <v>0</v>
      </c>
      <c r="L159" s="147"/>
      <c r="M159" s="152"/>
      <c r="N159" s="153"/>
      <c r="O159" s="153"/>
      <c r="P159" s="154">
        <f>SUM(P160:P166)</f>
        <v>0</v>
      </c>
      <c r="Q159" s="153"/>
      <c r="R159" s="154">
        <f>SUM(R160:R166)</f>
        <v>4.4400000000000002E-2</v>
      </c>
      <c r="S159" s="153"/>
      <c r="T159" s="155">
        <f>SUM(T160:T166)</f>
        <v>0</v>
      </c>
      <c r="AR159" s="148" t="s">
        <v>78</v>
      </c>
      <c r="AT159" s="156" t="s">
        <v>71</v>
      </c>
      <c r="AU159" s="156" t="s">
        <v>78</v>
      </c>
      <c r="AY159" s="148" t="s">
        <v>219</v>
      </c>
      <c r="BK159" s="157">
        <f>SUM(BK160:BK166)</f>
        <v>0</v>
      </c>
    </row>
    <row r="160" spans="1:65" s="2" customFormat="1" ht="21.75" customHeight="1" x14ac:dyDescent="0.2">
      <c r="A160" s="30"/>
      <c r="B160" s="128"/>
      <c r="C160" s="178" t="s">
        <v>257</v>
      </c>
      <c r="D160" s="178" t="s">
        <v>680</v>
      </c>
      <c r="E160" s="179" t="s">
        <v>1171</v>
      </c>
      <c r="F160" s="180" t="s">
        <v>1172</v>
      </c>
      <c r="G160" s="181" t="s">
        <v>380</v>
      </c>
      <c r="H160" s="182">
        <v>11</v>
      </c>
      <c r="I160" s="183"/>
      <c r="J160" s="184">
        <f t="shared" ref="J160:J166" si="15">ROUND(I160*H160,2)</f>
        <v>0</v>
      </c>
      <c r="K160" s="185"/>
      <c r="L160" s="186"/>
      <c r="M160" s="187" t="s">
        <v>1</v>
      </c>
      <c r="N160" s="188" t="s">
        <v>38</v>
      </c>
      <c r="O160" s="59"/>
      <c r="P160" s="170">
        <f t="shared" ref="P160:P166" si="16">O160*H160</f>
        <v>0</v>
      </c>
      <c r="Q160" s="170">
        <v>1.2999999999999999E-3</v>
      </c>
      <c r="R160" s="170">
        <f t="shared" ref="R160:R166" si="17">Q160*H160</f>
        <v>1.43E-2</v>
      </c>
      <c r="S160" s="170">
        <v>0</v>
      </c>
      <c r="T160" s="171">
        <f t="shared" ref="T160:T166" si="18"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72" t="s">
        <v>233</v>
      </c>
      <c r="AT160" s="172" t="s">
        <v>680</v>
      </c>
      <c r="AU160" s="172" t="s">
        <v>84</v>
      </c>
      <c r="AY160" s="13" t="s">
        <v>219</v>
      </c>
      <c r="BE160" s="91">
        <f t="shared" ref="BE160:BE166" si="19">IF(N160="základná",J160,0)</f>
        <v>0</v>
      </c>
      <c r="BF160" s="91">
        <f t="shared" ref="BF160:BF166" si="20">IF(N160="znížená",J160,0)</f>
        <v>0</v>
      </c>
      <c r="BG160" s="91">
        <f t="shared" ref="BG160:BG166" si="21">IF(N160="zákl. prenesená",J160,0)</f>
        <v>0</v>
      </c>
      <c r="BH160" s="91">
        <f t="shared" ref="BH160:BH166" si="22">IF(N160="zníž. prenesená",J160,0)</f>
        <v>0</v>
      </c>
      <c r="BI160" s="91">
        <f t="shared" ref="BI160:BI166" si="23">IF(N160="nulová",J160,0)</f>
        <v>0</v>
      </c>
      <c r="BJ160" s="13" t="s">
        <v>84</v>
      </c>
      <c r="BK160" s="91">
        <f t="shared" ref="BK160:BK166" si="24">ROUND(I160*H160,2)</f>
        <v>0</v>
      </c>
      <c r="BL160" s="13" t="s">
        <v>225</v>
      </c>
      <c r="BM160" s="172" t="s">
        <v>256</v>
      </c>
    </row>
    <row r="161" spans="1:65" s="2" customFormat="1" ht="24.3" customHeight="1" x14ac:dyDescent="0.2">
      <c r="A161" s="30"/>
      <c r="B161" s="128"/>
      <c r="C161" s="160" t="s">
        <v>261</v>
      </c>
      <c r="D161" s="160" t="s">
        <v>221</v>
      </c>
      <c r="E161" s="161" t="s">
        <v>1173</v>
      </c>
      <c r="F161" s="162" t="s">
        <v>1174</v>
      </c>
      <c r="G161" s="163" t="s">
        <v>380</v>
      </c>
      <c r="H161" s="164">
        <v>11</v>
      </c>
      <c r="I161" s="165"/>
      <c r="J161" s="166">
        <f t="shared" si="15"/>
        <v>0</v>
      </c>
      <c r="K161" s="167"/>
      <c r="L161" s="31"/>
      <c r="M161" s="168" t="s">
        <v>1</v>
      </c>
      <c r="N161" s="169" t="s">
        <v>38</v>
      </c>
      <c r="O161" s="59"/>
      <c r="P161" s="170">
        <f t="shared" si="16"/>
        <v>0</v>
      </c>
      <c r="Q161" s="170">
        <v>0</v>
      </c>
      <c r="R161" s="170">
        <f t="shared" si="17"/>
        <v>0</v>
      </c>
      <c r="S161" s="170">
        <v>0</v>
      </c>
      <c r="T161" s="171">
        <f t="shared" si="18"/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72" t="s">
        <v>225</v>
      </c>
      <c r="AT161" s="172" t="s">
        <v>221</v>
      </c>
      <c r="AU161" s="172" t="s">
        <v>84</v>
      </c>
      <c r="AY161" s="13" t="s">
        <v>219</v>
      </c>
      <c r="BE161" s="91">
        <f t="shared" si="19"/>
        <v>0</v>
      </c>
      <c r="BF161" s="91">
        <f t="shared" si="20"/>
        <v>0</v>
      </c>
      <c r="BG161" s="91">
        <f t="shared" si="21"/>
        <v>0</v>
      </c>
      <c r="BH161" s="91">
        <f t="shared" si="22"/>
        <v>0</v>
      </c>
      <c r="BI161" s="91">
        <f t="shared" si="23"/>
        <v>0</v>
      </c>
      <c r="BJ161" s="13" t="s">
        <v>84</v>
      </c>
      <c r="BK161" s="91">
        <f t="shared" si="24"/>
        <v>0</v>
      </c>
      <c r="BL161" s="13" t="s">
        <v>225</v>
      </c>
      <c r="BM161" s="172" t="s">
        <v>260</v>
      </c>
    </row>
    <row r="162" spans="1:65" s="2" customFormat="1" ht="21.75" customHeight="1" x14ac:dyDescent="0.2">
      <c r="A162" s="30"/>
      <c r="B162" s="128"/>
      <c r="C162" s="178" t="s">
        <v>265</v>
      </c>
      <c r="D162" s="178" t="s">
        <v>680</v>
      </c>
      <c r="E162" s="179" t="s">
        <v>1175</v>
      </c>
      <c r="F162" s="180" t="s">
        <v>1176</v>
      </c>
      <c r="G162" s="181" t="s">
        <v>380</v>
      </c>
      <c r="H162" s="182">
        <v>20</v>
      </c>
      <c r="I162" s="183"/>
      <c r="J162" s="184">
        <f t="shared" si="15"/>
        <v>0</v>
      </c>
      <c r="K162" s="185"/>
      <c r="L162" s="186"/>
      <c r="M162" s="187" t="s">
        <v>1</v>
      </c>
      <c r="N162" s="188" t="s">
        <v>38</v>
      </c>
      <c r="O162" s="59"/>
      <c r="P162" s="170">
        <f t="shared" si="16"/>
        <v>0</v>
      </c>
      <c r="Q162" s="170">
        <v>1.4E-3</v>
      </c>
      <c r="R162" s="170">
        <f t="shared" si="17"/>
        <v>2.8000000000000001E-2</v>
      </c>
      <c r="S162" s="170">
        <v>0</v>
      </c>
      <c r="T162" s="171">
        <f t="shared" si="18"/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72" t="s">
        <v>233</v>
      </c>
      <c r="AT162" s="172" t="s">
        <v>680</v>
      </c>
      <c r="AU162" s="172" t="s">
        <v>84</v>
      </c>
      <c r="AY162" s="13" t="s">
        <v>219</v>
      </c>
      <c r="BE162" s="91">
        <f t="shared" si="19"/>
        <v>0</v>
      </c>
      <c r="BF162" s="91">
        <f t="shared" si="20"/>
        <v>0</v>
      </c>
      <c r="BG162" s="91">
        <f t="shared" si="21"/>
        <v>0</v>
      </c>
      <c r="BH162" s="91">
        <f t="shared" si="22"/>
        <v>0</v>
      </c>
      <c r="BI162" s="91">
        <f t="shared" si="23"/>
        <v>0</v>
      </c>
      <c r="BJ162" s="13" t="s">
        <v>84</v>
      </c>
      <c r="BK162" s="91">
        <f t="shared" si="24"/>
        <v>0</v>
      </c>
      <c r="BL162" s="13" t="s">
        <v>225</v>
      </c>
      <c r="BM162" s="172" t="s">
        <v>264</v>
      </c>
    </row>
    <row r="163" spans="1:65" s="2" customFormat="1" ht="24.3" customHeight="1" x14ac:dyDescent="0.2">
      <c r="A163" s="30"/>
      <c r="B163" s="128"/>
      <c r="C163" s="160" t="s">
        <v>242</v>
      </c>
      <c r="D163" s="160" t="s">
        <v>221</v>
      </c>
      <c r="E163" s="161" t="s">
        <v>1173</v>
      </c>
      <c r="F163" s="162" t="s">
        <v>1174</v>
      </c>
      <c r="G163" s="163" t="s">
        <v>380</v>
      </c>
      <c r="H163" s="164">
        <v>20</v>
      </c>
      <c r="I163" s="165"/>
      <c r="J163" s="166">
        <f t="shared" si="15"/>
        <v>0</v>
      </c>
      <c r="K163" s="167"/>
      <c r="L163" s="31"/>
      <c r="M163" s="168" t="s">
        <v>1</v>
      </c>
      <c r="N163" s="169" t="s">
        <v>38</v>
      </c>
      <c r="O163" s="59"/>
      <c r="P163" s="170">
        <f t="shared" si="16"/>
        <v>0</v>
      </c>
      <c r="Q163" s="170">
        <v>0</v>
      </c>
      <c r="R163" s="170">
        <f t="shared" si="17"/>
        <v>0</v>
      </c>
      <c r="S163" s="170">
        <v>0</v>
      </c>
      <c r="T163" s="171">
        <f t="shared" si="18"/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72" t="s">
        <v>225</v>
      </c>
      <c r="AT163" s="172" t="s">
        <v>221</v>
      </c>
      <c r="AU163" s="172" t="s">
        <v>84</v>
      </c>
      <c r="AY163" s="13" t="s">
        <v>219</v>
      </c>
      <c r="BE163" s="91">
        <f t="shared" si="19"/>
        <v>0</v>
      </c>
      <c r="BF163" s="91">
        <f t="shared" si="20"/>
        <v>0</v>
      </c>
      <c r="BG163" s="91">
        <f t="shared" si="21"/>
        <v>0</v>
      </c>
      <c r="BH163" s="91">
        <f t="shared" si="22"/>
        <v>0</v>
      </c>
      <c r="BI163" s="91">
        <f t="shared" si="23"/>
        <v>0</v>
      </c>
      <c r="BJ163" s="13" t="s">
        <v>84</v>
      </c>
      <c r="BK163" s="91">
        <f t="shared" si="24"/>
        <v>0</v>
      </c>
      <c r="BL163" s="13" t="s">
        <v>225</v>
      </c>
      <c r="BM163" s="172" t="s">
        <v>268</v>
      </c>
    </row>
    <row r="164" spans="1:65" s="2" customFormat="1" ht="21.75" customHeight="1" x14ac:dyDescent="0.2">
      <c r="A164" s="30"/>
      <c r="B164" s="128"/>
      <c r="C164" s="178" t="s">
        <v>272</v>
      </c>
      <c r="D164" s="178" t="s">
        <v>680</v>
      </c>
      <c r="E164" s="179" t="s">
        <v>1177</v>
      </c>
      <c r="F164" s="180" t="s">
        <v>1178</v>
      </c>
      <c r="G164" s="181" t="s">
        <v>380</v>
      </c>
      <c r="H164" s="182">
        <v>7</v>
      </c>
      <c r="I164" s="183"/>
      <c r="J164" s="184">
        <f t="shared" si="15"/>
        <v>0</v>
      </c>
      <c r="K164" s="185"/>
      <c r="L164" s="186"/>
      <c r="M164" s="187" t="s">
        <v>1</v>
      </c>
      <c r="N164" s="188" t="s">
        <v>38</v>
      </c>
      <c r="O164" s="59"/>
      <c r="P164" s="170">
        <f t="shared" si="16"/>
        <v>0</v>
      </c>
      <c r="Q164" s="170">
        <v>2.9999999999999997E-4</v>
      </c>
      <c r="R164" s="170">
        <f t="shared" si="17"/>
        <v>2.0999999999999999E-3</v>
      </c>
      <c r="S164" s="170">
        <v>0</v>
      </c>
      <c r="T164" s="171">
        <f t="shared" si="18"/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72" t="s">
        <v>233</v>
      </c>
      <c r="AT164" s="172" t="s">
        <v>680</v>
      </c>
      <c r="AU164" s="172" t="s">
        <v>84</v>
      </c>
      <c r="AY164" s="13" t="s">
        <v>219</v>
      </c>
      <c r="BE164" s="91">
        <f t="shared" si="19"/>
        <v>0</v>
      </c>
      <c r="BF164" s="91">
        <f t="shared" si="20"/>
        <v>0</v>
      </c>
      <c r="BG164" s="91">
        <f t="shared" si="21"/>
        <v>0</v>
      </c>
      <c r="BH164" s="91">
        <f t="shared" si="22"/>
        <v>0</v>
      </c>
      <c r="BI164" s="91">
        <f t="shared" si="23"/>
        <v>0</v>
      </c>
      <c r="BJ164" s="13" t="s">
        <v>84</v>
      </c>
      <c r="BK164" s="91">
        <f t="shared" si="24"/>
        <v>0</v>
      </c>
      <c r="BL164" s="13" t="s">
        <v>225</v>
      </c>
      <c r="BM164" s="172" t="s">
        <v>271</v>
      </c>
    </row>
    <row r="165" spans="1:65" s="2" customFormat="1" ht="21.75" customHeight="1" x14ac:dyDescent="0.2">
      <c r="A165" s="30"/>
      <c r="B165" s="128"/>
      <c r="C165" s="160" t="s">
        <v>247</v>
      </c>
      <c r="D165" s="160" t="s">
        <v>221</v>
      </c>
      <c r="E165" s="161" t="s">
        <v>1179</v>
      </c>
      <c r="F165" s="162" t="s">
        <v>1180</v>
      </c>
      <c r="G165" s="163" t="s">
        <v>380</v>
      </c>
      <c r="H165" s="164">
        <v>7</v>
      </c>
      <c r="I165" s="165"/>
      <c r="J165" s="166">
        <f t="shared" si="15"/>
        <v>0</v>
      </c>
      <c r="K165" s="167"/>
      <c r="L165" s="31"/>
      <c r="M165" s="168" t="s">
        <v>1</v>
      </c>
      <c r="N165" s="169" t="s">
        <v>38</v>
      </c>
      <c r="O165" s="59"/>
      <c r="P165" s="170">
        <f t="shared" si="16"/>
        <v>0</v>
      </c>
      <c r="Q165" s="170">
        <v>0</v>
      </c>
      <c r="R165" s="170">
        <f t="shared" si="17"/>
        <v>0</v>
      </c>
      <c r="S165" s="170">
        <v>0</v>
      </c>
      <c r="T165" s="171">
        <f t="shared" si="18"/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72" t="s">
        <v>225</v>
      </c>
      <c r="AT165" s="172" t="s">
        <v>221</v>
      </c>
      <c r="AU165" s="172" t="s">
        <v>84</v>
      </c>
      <c r="AY165" s="13" t="s">
        <v>219</v>
      </c>
      <c r="BE165" s="91">
        <f t="shared" si="19"/>
        <v>0</v>
      </c>
      <c r="BF165" s="91">
        <f t="shared" si="20"/>
        <v>0</v>
      </c>
      <c r="BG165" s="91">
        <f t="shared" si="21"/>
        <v>0</v>
      </c>
      <c r="BH165" s="91">
        <f t="shared" si="22"/>
        <v>0</v>
      </c>
      <c r="BI165" s="91">
        <f t="shared" si="23"/>
        <v>0</v>
      </c>
      <c r="BJ165" s="13" t="s">
        <v>84</v>
      </c>
      <c r="BK165" s="91">
        <f t="shared" si="24"/>
        <v>0</v>
      </c>
      <c r="BL165" s="13" t="s">
        <v>225</v>
      </c>
      <c r="BM165" s="172" t="s">
        <v>275</v>
      </c>
    </row>
    <row r="166" spans="1:65" s="2" customFormat="1" ht="55.5" customHeight="1" x14ac:dyDescent="0.2">
      <c r="A166" s="30"/>
      <c r="B166" s="128"/>
      <c r="C166" s="178" t="s">
        <v>334</v>
      </c>
      <c r="D166" s="178" t="s">
        <v>680</v>
      </c>
      <c r="E166" s="179" t="s">
        <v>1181</v>
      </c>
      <c r="F166" s="180" t="s">
        <v>1182</v>
      </c>
      <c r="G166" s="181" t="s">
        <v>926</v>
      </c>
      <c r="H166" s="182">
        <v>1</v>
      </c>
      <c r="I166" s="183"/>
      <c r="J166" s="184">
        <f t="shared" si="15"/>
        <v>0</v>
      </c>
      <c r="K166" s="185"/>
      <c r="L166" s="186"/>
      <c r="M166" s="187" t="s">
        <v>1</v>
      </c>
      <c r="N166" s="188" t="s">
        <v>38</v>
      </c>
      <c r="O166" s="59"/>
      <c r="P166" s="170">
        <f t="shared" si="16"/>
        <v>0</v>
      </c>
      <c r="Q166" s="170">
        <v>0</v>
      </c>
      <c r="R166" s="170">
        <f t="shared" si="17"/>
        <v>0</v>
      </c>
      <c r="S166" s="170">
        <v>0</v>
      </c>
      <c r="T166" s="171">
        <f t="shared" si="18"/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72" t="s">
        <v>233</v>
      </c>
      <c r="AT166" s="172" t="s">
        <v>680</v>
      </c>
      <c r="AU166" s="172" t="s">
        <v>84</v>
      </c>
      <c r="AY166" s="13" t="s">
        <v>219</v>
      </c>
      <c r="BE166" s="91">
        <f t="shared" si="19"/>
        <v>0</v>
      </c>
      <c r="BF166" s="91">
        <f t="shared" si="20"/>
        <v>0</v>
      </c>
      <c r="BG166" s="91">
        <f t="shared" si="21"/>
        <v>0</v>
      </c>
      <c r="BH166" s="91">
        <f t="shared" si="22"/>
        <v>0</v>
      </c>
      <c r="BI166" s="91">
        <f t="shared" si="23"/>
        <v>0</v>
      </c>
      <c r="BJ166" s="13" t="s">
        <v>84</v>
      </c>
      <c r="BK166" s="91">
        <f t="shared" si="24"/>
        <v>0</v>
      </c>
      <c r="BL166" s="13" t="s">
        <v>225</v>
      </c>
      <c r="BM166" s="172" t="s">
        <v>279</v>
      </c>
    </row>
    <row r="167" spans="1:65" s="11" customFormat="1" ht="22.8" customHeight="1" x14ac:dyDescent="0.25">
      <c r="B167" s="147"/>
      <c r="D167" s="148" t="s">
        <v>71</v>
      </c>
      <c r="E167" s="158" t="s">
        <v>624</v>
      </c>
      <c r="F167" s="158" t="s">
        <v>1183</v>
      </c>
      <c r="I167" s="150"/>
      <c r="J167" s="159">
        <f>BK167</f>
        <v>0</v>
      </c>
      <c r="L167" s="147"/>
      <c r="M167" s="152"/>
      <c r="N167" s="153"/>
      <c r="O167" s="153"/>
      <c r="P167" s="154">
        <f>P168</f>
        <v>0</v>
      </c>
      <c r="Q167" s="153"/>
      <c r="R167" s="154">
        <f>R168</f>
        <v>0</v>
      </c>
      <c r="S167" s="153"/>
      <c r="T167" s="155">
        <f>T168</f>
        <v>0</v>
      </c>
      <c r="AR167" s="148" t="s">
        <v>78</v>
      </c>
      <c r="AT167" s="156" t="s">
        <v>71</v>
      </c>
      <c r="AU167" s="156" t="s">
        <v>78</v>
      </c>
      <c r="AY167" s="148" t="s">
        <v>219</v>
      </c>
      <c r="BK167" s="157">
        <f>BK168</f>
        <v>0</v>
      </c>
    </row>
    <row r="168" spans="1:65" s="2" customFormat="1" ht="33" customHeight="1" x14ac:dyDescent="0.2">
      <c r="A168" s="30"/>
      <c r="B168" s="128"/>
      <c r="C168" s="160" t="s">
        <v>251</v>
      </c>
      <c r="D168" s="160" t="s">
        <v>221</v>
      </c>
      <c r="E168" s="161" t="s">
        <v>1184</v>
      </c>
      <c r="F168" s="162" t="s">
        <v>1185</v>
      </c>
      <c r="G168" s="163" t="s">
        <v>250</v>
      </c>
      <c r="H168" s="164">
        <v>6.6</v>
      </c>
      <c r="I168" s="165"/>
      <c r="J168" s="166">
        <f>ROUND(I168*H168,2)</f>
        <v>0</v>
      </c>
      <c r="K168" s="167"/>
      <c r="L168" s="31"/>
      <c r="M168" s="168" t="s">
        <v>1</v>
      </c>
      <c r="N168" s="169" t="s">
        <v>38</v>
      </c>
      <c r="O168" s="59"/>
      <c r="P168" s="170">
        <f>O168*H168</f>
        <v>0</v>
      </c>
      <c r="Q168" s="170">
        <v>0</v>
      </c>
      <c r="R168" s="170">
        <f>Q168*H168</f>
        <v>0</v>
      </c>
      <c r="S168" s="170">
        <v>0</v>
      </c>
      <c r="T168" s="171">
        <f>S168*H168</f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72" t="s">
        <v>225</v>
      </c>
      <c r="AT168" s="172" t="s">
        <v>221</v>
      </c>
      <c r="AU168" s="172" t="s">
        <v>84</v>
      </c>
      <c r="AY168" s="13" t="s">
        <v>219</v>
      </c>
      <c r="BE168" s="91">
        <f>IF(N168="základná",J168,0)</f>
        <v>0</v>
      </c>
      <c r="BF168" s="91">
        <f>IF(N168="znížená",J168,0)</f>
        <v>0</v>
      </c>
      <c r="BG168" s="91">
        <f>IF(N168="zákl. prenesená",J168,0)</f>
        <v>0</v>
      </c>
      <c r="BH168" s="91">
        <f>IF(N168="zníž. prenesená",J168,0)</f>
        <v>0</v>
      </c>
      <c r="BI168" s="91">
        <f>IF(N168="nulová",J168,0)</f>
        <v>0</v>
      </c>
      <c r="BJ168" s="13" t="s">
        <v>84</v>
      </c>
      <c r="BK168" s="91">
        <f>ROUND(I168*H168,2)</f>
        <v>0</v>
      </c>
      <c r="BL168" s="13" t="s">
        <v>225</v>
      </c>
      <c r="BM168" s="172" t="s">
        <v>1186</v>
      </c>
    </row>
    <row r="169" spans="1:65" s="11" customFormat="1" ht="25.95" customHeight="1" x14ac:dyDescent="0.25">
      <c r="B169" s="147"/>
      <c r="D169" s="148" t="s">
        <v>71</v>
      </c>
      <c r="E169" s="149" t="s">
        <v>1119</v>
      </c>
      <c r="F169" s="149" t="s">
        <v>1120</v>
      </c>
      <c r="I169" s="150"/>
      <c r="J169" s="151">
        <f>BK169</f>
        <v>0</v>
      </c>
      <c r="L169" s="147"/>
      <c r="M169" s="152"/>
      <c r="N169" s="153"/>
      <c r="O169" s="153"/>
      <c r="P169" s="154">
        <f>P170+P186+P218+P245+P269</f>
        <v>0</v>
      </c>
      <c r="Q169" s="153"/>
      <c r="R169" s="154">
        <f>R170+R186+R218+R245+R269</f>
        <v>0</v>
      </c>
      <c r="S169" s="153"/>
      <c r="T169" s="155">
        <f>T170+T186+T218+T245+T269</f>
        <v>0</v>
      </c>
      <c r="AR169" s="148" t="s">
        <v>84</v>
      </c>
      <c r="AT169" s="156" t="s">
        <v>71</v>
      </c>
      <c r="AU169" s="156" t="s">
        <v>72</v>
      </c>
      <c r="AY169" s="148" t="s">
        <v>219</v>
      </c>
      <c r="BK169" s="157">
        <f>BK170+BK186+BK218+BK245+BK269</f>
        <v>0</v>
      </c>
    </row>
    <row r="170" spans="1:65" s="11" customFormat="1" ht="22.8" customHeight="1" x14ac:dyDescent="0.25">
      <c r="B170" s="147"/>
      <c r="D170" s="148" t="s">
        <v>71</v>
      </c>
      <c r="E170" s="158" t="s">
        <v>725</v>
      </c>
      <c r="F170" s="158" t="s">
        <v>726</v>
      </c>
      <c r="I170" s="150"/>
      <c r="J170" s="159">
        <f>BK170</f>
        <v>0</v>
      </c>
      <c r="L170" s="147"/>
      <c r="M170" s="152"/>
      <c r="N170" s="153"/>
      <c r="O170" s="153"/>
      <c r="P170" s="154">
        <f>SUM(P171:P185)</f>
        <v>0</v>
      </c>
      <c r="Q170" s="153"/>
      <c r="R170" s="154">
        <f>SUM(R171:R185)</f>
        <v>0</v>
      </c>
      <c r="S170" s="153"/>
      <c r="T170" s="155">
        <f>SUM(T171:T185)</f>
        <v>0</v>
      </c>
      <c r="AR170" s="148" t="s">
        <v>84</v>
      </c>
      <c r="AT170" s="156" t="s">
        <v>71</v>
      </c>
      <c r="AU170" s="156" t="s">
        <v>78</v>
      </c>
      <c r="AY170" s="148" t="s">
        <v>219</v>
      </c>
      <c r="BK170" s="157">
        <f>SUM(BK171:BK185)</f>
        <v>0</v>
      </c>
    </row>
    <row r="171" spans="1:65" s="2" customFormat="1" ht="33" customHeight="1" x14ac:dyDescent="0.2">
      <c r="A171" s="30"/>
      <c r="B171" s="128"/>
      <c r="C171" s="178" t="s">
        <v>341</v>
      </c>
      <c r="D171" s="178" t="s">
        <v>680</v>
      </c>
      <c r="E171" s="179" t="s">
        <v>1187</v>
      </c>
      <c r="F171" s="180" t="s">
        <v>1188</v>
      </c>
      <c r="G171" s="181" t="s">
        <v>380</v>
      </c>
      <c r="H171" s="182">
        <v>24</v>
      </c>
      <c r="I171" s="183"/>
      <c r="J171" s="184">
        <f t="shared" ref="J171:J185" si="25">ROUND(I171*H171,2)</f>
        <v>0</v>
      </c>
      <c r="K171" s="185"/>
      <c r="L171" s="186"/>
      <c r="M171" s="187" t="s">
        <v>1</v>
      </c>
      <c r="N171" s="188" t="s">
        <v>38</v>
      </c>
      <c r="O171" s="59"/>
      <c r="P171" s="170">
        <f t="shared" ref="P171:P185" si="26">O171*H171</f>
        <v>0</v>
      </c>
      <c r="Q171" s="170">
        <v>0</v>
      </c>
      <c r="R171" s="170">
        <f t="shared" ref="R171:R185" si="27">Q171*H171</f>
        <v>0</v>
      </c>
      <c r="S171" s="170">
        <v>0</v>
      </c>
      <c r="T171" s="171">
        <f t="shared" ref="T171:T185" si="28">S171*H171</f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72" t="s">
        <v>275</v>
      </c>
      <c r="AT171" s="172" t="s">
        <v>680</v>
      </c>
      <c r="AU171" s="172" t="s">
        <v>84</v>
      </c>
      <c r="AY171" s="13" t="s">
        <v>219</v>
      </c>
      <c r="BE171" s="91">
        <f t="shared" ref="BE171:BE185" si="29">IF(N171="základná",J171,0)</f>
        <v>0</v>
      </c>
      <c r="BF171" s="91">
        <f t="shared" ref="BF171:BF185" si="30">IF(N171="znížená",J171,0)</f>
        <v>0</v>
      </c>
      <c r="BG171" s="91">
        <f t="shared" ref="BG171:BG185" si="31">IF(N171="zákl. prenesená",J171,0)</f>
        <v>0</v>
      </c>
      <c r="BH171" s="91">
        <f t="shared" ref="BH171:BH185" si="32">IF(N171="zníž. prenesená",J171,0)</f>
        <v>0</v>
      </c>
      <c r="BI171" s="91">
        <f t="shared" ref="BI171:BI185" si="33">IF(N171="nulová",J171,0)</f>
        <v>0</v>
      </c>
      <c r="BJ171" s="13" t="s">
        <v>84</v>
      </c>
      <c r="BK171" s="91">
        <f t="shared" ref="BK171:BK185" si="34">ROUND(I171*H171,2)</f>
        <v>0</v>
      </c>
      <c r="BL171" s="13" t="s">
        <v>247</v>
      </c>
      <c r="BM171" s="172" t="s">
        <v>574</v>
      </c>
    </row>
    <row r="172" spans="1:65" s="2" customFormat="1" ht="24.3" customHeight="1" x14ac:dyDescent="0.2">
      <c r="A172" s="30"/>
      <c r="B172" s="128"/>
      <c r="C172" s="160" t="s">
        <v>7</v>
      </c>
      <c r="D172" s="160" t="s">
        <v>221</v>
      </c>
      <c r="E172" s="161" t="s">
        <v>1189</v>
      </c>
      <c r="F172" s="162" t="s">
        <v>1190</v>
      </c>
      <c r="G172" s="163" t="s">
        <v>380</v>
      </c>
      <c r="H172" s="164">
        <v>24</v>
      </c>
      <c r="I172" s="165"/>
      <c r="J172" s="166">
        <f t="shared" si="25"/>
        <v>0</v>
      </c>
      <c r="K172" s="167"/>
      <c r="L172" s="31"/>
      <c r="M172" s="168" t="s">
        <v>1</v>
      </c>
      <c r="N172" s="169" t="s">
        <v>38</v>
      </c>
      <c r="O172" s="59"/>
      <c r="P172" s="170">
        <f t="shared" si="26"/>
        <v>0</v>
      </c>
      <c r="Q172" s="170">
        <v>0</v>
      </c>
      <c r="R172" s="170">
        <f t="shared" si="27"/>
        <v>0</v>
      </c>
      <c r="S172" s="170">
        <v>0</v>
      </c>
      <c r="T172" s="171">
        <f t="shared" si="28"/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72" t="s">
        <v>247</v>
      </c>
      <c r="AT172" s="172" t="s">
        <v>221</v>
      </c>
      <c r="AU172" s="172" t="s">
        <v>84</v>
      </c>
      <c r="AY172" s="13" t="s">
        <v>219</v>
      </c>
      <c r="BE172" s="91">
        <f t="shared" si="29"/>
        <v>0</v>
      </c>
      <c r="BF172" s="91">
        <f t="shared" si="30"/>
        <v>0</v>
      </c>
      <c r="BG172" s="91">
        <f t="shared" si="31"/>
        <v>0</v>
      </c>
      <c r="BH172" s="91">
        <f t="shared" si="32"/>
        <v>0</v>
      </c>
      <c r="BI172" s="91">
        <f t="shared" si="33"/>
        <v>0</v>
      </c>
      <c r="BJ172" s="13" t="s">
        <v>84</v>
      </c>
      <c r="BK172" s="91">
        <f t="shared" si="34"/>
        <v>0</v>
      </c>
      <c r="BL172" s="13" t="s">
        <v>247</v>
      </c>
      <c r="BM172" s="172" t="s">
        <v>578</v>
      </c>
    </row>
    <row r="173" spans="1:65" s="2" customFormat="1" ht="33" customHeight="1" x14ac:dyDescent="0.2">
      <c r="A173" s="30"/>
      <c r="B173" s="128"/>
      <c r="C173" s="178" t="s">
        <v>348</v>
      </c>
      <c r="D173" s="178" t="s">
        <v>680</v>
      </c>
      <c r="E173" s="179" t="s">
        <v>1191</v>
      </c>
      <c r="F173" s="180" t="s">
        <v>1192</v>
      </c>
      <c r="G173" s="181" t="s">
        <v>380</v>
      </c>
      <c r="H173" s="182">
        <v>32</v>
      </c>
      <c r="I173" s="183"/>
      <c r="J173" s="184">
        <f t="shared" si="25"/>
        <v>0</v>
      </c>
      <c r="K173" s="185"/>
      <c r="L173" s="186"/>
      <c r="M173" s="187" t="s">
        <v>1</v>
      </c>
      <c r="N173" s="188" t="s">
        <v>38</v>
      </c>
      <c r="O173" s="59"/>
      <c r="P173" s="170">
        <f t="shared" si="26"/>
        <v>0</v>
      </c>
      <c r="Q173" s="170">
        <v>0</v>
      </c>
      <c r="R173" s="170">
        <f t="shared" si="27"/>
        <v>0</v>
      </c>
      <c r="S173" s="170">
        <v>0</v>
      </c>
      <c r="T173" s="171">
        <f t="shared" si="28"/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72" t="s">
        <v>275</v>
      </c>
      <c r="AT173" s="172" t="s">
        <v>680</v>
      </c>
      <c r="AU173" s="172" t="s">
        <v>84</v>
      </c>
      <c r="AY173" s="13" t="s">
        <v>219</v>
      </c>
      <c r="BE173" s="91">
        <f t="shared" si="29"/>
        <v>0</v>
      </c>
      <c r="BF173" s="91">
        <f t="shared" si="30"/>
        <v>0</v>
      </c>
      <c r="BG173" s="91">
        <f t="shared" si="31"/>
        <v>0</v>
      </c>
      <c r="BH173" s="91">
        <f t="shared" si="32"/>
        <v>0</v>
      </c>
      <c r="BI173" s="91">
        <f t="shared" si="33"/>
        <v>0</v>
      </c>
      <c r="BJ173" s="13" t="s">
        <v>84</v>
      </c>
      <c r="BK173" s="91">
        <f t="shared" si="34"/>
        <v>0</v>
      </c>
      <c r="BL173" s="13" t="s">
        <v>247</v>
      </c>
      <c r="BM173" s="172" t="s">
        <v>581</v>
      </c>
    </row>
    <row r="174" spans="1:65" s="2" customFormat="1" ht="24.3" customHeight="1" x14ac:dyDescent="0.2">
      <c r="A174" s="30"/>
      <c r="B174" s="128"/>
      <c r="C174" s="160" t="s">
        <v>256</v>
      </c>
      <c r="D174" s="160" t="s">
        <v>221</v>
      </c>
      <c r="E174" s="161" t="s">
        <v>1189</v>
      </c>
      <c r="F174" s="162" t="s">
        <v>1190</v>
      </c>
      <c r="G174" s="163" t="s">
        <v>380</v>
      </c>
      <c r="H174" s="164">
        <v>32</v>
      </c>
      <c r="I174" s="165"/>
      <c r="J174" s="166">
        <f t="shared" si="25"/>
        <v>0</v>
      </c>
      <c r="K174" s="167"/>
      <c r="L174" s="31"/>
      <c r="M174" s="168" t="s">
        <v>1</v>
      </c>
      <c r="N174" s="169" t="s">
        <v>38</v>
      </c>
      <c r="O174" s="59"/>
      <c r="P174" s="170">
        <f t="shared" si="26"/>
        <v>0</v>
      </c>
      <c r="Q174" s="170">
        <v>0</v>
      </c>
      <c r="R174" s="170">
        <f t="shared" si="27"/>
        <v>0</v>
      </c>
      <c r="S174" s="170">
        <v>0</v>
      </c>
      <c r="T174" s="171">
        <f t="shared" si="28"/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72" t="s">
        <v>247</v>
      </c>
      <c r="AT174" s="172" t="s">
        <v>221</v>
      </c>
      <c r="AU174" s="172" t="s">
        <v>84</v>
      </c>
      <c r="AY174" s="13" t="s">
        <v>219</v>
      </c>
      <c r="BE174" s="91">
        <f t="shared" si="29"/>
        <v>0</v>
      </c>
      <c r="BF174" s="91">
        <f t="shared" si="30"/>
        <v>0</v>
      </c>
      <c r="BG174" s="91">
        <f t="shared" si="31"/>
        <v>0</v>
      </c>
      <c r="BH174" s="91">
        <f t="shared" si="32"/>
        <v>0</v>
      </c>
      <c r="BI174" s="91">
        <f t="shared" si="33"/>
        <v>0</v>
      </c>
      <c r="BJ174" s="13" t="s">
        <v>84</v>
      </c>
      <c r="BK174" s="91">
        <f t="shared" si="34"/>
        <v>0</v>
      </c>
      <c r="BL174" s="13" t="s">
        <v>247</v>
      </c>
      <c r="BM174" s="172" t="s">
        <v>585</v>
      </c>
    </row>
    <row r="175" spans="1:65" s="2" customFormat="1" ht="33" customHeight="1" x14ac:dyDescent="0.2">
      <c r="A175" s="30"/>
      <c r="B175" s="128"/>
      <c r="C175" s="178" t="s">
        <v>356</v>
      </c>
      <c r="D175" s="178" t="s">
        <v>680</v>
      </c>
      <c r="E175" s="179" t="s">
        <v>1193</v>
      </c>
      <c r="F175" s="180" t="s">
        <v>1194</v>
      </c>
      <c r="G175" s="181" t="s">
        <v>380</v>
      </c>
      <c r="H175" s="182">
        <v>1</v>
      </c>
      <c r="I175" s="183"/>
      <c r="J175" s="184">
        <f t="shared" si="25"/>
        <v>0</v>
      </c>
      <c r="K175" s="185"/>
      <c r="L175" s="186"/>
      <c r="M175" s="187" t="s">
        <v>1</v>
      </c>
      <c r="N175" s="188" t="s">
        <v>38</v>
      </c>
      <c r="O175" s="59"/>
      <c r="P175" s="170">
        <f t="shared" si="26"/>
        <v>0</v>
      </c>
      <c r="Q175" s="170">
        <v>0</v>
      </c>
      <c r="R175" s="170">
        <f t="shared" si="27"/>
        <v>0</v>
      </c>
      <c r="S175" s="170">
        <v>0</v>
      </c>
      <c r="T175" s="171">
        <f t="shared" si="28"/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72" t="s">
        <v>275</v>
      </c>
      <c r="AT175" s="172" t="s">
        <v>680</v>
      </c>
      <c r="AU175" s="172" t="s">
        <v>84</v>
      </c>
      <c r="AY175" s="13" t="s">
        <v>219</v>
      </c>
      <c r="BE175" s="91">
        <f t="shared" si="29"/>
        <v>0</v>
      </c>
      <c r="BF175" s="91">
        <f t="shared" si="30"/>
        <v>0</v>
      </c>
      <c r="BG175" s="91">
        <f t="shared" si="31"/>
        <v>0</v>
      </c>
      <c r="BH175" s="91">
        <f t="shared" si="32"/>
        <v>0</v>
      </c>
      <c r="BI175" s="91">
        <f t="shared" si="33"/>
        <v>0</v>
      </c>
      <c r="BJ175" s="13" t="s">
        <v>84</v>
      </c>
      <c r="BK175" s="91">
        <f t="shared" si="34"/>
        <v>0</v>
      </c>
      <c r="BL175" s="13" t="s">
        <v>247</v>
      </c>
      <c r="BM175" s="172" t="s">
        <v>588</v>
      </c>
    </row>
    <row r="176" spans="1:65" s="2" customFormat="1" ht="24.3" customHeight="1" x14ac:dyDescent="0.2">
      <c r="A176" s="30"/>
      <c r="B176" s="128"/>
      <c r="C176" s="160" t="s">
        <v>260</v>
      </c>
      <c r="D176" s="160" t="s">
        <v>221</v>
      </c>
      <c r="E176" s="161" t="s">
        <v>1189</v>
      </c>
      <c r="F176" s="162" t="s">
        <v>1190</v>
      </c>
      <c r="G176" s="163" t="s">
        <v>380</v>
      </c>
      <c r="H176" s="164">
        <v>1</v>
      </c>
      <c r="I176" s="165"/>
      <c r="J176" s="166">
        <f t="shared" si="25"/>
        <v>0</v>
      </c>
      <c r="K176" s="167"/>
      <c r="L176" s="31"/>
      <c r="M176" s="168" t="s">
        <v>1</v>
      </c>
      <c r="N176" s="169" t="s">
        <v>38</v>
      </c>
      <c r="O176" s="59"/>
      <c r="P176" s="170">
        <f t="shared" si="26"/>
        <v>0</v>
      </c>
      <c r="Q176" s="170">
        <v>0</v>
      </c>
      <c r="R176" s="170">
        <f t="shared" si="27"/>
        <v>0</v>
      </c>
      <c r="S176" s="170">
        <v>0</v>
      </c>
      <c r="T176" s="171">
        <f t="shared" si="28"/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72" t="s">
        <v>247</v>
      </c>
      <c r="AT176" s="172" t="s">
        <v>221</v>
      </c>
      <c r="AU176" s="172" t="s">
        <v>84</v>
      </c>
      <c r="AY176" s="13" t="s">
        <v>219</v>
      </c>
      <c r="BE176" s="91">
        <f t="shared" si="29"/>
        <v>0</v>
      </c>
      <c r="BF176" s="91">
        <f t="shared" si="30"/>
        <v>0</v>
      </c>
      <c r="BG176" s="91">
        <f t="shared" si="31"/>
        <v>0</v>
      </c>
      <c r="BH176" s="91">
        <f t="shared" si="32"/>
        <v>0</v>
      </c>
      <c r="BI176" s="91">
        <f t="shared" si="33"/>
        <v>0</v>
      </c>
      <c r="BJ176" s="13" t="s">
        <v>84</v>
      </c>
      <c r="BK176" s="91">
        <f t="shared" si="34"/>
        <v>0</v>
      </c>
      <c r="BL176" s="13" t="s">
        <v>247</v>
      </c>
      <c r="BM176" s="172" t="s">
        <v>592</v>
      </c>
    </row>
    <row r="177" spans="1:65" s="2" customFormat="1" ht="24.3" customHeight="1" x14ac:dyDescent="0.2">
      <c r="A177" s="30"/>
      <c r="B177" s="128"/>
      <c r="C177" s="178" t="s">
        <v>363</v>
      </c>
      <c r="D177" s="178" t="s">
        <v>680</v>
      </c>
      <c r="E177" s="179" t="s">
        <v>1195</v>
      </c>
      <c r="F177" s="180" t="s">
        <v>1196</v>
      </c>
      <c r="G177" s="181" t="s">
        <v>380</v>
      </c>
      <c r="H177" s="182">
        <v>11</v>
      </c>
      <c r="I177" s="183"/>
      <c r="J177" s="184">
        <f t="shared" si="25"/>
        <v>0</v>
      </c>
      <c r="K177" s="185"/>
      <c r="L177" s="186"/>
      <c r="M177" s="187" t="s">
        <v>1</v>
      </c>
      <c r="N177" s="188" t="s">
        <v>38</v>
      </c>
      <c r="O177" s="59"/>
      <c r="P177" s="170">
        <f t="shared" si="26"/>
        <v>0</v>
      </c>
      <c r="Q177" s="170">
        <v>0</v>
      </c>
      <c r="R177" s="170">
        <f t="shared" si="27"/>
        <v>0</v>
      </c>
      <c r="S177" s="170">
        <v>0</v>
      </c>
      <c r="T177" s="171">
        <f t="shared" si="28"/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72" t="s">
        <v>275</v>
      </c>
      <c r="AT177" s="172" t="s">
        <v>680</v>
      </c>
      <c r="AU177" s="172" t="s">
        <v>84</v>
      </c>
      <c r="AY177" s="13" t="s">
        <v>219</v>
      </c>
      <c r="BE177" s="91">
        <f t="shared" si="29"/>
        <v>0</v>
      </c>
      <c r="BF177" s="91">
        <f t="shared" si="30"/>
        <v>0</v>
      </c>
      <c r="BG177" s="91">
        <f t="shared" si="31"/>
        <v>0</v>
      </c>
      <c r="BH177" s="91">
        <f t="shared" si="32"/>
        <v>0</v>
      </c>
      <c r="BI177" s="91">
        <f t="shared" si="33"/>
        <v>0</v>
      </c>
      <c r="BJ177" s="13" t="s">
        <v>84</v>
      </c>
      <c r="BK177" s="91">
        <f t="shared" si="34"/>
        <v>0</v>
      </c>
      <c r="BL177" s="13" t="s">
        <v>247</v>
      </c>
      <c r="BM177" s="172" t="s">
        <v>595</v>
      </c>
    </row>
    <row r="178" spans="1:65" s="2" customFormat="1" ht="24.3" customHeight="1" x14ac:dyDescent="0.2">
      <c r="A178" s="30"/>
      <c r="B178" s="128"/>
      <c r="C178" s="160" t="s">
        <v>264</v>
      </c>
      <c r="D178" s="160" t="s">
        <v>221</v>
      </c>
      <c r="E178" s="161" t="s">
        <v>1197</v>
      </c>
      <c r="F178" s="162" t="s">
        <v>1198</v>
      </c>
      <c r="G178" s="163" t="s">
        <v>380</v>
      </c>
      <c r="H178" s="164">
        <v>11</v>
      </c>
      <c r="I178" s="165"/>
      <c r="J178" s="166">
        <f t="shared" si="25"/>
        <v>0</v>
      </c>
      <c r="K178" s="167"/>
      <c r="L178" s="31"/>
      <c r="M178" s="168" t="s">
        <v>1</v>
      </c>
      <c r="N178" s="169" t="s">
        <v>38</v>
      </c>
      <c r="O178" s="59"/>
      <c r="P178" s="170">
        <f t="shared" si="26"/>
        <v>0</v>
      </c>
      <c r="Q178" s="170">
        <v>0</v>
      </c>
      <c r="R178" s="170">
        <f t="shared" si="27"/>
        <v>0</v>
      </c>
      <c r="S178" s="170">
        <v>0</v>
      </c>
      <c r="T178" s="171">
        <f t="shared" si="28"/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72" t="s">
        <v>247</v>
      </c>
      <c r="AT178" s="172" t="s">
        <v>221</v>
      </c>
      <c r="AU178" s="172" t="s">
        <v>84</v>
      </c>
      <c r="AY178" s="13" t="s">
        <v>219</v>
      </c>
      <c r="BE178" s="91">
        <f t="shared" si="29"/>
        <v>0</v>
      </c>
      <c r="BF178" s="91">
        <f t="shared" si="30"/>
        <v>0</v>
      </c>
      <c r="BG178" s="91">
        <f t="shared" si="31"/>
        <v>0</v>
      </c>
      <c r="BH178" s="91">
        <f t="shared" si="32"/>
        <v>0</v>
      </c>
      <c r="BI178" s="91">
        <f t="shared" si="33"/>
        <v>0</v>
      </c>
      <c r="BJ178" s="13" t="s">
        <v>84</v>
      </c>
      <c r="BK178" s="91">
        <f t="shared" si="34"/>
        <v>0</v>
      </c>
      <c r="BL178" s="13" t="s">
        <v>247</v>
      </c>
      <c r="BM178" s="172" t="s">
        <v>599</v>
      </c>
    </row>
    <row r="179" spans="1:65" s="2" customFormat="1" ht="24.3" customHeight="1" x14ac:dyDescent="0.2">
      <c r="A179" s="30"/>
      <c r="B179" s="128"/>
      <c r="C179" s="178" t="s">
        <v>370</v>
      </c>
      <c r="D179" s="178" t="s">
        <v>680</v>
      </c>
      <c r="E179" s="179" t="s">
        <v>1199</v>
      </c>
      <c r="F179" s="180" t="s">
        <v>1200</v>
      </c>
      <c r="G179" s="181" t="s">
        <v>380</v>
      </c>
      <c r="H179" s="182">
        <v>32</v>
      </c>
      <c r="I179" s="183"/>
      <c r="J179" s="184">
        <f t="shared" si="25"/>
        <v>0</v>
      </c>
      <c r="K179" s="185"/>
      <c r="L179" s="186"/>
      <c r="M179" s="187" t="s">
        <v>1</v>
      </c>
      <c r="N179" s="188" t="s">
        <v>38</v>
      </c>
      <c r="O179" s="59"/>
      <c r="P179" s="170">
        <f t="shared" si="26"/>
        <v>0</v>
      </c>
      <c r="Q179" s="170">
        <v>0</v>
      </c>
      <c r="R179" s="170">
        <f t="shared" si="27"/>
        <v>0</v>
      </c>
      <c r="S179" s="170">
        <v>0</v>
      </c>
      <c r="T179" s="171">
        <f t="shared" si="28"/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72" t="s">
        <v>275</v>
      </c>
      <c r="AT179" s="172" t="s">
        <v>680</v>
      </c>
      <c r="AU179" s="172" t="s">
        <v>84</v>
      </c>
      <c r="AY179" s="13" t="s">
        <v>219</v>
      </c>
      <c r="BE179" s="91">
        <f t="shared" si="29"/>
        <v>0</v>
      </c>
      <c r="BF179" s="91">
        <f t="shared" si="30"/>
        <v>0</v>
      </c>
      <c r="BG179" s="91">
        <f t="shared" si="31"/>
        <v>0</v>
      </c>
      <c r="BH179" s="91">
        <f t="shared" si="32"/>
        <v>0</v>
      </c>
      <c r="BI179" s="91">
        <f t="shared" si="33"/>
        <v>0</v>
      </c>
      <c r="BJ179" s="13" t="s">
        <v>84</v>
      </c>
      <c r="BK179" s="91">
        <f t="shared" si="34"/>
        <v>0</v>
      </c>
      <c r="BL179" s="13" t="s">
        <v>247</v>
      </c>
      <c r="BM179" s="172" t="s">
        <v>602</v>
      </c>
    </row>
    <row r="180" spans="1:65" s="2" customFormat="1" ht="24.3" customHeight="1" x14ac:dyDescent="0.2">
      <c r="A180" s="30"/>
      <c r="B180" s="128"/>
      <c r="C180" s="160" t="s">
        <v>268</v>
      </c>
      <c r="D180" s="160" t="s">
        <v>221</v>
      </c>
      <c r="E180" s="161" t="s">
        <v>1197</v>
      </c>
      <c r="F180" s="162" t="s">
        <v>1198</v>
      </c>
      <c r="G180" s="163" t="s">
        <v>380</v>
      </c>
      <c r="H180" s="164">
        <v>32</v>
      </c>
      <c r="I180" s="165"/>
      <c r="J180" s="166">
        <f t="shared" si="25"/>
        <v>0</v>
      </c>
      <c r="K180" s="167"/>
      <c r="L180" s="31"/>
      <c r="M180" s="168" t="s">
        <v>1</v>
      </c>
      <c r="N180" s="169" t="s">
        <v>38</v>
      </c>
      <c r="O180" s="59"/>
      <c r="P180" s="170">
        <f t="shared" si="26"/>
        <v>0</v>
      </c>
      <c r="Q180" s="170">
        <v>0</v>
      </c>
      <c r="R180" s="170">
        <f t="shared" si="27"/>
        <v>0</v>
      </c>
      <c r="S180" s="170">
        <v>0</v>
      </c>
      <c r="T180" s="171">
        <f t="shared" si="28"/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72" t="s">
        <v>247</v>
      </c>
      <c r="AT180" s="172" t="s">
        <v>221</v>
      </c>
      <c r="AU180" s="172" t="s">
        <v>84</v>
      </c>
      <c r="AY180" s="13" t="s">
        <v>219</v>
      </c>
      <c r="BE180" s="91">
        <f t="shared" si="29"/>
        <v>0</v>
      </c>
      <c r="BF180" s="91">
        <f t="shared" si="30"/>
        <v>0</v>
      </c>
      <c r="BG180" s="91">
        <f t="shared" si="31"/>
        <v>0</v>
      </c>
      <c r="BH180" s="91">
        <f t="shared" si="32"/>
        <v>0</v>
      </c>
      <c r="BI180" s="91">
        <f t="shared" si="33"/>
        <v>0</v>
      </c>
      <c r="BJ180" s="13" t="s">
        <v>84</v>
      </c>
      <c r="BK180" s="91">
        <f t="shared" si="34"/>
        <v>0</v>
      </c>
      <c r="BL180" s="13" t="s">
        <v>247</v>
      </c>
      <c r="BM180" s="172" t="s">
        <v>606</v>
      </c>
    </row>
    <row r="181" spans="1:65" s="2" customFormat="1" ht="24.3" customHeight="1" x14ac:dyDescent="0.2">
      <c r="A181" s="30"/>
      <c r="B181" s="128"/>
      <c r="C181" s="178" t="s">
        <v>377</v>
      </c>
      <c r="D181" s="178" t="s">
        <v>680</v>
      </c>
      <c r="E181" s="179" t="s">
        <v>1201</v>
      </c>
      <c r="F181" s="180" t="s">
        <v>1202</v>
      </c>
      <c r="G181" s="181" t="s">
        <v>380</v>
      </c>
      <c r="H181" s="182">
        <v>3</v>
      </c>
      <c r="I181" s="183"/>
      <c r="J181" s="184">
        <f t="shared" si="25"/>
        <v>0</v>
      </c>
      <c r="K181" s="185"/>
      <c r="L181" s="186"/>
      <c r="M181" s="187" t="s">
        <v>1</v>
      </c>
      <c r="N181" s="188" t="s">
        <v>38</v>
      </c>
      <c r="O181" s="59"/>
      <c r="P181" s="170">
        <f t="shared" si="26"/>
        <v>0</v>
      </c>
      <c r="Q181" s="170">
        <v>0</v>
      </c>
      <c r="R181" s="170">
        <f t="shared" si="27"/>
        <v>0</v>
      </c>
      <c r="S181" s="170">
        <v>0</v>
      </c>
      <c r="T181" s="171">
        <f t="shared" si="28"/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72" t="s">
        <v>275</v>
      </c>
      <c r="AT181" s="172" t="s">
        <v>680</v>
      </c>
      <c r="AU181" s="172" t="s">
        <v>84</v>
      </c>
      <c r="AY181" s="13" t="s">
        <v>219</v>
      </c>
      <c r="BE181" s="91">
        <f t="shared" si="29"/>
        <v>0</v>
      </c>
      <c r="BF181" s="91">
        <f t="shared" si="30"/>
        <v>0</v>
      </c>
      <c r="BG181" s="91">
        <f t="shared" si="31"/>
        <v>0</v>
      </c>
      <c r="BH181" s="91">
        <f t="shared" si="32"/>
        <v>0</v>
      </c>
      <c r="BI181" s="91">
        <f t="shared" si="33"/>
        <v>0</v>
      </c>
      <c r="BJ181" s="13" t="s">
        <v>84</v>
      </c>
      <c r="BK181" s="91">
        <f t="shared" si="34"/>
        <v>0</v>
      </c>
      <c r="BL181" s="13" t="s">
        <v>247</v>
      </c>
      <c r="BM181" s="172" t="s">
        <v>609</v>
      </c>
    </row>
    <row r="182" spans="1:65" s="2" customFormat="1" ht="24.3" customHeight="1" x14ac:dyDescent="0.2">
      <c r="A182" s="30"/>
      <c r="B182" s="128"/>
      <c r="C182" s="160" t="s">
        <v>271</v>
      </c>
      <c r="D182" s="160" t="s">
        <v>221</v>
      </c>
      <c r="E182" s="161" t="s">
        <v>1197</v>
      </c>
      <c r="F182" s="162" t="s">
        <v>1198</v>
      </c>
      <c r="G182" s="163" t="s">
        <v>380</v>
      </c>
      <c r="H182" s="164">
        <v>3</v>
      </c>
      <c r="I182" s="165"/>
      <c r="J182" s="166">
        <f t="shared" si="25"/>
        <v>0</v>
      </c>
      <c r="K182" s="167"/>
      <c r="L182" s="31"/>
      <c r="M182" s="168" t="s">
        <v>1</v>
      </c>
      <c r="N182" s="169" t="s">
        <v>38</v>
      </c>
      <c r="O182" s="59"/>
      <c r="P182" s="170">
        <f t="shared" si="26"/>
        <v>0</v>
      </c>
      <c r="Q182" s="170">
        <v>0</v>
      </c>
      <c r="R182" s="170">
        <f t="shared" si="27"/>
        <v>0</v>
      </c>
      <c r="S182" s="170">
        <v>0</v>
      </c>
      <c r="T182" s="171">
        <f t="shared" si="28"/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72" t="s">
        <v>247</v>
      </c>
      <c r="AT182" s="172" t="s">
        <v>221</v>
      </c>
      <c r="AU182" s="172" t="s">
        <v>84</v>
      </c>
      <c r="AY182" s="13" t="s">
        <v>219</v>
      </c>
      <c r="BE182" s="91">
        <f t="shared" si="29"/>
        <v>0</v>
      </c>
      <c r="BF182" s="91">
        <f t="shared" si="30"/>
        <v>0</v>
      </c>
      <c r="BG182" s="91">
        <f t="shared" si="31"/>
        <v>0</v>
      </c>
      <c r="BH182" s="91">
        <f t="shared" si="32"/>
        <v>0</v>
      </c>
      <c r="BI182" s="91">
        <f t="shared" si="33"/>
        <v>0</v>
      </c>
      <c r="BJ182" s="13" t="s">
        <v>84</v>
      </c>
      <c r="BK182" s="91">
        <f t="shared" si="34"/>
        <v>0</v>
      </c>
      <c r="BL182" s="13" t="s">
        <v>247</v>
      </c>
      <c r="BM182" s="172" t="s">
        <v>613</v>
      </c>
    </row>
    <row r="183" spans="1:65" s="2" customFormat="1" ht="33" customHeight="1" x14ac:dyDescent="0.2">
      <c r="A183" s="30"/>
      <c r="B183" s="128"/>
      <c r="C183" s="178" t="s">
        <v>386</v>
      </c>
      <c r="D183" s="178" t="s">
        <v>680</v>
      </c>
      <c r="E183" s="179" t="s">
        <v>1203</v>
      </c>
      <c r="F183" s="180" t="s">
        <v>1204</v>
      </c>
      <c r="G183" s="181" t="s">
        <v>380</v>
      </c>
      <c r="H183" s="182">
        <v>15</v>
      </c>
      <c r="I183" s="183"/>
      <c r="J183" s="184">
        <f t="shared" si="25"/>
        <v>0</v>
      </c>
      <c r="K183" s="185"/>
      <c r="L183" s="186"/>
      <c r="M183" s="187" t="s">
        <v>1</v>
      </c>
      <c r="N183" s="188" t="s">
        <v>38</v>
      </c>
      <c r="O183" s="59"/>
      <c r="P183" s="170">
        <f t="shared" si="26"/>
        <v>0</v>
      </c>
      <c r="Q183" s="170">
        <v>0</v>
      </c>
      <c r="R183" s="170">
        <f t="shared" si="27"/>
        <v>0</v>
      </c>
      <c r="S183" s="170">
        <v>0</v>
      </c>
      <c r="T183" s="171">
        <f t="shared" si="28"/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72" t="s">
        <v>275</v>
      </c>
      <c r="AT183" s="172" t="s">
        <v>680</v>
      </c>
      <c r="AU183" s="172" t="s">
        <v>84</v>
      </c>
      <c r="AY183" s="13" t="s">
        <v>219</v>
      </c>
      <c r="BE183" s="91">
        <f t="shared" si="29"/>
        <v>0</v>
      </c>
      <c r="BF183" s="91">
        <f t="shared" si="30"/>
        <v>0</v>
      </c>
      <c r="BG183" s="91">
        <f t="shared" si="31"/>
        <v>0</v>
      </c>
      <c r="BH183" s="91">
        <f t="shared" si="32"/>
        <v>0</v>
      </c>
      <c r="BI183" s="91">
        <f t="shared" si="33"/>
        <v>0</v>
      </c>
      <c r="BJ183" s="13" t="s">
        <v>84</v>
      </c>
      <c r="BK183" s="91">
        <f t="shared" si="34"/>
        <v>0</v>
      </c>
      <c r="BL183" s="13" t="s">
        <v>247</v>
      </c>
      <c r="BM183" s="172" t="s">
        <v>616</v>
      </c>
    </row>
    <row r="184" spans="1:65" s="2" customFormat="1" ht="24.3" customHeight="1" x14ac:dyDescent="0.2">
      <c r="A184" s="30"/>
      <c r="B184" s="128"/>
      <c r="C184" s="160" t="s">
        <v>275</v>
      </c>
      <c r="D184" s="160" t="s">
        <v>221</v>
      </c>
      <c r="E184" s="161" t="s">
        <v>1189</v>
      </c>
      <c r="F184" s="162" t="s">
        <v>1190</v>
      </c>
      <c r="G184" s="163" t="s">
        <v>380</v>
      </c>
      <c r="H184" s="164">
        <v>15</v>
      </c>
      <c r="I184" s="165"/>
      <c r="J184" s="166">
        <f t="shared" si="25"/>
        <v>0</v>
      </c>
      <c r="K184" s="167"/>
      <c r="L184" s="31"/>
      <c r="M184" s="168" t="s">
        <v>1</v>
      </c>
      <c r="N184" s="169" t="s">
        <v>38</v>
      </c>
      <c r="O184" s="59"/>
      <c r="P184" s="170">
        <f t="shared" si="26"/>
        <v>0</v>
      </c>
      <c r="Q184" s="170">
        <v>0</v>
      </c>
      <c r="R184" s="170">
        <f t="shared" si="27"/>
        <v>0</v>
      </c>
      <c r="S184" s="170">
        <v>0</v>
      </c>
      <c r="T184" s="171">
        <f t="shared" si="28"/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72" t="s">
        <v>247</v>
      </c>
      <c r="AT184" s="172" t="s">
        <v>221</v>
      </c>
      <c r="AU184" s="172" t="s">
        <v>84</v>
      </c>
      <c r="AY184" s="13" t="s">
        <v>219</v>
      </c>
      <c r="BE184" s="91">
        <f t="shared" si="29"/>
        <v>0</v>
      </c>
      <c r="BF184" s="91">
        <f t="shared" si="30"/>
        <v>0</v>
      </c>
      <c r="BG184" s="91">
        <f t="shared" si="31"/>
        <v>0</v>
      </c>
      <c r="BH184" s="91">
        <f t="shared" si="32"/>
        <v>0</v>
      </c>
      <c r="BI184" s="91">
        <f t="shared" si="33"/>
        <v>0</v>
      </c>
      <c r="BJ184" s="13" t="s">
        <v>84</v>
      </c>
      <c r="BK184" s="91">
        <f t="shared" si="34"/>
        <v>0</v>
      </c>
      <c r="BL184" s="13" t="s">
        <v>247</v>
      </c>
      <c r="BM184" s="172" t="s">
        <v>620</v>
      </c>
    </row>
    <row r="185" spans="1:65" s="2" customFormat="1" ht="24.3" customHeight="1" x14ac:dyDescent="0.2">
      <c r="A185" s="30"/>
      <c r="B185" s="128"/>
      <c r="C185" s="160" t="s">
        <v>393</v>
      </c>
      <c r="D185" s="160" t="s">
        <v>221</v>
      </c>
      <c r="E185" s="161" t="s">
        <v>777</v>
      </c>
      <c r="F185" s="162" t="s">
        <v>778</v>
      </c>
      <c r="G185" s="163" t="s">
        <v>711</v>
      </c>
      <c r="H185" s="189"/>
      <c r="I185" s="165"/>
      <c r="J185" s="166">
        <f t="shared" si="25"/>
        <v>0</v>
      </c>
      <c r="K185" s="167"/>
      <c r="L185" s="31"/>
      <c r="M185" s="168" t="s">
        <v>1</v>
      </c>
      <c r="N185" s="169" t="s">
        <v>38</v>
      </c>
      <c r="O185" s="59"/>
      <c r="P185" s="170">
        <f t="shared" si="26"/>
        <v>0</v>
      </c>
      <c r="Q185" s="170">
        <v>0</v>
      </c>
      <c r="R185" s="170">
        <f t="shared" si="27"/>
        <v>0</v>
      </c>
      <c r="S185" s="170">
        <v>0</v>
      </c>
      <c r="T185" s="171">
        <f t="shared" si="28"/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72" t="s">
        <v>247</v>
      </c>
      <c r="AT185" s="172" t="s">
        <v>221</v>
      </c>
      <c r="AU185" s="172" t="s">
        <v>84</v>
      </c>
      <c r="AY185" s="13" t="s">
        <v>219</v>
      </c>
      <c r="BE185" s="91">
        <f t="shared" si="29"/>
        <v>0</v>
      </c>
      <c r="BF185" s="91">
        <f t="shared" si="30"/>
        <v>0</v>
      </c>
      <c r="BG185" s="91">
        <f t="shared" si="31"/>
        <v>0</v>
      </c>
      <c r="BH185" s="91">
        <f t="shared" si="32"/>
        <v>0</v>
      </c>
      <c r="BI185" s="91">
        <f t="shared" si="33"/>
        <v>0</v>
      </c>
      <c r="BJ185" s="13" t="s">
        <v>84</v>
      </c>
      <c r="BK185" s="91">
        <f t="shared" si="34"/>
        <v>0</v>
      </c>
      <c r="BL185" s="13" t="s">
        <v>247</v>
      </c>
      <c r="BM185" s="172" t="s">
        <v>1205</v>
      </c>
    </row>
    <row r="186" spans="1:65" s="11" customFormat="1" ht="22.8" customHeight="1" x14ac:dyDescent="0.25">
      <c r="B186" s="147"/>
      <c r="D186" s="148" t="s">
        <v>71</v>
      </c>
      <c r="E186" s="158" t="s">
        <v>1206</v>
      </c>
      <c r="F186" s="158" t="s">
        <v>1207</v>
      </c>
      <c r="I186" s="150"/>
      <c r="J186" s="159">
        <f>BK186</f>
        <v>0</v>
      </c>
      <c r="L186" s="147"/>
      <c r="M186" s="152"/>
      <c r="N186" s="153"/>
      <c r="O186" s="153"/>
      <c r="P186" s="154">
        <f>SUM(P187:P217)</f>
        <v>0</v>
      </c>
      <c r="Q186" s="153"/>
      <c r="R186" s="154">
        <f>SUM(R187:R217)</f>
        <v>0</v>
      </c>
      <c r="S186" s="153"/>
      <c r="T186" s="155">
        <f>SUM(T187:T217)</f>
        <v>0</v>
      </c>
      <c r="AR186" s="148" t="s">
        <v>84</v>
      </c>
      <c r="AT186" s="156" t="s">
        <v>71</v>
      </c>
      <c r="AU186" s="156" t="s">
        <v>78</v>
      </c>
      <c r="AY186" s="148" t="s">
        <v>219</v>
      </c>
      <c r="BK186" s="157">
        <f>SUM(BK187:BK217)</f>
        <v>0</v>
      </c>
    </row>
    <row r="187" spans="1:65" s="2" customFormat="1" ht="16.5" customHeight="1" x14ac:dyDescent="0.2">
      <c r="A187" s="30"/>
      <c r="B187" s="128"/>
      <c r="C187" s="178" t="s">
        <v>279</v>
      </c>
      <c r="D187" s="178" t="s">
        <v>680</v>
      </c>
      <c r="E187" s="179" t="s">
        <v>1208</v>
      </c>
      <c r="F187" s="180" t="s">
        <v>1209</v>
      </c>
      <c r="G187" s="181" t="s">
        <v>380</v>
      </c>
      <c r="H187" s="182">
        <v>19</v>
      </c>
      <c r="I187" s="183"/>
      <c r="J187" s="184">
        <f t="shared" ref="J187:J217" si="35">ROUND(I187*H187,2)</f>
        <v>0</v>
      </c>
      <c r="K187" s="185"/>
      <c r="L187" s="186"/>
      <c r="M187" s="187" t="s">
        <v>1</v>
      </c>
      <c r="N187" s="188" t="s">
        <v>38</v>
      </c>
      <c r="O187" s="59"/>
      <c r="P187" s="170">
        <f t="shared" ref="P187:P217" si="36">O187*H187</f>
        <v>0</v>
      </c>
      <c r="Q187" s="170">
        <v>0</v>
      </c>
      <c r="R187" s="170">
        <f t="shared" ref="R187:R217" si="37">Q187*H187</f>
        <v>0</v>
      </c>
      <c r="S187" s="170">
        <v>0</v>
      </c>
      <c r="T187" s="171">
        <f t="shared" ref="T187:T217" si="38">S187*H187</f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72" t="s">
        <v>275</v>
      </c>
      <c r="AT187" s="172" t="s">
        <v>680</v>
      </c>
      <c r="AU187" s="172" t="s">
        <v>84</v>
      </c>
      <c r="AY187" s="13" t="s">
        <v>219</v>
      </c>
      <c r="BE187" s="91">
        <f t="shared" ref="BE187:BE217" si="39">IF(N187="základná",J187,0)</f>
        <v>0</v>
      </c>
      <c r="BF187" s="91">
        <f t="shared" ref="BF187:BF217" si="40">IF(N187="znížená",J187,0)</f>
        <v>0</v>
      </c>
      <c r="BG187" s="91">
        <f t="shared" ref="BG187:BG217" si="41">IF(N187="zákl. prenesená",J187,0)</f>
        <v>0</v>
      </c>
      <c r="BH187" s="91">
        <f t="shared" ref="BH187:BH217" si="42">IF(N187="zníž. prenesená",J187,0)</f>
        <v>0</v>
      </c>
      <c r="BI187" s="91">
        <f t="shared" ref="BI187:BI217" si="43">IF(N187="nulová",J187,0)</f>
        <v>0</v>
      </c>
      <c r="BJ187" s="13" t="s">
        <v>84</v>
      </c>
      <c r="BK187" s="91">
        <f t="shared" ref="BK187:BK217" si="44">ROUND(I187*H187,2)</f>
        <v>0</v>
      </c>
      <c r="BL187" s="13" t="s">
        <v>247</v>
      </c>
      <c r="BM187" s="172" t="s">
        <v>431</v>
      </c>
    </row>
    <row r="188" spans="1:65" s="2" customFormat="1" ht="24.3" customHeight="1" x14ac:dyDescent="0.2">
      <c r="A188" s="30"/>
      <c r="B188" s="128"/>
      <c r="C188" s="160" t="s">
        <v>400</v>
      </c>
      <c r="D188" s="160" t="s">
        <v>221</v>
      </c>
      <c r="E188" s="161" t="s">
        <v>1210</v>
      </c>
      <c r="F188" s="162" t="s">
        <v>1211</v>
      </c>
      <c r="G188" s="163" t="s">
        <v>380</v>
      </c>
      <c r="H188" s="164">
        <v>19</v>
      </c>
      <c r="I188" s="165"/>
      <c r="J188" s="166">
        <f t="shared" si="35"/>
        <v>0</v>
      </c>
      <c r="K188" s="167"/>
      <c r="L188" s="31"/>
      <c r="M188" s="168" t="s">
        <v>1</v>
      </c>
      <c r="N188" s="169" t="s">
        <v>38</v>
      </c>
      <c r="O188" s="59"/>
      <c r="P188" s="170">
        <f t="shared" si="36"/>
        <v>0</v>
      </c>
      <c r="Q188" s="170">
        <v>0</v>
      </c>
      <c r="R188" s="170">
        <f t="shared" si="37"/>
        <v>0</v>
      </c>
      <c r="S188" s="170">
        <v>0</v>
      </c>
      <c r="T188" s="171">
        <f t="shared" si="38"/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72" t="s">
        <v>247</v>
      </c>
      <c r="AT188" s="172" t="s">
        <v>221</v>
      </c>
      <c r="AU188" s="172" t="s">
        <v>84</v>
      </c>
      <c r="AY188" s="13" t="s">
        <v>219</v>
      </c>
      <c r="BE188" s="91">
        <f t="shared" si="39"/>
        <v>0</v>
      </c>
      <c r="BF188" s="91">
        <f t="shared" si="40"/>
        <v>0</v>
      </c>
      <c r="BG188" s="91">
        <f t="shared" si="41"/>
        <v>0</v>
      </c>
      <c r="BH188" s="91">
        <f t="shared" si="42"/>
        <v>0</v>
      </c>
      <c r="BI188" s="91">
        <f t="shared" si="43"/>
        <v>0</v>
      </c>
      <c r="BJ188" s="13" t="s">
        <v>84</v>
      </c>
      <c r="BK188" s="91">
        <f t="shared" si="44"/>
        <v>0</v>
      </c>
      <c r="BL188" s="13" t="s">
        <v>247</v>
      </c>
      <c r="BM188" s="172" t="s">
        <v>435</v>
      </c>
    </row>
    <row r="189" spans="1:65" s="2" customFormat="1" ht="16.5" customHeight="1" x14ac:dyDescent="0.2">
      <c r="A189" s="30"/>
      <c r="B189" s="128"/>
      <c r="C189" s="178" t="s">
        <v>337</v>
      </c>
      <c r="D189" s="178" t="s">
        <v>680</v>
      </c>
      <c r="E189" s="179" t="s">
        <v>1212</v>
      </c>
      <c r="F189" s="180" t="s">
        <v>1213</v>
      </c>
      <c r="G189" s="181" t="s">
        <v>380</v>
      </c>
      <c r="H189" s="182">
        <v>10</v>
      </c>
      <c r="I189" s="183"/>
      <c r="J189" s="184">
        <f t="shared" si="35"/>
        <v>0</v>
      </c>
      <c r="K189" s="185"/>
      <c r="L189" s="186"/>
      <c r="M189" s="187" t="s">
        <v>1</v>
      </c>
      <c r="N189" s="188" t="s">
        <v>38</v>
      </c>
      <c r="O189" s="59"/>
      <c r="P189" s="170">
        <f t="shared" si="36"/>
        <v>0</v>
      </c>
      <c r="Q189" s="170">
        <v>0</v>
      </c>
      <c r="R189" s="170">
        <f t="shared" si="37"/>
        <v>0</v>
      </c>
      <c r="S189" s="170">
        <v>0</v>
      </c>
      <c r="T189" s="171">
        <f t="shared" si="38"/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72" t="s">
        <v>275</v>
      </c>
      <c r="AT189" s="172" t="s">
        <v>680</v>
      </c>
      <c r="AU189" s="172" t="s">
        <v>84</v>
      </c>
      <c r="AY189" s="13" t="s">
        <v>219</v>
      </c>
      <c r="BE189" s="91">
        <f t="shared" si="39"/>
        <v>0</v>
      </c>
      <c r="BF189" s="91">
        <f t="shared" si="40"/>
        <v>0</v>
      </c>
      <c r="BG189" s="91">
        <f t="shared" si="41"/>
        <v>0</v>
      </c>
      <c r="BH189" s="91">
        <f t="shared" si="42"/>
        <v>0</v>
      </c>
      <c r="BI189" s="91">
        <f t="shared" si="43"/>
        <v>0</v>
      </c>
      <c r="BJ189" s="13" t="s">
        <v>84</v>
      </c>
      <c r="BK189" s="91">
        <f t="shared" si="44"/>
        <v>0</v>
      </c>
      <c r="BL189" s="13" t="s">
        <v>247</v>
      </c>
      <c r="BM189" s="172" t="s">
        <v>438</v>
      </c>
    </row>
    <row r="190" spans="1:65" s="2" customFormat="1" ht="24.3" customHeight="1" x14ac:dyDescent="0.2">
      <c r="A190" s="30"/>
      <c r="B190" s="128"/>
      <c r="C190" s="160" t="s">
        <v>407</v>
      </c>
      <c r="D190" s="160" t="s">
        <v>221</v>
      </c>
      <c r="E190" s="161" t="s">
        <v>1210</v>
      </c>
      <c r="F190" s="162" t="s">
        <v>1211</v>
      </c>
      <c r="G190" s="163" t="s">
        <v>380</v>
      </c>
      <c r="H190" s="164">
        <v>10</v>
      </c>
      <c r="I190" s="165"/>
      <c r="J190" s="166">
        <f t="shared" si="35"/>
        <v>0</v>
      </c>
      <c r="K190" s="167"/>
      <c r="L190" s="31"/>
      <c r="M190" s="168" t="s">
        <v>1</v>
      </c>
      <c r="N190" s="169" t="s">
        <v>38</v>
      </c>
      <c r="O190" s="59"/>
      <c r="P190" s="170">
        <f t="shared" si="36"/>
        <v>0</v>
      </c>
      <c r="Q190" s="170">
        <v>0</v>
      </c>
      <c r="R190" s="170">
        <f t="shared" si="37"/>
        <v>0</v>
      </c>
      <c r="S190" s="170">
        <v>0</v>
      </c>
      <c r="T190" s="171">
        <f t="shared" si="38"/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72" t="s">
        <v>247</v>
      </c>
      <c r="AT190" s="172" t="s">
        <v>221</v>
      </c>
      <c r="AU190" s="172" t="s">
        <v>84</v>
      </c>
      <c r="AY190" s="13" t="s">
        <v>219</v>
      </c>
      <c r="BE190" s="91">
        <f t="shared" si="39"/>
        <v>0</v>
      </c>
      <c r="BF190" s="91">
        <f t="shared" si="40"/>
        <v>0</v>
      </c>
      <c r="BG190" s="91">
        <f t="shared" si="41"/>
        <v>0</v>
      </c>
      <c r="BH190" s="91">
        <f t="shared" si="42"/>
        <v>0</v>
      </c>
      <c r="BI190" s="91">
        <f t="shared" si="43"/>
        <v>0</v>
      </c>
      <c r="BJ190" s="13" t="s">
        <v>84</v>
      </c>
      <c r="BK190" s="91">
        <f t="shared" si="44"/>
        <v>0</v>
      </c>
      <c r="BL190" s="13" t="s">
        <v>247</v>
      </c>
      <c r="BM190" s="172" t="s">
        <v>442</v>
      </c>
    </row>
    <row r="191" spans="1:65" s="2" customFormat="1" ht="16.5" customHeight="1" x14ac:dyDescent="0.2">
      <c r="A191" s="30"/>
      <c r="B191" s="128"/>
      <c r="C191" s="178" t="s">
        <v>340</v>
      </c>
      <c r="D191" s="178" t="s">
        <v>680</v>
      </c>
      <c r="E191" s="179" t="s">
        <v>1214</v>
      </c>
      <c r="F191" s="180" t="s">
        <v>1215</v>
      </c>
      <c r="G191" s="181" t="s">
        <v>380</v>
      </c>
      <c r="H191" s="182">
        <v>3</v>
      </c>
      <c r="I191" s="183"/>
      <c r="J191" s="184">
        <f t="shared" si="35"/>
        <v>0</v>
      </c>
      <c r="K191" s="185"/>
      <c r="L191" s="186"/>
      <c r="M191" s="187" t="s">
        <v>1</v>
      </c>
      <c r="N191" s="188" t="s">
        <v>38</v>
      </c>
      <c r="O191" s="59"/>
      <c r="P191" s="170">
        <f t="shared" si="36"/>
        <v>0</v>
      </c>
      <c r="Q191" s="170">
        <v>0</v>
      </c>
      <c r="R191" s="170">
        <f t="shared" si="37"/>
        <v>0</v>
      </c>
      <c r="S191" s="170">
        <v>0</v>
      </c>
      <c r="T191" s="171">
        <f t="shared" si="38"/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72" t="s">
        <v>275</v>
      </c>
      <c r="AT191" s="172" t="s">
        <v>680</v>
      </c>
      <c r="AU191" s="172" t="s">
        <v>84</v>
      </c>
      <c r="AY191" s="13" t="s">
        <v>219</v>
      </c>
      <c r="BE191" s="91">
        <f t="shared" si="39"/>
        <v>0</v>
      </c>
      <c r="BF191" s="91">
        <f t="shared" si="40"/>
        <v>0</v>
      </c>
      <c r="BG191" s="91">
        <f t="shared" si="41"/>
        <v>0</v>
      </c>
      <c r="BH191" s="91">
        <f t="shared" si="42"/>
        <v>0</v>
      </c>
      <c r="BI191" s="91">
        <f t="shared" si="43"/>
        <v>0</v>
      </c>
      <c r="BJ191" s="13" t="s">
        <v>84</v>
      </c>
      <c r="BK191" s="91">
        <f t="shared" si="44"/>
        <v>0</v>
      </c>
      <c r="BL191" s="13" t="s">
        <v>247</v>
      </c>
      <c r="BM191" s="172" t="s">
        <v>446</v>
      </c>
    </row>
    <row r="192" spans="1:65" s="2" customFormat="1" ht="24.3" customHeight="1" x14ac:dyDescent="0.2">
      <c r="A192" s="30"/>
      <c r="B192" s="128"/>
      <c r="C192" s="160" t="s">
        <v>414</v>
      </c>
      <c r="D192" s="160" t="s">
        <v>221</v>
      </c>
      <c r="E192" s="161" t="s">
        <v>1210</v>
      </c>
      <c r="F192" s="162" t="s">
        <v>1211</v>
      </c>
      <c r="G192" s="163" t="s">
        <v>380</v>
      </c>
      <c r="H192" s="164">
        <v>3</v>
      </c>
      <c r="I192" s="165"/>
      <c r="J192" s="166">
        <f t="shared" si="35"/>
        <v>0</v>
      </c>
      <c r="K192" s="167"/>
      <c r="L192" s="31"/>
      <c r="M192" s="168" t="s">
        <v>1</v>
      </c>
      <c r="N192" s="169" t="s">
        <v>38</v>
      </c>
      <c r="O192" s="59"/>
      <c r="P192" s="170">
        <f t="shared" si="36"/>
        <v>0</v>
      </c>
      <c r="Q192" s="170">
        <v>0</v>
      </c>
      <c r="R192" s="170">
        <f t="shared" si="37"/>
        <v>0</v>
      </c>
      <c r="S192" s="170">
        <v>0</v>
      </c>
      <c r="T192" s="171">
        <f t="shared" si="38"/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72" t="s">
        <v>247</v>
      </c>
      <c r="AT192" s="172" t="s">
        <v>221</v>
      </c>
      <c r="AU192" s="172" t="s">
        <v>84</v>
      </c>
      <c r="AY192" s="13" t="s">
        <v>219</v>
      </c>
      <c r="BE192" s="91">
        <f t="shared" si="39"/>
        <v>0</v>
      </c>
      <c r="BF192" s="91">
        <f t="shared" si="40"/>
        <v>0</v>
      </c>
      <c r="BG192" s="91">
        <f t="shared" si="41"/>
        <v>0</v>
      </c>
      <c r="BH192" s="91">
        <f t="shared" si="42"/>
        <v>0</v>
      </c>
      <c r="BI192" s="91">
        <f t="shared" si="43"/>
        <v>0</v>
      </c>
      <c r="BJ192" s="13" t="s">
        <v>84</v>
      </c>
      <c r="BK192" s="91">
        <f t="shared" si="44"/>
        <v>0</v>
      </c>
      <c r="BL192" s="13" t="s">
        <v>247</v>
      </c>
      <c r="BM192" s="172" t="s">
        <v>450</v>
      </c>
    </row>
    <row r="193" spans="1:65" s="2" customFormat="1" ht="24.3" customHeight="1" x14ac:dyDescent="0.2">
      <c r="A193" s="30"/>
      <c r="B193" s="128"/>
      <c r="C193" s="178" t="s">
        <v>344</v>
      </c>
      <c r="D193" s="178" t="s">
        <v>680</v>
      </c>
      <c r="E193" s="179" t="s">
        <v>1216</v>
      </c>
      <c r="F193" s="180" t="s">
        <v>1217</v>
      </c>
      <c r="G193" s="181" t="s">
        <v>380</v>
      </c>
      <c r="H193" s="182">
        <v>15</v>
      </c>
      <c r="I193" s="183"/>
      <c r="J193" s="184">
        <f t="shared" si="35"/>
        <v>0</v>
      </c>
      <c r="K193" s="185"/>
      <c r="L193" s="186"/>
      <c r="M193" s="187" t="s">
        <v>1</v>
      </c>
      <c r="N193" s="188" t="s">
        <v>38</v>
      </c>
      <c r="O193" s="59"/>
      <c r="P193" s="170">
        <f t="shared" si="36"/>
        <v>0</v>
      </c>
      <c r="Q193" s="170">
        <v>0</v>
      </c>
      <c r="R193" s="170">
        <f t="shared" si="37"/>
        <v>0</v>
      </c>
      <c r="S193" s="170">
        <v>0</v>
      </c>
      <c r="T193" s="171">
        <f t="shared" si="38"/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72" t="s">
        <v>275</v>
      </c>
      <c r="AT193" s="172" t="s">
        <v>680</v>
      </c>
      <c r="AU193" s="172" t="s">
        <v>84</v>
      </c>
      <c r="AY193" s="13" t="s">
        <v>219</v>
      </c>
      <c r="BE193" s="91">
        <f t="shared" si="39"/>
        <v>0</v>
      </c>
      <c r="BF193" s="91">
        <f t="shared" si="40"/>
        <v>0</v>
      </c>
      <c r="BG193" s="91">
        <f t="shared" si="41"/>
        <v>0</v>
      </c>
      <c r="BH193" s="91">
        <f t="shared" si="42"/>
        <v>0</v>
      </c>
      <c r="BI193" s="91">
        <f t="shared" si="43"/>
        <v>0</v>
      </c>
      <c r="BJ193" s="13" t="s">
        <v>84</v>
      </c>
      <c r="BK193" s="91">
        <f t="shared" si="44"/>
        <v>0</v>
      </c>
      <c r="BL193" s="13" t="s">
        <v>247</v>
      </c>
      <c r="BM193" s="172" t="s">
        <v>453</v>
      </c>
    </row>
    <row r="194" spans="1:65" s="2" customFormat="1" ht="33" customHeight="1" x14ac:dyDescent="0.2">
      <c r="A194" s="30"/>
      <c r="B194" s="128"/>
      <c r="C194" s="160" t="s">
        <v>418</v>
      </c>
      <c r="D194" s="160" t="s">
        <v>221</v>
      </c>
      <c r="E194" s="161" t="s">
        <v>1218</v>
      </c>
      <c r="F194" s="162" t="s">
        <v>1219</v>
      </c>
      <c r="G194" s="163" t="s">
        <v>380</v>
      </c>
      <c r="H194" s="164">
        <v>15</v>
      </c>
      <c r="I194" s="165"/>
      <c r="J194" s="166">
        <f t="shared" si="35"/>
        <v>0</v>
      </c>
      <c r="K194" s="167"/>
      <c r="L194" s="31"/>
      <c r="M194" s="168" t="s">
        <v>1</v>
      </c>
      <c r="N194" s="169" t="s">
        <v>38</v>
      </c>
      <c r="O194" s="59"/>
      <c r="P194" s="170">
        <f t="shared" si="36"/>
        <v>0</v>
      </c>
      <c r="Q194" s="170">
        <v>0</v>
      </c>
      <c r="R194" s="170">
        <f t="shared" si="37"/>
        <v>0</v>
      </c>
      <c r="S194" s="170">
        <v>0</v>
      </c>
      <c r="T194" s="171">
        <f t="shared" si="38"/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72" t="s">
        <v>247</v>
      </c>
      <c r="AT194" s="172" t="s">
        <v>221</v>
      </c>
      <c r="AU194" s="172" t="s">
        <v>84</v>
      </c>
      <c r="AY194" s="13" t="s">
        <v>219</v>
      </c>
      <c r="BE194" s="91">
        <f t="shared" si="39"/>
        <v>0</v>
      </c>
      <c r="BF194" s="91">
        <f t="shared" si="40"/>
        <v>0</v>
      </c>
      <c r="BG194" s="91">
        <f t="shared" si="41"/>
        <v>0</v>
      </c>
      <c r="BH194" s="91">
        <f t="shared" si="42"/>
        <v>0</v>
      </c>
      <c r="BI194" s="91">
        <f t="shared" si="43"/>
        <v>0</v>
      </c>
      <c r="BJ194" s="13" t="s">
        <v>84</v>
      </c>
      <c r="BK194" s="91">
        <f t="shared" si="44"/>
        <v>0</v>
      </c>
      <c r="BL194" s="13" t="s">
        <v>247</v>
      </c>
      <c r="BM194" s="172" t="s">
        <v>642</v>
      </c>
    </row>
    <row r="195" spans="1:65" s="2" customFormat="1" ht="24.3" customHeight="1" x14ac:dyDescent="0.2">
      <c r="A195" s="30"/>
      <c r="B195" s="128"/>
      <c r="C195" s="178" t="s">
        <v>347</v>
      </c>
      <c r="D195" s="178" t="s">
        <v>680</v>
      </c>
      <c r="E195" s="179" t="s">
        <v>1220</v>
      </c>
      <c r="F195" s="180" t="s">
        <v>1221</v>
      </c>
      <c r="G195" s="181" t="s">
        <v>380</v>
      </c>
      <c r="H195" s="182">
        <v>14</v>
      </c>
      <c r="I195" s="183"/>
      <c r="J195" s="184">
        <f t="shared" si="35"/>
        <v>0</v>
      </c>
      <c r="K195" s="185"/>
      <c r="L195" s="186"/>
      <c r="M195" s="187" t="s">
        <v>1</v>
      </c>
      <c r="N195" s="188" t="s">
        <v>38</v>
      </c>
      <c r="O195" s="59"/>
      <c r="P195" s="170">
        <f t="shared" si="36"/>
        <v>0</v>
      </c>
      <c r="Q195" s="170">
        <v>0</v>
      </c>
      <c r="R195" s="170">
        <f t="shared" si="37"/>
        <v>0</v>
      </c>
      <c r="S195" s="170">
        <v>0</v>
      </c>
      <c r="T195" s="171">
        <f t="shared" si="38"/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72" t="s">
        <v>275</v>
      </c>
      <c r="AT195" s="172" t="s">
        <v>680</v>
      </c>
      <c r="AU195" s="172" t="s">
        <v>84</v>
      </c>
      <c r="AY195" s="13" t="s">
        <v>219</v>
      </c>
      <c r="BE195" s="91">
        <f t="shared" si="39"/>
        <v>0</v>
      </c>
      <c r="BF195" s="91">
        <f t="shared" si="40"/>
        <v>0</v>
      </c>
      <c r="BG195" s="91">
        <f t="shared" si="41"/>
        <v>0</v>
      </c>
      <c r="BH195" s="91">
        <f t="shared" si="42"/>
        <v>0</v>
      </c>
      <c r="BI195" s="91">
        <f t="shared" si="43"/>
        <v>0</v>
      </c>
      <c r="BJ195" s="13" t="s">
        <v>84</v>
      </c>
      <c r="BK195" s="91">
        <f t="shared" si="44"/>
        <v>0</v>
      </c>
      <c r="BL195" s="13" t="s">
        <v>247</v>
      </c>
      <c r="BM195" s="172" t="s">
        <v>650</v>
      </c>
    </row>
    <row r="196" spans="1:65" s="2" customFormat="1" ht="33" customHeight="1" x14ac:dyDescent="0.2">
      <c r="A196" s="30"/>
      <c r="B196" s="128"/>
      <c r="C196" s="160" t="s">
        <v>425</v>
      </c>
      <c r="D196" s="160" t="s">
        <v>221</v>
      </c>
      <c r="E196" s="161" t="s">
        <v>1218</v>
      </c>
      <c r="F196" s="162" t="s">
        <v>1219</v>
      </c>
      <c r="G196" s="163" t="s">
        <v>380</v>
      </c>
      <c r="H196" s="164">
        <v>14</v>
      </c>
      <c r="I196" s="165"/>
      <c r="J196" s="166">
        <f t="shared" si="35"/>
        <v>0</v>
      </c>
      <c r="K196" s="167"/>
      <c r="L196" s="31"/>
      <c r="M196" s="168" t="s">
        <v>1</v>
      </c>
      <c r="N196" s="169" t="s">
        <v>38</v>
      </c>
      <c r="O196" s="59"/>
      <c r="P196" s="170">
        <f t="shared" si="36"/>
        <v>0</v>
      </c>
      <c r="Q196" s="170">
        <v>0</v>
      </c>
      <c r="R196" s="170">
        <f t="shared" si="37"/>
        <v>0</v>
      </c>
      <c r="S196" s="170">
        <v>0</v>
      </c>
      <c r="T196" s="171">
        <f t="shared" si="38"/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72" t="s">
        <v>247</v>
      </c>
      <c r="AT196" s="172" t="s">
        <v>221</v>
      </c>
      <c r="AU196" s="172" t="s">
        <v>84</v>
      </c>
      <c r="AY196" s="13" t="s">
        <v>219</v>
      </c>
      <c r="BE196" s="91">
        <f t="shared" si="39"/>
        <v>0</v>
      </c>
      <c r="BF196" s="91">
        <f t="shared" si="40"/>
        <v>0</v>
      </c>
      <c r="BG196" s="91">
        <f t="shared" si="41"/>
        <v>0</v>
      </c>
      <c r="BH196" s="91">
        <f t="shared" si="42"/>
        <v>0</v>
      </c>
      <c r="BI196" s="91">
        <f t="shared" si="43"/>
        <v>0</v>
      </c>
      <c r="BJ196" s="13" t="s">
        <v>84</v>
      </c>
      <c r="BK196" s="91">
        <f t="shared" si="44"/>
        <v>0</v>
      </c>
      <c r="BL196" s="13" t="s">
        <v>247</v>
      </c>
      <c r="BM196" s="172" t="s">
        <v>464</v>
      </c>
    </row>
    <row r="197" spans="1:65" s="2" customFormat="1" ht="24.3" customHeight="1" x14ac:dyDescent="0.2">
      <c r="A197" s="30"/>
      <c r="B197" s="128"/>
      <c r="C197" s="178" t="s">
        <v>351</v>
      </c>
      <c r="D197" s="178" t="s">
        <v>680</v>
      </c>
      <c r="E197" s="179" t="s">
        <v>1222</v>
      </c>
      <c r="F197" s="180" t="s">
        <v>1223</v>
      </c>
      <c r="G197" s="181" t="s">
        <v>380</v>
      </c>
      <c r="H197" s="182">
        <v>4</v>
      </c>
      <c r="I197" s="183"/>
      <c r="J197" s="184">
        <f t="shared" si="35"/>
        <v>0</v>
      </c>
      <c r="K197" s="185"/>
      <c r="L197" s="186"/>
      <c r="M197" s="187" t="s">
        <v>1</v>
      </c>
      <c r="N197" s="188" t="s">
        <v>38</v>
      </c>
      <c r="O197" s="59"/>
      <c r="P197" s="170">
        <f t="shared" si="36"/>
        <v>0</v>
      </c>
      <c r="Q197" s="170">
        <v>0</v>
      </c>
      <c r="R197" s="170">
        <f t="shared" si="37"/>
        <v>0</v>
      </c>
      <c r="S197" s="170">
        <v>0</v>
      </c>
      <c r="T197" s="171">
        <f t="shared" si="38"/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72" t="s">
        <v>275</v>
      </c>
      <c r="AT197" s="172" t="s">
        <v>680</v>
      </c>
      <c r="AU197" s="172" t="s">
        <v>84</v>
      </c>
      <c r="AY197" s="13" t="s">
        <v>219</v>
      </c>
      <c r="BE197" s="91">
        <f t="shared" si="39"/>
        <v>0</v>
      </c>
      <c r="BF197" s="91">
        <f t="shared" si="40"/>
        <v>0</v>
      </c>
      <c r="BG197" s="91">
        <f t="shared" si="41"/>
        <v>0</v>
      </c>
      <c r="BH197" s="91">
        <f t="shared" si="42"/>
        <v>0</v>
      </c>
      <c r="BI197" s="91">
        <f t="shared" si="43"/>
        <v>0</v>
      </c>
      <c r="BJ197" s="13" t="s">
        <v>84</v>
      </c>
      <c r="BK197" s="91">
        <f t="shared" si="44"/>
        <v>0</v>
      </c>
      <c r="BL197" s="13" t="s">
        <v>247</v>
      </c>
      <c r="BM197" s="172" t="s">
        <v>467</v>
      </c>
    </row>
    <row r="198" spans="1:65" s="2" customFormat="1" ht="21.75" customHeight="1" x14ac:dyDescent="0.2">
      <c r="A198" s="30"/>
      <c r="B198" s="128"/>
      <c r="C198" s="160" t="s">
        <v>432</v>
      </c>
      <c r="D198" s="160" t="s">
        <v>221</v>
      </c>
      <c r="E198" s="161" t="s">
        <v>1224</v>
      </c>
      <c r="F198" s="162" t="s">
        <v>1225</v>
      </c>
      <c r="G198" s="163" t="s">
        <v>380</v>
      </c>
      <c r="H198" s="164">
        <v>4</v>
      </c>
      <c r="I198" s="165"/>
      <c r="J198" s="166">
        <f t="shared" si="35"/>
        <v>0</v>
      </c>
      <c r="K198" s="167"/>
      <c r="L198" s="31"/>
      <c r="M198" s="168" t="s">
        <v>1</v>
      </c>
      <c r="N198" s="169" t="s">
        <v>38</v>
      </c>
      <c r="O198" s="59"/>
      <c r="P198" s="170">
        <f t="shared" si="36"/>
        <v>0</v>
      </c>
      <c r="Q198" s="170">
        <v>0</v>
      </c>
      <c r="R198" s="170">
        <f t="shared" si="37"/>
        <v>0</v>
      </c>
      <c r="S198" s="170">
        <v>0</v>
      </c>
      <c r="T198" s="171">
        <f t="shared" si="38"/>
        <v>0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172" t="s">
        <v>247</v>
      </c>
      <c r="AT198" s="172" t="s">
        <v>221</v>
      </c>
      <c r="AU198" s="172" t="s">
        <v>84</v>
      </c>
      <c r="AY198" s="13" t="s">
        <v>219</v>
      </c>
      <c r="BE198" s="91">
        <f t="shared" si="39"/>
        <v>0</v>
      </c>
      <c r="BF198" s="91">
        <f t="shared" si="40"/>
        <v>0</v>
      </c>
      <c r="BG198" s="91">
        <f t="shared" si="41"/>
        <v>0</v>
      </c>
      <c r="BH198" s="91">
        <f t="shared" si="42"/>
        <v>0</v>
      </c>
      <c r="BI198" s="91">
        <f t="shared" si="43"/>
        <v>0</v>
      </c>
      <c r="BJ198" s="13" t="s">
        <v>84</v>
      </c>
      <c r="BK198" s="91">
        <f t="shared" si="44"/>
        <v>0</v>
      </c>
      <c r="BL198" s="13" t="s">
        <v>247</v>
      </c>
      <c r="BM198" s="172" t="s">
        <v>471</v>
      </c>
    </row>
    <row r="199" spans="1:65" s="2" customFormat="1" ht="55.5" customHeight="1" x14ac:dyDescent="0.2">
      <c r="A199" s="30"/>
      <c r="B199" s="128"/>
      <c r="C199" s="178" t="s">
        <v>354</v>
      </c>
      <c r="D199" s="178" t="s">
        <v>680</v>
      </c>
      <c r="E199" s="179" t="s">
        <v>1226</v>
      </c>
      <c r="F199" s="180" t="s">
        <v>1227</v>
      </c>
      <c r="G199" s="181" t="s">
        <v>926</v>
      </c>
      <c r="H199" s="182">
        <v>1</v>
      </c>
      <c r="I199" s="183"/>
      <c r="J199" s="184">
        <f t="shared" si="35"/>
        <v>0</v>
      </c>
      <c r="K199" s="185"/>
      <c r="L199" s="186"/>
      <c r="M199" s="187" t="s">
        <v>1</v>
      </c>
      <c r="N199" s="188" t="s">
        <v>38</v>
      </c>
      <c r="O199" s="59"/>
      <c r="P199" s="170">
        <f t="shared" si="36"/>
        <v>0</v>
      </c>
      <c r="Q199" s="170">
        <v>0</v>
      </c>
      <c r="R199" s="170">
        <f t="shared" si="37"/>
        <v>0</v>
      </c>
      <c r="S199" s="170">
        <v>0</v>
      </c>
      <c r="T199" s="171">
        <f t="shared" si="38"/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72" t="s">
        <v>275</v>
      </c>
      <c r="AT199" s="172" t="s">
        <v>680</v>
      </c>
      <c r="AU199" s="172" t="s">
        <v>84</v>
      </c>
      <c r="AY199" s="13" t="s">
        <v>219</v>
      </c>
      <c r="BE199" s="91">
        <f t="shared" si="39"/>
        <v>0</v>
      </c>
      <c r="BF199" s="91">
        <f t="shared" si="40"/>
        <v>0</v>
      </c>
      <c r="BG199" s="91">
        <f t="shared" si="41"/>
        <v>0</v>
      </c>
      <c r="BH199" s="91">
        <f t="shared" si="42"/>
        <v>0</v>
      </c>
      <c r="BI199" s="91">
        <f t="shared" si="43"/>
        <v>0</v>
      </c>
      <c r="BJ199" s="13" t="s">
        <v>84</v>
      </c>
      <c r="BK199" s="91">
        <f t="shared" si="44"/>
        <v>0</v>
      </c>
      <c r="BL199" s="13" t="s">
        <v>247</v>
      </c>
      <c r="BM199" s="172" t="s">
        <v>474</v>
      </c>
    </row>
    <row r="200" spans="1:65" s="2" customFormat="1" ht="16.5" customHeight="1" x14ac:dyDescent="0.2">
      <c r="A200" s="30"/>
      <c r="B200" s="128"/>
      <c r="C200" s="178" t="s">
        <v>439</v>
      </c>
      <c r="D200" s="178" t="s">
        <v>680</v>
      </c>
      <c r="E200" s="179" t="s">
        <v>1228</v>
      </c>
      <c r="F200" s="180" t="s">
        <v>1229</v>
      </c>
      <c r="G200" s="181" t="s">
        <v>926</v>
      </c>
      <c r="H200" s="182">
        <v>1</v>
      </c>
      <c r="I200" s="183"/>
      <c r="J200" s="184">
        <f t="shared" si="35"/>
        <v>0</v>
      </c>
      <c r="K200" s="185"/>
      <c r="L200" s="186"/>
      <c r="M200" s="187" t="s">
        <v>1</v>
      </c>
      <c r="N200" s="188" t="s">
        <v>38</v>
      </c>
      <c r="O200" s="59"/>
      <c r="P200" s="170">
        <f t="shared" si="36"/>
        <v>0</v>
      </c>
      <c r="Q200" s="170">
        <v>0</v>
      </c>
      <c r="R200" s="170">
        <f t="shared" si="37"/>
        <v>0</v>
      </c>
      <c r="S200" s="170">
        <v>0</v>
      </c>
      <c r="T200" s="171">
        <f t="shared" si="38"/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172" t="s">
        <v>275</v>
      </c>
      <c r="AT200" s="172" t="s">
        <v>680</v>
      </c>
      <c r="AU200" s="172" t="s">
        <v>84</v>
      </c>
      <c r="AY200" s="13" t="s">
        <v>219</v>
      </c>
      <c r="BE200" s="91">
        <f t="shared" si="39"/>
        <v>0</v>
      </c>
      <c r="BF200" s="91">
        <f t="shared" si="40"/>
        <v>0</v>
      </c>
      <c r="BG200" s="91">
        <f t="shared" si="41"/>
        <v>0</v>
      </c>
      <c r="BH200" s="91">
        <f t="shared" si="42"/>
        <v>0</v>
      </c>
      <c r="BI200" s="91">
        <f t="shared" si="43"/>
        <v>0</v>
      </c>
      <c r="BJ200" s="13" t="s">
        <v>84</v>
      </c>
      <c r="BK200" s="91">
        <f t="shared" si="44"/>
        <v>0</v>
      </c>
      <c r="BL200" s="13" t="s">
        <v>247</v>
      </c>
      <c r="BM200" s="172" t="s">
        <v>478</v>
      </c>
    </row>
    <row r="201" spans="1:65" s="2" customFormat="1" ht="21.75" customHeight="1" x14ac:dyDescent="0.2">
      <c r="A201" s="30"/>
      <c r="B201" s="128"/>
      <c r="C201" s="160" t="s">
        <v>359</v>
      </c>
      <c r="D201" s="160" t="s">
        <v>221</v>
      </c>
      <c r="E201" s="161" t="s">
        <v>1230</v>
      </c>
      <c r="F201" s="162" t="s">
        <v>1231</v>
      </c>
      <c r="G201" s="163" t="s">
        <v>926</v>
      </c>
      <c r="H201" s="164">
        <v>1</v>
      </c>
      <c r="I201" s="165"/>
      <c r="J201" s="166">
        <f t="shared" si="35"/>
        <v>0</v>
      </c>
      <c r="K201" s="167"/>
      <c r="L201" s="31"/>
      <c r="M201" s="168" t="s">
        <v>1</v>
      </c>
      <c r="N201" s="169" t="s">
        <v>38</v>
      </c>
      <c r="O201" s="59"/>
      <c r="P201" s="170">
        <f t="shared" si="36"/>
        <v>0</v>
      </c>
      <c r="Q201" s="170">
        <v>0</v>
      </c>
      <c r="R201" s="170">
        <f t="shared" si="37"/>
        <v>0</v>
      </c>
      <c r="S201" s="170">
        <v>0</v>
      </c>
      <c r="T201" s="171">
        <f t="shared" si="38"/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72" t="s">
        <v>247</v>
      </c>
      <c r="AT201" s="172" t="s">
        <v>221</v>
      </c>
      <c r="AU201" s="172" t="s">
        <v>84</v>
      </c>
      <c r="AY201" s="13" t="s">
        <v>219</v>
      </c>
      <c r="BE201" s="91">
        <f t="shared" si="39"/>
        <v>0</v>
      </c>
      <c r="BF201" s="91">
        <f t="shared" si="40"/>
        <v>0</v>
      </c>
      <c r="BG201" s="91">
        <f t="shared" si="41"/>
        <v>0</v>
      </c>
      <c r="BH201" s="91">
        <f t="shared" si="42"/>
        <v>0</v>
      </c>
      <c r="BI201" s="91">
        <f t="shared" si="43"/>
        <v>0</v>
      </c>
      <c r="BJ201" s="13" t="s">
        <v>84</v>
      </c>
      <c r="BK201" s="91">
        <f t="shared" si="44"/>
        <v>0</v>
      </c>
      <c r="BL201" s="13" t="s">
        <v>247</v>
      </c>
      <c r="BM201" s="172" t="s">
        <v>481</v>
      </c>
    </row>
    <row r="202" spans="1:65" s="2" customFormat="1" ht="24.3" customHeight="1" x14ac:dyDescent="0.2">
      <c r="A202" s="30"/>
      <c r="B202" s="128"/>
      <c r="C202" s="178" t="s">
        <v>447</v>
      </c>
      <c r="D202" s="178" t="s">
        <v>680</v>
      </c>
      <c r="E202" s="179" t="s">
        <v>1232</v>
      </c>
      <c r="F202" s="180" t="s">
        <v>1233</v>
      </c>
      <c r="G202" s="181" t="s">
        <v>926</v>
      </c>
      <c r="H202" s="182">
        <v>1</v>
      </c>
      <c r="I202" s="183"/>
      <c r="J202" s="184">
        <f t="shared" si="35"/>
        <v>0</v>
      </c>
      <c r="K202" s="185"/>
      <c r="L202" s="186"/>
      <c r="M202" s="187" t="s">
        <v>1</v>
      </c>
      <c r="N202" s="188" t="s">
        <v>38</v>
      </c>
      <c r="O202" s="59"/>
      <c r="P202" s="170">
        <f t="shared" si="36"/>
        <v>0</v>
      </c>
      <c r="Q202" s="170">
        <v>0</v>
      </c>
      <c r="R202" s="170">
        <f t="shared" si="37"/>
        <v>0</v>
      </c>
      <c r="S202" s="170">
        <v>0</v>
      </c>
      <c r="T202" s="171">
        <f t="shared" si="38"/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72" t="s">
        <v>275</v>
      </c>
      <c r="AT202" s="172" t="s">
        <v>680</v>
      </c>
      <c r="AU202" s="172" t="s">
        <v>84</v>
      </c>
      <c r="AY202" s="13" t="s">
        <v>219</v>
      </c>
      <c r="BE202" s="91">
        <f t="shared" si="39"/>
        <v>0</v>
      </c>
      <c r="BF202" s="91">
        <f t="shared" si="40"/>
        <v>0</v>
      </c>
      <c r="BG202" s="91">
        <f t="shared" si="41"/>
        <v>0</v>
      </c>
      <c r="BH202" s="91">
        <f t="shared" si="42"/>
        <v>0</v>
      </c>
      <c r="BI202" s="91">
        <f t="shared" si="43"/>
        <v>0</v>
      </c>
      <c r="BJ202" s="13" t="s">
        <v>84</v>
      </c>
      <c r="BK202" s="91">
        <f t="shared" si="44"/>
        <v>0</v>
      </c>
      <c r="BL202" s="13" t="s">
        <v>247</v>
      </c>
      <c r="BM202" s="172" t="s">
        <v>485</v>
      </c>
    </row>
    <row r="203" spans="1:65" s="2" customFormat="1" ht="21.75" customHeight="1" x14ac:dyDescent="0.2">
      <c r="A203" s="30"/>
      <c r="B203" s="128"/>
      <c r="C203" s="160" t="s">
        <v>362</v>
      </c>
      <c r="D203" s="160" t="s">
        <v>221</v>
      </c>
      <c r="E203" s="161" t="s">
        <v>1234</v>
      </c>
      <c r="F203" s="162" t="s">
        <v>1235</v>
      </c>
      <c r="G203" s="163" t="s">
        <v>926</v>
      </c>
      <c r="H203" s="164">
        <v>1</v>
      </c>
      <c r="I203" s="165"/>
      <c r="J203" s="166">
        <f t="shared" si="35"/>
        <v>0</v>
      </c>
      <c r="K203" s="167"/>
      <c r="L203" s="31"/>
      <c r="M203" s="168" t="s">
        <v>1</v>
      </c>
      <c r="N203" s="169" t="s">
        <v>38</v>
      </c>
      <c r="O203" s="59"/>
      <c r="P203" s="170">
        <f t="shared" si="36"/>
        <v>0</v>
      </c>
      <c r="Q203" s="170">
        <v>0</v>
      </c>
      <c r="R203" s="170">
        <f t="shared" si="37"/>
        <v>0</v>
      </c>
      <c r="S203" s="170">
        <v>0</v>
      </c>
      <c r="T203" s="171">
        <f t="shared" si="38"/>
        <v>0</v>
      </c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R203" s="172" t="s">
        <v>247</v>
      </c>
      <c r="AT203" s="172" t="s">
        <v>221</v>
      </c>
      <c r="AU203" s="172" t="s">
        <v>84</v>
      </c>
      <c r="AY203" s="13" t="s">
        <v>219</v>
      </c>
      <c r="BE203" s="91">
        <f t="shared" si="39"/>
        <v>0</v>
      </c>
      <c r="BF203" s="91">
        <f t="shared" si="40"/>
        <v>0</v>
      </c>
      <c r="BG203" s="91">
        <f t="shared" si="41"/>
        <v>0</v>
      </c>
      <c r="BH203" s="91">
        <f t="shared" si="42"/>
        <v>0</v>
      </c>
      <c r="BI203" s="91">
        <f t="shared" si="43"/>
        <v>0</v>
      </c>
      <c r="BJ203" s="13" t="s">
        <v>84</v>
      </c>
      <c r="BK203" s="91">
        <f t="shared" si="44"/>
        <v>0</v>
      </c>
      <c r="BL203" s="13" t="s">
        <v>247</v>
      </c>
      <c r="BM203" s="172" t="s">
        <v>488</v>
      </c>
    </row>
    <row r="204" spans="1:65" s="2" customFormat="1" ht="62.7" customHeight="1" x14ac:dyDescent="0.2">
      <c r="A204" s="30"/>
      <c r="B204" s="128"/>
      <c r="C204" s="178" t="s">
        <v>454</v>
      </c>
      <c r="D204" s="178" t="s">
        <v>680</v>
      </c>
      <c r="E204" s="179" t="s">
        <v>1236</v>
      </c>
      <c r="F204" s="180" t="s">
        <v>1237</v>
      </c>
      <c r="G204" s="181" t="s">
        <v>926</v>
      </c>
      <c r="H204" s="182">
        <v>4</v>
      </c>
      <c r="I204" s="183"/>
      <c r="J204" s="184">
        <f t="shared" si="35"/>
        <v>0</v>
      </c>
      <c r="K204" s="185"/>
      <c r="L204" s="186"/>
      <c r="M204" s="187" t="s">
        <v>1</v>
      </c>
      <c r="N204" s="188" t="s">
        <v>38</v>
      </c>
      <c r="O204" s="59"/>
      <c r="P204" s="170">
        <f t="shared" si="36"/>
        <v>0</v>
      </c>
      <c r="Q204" s="170">
        <v>0</v>
      </c>
      <c r="R204" s="170">
        <f t="shared" si="37"/>
        <v>0</v>
      </c>
      <c r="S204" s="170">
        <v>0</v>
      </c>
      <c r="T204" s="171">
        <f t="shared" si="38"/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72" t="s">
        <v>275</v>
      </c>
      <c r="AT204" s="172" t="s">
        <v>680</v>
      </c>
      <c r="AU204" s="172" t="s">
        <v>84</v>
      </c>
      <c r="AY204" s="13" t="s">
        <v>219</v>
      </c>
      <c r="BE204" s="91">
        <f t="shared" si="39"/>
        <v>0</v>
      </c>
      <c r="BF204" s="91">
        <f t="shared" si="40"/>
        <v>0</v>
      </c>
      <c r="BG204" s="91">
        <f t="shared" si="41"/>
        <v>0</v>
      </c>
      <c r="BH204" s="91">
        <f t="shared" si="42"/>
        <v>0</v>
      </c>
      <c r="BI204" s="91">
        <f t="shared" si="43"/>
        <v>0</v>
      </c>
      <c r="BJ204" s="13" t="s">
        <v>84</v>
      </c>
      <c r="BK204" s="91">
        <f t="shared" si="44"/>
        <v>0</v>
      </c>
      <c r="BL204" s="13" t="s">
        <v>247</v>
      </c>
      <c r="BM204" s="172" t="s">
        <v>492</v>
      </c>
    </row>
    <row r="205" spans="1:65" s="2" customFormat="1" ht="24.3" customHeight="1" x14ac:dyDescent="0.2">
      <c r="A205" s="30"/>
      <c r="B205" s="128"/>
      <c r="C205" s="160" t="s">
        <v>366</v>
      </c>
      <c r="D205" s="160" t="s">
        <v>221</v>
      </c>
      <c r="E205" s="161" t="s">
        <v>1238</v>
      </c>
      <c r="F205" s="162" t="s">
        <v>1239</v>
      </c>
      <c r="G205" s="163" t="s">
        <v>926</v>
      </c>
      <c r="H205" s="164">
        <v>4</v>
      </c>
      <c r="I205" s="165"/>
      <c r="J205" s="166">
        <f t="shared" si="35"/>
        <v>0</v>
      </c>
      <c r="K205" s="167"/>
      <c r="L205" s="31"/>
      <c r="M205" s="168" t="s">
        <v>1</v>
      </c>
      <c r="N205" s="169" t="s">
        <v>38</v>
      </c>
      <c r="O205" s="59"/>
      <c r="P205" s="170">
        <f t="shared" si="36"/>
        <v>0</v>
      </c>
      <c r="Q205" s="170">
        <v>0</v>
      </c>
      <c r="R205" s="170">
        <f t="shared" si="37"/>
        <v>0</v>
      </c>
      <c r="S205" s="170">
        <v>0</v>
      </c>
      <c r="T205" s="171">
        <f t="shared" si="38"/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72" t="s">
        <v>247</v>
      </c>
      <c r="AT205" s="172" t="s">
        <v>221</v>
      </c>
      <c r="AU205" s="172" t="s">
        <v>84</v>
      </c>
      <c r="AY205" s="13" t="s">
        <v>219</v>
      </c>
      <c r="BE205" s="91">
        <f t="shared" si="39"/>
        <v>0</v>
      </c>
      <c r="BF205" s="91">
        <f t="shared" si="40"/>
        <v>0</v>
      </c>
      <c r="BG205" s="91">
        <f t="shared" si="41"/>
        <v>0</v>
      </c>
      <c r="BH205" s="91">
        <f t="shared" si="42"/>
        <v>0</v>
      </c>
      <c r="BI205" s="91">
        <f t="shared" si="43"/>
        <v>0</v>
      </c>
      <c r="BJ205" s="13" t="s">
        <v>84</v>
      </c>
      <c r="BK205" s="91">
        <f t="shared" si="44"/>
        <v>0</v>
      </c>
      <c r="BL205" s="13" t="s">
        <v>247</v>
      </c>
      <c r="BM205" s="172" t="s">
        <v>495</v>
      </c>
    </row>
    <row r="206" spans="1:65" s="2" customFormat="1" ht="16.5" customHeight="1" x14ac:dyDescent="0.2">
      <c r="A206" s="30"/>
      <c r="B206" s="128"/>
      <c r="C206" s="178" t="s">
        <v>461</v>
      </c>
      <c r="D206" s="178" t="s">
        <v>680</v>
      </c>
      <c r="E206" s="179" t="s">
        <v>1240</v>
      </c>
      <c r="F206" s="180" t="s">
        <v>1241</v>
      </c>
      <c r="G206" s="181" t="s">
        <v>926</v>
      </c>
      <c r="H206" s="182">
        <v>1</v>
      </c>
      <c r="I206" s="183"/>
      <c r="J206" s="184">
        <f t="shared" si="35"/>
        <v>0</v>
      </c>
      <c r="K206" s="185"/>
      <c r="L206" s="186"/>
      <c r="M206" s="187" t="s">
        <v>1</v>
      </c>
      <c r="N206" s="188" t="s">
        <v>38</v>
      </c>
      <c r="O206" s="59"/>
      <c r="P206" s="170">
        <f t="shared" si="36"/>
        <v>0</v>
      </c>
      <c r="Q206" s="170">
        <v>0</v>
      </c>
      <c r="R206" s="170">
        <f t="shared" si="37"/>
        <v>0</v>
      </c>
      <c r="S206" s="170">
        <v>0</v>
      </c>
      <c r="T206" s="171">
        <f t="shared" si="38"/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72" t="s">
        <v>275</v>
      </c>
      <c r="AT206" s="172" t="s">
        <v>680</v>
      </c>
      <c r="AU206" s="172" t="s">
        <v>84</v>
      </c>
      <c r="AY206" s="13" t="s">
        <v>219</v>
      </c>
      <c r="BE206" s="91">
        <f t="shared" si="39"/>
        <v>0</v>
      </c>
      <c r="BF206" s="91">
        <f t="shared" si="40"/>
        <v>0</v>
      </c>
      <c r="BG206" s="91">
        <f t="shared" si="41"/>
        <v>0</v>
      </c>
      <c r="BH206" s="91">
        <f t="shared" si="42"/>
        <v>0</v>
      </c>
      <c r="BI206" s="91">
        <f t="shared" si="43"/>
        <v>0</v>
      </c>
      <c r="BJ206" s="13" t="s">
        <v>84</v>
      </c>
      <c r="BK206" s="91">
        <f t="shared" si="44"/>
        <v>0</v>
      </c>
      <c r="BL206" s="13" t="s">
        <v>247</v>
      </c>
      <c r="BM206" s="172" t="s">
        <v>499</v>
      </c>
    </row>
    <row r="207" spans="1:65" s="2" customFormat="1" ht="16.5" customHeight="1" x14ac:dyDescent="0.2">
      <c r="A207" s="30"/>
      <c r="B207" s="128"/>
      <c r="C207" s="160" t="s">
        <v>369</v>
      </c>
      <c r="D207" s="160" t="s">
        <v>221</v>
      </c>
      <c r="E207" s="161" t="s">
        <v>1242</v>
      </c>
      <c r="F207" s="162" t="s">
        <v>1243</v>
      </c>
      <c r="G207" s="163" t="s">
        <v>926</v>
      </c>
      <c r="H207" s="164">
        <v>1</v>
      </c>
      <c r="I207" s="165"/>
      <c r="J207" s="166">
        <f t="shared" si="35"/>
        <v>0</v>
      </c>
      <c r="K207" s="167"/>
      <c r="L207" s="31"/>
      <c r="M207" s="168" t="s">
        <v>1</v>
      </c>
      <c r="N207" s="169" t="s">
        <v>38</v>
      </c>
      <c r="O207" s="59"/>
      <c r="P207" s="170">
        <f t="shared" si="36"/>
        <v>0</v>
      </c>
      <c r="Q207" s="170">
        <v>0</v>
      </c>
      <c r="R207" s="170">
        <f t="shared" si="37"/>
        <v>0</v>
      </c>
      <c r="S207" s="170">
        <v>0</v>
      </c>
      <c r="T207" s="171">
        <f t="shared" si="38"/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172" t="s">
        <v>247</v>
      </c>
      <c r="AT207" s="172" t="s">
        <v>221</v>
      </c>
      <c r="AU207" s="172" t="s">
        <v>84</v>
      </c>
      <c r="AY207" s="13" t="s">
        <v>219</v>
      </c>
      <c r="BE207" s="91">
        <f t="shared" si="39"/>
        <v>0</v>
      </c>
      <c r="BF207" s="91">
        <f t="shared" si="40"/>
        <v>0</v>
      </c>
      <c r="BG207" s="91">
        <f t="shared" si="41"/>
        <v>0</v>
      </c>
      <c r="BH207" s="91">
        <f t="shared" si="42"/>
        <v>0</v>
      </c>
      <c r="BI207" s="91">
        <f t="shared" si="43"/>
        <v>0</v>
      </c>
      <c r="BJ207" s="13" t="s">
        <v>84</v>
      </c>
      <c r="BK207" s="91">
        <f t="shared" si="44"/>
        <v>0</v>
      </c>
      <c r="BL207" s="13" t="s">
        <v>247</v>
      </c>
      <c r="BM207" s="172" t="s">
        <v>502</v>
      </c>
    </row>
    <row r="208" spans="1:65" s="2" customFormat="1" ht="16.5" customHeight="1" x14ac:dyDescent="0.2">
      <c r="A208" s="30"/>
      <c r="B208" s="128"/>
      <c r="C208" s="178" t="s">
        <v>468</v>
      </c>
      <c r="D208" s="178" t="s">
        <v>680</v>
      </c>
      <c r="E208" s="179" t="s">
        <v>1244</v>
      </c>
      <c r="F208" s="180" t="s">
        <v>1245</v>
      </c>
      <c r="G208" s="181" t="s">
        <v>926</v>
      </c>
      <c r="H208" s="182">
        <v>2</v>
      </c>
      <c r="I208" s="183"/>
      <c r="J208" s="184">
        <f t="shared" si="35"/>
        <v>0</v>
      </c>
      <c r="K208" s="185"/>
      <c r="L208" s="186"/>
      <c r="M208" s="187" t="s">
        <v>1</v>
      </c>
      <c r="N208" s="188" t="s">
        <v>38</v>
      </c>
      <c r="O208" s="59"/>
      <c r="P208" s="170">
        <f t="shared" si="36"/>
        <v>0</v>
      </c>
      <c r="Q208" s="170">
        <v>0</v>
      </c>
      <c r="R208" s="170">
        <f t="shared" si="37"/>
        <v>0</v>
      </c>
      <c r="S208" s="170">
        <v>0</v>
      </c>
      <c r="T208" s="171">
        <f t="shared" si="38"/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72" t="s">
        <v>275</v>
      </c>
      <c r="AT208" s="172" t="s">
        <v>680</v>
      </c>
      <c r="AU208" s="172" t="s">
        <v>84</v>
      </c>
      <c r="AY208" s="13" t="s">
        <v>219</v>
      </c>
      <c r="BE208" s="91">
        <f t="shared" si="39"/>
        <v>0</v>
      </c>
      <c r="BF208" s="91">
        <f t="shared" si="40"/>
        <v>0</v>
      </c>
      <c r="BG208" s="91">
        <f t="shared" si="41"/>
        <v>0</v>
      </c>
      <c r="BH208" s="91">
        <f t="shared" si="42"/>
        <v>0</v>
      </c>
      <c r="BI208" s="91">
        <f t="shared" si="43"/>
        <v>0</v>
      </c>
      <c r="BJ208" s="13" t="s">
        <v>84</v>
      </c>
      <c r="BK208" s="91">
        <f t="shared" si="44"/>
        <v>0</v>
      </c>
      <c r="BL208" s="13" t="s">
        <v>247</v>
      </c>
      <c r="BM208" s="172" t="s">
        <v>506</v>
      </c>
    </row>
    <row r="209" spans="1:65" s="2" customFormat="1" ht="21.75" customHeight="1" x14ac:dyDescent="0.2">
      <c r="A209" s="30"/>
      <c r="B209" s="128"/>
      <c r="C209" s="160" t="s">
        <v>373</v>
      </c>
      <c r="D209" s="160" t="s">
        <v>221</v>
      </c>
      <c r="E209" s="161" t="s">
        <v>1246</v>
      </c>
      <c r="F209" s="162" t="s">
        <v>1247</v>
      </c>
      <c r="G209" s="163" t="s">
        <v>926</v>
      </c>
      <c r="H209" s="164">
        <v>2</v>
      </c>
      <c r="I209" s="165"/>
      <c r="J209" s="166">
        <f t="shared" si="35"/>
        <v>0</v>
      </c>
      <c r="K209" s="167"/>
      <c r="L209" s="31"/>
      <c r="M209" s="168" t="s">
        <v>1</v>
      </c>
      <c r="N209" s="169" t="s">
        <v>38</v>
      </c>
      <c r="O209" s="59"/>
      <c r="P209" s="170">
        <f t="shared" si="36"/>
        <v>0</v>
      </c>
      <c r="Q209" s="170">
        <v>0</v>
      </c>
      <c r="R209" s="170">
        <f t="shared" si="37"/>
        <v>0</v>
      </c>
      <c r="S209" s="170">
        <v>0</v>
      </c>
      <c r="T209" s="171">
        <f t="shared" si="38"/>
        <v>0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R209" s="172" t="s">
        <v>247</v>
      </c>
      <c r="AT209" s="172" t="s">
        <v>221</v>
      </c>
      <c r="AU209" s="172" t="s">
        <v>84</v>
      </c>
      <c r="AY209" s="13" t="s">
        <v>219</v>
      </c>
      <c r="BE209" s="91">
        <f t="shared" si="39"/>
        <v>0</v>
      </c>
      <c r="BF209" s="91">
        <f t="shared" si="40"/>
        <v>0</v>
      </c>
      <c r="BG209" s="91">
        <f t="shared" si="41"/>
        <v>0</v>
      </c>
      <c r="BH209" s="91">
        <f t="shared" si="42"/>
        <v>0</v>
      </c>
      <c r="BI209" s="91">
        <f t="shared" si="43"/>
        <v>0</v>
      </c>
      <c r="BJ209" s="13" t="s">
        <v>84</v>
      </c>
      <c r="BK209" s="91">
        <f t="shared" si="44"/>
        <v>0</v>
      </c>
      <c r="BL209" s="13" t="s">
        <v>247</v>
      </c>
      <c r="BM209" s="172" t="s">
        <v>509</v>
      </c>
    </row>
    <row r="210" spans="1:65" s="2" customFormat="1" ht="16.5" customHeight="1" x14ac:dyDescent="0.2">
      <c r="A210" s="30"/>
      <c r="B210" s="128"/>
      <c r="C210" s="178" t="s">
        <v>475</v>
      </c>
      <c r="D210" s="178" t="s">
        <v>680</v>
      </c>
      <c r="E210" s="179" t="s">
        <v>1248</v>
      </c>
      <c r="F210" s="180" t="s">
        <v>1249</v>
      </c>
      <c r="G210" s="181" t="s">
        <v>926</v>
      </c>
      <c r="H210" s="182">
        <v>4</v>
      </c>
      <c r="I210" s="183"/>
      <c r="J210" s="184">
        <f t="shared" si="35"/>
        <v>0</v>
      </c>
      <c r="K210" s="185"/>
      <c r="L210" s="186"/>
      <c r="M210" s="187" t="s">
        <v>1</v>
      </c>
      <c r="N210" s="188" t="s">
        <v>38</v>
      </c>
      <c r="O210" s="59"/>
      <c r="P210" s="170">
        <f t="shared" si="36"/>
        <v>0</v>
      </c>
      <c r="Q210" s="170">
        <v>0</v>
      </c>
      <c r="R210" s="170">
        <f t="shared" si="37"/>
        <v>0</v>
      </c>
      <c r="S210" s="170">
        <v>0</v>
      </c>
      <c r="T210" s="171">
        <f t="shared" si="38"/>
        <v>0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172" t="s">
        <v>275</v>
      </c>
      <c r="AT210" s="172" t="s">
        <v>680</v>
      </c>
      <c r="AU210" s="172" t="s">
        <v>84</v>
      </c>
      <c r="AY210" s="13" t="s">
        <v>219</v>
      </c>
      <c r="BE210" s="91">
        <f t="shared" si="39"/>
        <v>0</v>
      </c>
      <c r="BF210" s="91">
        <f t="shared" si="40"/>
        <v>0</v>
      </c>
      <c r="BG210" s="91">
        <f t="shared" si="41"/>
        <v>0</v>
      </c>
      <c r="BH210" s="91">
        <f t="shared" si="42"/>
        <v>0</v>
      </c>
      <c r="BI210" s="91">
        <f t="shared" si="43"/>
        <v>0</v>
      </c>
      <c r="BJ210" s="13" t="s">
        <v>84</v>
      </c>
      <c r="BK210" s="91">
        <f t="shared" si="44"/>
        <v>0</v>
      </c>
      <c r="BL210" s="13" t="s">
        <v>247</v>
      </c>
      <c r="BM210" s="172" t="s">
        <v>513</v>
      </c>
    </row>
    <row r="211" spans="1:65" s="2" customFormat="1" ht="21.75" customHeight="1" x14ac:dyDescent="0.2">
      <c r="A211" s="30"/>
      <c r="B211" s="128"/>
      <c r="C211" s="160" t="s">
        <v>376</v>
      </c>
      <c r="D211" s="160" t="s">
        <v>221</v>
      </c>
      <c r="E211" s="161" t="s">
        <v>1250</v>
      </c>
      <c r="F211" s="162" t="s">
        <v>1251</v>
      </c>
      <c r="G211" s="163" t="s">
        <v>926</v>
      </c>
      <c r="H211" s="164">
        <v>4</v>
      </c>
      <c r="I211" s="165"/>
      <c r="J211" s="166">
        <f t="shared" si="35"/>
        <v>0</v>
      </c>
      <c r="K211" s="167"/>
      <c r="L211" s="31"/>
      <c r="M211" s="168" t="s">
        <v>1</v>
      </c>
      <c r="N211" s="169" t="s">
        <v>38</v>
      </c>
      <c r="O211" s="59"/>
      <c r="P211" s="170">
        <f t="shared" si="36"/>
        <v>0</v>
      </c>
      <c r="Q211" s="170">
        <v>0</v>
      </c>
      <c r="R211" s="170">
        <f t="shared" si="37"/>
        <v>0</v>
      </c>
      <c r="S211" s="170">
        <v>0</v>
      </c>
      <c r="T211" s="171">
        <f t="shared" si="38"/>
        <v>0</v>
      </c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R211" s="172" t="s">
        <v>247</v>
      </c>
      <c r="AT211" s="172" t="s">
        <v>221</v>
      </c>
      <c r="AU211" s="172" t="s">
        <v>84</v>
      </c>
      <c r="AY211" s="13" t="s">
        <v>219</v>
      </c>
      <c r="BE211" s="91">
        <f t="shared" si="39"/>
        <v>0</v>
      </c>
      <c r="BF211" s="91">
        <f t="shared" si="40"/>
        <v>0</v>
      </c>
      <c r="BG211" s="91">
        <f t="shared" si="41"/>
        <v>0</v>
      </c>
      <c r="BH211" s="91">
        <f t="shared" si="42"/>
        <v>0</v>
      </c>
      <c r="BI211" s="91">
        <f t="shared" si="43"/>
        <v>0</v>
      </c>
      <c r="BJ211" s="13" t="s">
        <v>84</v>
      </c>
      <c r="BK211" s="91">
        <f t="shared" si="44"/>
        <v>0</v>
      </c>
      <c r="BL211" s="13" t="s">
        <v>247</v>
      </c>
      <c r="BM211" s="172" t="s">
        <v>517</v>
      </c>
    </row>
    <row r="212" spans="1:65" s="2" customFormat="1" ht="16.5" customHeight="1" x14ac:dyDescent="0.2">
      <c r="A212" s="30"/>
      <c r="B212" s="128"/>
      <c r="C212" s="178" t="s">
        <v>482</v>
      </c>
      <c r="D212" s="178" t="s">
        <v>680</v>
      </c>
      <c r="E212" s="179" t="s">
        <v>1252</v>
      </c>
      <c r="F212" s="180" t="s">
        <v>1253</v>
      </c>
      <c r="G212" s="181" t="s">
        <v>926</v>
      </c>
      <c r="H212" s="182">
        <v>1</v>
      </c>
      <c r="I212" s="183"/>
      <c r="J212" s="184">
        <f t="shared" si="35"/>
        <v>0</v>
      </c>
      <c r="K212" s="185"/>
      <c r="L212" s="186"/>
      <c r="M212" s="187" t="s">
        <v>1</v>
      </c>
      <c r="N212" s="188" t="s">
        <v>38</v>
      </c>
      <c r="O212" s="59"/>
      <c r="P212" s="170">
        <f t="shared" si="36"/>
        <v>0</v>
      </c>
      <c r="Q212" s="170">
        <v>0</v>
      </c>
      <c r="R212" s="170">
        <f t="shared" si="37"/>
        <v>0</v>
      </c>
      <c r="S212" s="170">
        <v>0</v>
      </c>
      <c r="T212" s="171">
        <f t="shared" si="38"/>
        <v>0</v>
      </c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R212" s="172" t="s">
        <v>275</v>
      </c>
      <c r="AT212" s="172" t="s">
        <v>680</v>
      </c>
      <c r="AU212" s="172" t="s">
        <v>84</v>
      </c>
      <c r="AY212" s="13" t="s">
        <v>219</v>
      </c>
      <c r="BE212" s="91">
        <f t="shared" si="39"/>
        <v>0</v>
      </c>
      <c r="BF212" s="91">
        <f t="shared" si="40"/>
        <v>0</v>
      </c>
      <c r="BG212" s="91">
        <f t="shared" si="41"/>
        <v>0</v>
      </c>
      <c r="BH212" s="91">
        <f t="shared" si="42"/>
        <v>0</v>
      </c>
      <c r="BI212" s="91">
        <f t="shared" si="43"/>
        <v>0</v>
      </c>
      <c r="BJ212" s="13" t="s">
        <v>84</v>
      </c>
      <c r="BK212" s="91">
        <f t="shared" si="44"/>
        <v>0</v>
      </c>
      <c r="BL212" s="13" t="s">
        <v>247</v>
      </c>
      <c r="BM212" s="172" t="s">
        <v>782</v>
      </c>
    </row>
    <row r="213" spans="1:65" s="2" customFormat="1" ht="21.75" customHeight="1" x14ac:dyDescent="0.2">
      <c r="A213" s="30"/>
      <c r="B213" s="128"/>
      <c r="C213" s="160" t="s">
        <v>381</v>
      </c>
      <c r="D213" s="160" t="s">
        <v>221</v>
      </c>
      <c r="E213" s="161" t="s">
        <v>1250</v>
      </c>
      <c r="F213" s="162" t="s">
        <v>1251</v>
      </c>
      <c r="G213" s="163" t="s">
        <v>926</v>
      </c>
      <c r="H213" s="164">
        <v>1</v>
      </c>
      <c r="I213" s="165"/>
      <c r="J213" s="166">
        <f t="shared" si="35"/>
        <v>0</v>
      </c>
      <c r="K213" s="167"/>
      <c r="L213" s="31"/>
      <c r="M213" s="168" t="s">
        <v>1</v>
      </c>
      <c r="N213" s="169" t="s">
        <v>38</v>
      </c>
      <c r="O213" s="59"/>
      <c r="P213" s="170">
        <f t="shared" si="36"/>
        <v>0</v>
      </c>
      <c r="Q213" s="170">
        <v>0</v>
      </c>
      <c r="R213" s="170">
        <f t="shared" si="37"/>
        <v>0</v>
      </c>
      <c r="S213" s="170">
        <v>0</v>
      </c>
      <c r="T213" s="171">
        <f t="shared" si="38"/>
        <v>0</v>
      </c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R213" s="172" t="s">
        <v>247</v>
      </c>
      <c r="AT213" s="172" t="s">
        <v>221</v>
      </c>
      <c r="AU213" s="172" t="s">
        <v>84</v>
      </c>
      <c r="AY213" s="13" t="s">
        <v>219</v>
      </c>
      <c r="BE213" s="91">
        <f t="shared" si="39"/>
        <v>0</v>
      </c>
      <c r="BF213" s="91">
        <f t="shared" si="40"/>
        <v>0</v>
      </c>
      <c r="BG213" s="91">
        <f t="shared" si="41"/>
        <v>0</v>
      </c>
      <c r="BH213" s="91">
        <f t="shared" si="42"/>
        <v>0</v>
      </c>
      <c r="BI213" s="91">
        <f t="shared" si="43"/>
        <v>0</v>
      </c>
      <c r="BJ213" s="13" t="s">
        <v>84</v>
      </c>
      <c r="BK213" s="91">
        <f t="shared" si="44"/>
        <v>0</v>
      </c>
      <c r="BL213" s="13" t="s">
        <v>247</v>
      </c>
      <c r="BM213" s="172" t="s">
        <v>535</v>
      </c>
    </row>
    <row r="214" spans="1:65" s="2" customFormat="1" ht="16.5" customHeight="1" x14ac:dyDescent="0.2">
      <c r="A214" s="30"/>
      <c r="B214" s="128"/>
      <c r="C214" s="178" t="s">
        <v>489</v>
      </c>
      <c r="D214" s="178" t="s">
        <v>680</v>
      </c>
      <c r="E214" s="179" t="s">
        <v>1254</v>
      </c>
      <c r="F214" s="180" t="s">
        <v>1255</v>
      </c>
      <c r="G214" s="181" t="s">
        <v>926</v>
      </c>
      <c r="H214" s="182">
        <v>2</v>
      </c>
      <c r="I214" s="183"/>
      <c r="J214" s="184">
        <f t="shared" si="35"/>
        <v>0</v>
      </c>
      <c r="K214" s="185"/>
      <c r="L214" s="186"/>
      <c r="M214" s="187" t="s">
        <v>1</v>
      </c>
      <c r="N214" s="188" t="s">
        <v>38</v>
      </c>
      <c r="O214" s="59"/>
      <c r="P214" s="170">
        <f t="shared" si="36"/>
        <v>0</v>
      </c>
      <c r="Q214" s="170">
        <v>0</v>
      </c>
      <c r="R214" s="170">
        <f t="shared" si="37"/>
        <v>0</v>
      </c>
      <c r="S214" s="170">
        <v>0</v>
      </c>
      <c r="T214" s="171">
        <f t="shared" si="38"/>
        <v>0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172" t="s">
        <v>275</v>
      </c>
      <c r="AT214" s="172" t="s">
        <v>680</v>
      </c>
      <c r="AU214" s="172" t="s">
        <v>84</v>
      </c>
      <c r="AY214" s="13" t="s">
        <v>219</v>
      </c>
      <c r="BE214" s="91">
        <f t="shared" si="39"/>
        <v>0</v>
      </c>
      <c r="BF214" s="91">
        <f t="shared" si="40"/>
        <v>0</v>
      </c>
      <c r="BG214" s="91">
        <f t="shared" si="41"/>
        <v>0</v>
      </c>
      <c r="BH214" s="91">
        <f t="shared" si="42"/>
        <v>0</v>
      </c>
      <c r="BI214" s="91">
        <f t="shared" si="43"/>
        <v>0</v>
      </c>
      <c r="BJ214" s="13" t="s">
        <v>84</v>
      </c>
      <c r="BK214" s="91">
        <f t="shared" si="44"/>
        <v>0</v>
      </c>
      <c r="BL214" s="13" t="s">
        <v>247</v>
      </c>
      <c r="BM214" s="172" t="s">
        <v>538</v>
      </c>
    </row>
    <row r="215" spans="1:65" s="2" customFormat="1" ht="24.3" customHeight="1" x14ac:dyDescent="0.2">
      <c r="A215" s="30"/>
      <c r="B215" s="128"/>
      <c r="C215" s="160" t="s">
        <v>385</v>
      </c>
      <c r="D215" s="160" t="s">
        <v>221</v>
      </c>
      <c r="E215" s="161" t="s">
        <v>1256</v>
      </c>
      <c r="F215" s="162" t="s">
        <v>1257</v>
      </c>
      <c r="G215" s="163" t="s">
        <v>926</v>
      </c>
      <c r="H215" s="164">
        <v>2</v>
      </c>
      <c r="I215" s="165"/>
      <c r="J215" s="166">
        <f t="shared" si="35"/>
        <v>0</v>
      </c>
      <c r="K215" s="167"/>
      <c r="L215" s="31"/>
      <c r="M215" s="168" t="s">
        <v>1</v>
      </c>
      <c r="N215" s="169" t="s">
        <v>38</v>
      </c>
      <c r="O215" s="59"/>
      <c r="P215" s="170">
        <f t="shared" si="36"/>
        <v>0</v>
      </c>
      <c r="Q215" s="170">
        <v>0</v>
      </c>
      <c r="R215" s="170">
        <f t="shared" si="37"/>
        <v>0</v>
      </c>
      <c r="S215" s="170">
        <v>0</v>
      </c>
      <c r="T215" s="171">
        <f t="shared" si="38"/>
        <v>0</v>
      </c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R215" s="172" t="s">
        <v>247</v>
      </c>
      <c r="AT215" s="172" t="s">
        <v>221</v>
      </c>
      <c r="AU215" s="172" t="s">
        <v>84</v>
      </c>
      <c r="AY215" s="13" t="s">
        <v>219</v>
      </c>
      <c r="BE215" s="91">
        <f t="shared" si="39"/>
        <v>0</v>
      </c>
      <c r="BF215" s="91">
        <f t="shared" si="40"/>
        <v>0</v>
      </c>
      <c r="BG215" s="91">
        <f t="shared" si="41"/>
        <v>0</v>
      </c>
      <c r="BH215" s="91">
        <f t="shared" si="42"/>
        <v>0</v>
      </c>
      <c r="BI215" s="91">
        <f t="shared" si="43"/>
        <v>0</v>
      </c>
      <c r="BJ215" s="13" t="s">
        <v>84</v>
      </c>
      <c r="BK215" s="91">
        <f t="shared" si="44"/>
        <v>0</v>
      </c>
      <c r="BL215" s="13" t="s">
        <v>247</v>
      </c>
      <c r="BM215" s="172" t="s">
        <v>804</v>
      </c>
    </row>
    <row r="216" spans="1:65" s="2" customFormat="1" ht="16.5" customHeight="1" x14ac:dyDescent="0.2">
      <c r="A216" s="30"/>
      <c r="B216" s="128"/>
      <c r="C216" s="160" t="s">
        <v>496</v>
      </c>
      <c r="D216" s="160" t="s">
        <v>221</v>
      </c>
      <c r="E216" s="161" t="s">
        <v>1258</v>
      </c>
      <c r="F216" s="162" t="s">
        <v>1259</v>
      </c>
      <c r="G216" s="163" t="s">
        <v>380</v>
      </c>
      <c r="H216" s="164">
        <v>65</v>
      </c>
      <c r="I216" s="165"/>
      <c r="J216" s="166">
        <f t="shared" si="35"/>
        <v>0</v>
      </c>
      <c r="K216" s="167"/>
      <c r="L216" s="31"/>
      <c r="M216" s="168" t="s">
        <v>1</v>
      </c>
      <c r="N216" s="169" t="s">
        <v>38</v>
      </c>
      <c r="O216" s="59"/>
      <c r="P216" s="170">
        <f t="shared" si="36"/>
        <v>0</v>
      </c>
      <c r="Q216" s="170">
        <v>0</v>
      </c>
      <c r="R216" s="170">
        <f t="shared" si="37"/>
        <v>0</v>
      </c>
      <c r="S216" s="170">
        <v>0</v>
      </c>
      <c r="T216" s="171">
        <f t="shared" si="38"/>
        <v>0</v>
      </c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R216" s="172" t="s">
        <v>247</v>
      </c>
      <c r="AT216" s="172" t="s">
        <v>221</v>
      </c>
      <c r="AU216" s="172" t="s">
        <v>84</v>
      </c>
      <c r="AY216" s="13" t="s">
        <v>219</v>
      </c>
      <c r="BE216" s="91">
        <f t="shared" si="39"/>
        <v>0</v>
      </c>
      <c r="BF216" s="91">
        <f t="shared" si="40"/>
        <v>0</v>
      </c>
      <c r="BG216" s="91">
        <f t="shared" si="41"/>
        <v>0</v>
      </c>
      <c r="BH216" s="91">
        <f t="shared" si="42"/>
        <v>0</v>
      </c>
      <c r="BI216" s="91">
        <f t="shared" si="43"/>
        <v>0</v>
      </c>
      <c r="BJ216" s="13" t="s">
        <v>84</v>
      </c>
      <c r="BK216" s="91">
        <f t="shared" si="44"/>
        <v>0</v>
      </c>
      <c r="BL216" s="13" t="s">
        <v>247</v>
      </c>
      <c r="BM216" s="172" t="s">
        <v>812</v>
      </c>
    </row>
    <row r="217" spans="1:65" s="2" customFormat="1" ht="24.3" customHeight="1" x14ac:dyDescent="0.2">
      <c r="A217" s="30"/>
      <c r="B217" s="128"/>
      <c r="C217" s="160" t="s">
        <v>389</v>
      </c>
      <c r="D217" s="160" t="s">
        <v>221</v>
      </c>
      <c r="E217" s="161" t="s">
        <v>1260</v>
      </c>
      <c r="F217" s="162" t="s">
        <v>1261</v>
      </c>
      <c r="G217" s="163" t="s">
        <v>711</v>
      </c>
      <c r="H217" s="189"/>
      <c r="I217" s="165"/>
      <c r="J217" s="166">
        <f t="shared" si="35"/>
        <v>0</v>
      </c>
      <c r="K217" s="167"/>
      <c r="L217" s="31"/>
      <c r="M217" s="168" t="s">
        <v>1</v>
      </c>
      <c r="N217" s="169" t="s">
        <v>38</v>
      </c>
      <c r="O217" s="59"/>
      <c r="P217" s="170">
        <f t="shared" si="36"/>
        <v>0</v>
      </c>
      <c r="Q217" s="170">
        <v>0</v>
      </c>
      <c r="R217" s="170">
        <f t="shared" si="37"/>
        <v>0</v>
      </c>
      <c r="S217" s="170">
        <v>0</v>
      </c>
      <c r="T217" s="171">
        <f t="shared" si="38"/>
        <v>0</v>
      </c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R217" s="172" t="s">
        <v>247</v>
      </c>
      <c r="AT217" s="172" t="s">
        <v>221</v>
      </c>
      <c r="AU217" s="172" t="s">
        <v>84</v>
      </c>
      <c r="AY217" s="13" t="s">
        <v>219</v>
      </c>
      <c r="BE217" s="91">
        <f t="shared" si="39"/>
        <v>0</v>
      </c>
      <c r="BF217" s="91">
        <f t="shared" si="40"/>
        <v>0</v>
      </c>
      <c r="BG217" s="91">
        <f t="shared" si="41"/>
        <v>0</v>
      </c>
      <c r="BH217" s="91">
        <f t="shared" si="42"/>
        <v>0</v>
      </c>
      <c r="BI217" s="91">
        <f t="shared" si="43"/>
        <v>0</v>
      </c>
      <c r="BJ217" s="13" t="s">
        <v>84</v>
      </c>
      <c r="BK217" s="91">
        <f t="shared" si="44"/>
        <v>0</v>
      </c>
      <c r="BL217" s="13" t="s">
        <v>247</v>
      </c>
      <c r="BM217" s="172" t="s">
        <v>1262</v>
      </c>
    </row>
    <row r="218" spans="1:65" s="11" customFormat="1" ht="22.8" customHeight="1" x14ac:dyDescent="0.25">
      <c r="B218" s="147"/>
      <c r="D218" s="148" t="s">
        <v>71</v>
      </c>
      <c r="E218" s="158" t="s">
        <v>1263</v>
      </c>
      <c r="F218" s="158" t="s">
        <v>1264</v>
      </c>
      <c r="I218" s="150"/>
      <c r="J218" s="159">
        <f>BK218</f>
        <v>0</v>
      </c>
      <c r="L218" s="147"/>
      <c r="M218" s="152"/>
      <c r="N218" s="153"/>
      <c r="O218" s="153"/>
      <c r="P218" s="154">
        <f>SUM(P219:P244)</f>
        <v>0</v>
      </c>
      <c r="Q218" s="153"/>
      <c r="R218" s="154">
        <f>SUM(R219:R244)</f>
        <v>0</v>
      </c>
      <c r="S218" s="153"/>
      <c r="T218" s="155">
        <f>SUM(T219:T244)</f>
        <v>0</v>
      </c>
      <c r="AR218" s="148" t="s">
        <v>84</v>
      </c>
      <c r="AT218" s="156" t="s">
        <v>71</v>
      </c>
      <c r="AU218" s="156" t="s">
        <v>78</v>
      </c>
      <c r="AY218" s="148" t="s">
        <v>219</v>
      </c>
      <c r="BK218" s="157">
        <f>SUM(BK219:BK244)</f>
        <v>0</v>
      </c>
    </row>
    <row r="219" spans="1:65" s="2" customFormat="1" ht="24.3" customHeight="1" x14ac:dyDescent="0.2">
      <c r="A219" s="30"/>
      <c r="B219" s="128"/>
      <c r="C219" s="178" t="s">
        <v>503</v>
      </c>
      <c r="D219" s="178" t="s">
        <v>680</v>
      </c>
      <c r="E219" s="179" t="s">
        <v>1265</v>
      </c>
      <c r="F219" s="180" t="s">
        <v>1266</v>
      </c>
      <c r="G219" s="181" t="s">
        <v>380</v>
      </c>
      <c r="H219" s="182">
        <v>35</v>
      </c>
      <c r="I219" s="183"/>
      <c r="J219" s="184">
        <f t="shared" ref="J219:J244" si="45">ROUND(I219*H219,2)</f>
        <v>0</v>
      </c>
      <c r="K219" s="185"/>
      <c r="L219" s="186"/>
      <c r="M219" s="187" t="s">
        <v>1</v>
      </c>
      <c r="N219" s="188" t="s">
        <v>38</v>
      </c>
      <c r="O219" s="59"/>
      <c r="P219" s="170">
        <f t="shared" ref="P219:P244" si="46">O219*H219</f>
        <v>0</v>
      </c>
      <c r="Q219" s="170">
        <v>0</v>
      </c>
      <c r="R219" s="170">
        <f t="shared" ref="R219:R244" si="47">Q219*H219</f>
        <v>0</v>
      </c>
      <c r="S219" s="170">
        <v>0</v>
      </c>
      <c r="T219" s="171">
        <f t="shared" ref="T219:T244" si="48">S219*H219</f>
        <v>0</v>
      </c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R219" s="172" t="s">
        <v>275</v>
      </c>
      <c r="AT219" s="172" t="s">
        <v>680</v>
      </c>
      <c r="AU219" s="172" t="s">
        <v>84</v>
      </c>
      <c r="AY219" s="13" t="s">
        <v>219</v>
      </c>
      <c r="BE219" s="91">
        <f t="shared" ref="BE219:BE244" si="49">IF(N219="základná",J219,0)</f>
        <v>0</v>
      </c>
      <c r="BF219" s="91">
        <f t="shared" ref="BF219:BF244" si="50">IF(N219="znížená",J219,0)</f>
        <v>0</v>
      </c>
      <c r="BG219" s="91">
        <f t="shared" ref="BG219:BG244" si="51">IF(N219="zákl. prenesená",J219,0)</f>
        <v>0</v>
      </c>
      <c r="BH219" s="91">
        <f t="shared" ref="BH219:BH244" si="52">IF(N219="zníž. prenesená",J219,0)</f>
        <v>0</v>
      </c>
      <c r="BI219" s="91">
        <f t="shared" ref="BI219:BI244" si="53">IF(N219="nulová",J219,0)</f>
        <v>0</v>
      </c>
      <c r="BJ219" s="13" t="s">
        <v>84</v>
      </c>
      <c r="BK219" s="91">
        <f t="shared" ref="BK219:BK244" si="54">ROUND(I219*H219,2)</f>
        <v>0</v>
      </c>
      <c r="BL219" s="13" t="s">
        <v>247</v>
      </c>
      <c r="BM219" s="172" t="s">
        <v>340</v>
      </c>
    </row>
    <row r="220" spans="1:65" s="2" customFormat="1" ht="24.3" customHeight="1" x14ac:dyDescent="0.2">
      <c r="A220" s="30"/>
      <c r="B220" s="128"/>
      <c r="C220" s="160" t="s">
        <v>392</v>
      </c>
      <c r="D220" s="160" t="s">
        <v>221</v>
      </c>
      <c r="E220" s="161" t="s">
        <v>1267</v>
      </c>
      <c r="F220" s="162" t="s">
        <v>1268</v>
      </c>
      <c r="G220" s="163" t="s">
        <v>380</v>
      </c>
      <c r="H220" s="164">
        <v>35</v>
      </c>
      <c r="I220" s="165"/>
      <c r="J220" s="166">
        <f t="shared" si="45"/>
        <v>0</v>
      </c>
      <c r="K220" s="167"/>
      <c r="L220" s="31"/>
      <c r="M220" s="168" t="s">
        <v>1</v>
      </c>
      <c r="N220" s="169" t="s">
        <v>38</v>
      </c>
      <c r="O220" s="59"/>
      <c r="P220" s="170">
        <f t="shared" si="46"/>
        <v>0</v>
      </c>
      <c r="Q220" s="170">
        <v>0</v>
      </c>
      <c r="R220" s="170">
        <f t="shared" si="47"/>
        <v>0</v>
      </c>
      <c r="S220" s="170">
        <v>0</v>
      </c>
      <c r="T220" s="171">
        <f t="shared" si="48"/>
        <v>0</v>
      </c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R220" s="172" t="s">
        <v>247</v>
      </c>
      <c r="AT220" s="172" t="s">
        <v>221</v>
      </c>
      <c r="AU220" s="172" t="s">
        <v>84</v>
      </c>
      <c r="AY220" s="13" t="s">
        <v>219</v>
      </c>
      <c r="BE220" s="91">
        <f t="shared" si="49"/>
        <v>0</v>
      </c>
      <c r="BF220" s="91">
        <f t="shared" si="50"/>
        <v>0</v>
      </c>
      <c r="BG220" s="91">
        <f t="shared" si="51"/>
        <v>0</v>
      </c>
      <c r="BH220" s="91">
        <f t="shared" si="52"/>
        <v>0</v>
      </c>
      <c r="BI220" s="91">
        <f t="shared" si="53"/>
        <v>0</v>
      </c>
      <c r="BJ220" s="13" t="s">
        <v>84</v>
      </c>
      <c r="BK220" s="91">
        <f t="shared" si="54"/>
        <v>0</v>
      </c>
      <c r="BL220" s="13" t="s">
        <v>247</v>
      </c>
      <c r="BM220" s="172" t="s">
        <v>344</v>
      </c>
    </row>
    <row r="221" spans="1:65" s="2" customFormat="1" ht="24.3" customHeight="1" x14ac:dyDescent="0.2">
      <c r="A221" s="30"/>
      <c r="B221" s="128"/>
      <c r="C221" s="178" t="s">
        <v>510</v>
      </c>
      <c r="D221" s="178" t="s">
        <v>680</v>
      </c>
      <c r="E221" s="179" t="s">
        <v>1269</v>
      </c>
      <c r="F221" s="180" t="s">
        <v>1270</v>
      </c>
      <c r="G221" s="181" t="s">
        <v>380</v>
      </c>
      <c r="H221" s="182">
        <v>64</v>
      </c>
      <c r="I221" s="183"/>
      <c r="J221" s="184">
        <f t="shared" si="45"/>
        <v>0</v>
      </c>
      <c r="K221" s="185"/>
      <c r="L221" s="186"/>
      <c r="M221" s="187" t="s">
        <v>1</v>
      </c>
      <c r="N221" s="188" t="s">
        <v>38</v>
      </c>
      <c r="O221" s="59"/>
      <c r="P221" s="170">
        <f t="shared" si="46"/>
        <v>0</v>
      </c>
      <c r="Q221" s="170">
        <v>0</v>
      </c>
      <c r="R221" s="170">
        <f t="shared" si="47"/>
        <v>0</v>
      </c>
      <c r="S221" s="170">
        <v>0</v>
      </c>
      <c r="T221" s="171">
        <f t="shared" si="48"/>
        <v>0</v>
      </c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R221" s="172" t="s">
        <v>275</v>
      </c>
      <c r="AT221" s="172" t="s">
        <v>680</v>
      </c>
      <c r="AU221" s="172" t="s">
        <v>84</v>
      </c>
      <c r="AY221" s="13" t="s">
        <v>219</v>
      </c>
      <c r="BE221" s="91">
        <f t="shared" si="49"/>
        <v>0</v>
      </c>
      <c r="BF221" s="91">
        <f t="shared" si="50"/>
        <v>0</v>
      </c>
      <c r="BG221" s="91">
        <f t="shared" si="51"/>
        <v>0</v>
      </c>
      <c r="BH221" s="91">
        <f t="shared" si="52"/>
        <v>0</v>
      </c>
      <c r="BI221" s="91">
        <f t="shared" si="53"/>
        <v>0</v>
      </c>
      <c r="BJ221" s="13" t="s">
        <v>84</v>
      </c>
      <c r="BK221" s="91">
        <f t="shared" si="54"/>
        <v>0</v>
      </c>
      <c r="BL221" s="13" t="s">
        <v>247</v>
      </c>
      <c r="BM221" s="172" t="s">
        <v>347</v>
      </c>
    </row>
    <row r="222" spans="1:65" s="2" customFormat="1" ht="24.3" customHeight="1" x14ac:dyDescent="0.2">
      <c r="A222" s="30"/>
      <c r="B222" s="128"/>
      <c r="C222" s="160" t="s">
        <v>396</v>
      </c>
      <c r="D222" s="160" t="s">
        <v>221</v>
      </c>
      <c r="E222" s="161" t="s">
        <v>1267</v>
      </c>
      <c r="F222" s="162" t="s">
        <v>1268</v>
      </c>
      <c r="G222" s="163" t="s">
        <v>380</v>
      </c>
      <c r="H222" s="164">
        <v>64</v>
      </c>
      <c r="I222" s="165"/>
      <c r="J222" s="166">
        <f t="shared" si="45"/>
        <v>0</v>
      </c>
      <c r="K222" s="167"/>
      <c r="L222" s="31"/>
      <c r="M222" s="168" t="s">
        <v>1</v>
      </c>
      <c r="N222" s="169" t="s">
        <v>38</v>
      </c>
      <c r="O222" s="59"/>
      <c r="P222" s="170">
        <f t="shared" si="46"/>
        <v>0</v>
      </c>
      <c r="Q222" s="170">
        <v>0</v>
      </c>
      <c r="R222" s="170">
        <f t="shared" si="47"/>
        <v>0</v>
      </c>
      <c r="S222" s="170">
        <v>0</v>
      </c>
      <c r="T222" s="171">
        <f t="shared" si="48"/>
        <v>0</v>
      </c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R222" s="172" t="s">
        <v>247</v>
      </c>
      <c r="AT222" s="172" t="s">
        <v>221</v>
      </c>
      <c r="AU222" s="172" t="s">
        <v>84</v>
      </c>
      <c r="AY222" s="13" t="s">
        <v>219</v>
      </c>
      <c r="BE222" s="91">
        <f t="shared" si="49"/>
        <v>0</v>
      </c>
      <c r="BF222" s="91">
        <f t="shared" si="50"/>
        <v>0</v>
      </c>
      <c r="BG222" s="91">
        <f t="shared" si="51"/>
        <v>0</v>
      </c>
      <c r="BH222" s="91">
        <f t="shared" si="52"/>
        <v>0</v>
      </c>
      <c r="BI222" s="91">
        <f t="shared" si="53"/>
        <v>0</v>
      </c>
      <c r="BJ222" s="13" t="s">
        <v>84</v>
      </c>
      <c r="BK222" s="91">
        <f t="shared" si="54"/>
        <v>0</v>
      </c>
      <c r="BL222" s="13" t="s">
        <v>247</v>
      </c>
      <c r="BM222" s="172" t="s">
        <v>351</v>
      </c>
    </row>
    <row r="223" spans="1:65" s="2" customFormat="1" ht="24.3" customHeight="1" x14ac:dyDescent="0.2">
      <c r="A223" s="30"/>
      <c r="B223" s="128"/>
      <c r="C223" s="178" t="s">
        <v>518</v>
      </c>
      <c r="D223" s="178" t="s">
        <v>680</v>
      </c>
      <c r="E223" s="179" t="s">
        <v>1271</v>
      </c>
      <c r="F223" s="180" t="s">
        <v>1272</v>
      </c>
      <c r="G223" s="181" t="s">
        <v>380</v>
      </c>
      <c r="H223" s="182">
        <v>4</v>
      </c>
      <c r="I223" s="183"/>
      <c r="J223" s="184">
        <f t="shared" si="45"/>
        <v>0</v>
      </c>
      <c r="K223" s="185"/>
      <c r="L223" s="186"/>
      <c r="M223" s="187" t="s">
        <v>1</v>
      </c>
      <c r="N223" s="188" t="s">
        <v>38</v>
      </c>
      <c r="O223" s="59"/>
      <c r="P223" s="170">
        <f t="shared" si="46"/>
        <v>0</v>
      </c>
      <c r="Q223" s="170">
        <v>0</v>
      </c>
      <c r="R223" s="170">
        <f t="shared" si="47"/>
        <v>0</v>
      </c>
      <c r="S223" s="170">
        <v>0</v>
      </c>
      <c r="T223" s="171">
        <f t="shared" si="48"/>
        <v>0</v>
      </c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R223" s="172" t="s">
        <v>275</v>
      </c>
      <c r="AT223" s="172" t="s">
        <v>680</v>
      </c>
      <c r="AU223" s="172" t="s">
        <v>84</v>
      </c>
      <c r="AY223" s="13" t="s">
        <v>219</v>
      </c>
      <c r="BE223" s="91">
        <f t="shared" si="49"/>
        <v>0</v>
      </c>
      <c r="BF223" s="91">
        <f t="shared" si="50"/>
        <v>0</v>
      </c>
      <c r="BG223" s="91">
        <f t="shared" si="51"/>
        <v>0</v>
      </c>
      <c r="BH223" s="91">
        <f t="shared" si="52"/>
        <v>0</v>
      </c>
      <c r="BI223" s="91">
        <f t="shared" si="53"/>
        <v>0</v>
      </c>
      <c r="BJ223" s="13" t="s">
        <v>84</v>
      </c>
      <c r="BK223" s="91">
        <f t="shared" si="54"/>
        <v>0</v>
      </c>
      <c r="BL223" s="13" t="s">
        <v>247</v>
      </c>
      <c r="BM223" s="172" t="s">
        <v>354</v>
      </c>
    </row>
    <row r="224" spans="1:65" s="2" customFormat="1" ht="24.3" customHeight="1" x14ac:dyDescent="0.2">
      <c r="A224" s="30"/>
      <c r="B224" s="128"/>
      <c r="C224" s="160" t="s">
        <v>399</v>
      </c>
      <c r="D224" s="160" t="s">
        <v>221</v>
      </c>
      <c r="E224" s="161" t="s">
        <v>1267</v>
      </c>
      <c r="F224" s="162" t="s">
        <v>1268</v>
      </c>
      <c r="G224" s="163" t="s">
        <v>380</v>
      </c>
      <c r="H224" s="164">
        <v>4</v>
      </c>
      <c r="I224" s="165"/>
      <c r="J224" s="166">
        <f t="shared" si="45"/>
        <v>0</v>
      </c>
      <c r="K224" s="167"/>
      <c r="L224" s="31"/>
      <c r="M224" s="168" t="s">
        <v>1</v>
      </c>
      <c r="N224" s="169" t="s">
        <v>38</v>
      </c>
      <c r="O224" s="59"/>
      <c r="P224" s="170">
        <f t="shared" si="46"/>
        <v>0</v>
      </c>
      <c r="Q224" s="170">
        <v>0</v>
      </c>
      <c r="R224" s="170">
        <f t="shared" si="47"/>
        <v>0</v>
      </c>
      <c r="S224" s="170">
        <v>0</v>
      </c>
      <c r="T224" s="171">
        <f t="shared" si="48"/>
        <v>0</v>
      </c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R224" s="172" t="s">
        <v>247</v>
      </c>
      <c r="AT224" s="172" t="s">
        <v>221</v>
      </c>
      <c r="AU224" s="172" t="s">
        <v>84</v>
      </c>
      <c r="AY224" s="13" t="s">
        <v>219</v>
      </c>
      <c r="BE224" s="91">
        <f t="shared" si="49"/>
        <v>0</v>
      </c>
      <c r="BF224" s="91">
        <f t="shared" si="50"/>
        <v>0</v>
      </c>
      <c r="BG224" s="91">
        <f t="shared" si="51"/>
        <v>0</v>
      </c>
      <c r="BH224" s="91">
        <f t="shared" si="52"/>
        <v>0</v>
      </c>
      <c r="BI224" s="91">
        <f t="shared" si="53"/>
        <v>0</v>
      </c>
      <c r="BJ224" s="13" t="s">
        <v>84</v>
      </c>
      <c r="BK224" s="91">
        <f t="shared" si="54"/>
        <v>0</v>
      </c>
      <c r="BL224" s="13" t="s">
        <v>247</v>
      </c>
      <c r="BM224" s="172" t="s">
        <v>359</v>
      </c>
    </row>
    <row r="225" spans="1:65" s="2" customFormat="1" ht="55.5" customHeight="1" x14ac:dyDescent="0.2">
      <c r="A225" s="30"/>
      <c r="B225" s="128"/>
      <c r="C225" s="178" t="s">
        <v>525</v>
      </c>
      <c r="D225" s="178" t="s">
        <v>680</v>
      </c>
      <c r="E225" s="179" t="s">
        <v>1273</v>
      </c>
      <c r="F225" s="180" t="s">
        <v>1274</v>
      </c>
      <c r="G225" s="181" t="s">
        <v>926</v>
      </c>
      <c r="H225" s="182">
        <v>1</v>
      </c>
      <c r="I225" s="183"/>
      <c r="J225" s="184">
        <f t="shared" si="45"/>
        <v>0</v>
      </c>
      <c r="K225" s="185"/>
      <c r="L225" s="186"/>
      <c r="M225" s="187" t="s">
        <v>1</v>
      </c>
      <c r="N225" s="188" t="s">
        <v>38</v>
      </c>
      <c r="O225" s="59"/>
      <c r="P225" s="170">
        <f t="shared" si="46"/>
        <v>0</v>
      </c>
      <c r="Q225" s="170">
        <v>0</v>
      </c>
      <c r="R225" s="170">
        <f t="shared" si="47"/>
        <v>0</v>
      </c>
      <c r="S225" s="170">
        <v>0</v>
      </c>
      <c r="T225" s="171">
        <f t="shared" si="48"/>
        <v>0</v>
      </c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R225" s="172" t="s">
        <v>275</v>
      </c>
      <c r="AT225" s="172" t="s">
        <v>680</v>
      </c>
      <c r="AU225" s="172" t="s">
        <v>84</v>
      </c>
      <c r="AY225" s="13" t="s">
        <v>219</v>
      </c>
      <c r="BE225" s="91">
        <f t="shared" si="49"/>
        <v>0</v>
      </c>
      <c r="BF225" s="91">
        <f t="shared" si="50"/>
        <v>0</v>
      </c>
      <c r="BG225" s="91">
        <f t="shared" si="51"/>
        <v>0</v>
      </c>
      <c r="BH225" s="91">
        <f t="shared" si="52"/>
        <v>0</v>
      </c>
      <c r="BI225" s="91">
        <f t="shared" si="53"/>
        <v>0</v>
      </c>
      <c r="BJ225" s="13" t="s">
        <v>84</v>
      </c>
      <c r="BK225" s="91">
        <f t="shared" si="54"/>
        <v>0</v>
      </c>
      <c r="BL225" s="13" t="s">
        <v>247</v>
      </c>
      <c r="BM225" s="172" t="s">
        <v>362</v>
      </c>
    </row>
    <row r="226" spans="1:65" s="2" customFormat="1" ht="21.75" customHeight="1" x14ac:dyDescent="0.2">
      <c r="A226" s="30"/>
      <c r="B226" s="128"/>
      <c r="C226" s="178" t="s">
        <v>403</v>
      </c>
      <c r="D226" s="178" t="s">
        <v>680</v>
      </c>
      <c r="E226" s="179" t="s">
        <v>1275</v>
      </c>
      <c r="F226" s="180" t="s">
        <v>1276</v>
      </c>
      <c r="G226" s="181" t="s">
        <v>926</v>
      </c>
      <c r="H226" s="182">
        <v>2</v>
      </c>
      <c r="I226" s="183"/>
      <c r="J226" s="184">
        <f t="shared" si="45"/>
        <v>0</v>
      </c>
      <c r="K226" s="185"/>
      <c r="L226" s="186"/>
      <c r="M226" s="187" t="s">
        <v>1</v>
      </c>
      <c r="N226" s="188" t="s">
        <v>38</v>
      </c>
      <c r="O226" s="59"/>
      <c r="P226" s="170">
        <f t="shared" si="46"/>
        <v>0</v>
      </c>
      <c r="Q226" s="170">
        <v>0</v>
      </c>
      <c r="R226" s="170">
        <f t="shared" si="47"/>
        <v>0</v>
      </c>
      <c r="S226" s="170">
        <v>0</v>
      </c>
      <c r="T226" s="171">
        <f t="shared" si="48"/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172" t="s">
        <v>275</v>
      </c>
      <c r="AT226" s="172" t="s">
        <v>680</v>
      </c>
      <c r="AU226" s="172" t="s">
        <v>84</v>
      </c>
      <c r="AY226" s="13" t="s">
        <v>219</v>
      </c>
      <c r="BE226" s="91">
        <f t="shared" si="49"/>
        <v>0</v>
      </c>
      <c r="BF226" s="91">
        <f t="shared" si="50"/>
        <v>0</v>
      </c>
      <c r="BG226" s="91">
        <f t="shared" si="51"/>
        <v>0</v>
      </c>
      <c r="BH226" s="91">
        <f t="shared" si="52"/>
        <v>0</v>
      </c>
      <c r="BI226" s="91">
        <f t="shared" si="53"/>
        <v>0</v>
      </c>
      <c r="BJ226" s="13" t="s">
        <v>84</v>
      </c>
      <c r="BK226" s="91">
        <f t="shared" si="54"/>
        <v>0</v>
      </c>
      <c r="BL226" s="13" t="s">
        <v>247</v>
      </c>
      <c r="BM226" s="172" t="s">
        <v>366</v>
      </c>
    </row>
    <row r="227" spans="1:65" s="2" customFormat="1" ht="24.3" customHeight="1" x14ac:dyDescent="0.2">
      <c r="A227" s="30"/>
      <c r="B227" s="128"/>
      <c r="C227" s="178" t="s">
        <v>532</v>
      </c>
      <c r="D227" s="178" t="s">
        <v>680</v>
      </c>
      <c r="E227" s="179" t="s">
        <v>1277</v>
      </c>
      <c r="F227" s="180" t="s">
        <v>1278</v>
      </c>
      <c r="G227" s="181" t="s">
        <v>926</v>
      </c>
      <c r="H227" s="182">
        <v>1</v>
      </c>
      <c r="I227" s="183"/>
      <c r="J227" s="184">
        <f t="shared" si="45"/>
        <v>0</v>
      </c>
      <c r="K227" s="185"/>
      <c r="L227" s="186"/>
      <c r="M227" s="187" t="s">
        <v>1</v>
      </c>
      <c r="N227" s="188" t="s">
        <v>38</v>
      </c>
      <c r="O227" s="59"/>
      <c r="P227" s="170">
        <f t="shared" si="46"/>
        <v>0</v>
      </c>
      <c r="Q227" s="170">
        <v>0</v>
      </c>
      <c r="R227" s="170">
        <f t="shared" si="47"/>
        <v>0</v>
      </c>
      <c r="S227" s="170">
        <v>0</v>
      </c>
      <c r="T227" s="171">
        <f t="shared" si="48"/>
        <v>0</v>
      </c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R227" s="172" t="s">
        <v>275</v>
      </c>
      <c r="AT227" s="172" t="s">
        <v>680</v>
      </c>
      <c r="AU227" s="172" t="s">
        <v>84</v>
      </c>
      <c r="AY227" s="13" t="s">
        <v>219</v>
      </c>
      <c r="BE227" s="91">
        <f t="shared" si="49"/>
        <v>0</v>
      </c>
      <c r="BF227" s="91">
        <f t="shared" si="50"/>
        <v>0</v>
      </c>
      <c r="BG227" s="91">
        <f t="shared" si="51"/>
        <v>0</v>
      </c>
      <c r="BH227" s="91">
        <f t="shared" si="52"/>
        <v>0</v>
      </c>
      <c r="BI227" s="91">
        <f t="shared" si="53"/>
        <v>0</v>
      </c>
      <c r="BJ227" s="13" t="s">
        <v>84</v>
      </c>
      <c r="BK227" s="91">
        <f t="shared" si="54"/>
        <v>0</v>
      </c>
      <c r="BL227" s="13" t="s">
        <v>247</v>
      </c>
      <c r="BM227" s="172" t="s">
        <v>369</v>
      </c>
    </row>
    <row r="228" spans="1:65" s="2" customFormat="1" ht="21.75" customHeight="1" x14ac:dyDescent="0.2">
      <c r="A228" s="30"/>
      <c r="B228" s="128"/>
      <c r="C228" s="178" t="s">
        <v>406</v>
      </c>
      <c r="D228" s="178" t="s">
        <v>680</v>
      </c>
      <c r="E228" s="179" t="s">
        <v>1279</v>
      </c>
      <c r="F228" s="180" t="s">
        <v>1280</v>
      </c>
      <c r="G228" s="181" t="s">
        <v>926</v>
      </c>
      <c r="H228" s="182">
        <v>3</v>
      </c>
      <c r="I228" s="183"/>
      <c r="J228" s="184">
        <f t="shared" si="45"/>
        <v>0</v>
      </c>
      <c r="K228" s="185"/>
      <c r="L228" s="186"/>
      <c r="M228" s="187" t="s">
        <v>1</v>
      </c>
      <c r="N228" s="188" t="s">
        <v>38</v>
      </c>
      <c r="O228" s="59"/>
      <c r="P228" s="170">
        <f t="shared" si="46"/>
        <v>0</v>
      </c>
      <c r="Q228" s="170">
        <v>0</v>
      </c>
      <c r="R228" s="170">
        <f t="shared" si="47"/>
        <v>0</v>
      </c>
      <c r="S228" s="170">
        <v>0</v>
      </c>
      <c r="T228" s="171">
        <f t="shared" si="48"/>
        <v>0</v>
      </c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R228" s="172" t="s">
        <v>275</v>
      </c>
      <c r="AT228" s="172" t="s">
        <v>680</v>
      </c>
      <c r="AU228" s="172" t="s">
        <v>84</v>
      </c>
      <c r="AY228" s="13" t="s">
        <v>219</v>
      </c>
      <c r="BE228" s="91">
        <f t="shared" si="49"/>
        <v>0</v>
      </c>
      <c r="BF228" s="91">
        <f t="shared" si="50"/>
        <v>0</v>
      </c>
      <c r="BG228" s="91">
        <f t="shared" si="51"/>
        <v>0</v>
      </c>
      <c r="BH228" s="91">
        <f t="shared" si="52"/>
        <v>0</v>
      </c>
      <c r="BI228" s="91">
        <f t="shared" si="53"/>
        <v>0</v>
      </c>
      <c r="BJ228" s="13" t="s">
        <v>84</v>
      </c>
      <c r="BK228" s="91">
        <f t="shared" si="54"/>
        <v>0</v>
      </c>
      <c r="BL228" s="13" t="s">
        <v>247</v>
      </c>
      <c r="BM228" s="172" t="s">
        <v>373</v>
      </c>
    </row>
    <row r="229" spans="1:65" s="2" customFormat="1" ht="21.75" customHeight="1" x14ac:dyDescent="0.2">
      <c r="A229" s="30"/>
      <c r="B229" s="128"/>
      <c r="C229" s="178" t="s">
        <v>539</v>
      </c>
      <c r="D229" s="178" t="s">
        <v>680</v>
      </c>
      <c r="E229" s="179" t="s">
        <v>1281</v>
      </c>
      <c r="F229" s="180" t="s">
        <v>1282</v>
      </c>
      <c r="G229" s="181" t="s">
        <v>926</v>
      </c>
      <c r="H229" s="182">
        <v>1</v>
      </c>
      <c r="I229" s="183"/>
      <c r="J229" s="184">
        <f t="shared" si="45"/>
        <v>0</v>
      </c>
      <c r="K229" s="185"/>
      <c r="L229" s="186"/>
      <c r="M229" s="187" t="s">
        <v>1</v>
      </c>
      <c r="N229" s="188" t="s">
        <v>38</v>
      </c>
      <c r="O229" s="59"/>
      <c r="P229" s="170">
        <f t="shared" si="46"/>
        <v>0</v>
      </c>
      <c r="Q229" s="170">
        <v>0</v>
      </c>
      <c r="R229" s="170">
        <f t="shared" si="47"/>
        <v>0</v>
      </c>
      <c r="S229" s="170">
        <v>0</v>
      </c>
      <c r="T229" s="171">
        <f t="shared" si="48"/>
        <v>0</v>
      </c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R229" s="172" t="s">
        <v>275</v>
      </c>
      <c r="AT229" s="172" t="s">
        <v>680</v>
      </c>
      <c r="AU229" s="172" t="s">
        <v>84</v>
      </c>
      <c r="AY229" s="13" t="s">
        <v>219</v>
      </c>
      <c r="BE229" s="91">
        <f t="shared" si="49"/>
        <v>0</v>
      </c>
      <c r="BF229" s="91">
        <f t="shared" si="50"/>
        <v>0</v>
      </c>
      <c r="BG229" s="91">
        <f t="shared" si="51"/>
        <v>0</v>
      </c>
      <c r="BH229" s="91">
        <f t="shared" si="52"/>
        <v>0</v>
      </c>
      <c r="BI229" s="91">
        <f t="shared" si="53"/>
        <v>0</v>
      </c>
      <c r="BJ229" s="13" t="s">
        <v>84</v>
      </c>
      <c r="BK229" s="91">
        <f t="shared" si="54"/>
        <v>0</v>
      </c>
      <c r="BL229" s="13" t="s">
        <v>247</v>
      </c>
      <c r="BM229" s="172" t="s">
        <v>376</v>
      </c>
    </row>
    <row r="230" spans="1:65" s="2" customFormat="1" ht="16.5" customHeight="1" x14ac:dyDescent="0.2">
      <c r="A230" s="30"/>
      <c r="B230" s="128"/>
      <c r="C230" s="178" t="s">
        <v>410</v>
      </c>
      <c r="D230" s="178" t="s">
        <v>680</v>
      </c>
      <c r="E230" s="179" t="s">
        <v>1283</v>
      </c>
      <c r="F230" s="180" t="s">
        <v>1284</v>
      </c>
      <c r="G230" s="181" t="s">
        <v>926</v>
      </c>
      <c r="H230" s="182">
        <v>1</v>
      </c>
      <c r="I230" s="183"/>
      <c r="J230" s="184">
        <f t="shared" si="45"/>
        <v>0</v>
      </c>
      <c r="K230" s="185"/>
      <c r="L230" s="186"/>
      <c r="M230" s="187" t="s">
        <v>1</v>
      </c>
      <c r="N230" s="188" t="s">
        <v>38</v>
      </c>
      <c r="O230" s="59"/>
      <c r="P230" s="170">
        <f t="shared" si="46"/>
        <v>0</v>
      </c>
      <c r="Q230" s="170">
        <v>0</v>
      </c>
      <c r="R230" s="170">
        <f t="shared" si="47"/>
        <v>0</v>
      </c>
      <c r="S230" s="170">
        <v>0</v>
      </c>
      <c r="T230" s="171">
        <f t="shared" si="48"/>
        <v>0</v>
      </c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R230" s="172" t="s">
        <v>275</v>
      </c>
      <c r="AT230" s="172" t="s">
        <v>680</v>
      </c>
      <c r="AU230" s="172" t="s">
        <v>84</v>
      </c>
      <c r="AY230" s="13" t="s">
        <v>219</v>
      </c>
      <c r="BE230" s="91">
        <f t="shared" si="49"/>
        <v>0</v>
      </c>
      <c r="BF230" s="91">
        <f t="shared" si="50"/>
        <v>0</v>
      </c>
      <c r="BG230" s="91">
        <f t="shared" si="51"/>
        <v>0</v>
      </c>
      <c r="BH230" s="91">
        <f t="shared" si="52"/>
        <v>0</v>
      </c>
      <c r="BI230" s="91">
        <f t="shared" si="53"/>
        <v>0</v>
      </c>
      <c r="BJ230" s="13" t="s">
        <v>84</v>
      </c>
      <c r="BK230" s="91">
        <f t="shared" si="54"/>
        <v>0</v>
      </c>
      <c r="BL230" s="13" t="s">
        <v>247</v>
      </c>
      <c r="BM230" s="172" t="s">
        <v>381</v>
      </c>
    </row>
    <row r="231" spans="1:65" s="2" customFormat="1" ht="16.5" customHeight="1" x14ac:dyDescent="0.2">
      <c r="A231" s="30"/>
      <c r="B231" s="128"/>
      <c r="C231" s="178" t="s">
        <v>546</v>
      </c>
      <c r="D231" s="178" t="s">
        <v>680</v>
      </c>
      <c r="E231" s="179" t="s">
        <v>1285</v>
      </c>
      <c r="F231" s="180" t="s">
        <v>1286</v>
      </c>
      <c r="G231" s="181" t="s">
        <v>926</v>
      </c>
      <c r="H231" s="182">
        <v>1</v>
      </c>
      <c r="I231" s="183"/>
      <c r="J231" s="184">
        <f t="shared" si="45"/>
        <v>0</v>
      </c>
      <c r="K231" s="185"/>
      <c r="L231" s="186"/>
      <c r="M231" s="187" t="s">
        <v>1</v>
      </c>
      <c r="N231" s="188" t="s">
        <v>38</v>
      </c>
      <c r="O231" s="59"/>
      <c r="P231" s="170">
        <f t="shared" si="46"/>
        <v>0</v>
      </c>
      <c r="Q231" s="170">
        <v>0</v>
      </c>
      <c r="R231" s="170">
        <f t="shared" si="47"/>
        <v>0</v>
      </c>
      <c r="S231" s="170">
        <v>0</v>
      </c>
      <c r="T231" s="171">
        <f t="shared" si="48"/>
        <v>0</v>
      </c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R231" s="172" t="s">
        <v>275</v>
      </c>
      <c r="AT231" s="172" t="s">
        <v>680</v>
      </c>
      <c r="AU231" s="172" t="s">
        <v>84</v>
      </c>
      <c r="AY231" s="13" t="s">
        <v>219</v>
      </c>
      <c r="BE231" s="91">
        <f t="shared" si="49"/>
        <v>0</v>
      </c>
      <c r="BF231" s="91">
        <f t="shared" si="50"/>
        <v>0</v>
      </c>
      <c r="BG231" s="91">
        <f t="shared" si="51"/>
        <v>0</v>
      </c>
      <c r="BH231" s="91">
        <f t="shared" si="52"/>
        <v>0</v>
      </c>
      <c r="BI231" s="91">
        <f t="shared" si="53"/>
        <v>0</v>
      </c>
      <c r="BJ231" s="13" t="s">
        <v>84</v>
      </c>
      <c r="BK231" s="91">
        <f t="shared" si="54"/>
        <v>0</v>
      </c>
      <c r="BL231" s="13" t="s">
        <v>247</v>
      </c>
      <c r="BM231" s="172" t="s">
        <v>385</v>
      </c>
    </row>
    <row r="232" spans="1:65" s="2" customFormat="1" ht="16.5" customHeight="1" x14ac:dyDescent="0.2">
      <c r="A232" s="30"/>
      <c r="B232" s="128"/>
      <c r="C232" s="178" t="s">
        <v>413</v>
      </c>
      <c r="D232" s="178" t="s">
        <v>680</v>
      </c>
      <c r="E232" s="179" t="s">
        <v>1287</v>
      </c>
      <c r="F232" s="180" t="s">
        <v>1288</v>
      </c>
      <c r="G232" s="181" t="s">
        <v>926</v>
      </c>
      <c r="H232" s="182">
        <v>1</v>
      </c>
      <c r="I232" s="183"/>
      <c r="J232" s="184">
        <f t="shared" si="45"/>
        <v>0</v>
      </c>
      <c r="K232" s="185"/>
      <c r="L232" s="186"/>
      <c r="M232" s="187" t="s">
        <v>1</v>
      </c>
      <c r="N232" s="188" t="s">
        <v>38</v>
      </c>
      <c r="O232" s="59"/>
      <c r="P232" s="170">
        <f t="shared" si="46"/>
        <v>0</v>
      </c>
      <c r="Q232" s="170">
        <v>0</v>
      </c>
      <c r="R232" s="170">
        <f t="shared" si="47"/>
        <v>0</v>
      </c>
      <c r="S232" s="170">
        <v>0</v>
      </c>
      <c r="T232" s="171">
        <f t="shared" si="48"/>
        <v>0</v>
      </c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R232" s="172" t="s">
        <v>275</v>
      </c>
      <c r="AT232" s="172" t="s">
        <v>680</v>
      </c>
      <c r="AU232" s="172" t="s">
        <v>84</v>
      </c>
      <c r="AY232" s="13" t="s">
        <v>219</v>
      </c>
      <c r="BE232" s="91">
        <f t="shared" si="49"/>
        <v>0</v>
      </c>
      <c r="BF232" s="91">
        <f t="shared" si="50"/>
        <v>0</v>
      </c>
      <c r="BG232" s="91">
        <f t="shared" si="51"/>
        <v>0</v>
      </c>
      <c r="BH232" s="91">
        <f t="shared" si="52"/>
        <v>0</v>
      </c>
      <c r="BI232" s="91">
        <f t="shared" si="53"/>
        <v>0</v>
      </c>
      <c r="BJ232" s="13" t="s">
        <v>84</v>
      </c>
      <c r="BK232" s="91">
        <f t="shared" si="54"/>
        <v>0</v>
      </c>
      <c r="BL232" s="13" t="s">
        <v>247</v>
      </c>
      <c r="BM232" s="172" t="s">
        <v>389</v>
      </c>
    </row>
    <row r="233" spans="1:65" s="2" customFormat="1" ht="16.5" customHeight="1" x14ac:dyDescent="0.2">
      <c r="A233" s="30"/>
      <c r="B233" s="128"/>
      <c r="C233" s="178" t="s">
        <v>553</v>
      </c>
      <c r="D233" s="178" t="s">
        <v>680</v>
      </c>
      <c r="E233" s="179" t="s">
        <v>1289</v>
      </c>
      <c r="F233" s="180" t="s">
        <v>1290</v>
      </c>
      <c r="G233" s="181" t="s">
        <v>926</v>
      </c>
      <c r="H233" s="182">
        <v>11</v>
      </c>
      <c r="I233" s="183"/>
      <c r="J233" s="184">
        <f t="shared" si="45"/>
        <v>0</v>
      </c>
      <c r="K233" s="185"/>
      <c r="L233" s="186"/>
      <c r="M233" s="187" t="s">
        <v>1</v>
      </c>
      <c r="N233" s="188" t="s">
        <v>38</v>
      </c>
      <c r="O233" s="59"/>
      <c r="P233" s="170">
        <f t="shared" si="46"/>
        <v>0</v>
      </c>
      <c r="Q233" s="170">
        <v>0</v>
      </c>
      <c r="R233" s="170">
        <f t="shared" si="47"/>
        <v>0</v>
      </c>
      <c r="S233" s="170">
        <v>0</v>
      </c>
      <c r="T233" s="171">
        <f t="shared" si="48"/>
        <v>0</v>
      </c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R233" s="172" t="s">
        <v>275</v>
      </c>
      <c r="AT233" s="172" t="s">
        <v>680</v>
      </c>
      <c r="AU233" s="172" t="s">
        <v>84</v>
      </c>
      <c r="AY233" s="13" t="s">
        <v>219</v>
      </c>
      <c r="BE233" s="91">
        <f t="shared" si="49"/>
        <v>0</v>
      </c>
      <c r="BF233" s="91">
        <f t="shared" si="50"/>
        <v>0</v>
      </c>
      <c r="BG233" s="91">
        <f t="shared" si="51"/>
        <v>0</v>
      </c>
      <c r="BH233" s="91">
        <f t="shared" si="52"/>
        <v>0</v>
      </c>
      <c r="BI233" s="91">
        <f t="shared" si="53"/>
        <v>0</v>
      </c>
      <c r="BJ233" s="13" t="s">
        <v>84</v>
      </c>
      <c r="BK233" s="91">
        <f t="shared" si="54"/>
        <v>0</v>
      </c>
      <c r="BL233" s="13" t="s">
        <v>247</v>
      </c>
      <c r="BM233" s="172" t="s">
        <v>392</v>
      </c>
    </row>
    <row r="234" spans="1:65" s="2" customFormat="1" ht="16.5" customHeight="1" x14ac:dyDescent="0.2">
      <c r="A234" s="30"/>
      <c r="B234" s="128"/>
      <c r="C234" s="178" t="s">
        <v>417</v>
      </c>
      <c r="D234" s="178" t="s">
        <v>680</v>
      </c>
      <c r="E234" s="179" t="s">
        <v>1291</v>
      </c>
      <c r="F234" s="180" t="s">
        <v>1292</v>
      </c>
      <c r="G234" s="181" t="s">
        <v>926</v>
      </c>
      <c r="H234" s="182">
        <v>1</v>
      </c>
      <c r="I234" s="183"/>
      <c r="J234" s="184">
        <f t="shared" si="45"/>
        <v>0</v>
      </c>
      <c r="K234" s="185"/>
      <c r="L234" s="186"/>
      <c r="M234" s="187" t="s">
        <v>1</v>
      </c>
      <c r="N234" s="188" t="s">
        <v>38</v>
      </c>
      <c r="O234" s="59"/>
      <c r="P234" s="170">
        <f t="shared" si="46"/>
        <v>0</v>
      </c>
      <c r="Q234" s="170">
        <v>0</v>
      </c>
      <c r="R234" s="170">
        <f t="shared" si="47"/>
        <v>0</v>
      </c>
      <c r="S234" s="170">
        <v>0</v>
      </c>
      <c r="T234" s="171">
        <f t="shared" si="48"/>
        <v>0</v>
      </c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R234" s="172" t="s">
        <v>275</v>
      </c>
      <c r="AT234" s="172" t="s">
        <v>680</v>
      </c>
      <c r="AU234" s="172" t="s">
        <v>84</v>
      </c>
      <c r="AY234" s="13" t="s">
        <v>219</v>
      </c>
      <c r="BE234" s="91">
        <f t="shared" si="49"/>
        <v>0</v>
      </c>
      <c r="BF234" s="91">
        <f t="shared" si="50"/>
        <v>0</v>
      </c>
      <c r="BG234" s="91">
        <f t="shared" si="51"/>
        <v>0</v>
      </c>
      <c r="BH234" s="91">
        <f t="shared" si="52"/>
        <v>0</v>
      </c>
      <c r="BI234" s="91">
        <f t="shared" si="53"/>
        <v>0</v>
      </c>
      <c r="BJ234" s="13" t="s">
        <v>84</v>
      </c>
      <c r="BK234" s="91">
        <f t="shared" si="54"/>
        <v>0</v>
      </c>
      <c r="BL234" s="13" t="s">
        <v>247</v>
      </c>
      <c r="BM234" s="172" t="s">
        <v>396</v>
      </c>
    </row>
    <row r="235" spans="1:65" s="2" customFormat="1" ht="21.75" customHeight="1" x14ac:dyDescent="0.2">
      <c r="A235" s="30"/>
      <c r="B235" s="128"/>
      <c r="C235" s="160" t="s">
        <v>560</v>
      </c>
      <c r="D235" s="160" t="s">
        <v>221</v>
      </c>
      <c r="E235" s="161" t="s">
        <v>1293</v>
      </c>
      <c r="F235" s="162" t="s">
        <v>1294</v>
      </c>
      <c r="G235" s="163" t="s">
        <v>926</v>
      </c>
      <c r="H235" s="164">
        <v>21</v>
      </c>
      <c r="I235" s="165"/>
      <c r="J235" s="166">
        <f t="shared" si="45"/>
        <v>0</v>
      </c>
      <c r="K235" s="167"/>
      <c r="L235" s="31"/>
      <c r="M235" s="168" t="s">
        <v>1</v>
      </c>
      <c r="N235" s="169" t="s">
        <v>38</v>
      </c>
      <c r="O235" s="59"/>
      <c r="P235" s="170">
        <f t="shared" si="46"/>
        <v>0</v>
      </c>
      <c r="Q235" s="170">
        <v>0</v>
      </c>
      <c r="R235" s="170">
        <f t="shared" si="47"/>
        <v>0</v>
      </c>
      <c r="S235" s="170">
        <v>0</v>
      </c>
      <c r="T235" s="171">
        <f t="shared" si="48"/>
        <v>0</v>
      </c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R235" s="172" t="s">
        <v>247</v>
      </c>
      <c r="AT235" s="172" t="s">
        <v>221</v>
      </c>
      <c r="AU235" s="172" t="s">
        <v>84</v>
      </c>
      <c r="AY235" s="13" t="s">
        <v>219</v>
      </c>
      <c r="BE235" s="91">
        <f t="shared" si="49"/>
        <v>0</v>
      </c>
      <c r="BF235" s="91">
        <f t="shared" si="50"/>
        <v>0</v>
      </c>
      <c r="BG235" s="91">
        <f t="shared" si="51"/>
        <v>0</v>
      </c>
      <c r="BH235" s="91">
        <f t="shared" si="52"/>
        <v>0</v>
      </c>
      <c r="BI235" s="91">
        <f t="shared" si="53"/>
        <v>0</v>
      </c>
      <c r="BJ235" s="13" t="s">
        <v>84</v>
      </c>
      <c r="BK235" s="91">
        <f t="shared" si="54"/>
        <v>0</v>
      </c>
      <c r="BL235" s="13" t="s">
        <v>247</v>
      </c>
      <c r="BM235" s="172" t="s">
        <v>399</v>
      </c>
    </row>
    <row r="236" spans="1:65" s="2" customFormat="1" ht="21.75" customHeight="1" x14ac:dyDescent="0.2">
      <c r="A236" s="30"/>
      <c r="B236" s="128"/>
      <c r="C236" s="178" t="s">
        <v>564</v>
      </c>
      <c r="D236" s="178" t="s">
        <v>680</v>
      </c>
      <c r="E236" s="179" t="s">
        <v>1295</v>
      </c>
      <c r="F236" s="180" t="s">
        <v>1296</v>
      </c>
      <c r="G236" s="181" t="s">
        <v>926</v>
      </c>
      <c r="H236" s="182">
        <v>1</v>
      </c>
      <c r="I236" s="183"/>
      <c r="J236" s="184">
        <f t="shared" si="45"/>
        <v>0</v>
      </c>
      <c r="K236" s="185"/>
      <c r="L236" s="186"/>
      <c r="M236" s="187" t="s">
        <v>1</v>
      </c>
      <c r="N236" s="188" t="s">
        <v>38</v>
      </c>
      <c r="O236" s="59"/>
      <c r="P236" s="170">
        <f t="shared" si="46"/>
        <v>0</v>
      </c>
      <c r="Q236" s="170">
        <v>0</v>
      </c>
      <c r="R236" s="170">
        <f t="shared" si="47"/>
        <v>0</v>
      </c>
      <c r="S236" s="170">
        <v>0</v>
      </c>
      <c r="T236" s="171">
        <f t="shared" si="48"/>
        <v>0</v>
      </c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R236" s="172" t="s">
        <v>275</v>
      </c>
      <c r="AT236" s="172" t="s">
        <v>680</v>
      </c>
      <c r="AU236" s="172" t="s">
        <v>84</v>
      </c>
      <c r="AY236" s="13" t="s">
        <v>219</v>
      </c>
      <c r="BE236" s="91">
        <f t="shared" si="49"/>
        <v>0</v>
      </c>
      <c r="BF236" s="91">
        <f t="shared" si="50"/>
        <v>0</v>
      </c>
      <c r="BG236" s="91">
        <f t="shared" si="51"/>
        <v>0</v>
      </c>
      <c r="BH236" s="91">
        <f t="shared" si="52"/>
        <v>0</v>
      </c>
      <c r="BI236" s="91">
        <f t="shared" si="53"/>
        <v>0</v>
      </c>
      <c r="BJ236" s="13" t="s">
        <v>84</v>
      </c>
      <c r="BK236" s="91">
        <f t="shared" si="54"/>
        <v>0</v>
      </c>
      <c r="BL236" s="13" t="s">
        <v>247</v>
      </c>
      <c r="BM236" s="172" t="s">
        <v>403</v>
      </c>
    </row>
    <row r="237" spans="1:65" s="2" customFormat="1" ht="16.5" customHeight="1" x14ac:dyDescent="0.2">
      <c r="A237" s="30"/>
      <c r="B237" s="128"/>
      <c r="C237" s="160" t="s">
        <v>568</v>
      </c>
      <c r="D237" s="160" t="s">
        <v>221</v>
      </c>
      <c r="E237" s="161" t="s">
        <v>1297</v>
      </c>
      <c r="F237" s="162" t="s">
        <v>1298</v>
      </c>
      <c r="G237" s="163" t="s">
        <v>926</v>
      </c>
      <c r="H237" s="164">
        <v>1</v>
      </c>
      <c r="I237" s="165"/>
      <c r="J237" s="166">
        <f t="shared" si="45"/>
        <v>0</v>
      </c>
      <c r="K237" s="167"/>
      <c r="L237" s="31"/>
      <c r="M237" s="168" t="s">
        <v>1</v>
      </c>
      <c r="N237" s="169" t="s">
        <v>38</v>
      </c>
      <c r="O237" s="59"/>
      <c r="P237" s="170">
        <f t="shared" si="46"/>
        <v>0</v>
      </c>
      <c r="Q237" s="170">
        <v>0</v>
      </c>
      <c r="R237" s="170">
        <f t="shared" si="47"/>
        <v>0</v>
      </c>
      <c r="S237" s="170">
        <v>0</v>
      </c>
      <c r="T237" s="171">
        <f t="shared" si="48"/>
        <v>0</v>
      </c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R237" s="172" t="s">
        <v>247</v>
      </c>
      <c r="AT237" s="172" t="s">
        <v>221</v>
      </c>
      <c r="AU237" s="172" t="s">
        <v>84</v>
      </c>
      <c r="AY237" s="13" t="s">
        <v>219</v>
      </c>
      <c r="BE237" s="91">
        <f t="shared" si="49"/>
        <v>0</v>
      </c>
      <c r="BF237" s="91">
        <f t="shared" si="50"/>
        <v>0</v>
      </c>
      <c r="BG237" s="91">
        <f t="shared" si="51"/>
        <v>0</v>
      </c>
      <c r="BH237" s="91">
        <f t="shared" si="52"/>
        <v>0</v>
      </c>
      <c r="BI237" s="91">
        <f t="shared" si="53"/>
        <v>0</v>
      </c>
      <c r="BJ237" s="13" t="s">
        <v>84</v>
      </c>
      <c r="BK237" s="91">
        <f t="shared" si="54"/>
        <v>0</v>
      </c>
      <c r="BL237" s="13" t="s">
        <v>247</v>
      </c>
      <c r="BM237" s="172" t="s">
        <v>406</v>
      </c>
    </row>
    <row r="238" spans="1:65" s="2" customFormat="1" ht="24.3" customHeight="1" x14ac:dyDescent="0.2">
      <c r="A238" s="30"/>
      <c r="B238" s="128"/>
      <c r="C238" s="178" t="s">
        <v>421</v>
      </c>
      <c r="D238" s="178" t="s">
        <v>680</v>
      </c>
      <c r="E238" s="179" t="s">
        <v>1299</v>
      </c>
      <c r="F238" s="180" t="s">
        <v>1300</v>
      </c>
      <c r="G238" s="181" t="s">
        <v>926</v>
      </c>
      <c r="H238" s="182">
        <v>1</v>
      </c>
      <c r="I238" s="183"/>
      <c r="J238" s="184">
        <f t="shared" si="45"/>
        <v>0</v>
      </c>
      <c r="K238" s="185"/>
      <c r="L238" s="186"/>
      <c r="M238" s="187" t="s">
        <v>1</v>
      </c>
      <c r="N238" s="188" t="s">
        <v>38</v>
      </c>
      <c r="O238" s="59"/>
      <c r="P238" s="170">
        <f t="shared" si="46"/>
        <v>0</v>
      </c>
      <c r="Q238" s="170">
        <v>0</v>
      </c>
      <c r="R238" s="170">
        <f t="shared" si="47"/>
        <v>0</v>
      </c>
      <c r="S238" s="170">
        <v>0</v>
      </c>
      <c r="T238" s="171">
        <f t="shared" si="48"/>
        <v>0</v>
      </c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R238" s="172" t="s">
        <v>275</v>
      </c>
      <c r="AT238" s="172" t="s">
        <v>680</v>
      </c>
      <c r="AU238" s="172" t="s">
        <v>84</v>
      </c>
      <c r="AY238" s="13" t="s">
        <v>219</v>
      </c>
      <c r="BE238" s="91">
        <f t="shared" si="49"/>
        <v>0</v>
      </c>
      <c r="BF238" s="91">
        <f t="shared" si="50"/>
        <v>0</v>
      </c>
      <c r="BG238" s="91">
        <f t="shared" si="51"/>
        <v>0</v>
      </c>
      <c r="BH238" s="91">
        <f t="shared" si="52"/>
        <v>0</v>
      </c>
      <c r="BI238" s="91">
        <f t="shared" si="53"/>
        <v>0</v>
      </c>
      <c r="BJ238" s="13" t="s">
        <v>84</v>
      </c>
      <c r="BK238" s="91">
        <f t="shared" si="54"/>
        <v>0</v>
      </c>
      <c r="BL238" s="13" t="s">
        <v>247</v>
      </c>
      <c r="BM238" s="172" t="s">
        <v>410</v>
      </c>
    </row>
    <row r="239" spans="1:65" s="2" customFormat="1" ht="24.3" customHeight="1" x14ac:dyDescent="0.2">
      <c r="A239" s="30"/>
      <c r="B239" s="128"/>
      <c r="C239" s="160" t="s">
        <v>575</v>
      </c>
      <c r="D239" s="160" t="s">
        <v>221</v>
      </c>
      <c r="E239" s="161" t="s">
        <v>1301</v>
      </c>
      <c r="F239" s="162" t="s">
        <v>1302</v>
      </c>
      <c r="G239" s="163" t="s">
        <v>926</v>
      </c>
      <c r="H239" s="164">
        <v>1</v>
      </c>
      <c r="I239" s="165"/>
      <c r="J239" s="166">
        <f t="shared" si="45"/>
        <v>0</v>
      </c>
      <c r="K239" s="167"/>
      <c r="L239" s="31"/>
      <c r="M239" s="168" t="s">
        <v>1</v>
      </c>
      <c r="N239" s="169" t="s">
        <v>38</v>
      </c>
      <c r="O239" s="59"/>
      <c r="P239" s="170">
        <f t="shared" si="46"/>
        <v>0</v>
      </c>
      <c r="Q239" s="170">
        <v>0</v>
      </c>
      <c r="R239" s="170">
        <f t="shared" si="47"/>
        <v>0</v>
      </c>
      <c r="S239" s="170">
        <v>0</v>
      </c>
      <c r="T239" s="171">
        <f t="shared" si="48"/>
        <v>0</v>
      </c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R239" s="172" t="s">
        <v>247</v>
      </c>
      <c r="AT239" s="172" t="s">
        <v>221</v>
      </c>
      <c r="AU239" s="172" t="s">
        <v>84</v>
      </c>
      <c r="AY239" s="13" t="s">
        <v>219</v>
      </c>
      <c r="BE239" s="91">
        <f t="shared" si="49"/>
        <v>0</v>
      </c>
      <c r="BF239" s="91">
        <f t="shared" si="50"/>
        <v>0</v>
      </c>
      <c r="BG239" s="91">
        <f t="shared" si="51"/>
        <v>0</v>
      </c>
      <c r="BH239" s="91">
        <f t="shared" si="52"/>
        <v>0</v>
      </c>
      <c r="BI239" s="91">
        <f t="shared" si="53"/>
        <v>0</v>
      </c>
      <c r="BJ239" s="13" t="s">
        <v>84</v>
      </c>
      <c r="BK239" s="91">
        <f t="shared" si="54"/>
        <v>0</v>
      </c>
      <c r="BL239" s="13" t="s">
        <v>247</v>
      </c>
      <c r="BM239" s="172" t="s">
        <v>413</v>
      </c>
    </row>
    <row r="240" spans="1:65" s="2" customFormat="1" ht="16.5" customHeight="1" x14ac:dyDescent="0.2">
      <c r="A240" s="30"/>
      <c r="B240" s="128"/>
      <c r="C240" s="178" t="s">
        <v>424</v>
      </c>
      <c r="D240" s="178" t="s">
        <v>680</v>
      </c>
      <c r="E240" s="179" t="s">
        <v>1303</v>
      </c>
      <c r="F240" s="180" t="s">
        <v>1304</v>
      </c>
      <c r="G240" s="181" t="s">
        <v>926</v>
      </c>
      <c r="H240" s="182">
        <v>1</v>
      </c>
      <c r="I240" s="183"/>
      <c r="J240" s="184">
        <f t="shared" si="45"/>
        <v>0</v>
      </c>
      <c r="K240" s="185"/>
      <c r="L240" s="186"/>
      <c r="M240" s="187" t="s">
        <v>1</v>
      </c>
      <c r="N240" s="188" t="s">
        <v>38</v>
      </c>
      <c r="O240" s="59"/>
      <c r="P240" s="170">
        <f t="shared" si="46"/>
        <v>0</v>
      </c>
      <c r="Q240" s="170">
        <v>0</v>
      </c>
      <c r="R240" s="170">
        <f t="shared" si="47"/>
        <v>0</v>
      </c>
      <c r="S240" s="170">
        <v>0</v>
      </c>
      <c r="T240" s="171">
        <f t="shared" si="48"/>
        <v>0</v>
      </c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R240" s="172" t="s">
        <v>275</v>
      </c>
      <c r="AT240" s="172" t="s">
        <v>680</v>
      </c>
      <c r="AU240" s="172" t="s">
        <v>84</v>
      </c>
      <c r="AY240" s="13" t="s">
        <v>219</v>
      </c>
      <c r="BE240" s="91">
        <f t="shared" si="49"/>
        <v>0</v>
      </c>
      <c r="BF240" s="91">
        <f t="shared" si="50"/>
        <v>0</v>
      </c>
      <c r="BG240" s="91">
        <f t="shared" si="51"/>
        <v>0</v>
      </c>
      <c r="BH240" s="91">
        <f t="shared" si="52"/>
        <v>0</v>
      </c>
      <c r="BI240" s="91">
        <f t="shared" si="53"/>
        <v>0</v>
      </c>
      <c r="BJ240" s="13" t="s">
        <v>84</v>
      </c>
      <c r="BK240" s="91">
        <f t="shared" si="54"/>
        <v>0</v>
      </c>
      <c r="BL240" s="13" t="s">
        <v>247</v>
      </c>
      <c r="BM240" s="172" t="s">
        <v>417</v>
      </c>
    </row>
    <row r="241" spans="1:65" s="2" customFormat="1" ht="16.5" customHeight="1" x14ac:dyDescent="0.2">
      <c r="A241" s="30"/>
      <c r="B241" s="128"/>
      <c r="C241" s="160" t="s">
        <v>582</v>
      </c>
      <c r="D241" s="160" t="s">
        <v>221</v>
      </c>
      <c r="E241" s="161" t="s">
        <v>1305</v>
      </c>
      <c r="F241" s="162" t="s">
        <v>1306</v>
      </c>
      <c r="G241" s="163" t="s">
        <v>926</v>
      </c>
      <c r="H241" s="164">
        <v>1</v>
      </c>
      <c r="I241" s="165"/>
      <c r="J241" s="166">
        <f t="shared" si="45"/>
        <v>0</v>
      </c>
      <c r="K241" s="167"/>
      <c r="L241" s="31"/>
      <c r="M241" s="168" t="s">
        <v>1</v>
      </c>
      <c r="N241" s="169" t="s">
        <v>38</v>
      </c>
      <c r="O241" s="59"/>
      <c r="P241" s="170">
        <f t="shared" si="46"/>
        <v>0</v>
      </c>
      <c r="Q241" s="170">
        <v>0</v>
      </c>
      <c r="R241" s="170">
        <f t="shared" si="47"/>
        <v>0</v>
      </c>
      <c r="S241" s="170">
        <v>0</v>
      </c>
      <c r="T241" s="171">
        <f t="shared" si="48"/>
        <v>0</v>
      </c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R241" s="172" t="s">
        <v>247</v>
      </c>
      <c r="AT241" s="172" t="s">
        <v>221</v>
      </c>
      <c r="AU241" s="172" t="s">
        <v>84</v>
      </c>
      <c r="AY241" s="13" t="s">
        <v>219</v>
      </c>
      <c r="BE241" s="91">
        <f t="shared" si="49"/>
        <v>0</v>
      </c>
      <c r="BF241" s="91">
        <f t="shared" si="50"/>
        <v>0</v>
      </c>
      <c r="BG241" s="91">
        <f t="shared" si="51"/>
        <v>0</v>
      </c>
      <c r="BH241" s="91">
        <f t="shared" si="52"/>
        <v>0</v>
      </c>
      <c r="BI241" s="91">
        <f t="shared" si="53"/>
        <v>0</v>
      </c>
      <c r="BJ241" s="13" t="s">
        <v>84</v>
      </c>
      <c r="BK241" s="91">
        <f t="shared" si="54"/>
        <v>0</v>
      </c>
      <c r="BL241" s="13" t="s">
        <v>247</v>
      </c>
      <c r="BM241" s="172" t="s">
        <v>564</v>
      </c>
    </row>
    <row r="242" spans="1:65" s="2" customFormat="1" ht="16.5" customHeight="1" x14ac:dyDescent="0.2">
      <c r="A242" s="30"/>
      <c r="B242" s="128"/>
      <c r="C242" s="160" t="s">
        <v>428</v>
      </c>
      <c r="D242" s="160" t="s">
        <v>221</v>
      </c>
      <c r="E242" s="161" t="s">
        <v>1307</v>
      </c>
      <c r="F242" s="162" t="s">
        <v>1308</v>
      </c>
      <c r="G242" s="163" t="s">
        <v>380</v>
      </c>
      <c r="H242" s="164">
        <v>103</v>
      </c>
      <c r="I242" s="165"/>
      <c r="J242" s="166">
        <f t="shared" si="45"/>
        <v>0</v>
      </c>
      <c r="K242" s="167"/>
      <c r="L242" s="31"/>
      <c r="M242" s="168" t="s">
        <v>1</v>
      </c>
      <c r="N242" s="169" t="s">
        <v>38</v>
      </c>
      <c r="O242" s="59"/>
      <c r="P242" s="170">
        <f t="shared" si="46"/>
        <v>0</v>
      </c>
      <c r="Q242" s="170">
        <v>0</v>
      </c>
      <c r="R242" s="170">
        <f t="shared" si="47"/>
        <v>0</v>
      </c>
      <c r="S242" s="170">
        <v>0</v>
      </c>
      <c r="T242" s="171">
        <f t="shared" si="48"/>
        <v>0</v>
      </c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R242" s="172" t="s">
        <v>247</v>
      </c>
      <c r="AT242" s="172" t="s">
        <v>221</v>
      </c>
      <c r="AU242" s="172" t="s">
        <v>84</v>
      </c>
      <c r="AY242" s="13" t="s">
        <v>219</v>
      </c>
      <c r="BE242" s="91">
        <f t="shared" si="49"/>
        <v>0</v>
      </c>
      <c r="BF242" s="91">
        <f t="shared" si="50"/>
        <v>0</v>
      </c>
      <c r="BG242" s="91">
        <f t="shared" si="51"/>
        <v>0</v>
      </c>
      <c r="BH242" s="91">
        <f t="shared" si="52"/>
        <v>0</v>
      </c>
      <c r="BI242" s="91">
        <f t="shared" si="53"/>
        <v>0</v>
      </c>
      <c r="BJ242" s="13" t="s">
        <v>84</v>
      </c>
      <c r="BK242" s="91">
        <f t="shared" si="54"/>
        <v>0</v>
      </c>
      <c r="BL242" s="13" t="s">
        <v>247</v>
      </c>
      <c r="BM242" s="172" t="s">
        <v>421</v>
      </c>
    </row>
    <row r="243" spans="1:65" s="2" customFormat="1" ht="16.5" customHeight="1" x14ac:dyDescent="0.2">
      <c r="A243" s="30"/>
      <c r="B243" s="128"/>
      <c r="C243" s="160" t="s">
        <v>589</v>
      </c>
      <c r="D243" s="160" t="s">
        <v>221</v>
      </c>
      <c r="E243" s="161" t="s">
        <v>1309</v>
      </c>
      <c r="F243" s="162" t="s">
        <v>1310</v>
      </c>
      <c r="G243" s="163" t="s">
        <v>380</v>
      </c>
      <c r="H243" s="164">
        <v>103</v>
      </c>
      <c r="I243" s="165"/>
      <c r="J243" s="166">
        <f t="shared" si="45"/>
        <v>0</v>
      </c>
      <c r="K243" s="167"/>
      <c r="L243" s="31"/>
      <c r="M243" s="168" t="s">
        <v>1</v>
      </c>
      <c r="N243" s="169" t="s">
        <v>38</v>
      </c>
      <c r="O243" s="59"/>
      <c r="P243" s="170">
        <f t="shared" si="46"/>
        <v>0</v>
      </c>
      <c r="Q243" s="170">
        <v>0</v>
      </c>
      <c r="R243" s="170">
        <f t="shared" si="47"/>
        <v>0</v>
      </c>
      <c r="S243" s="170">
        <v>0</v>
      </c>
      <c r="T243" s="171">
        <f t="shared" si="48"/>
        <v>0</v>
      </c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R243" s="172" t="s">
        <v>247</v>
      </c>
      <c r="AT243" s="172" t="s">
        <v>221</v>
      </c>
      <c r="AU243" s="172" t="s">
        <v>84</v>
      </c>
      <c r="AY243" s="13" t="s">
        <v>219</v>
      </c>
      <c r="BE243" s="91">
        <f t="shared" si="49"/>
        <v>0</v>
      </c>
      <c r="BF243" s="91">
        <f t="shared" si="50"/>
        <v>0</v>
      </c>
      <c r="BG243" s="91">
        <f t="shared" si="51"/>
        <v>0</v>
      </c>
      <c r="BH243" s="91">
        <f t="shared" si="52"/>
        <v>0</v>
      </c>
      <c r="BI243" s="91">
        <f t="shared" si="53"/>
        <v>0</v>
      </c>
      <c r="BJ243" s="13" t="s">
        <v>84</v>
      </c>
      <c r="BK243" s="91">
        <f t="shared" si="54"/>
        <v>0</v>
      </c>
      <c r="BL243" s="13" t="s">
        <v>247</v>
      </c>
      <c r="BM243" s="172" t="s">
        <v>424</v>
      </c>
    </row>
    <row r="244" spans="1:65" s="2" customFormat="1" ht="24.3" customHeight="1" x14ac:dyDescent="0.2">
      <c r="A244" s="30"/>
      <c r="B244" s="128"/>
      <c r="C244" s="160" t="s">
        <v>431</v>
      </c>
      <c r="D244" s="160" t="s">
        <v>221</v>
      </c>
      <c r="E244" s="161" t="s">
        <v>1311</v>
      </c>
      <c r="F244" s="162" t="s">
        <v>1312</v>
      </c>
      <c r="G244" s="163" t="s">
        <v>711</v>
      </c>
      <c r="H244" s="189"/>
      <c r="I244" s="165"/>
      <c r="J244" s="166">
        <f t="shared" si="45"/>
        <v>0</v>
      </c>
      <c r="K244" s="167"/>
      <c r="L244" s="31"/>
      <c r="M244" s="168" t="s">
        <v>1</v>
      </c>
      <c r="N244" s="169" t="s">
        <v>38</v>
      </c>
      <c r="O244" s="59"/>
      <c r="P244" s="170">
        <f t="shared" si="46"/>
        <v>0</v>
      </c>
      <c r="Q244" s="170">
        <v>0</v>
      </c>
      <c r="R244" s="170">
        <f t="shared" si="47"/>
        <v>0</v>
      </c>
      <c r="S244" s="170">
        <v>0</v>
      </c>
      <c r="T244" s="171">
        <f t="shared" si="48"/>
        <v>0</v>
      </c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R244" s="172" t="s">
        <v>247</v>
      </c>
      <c r="AT244" s="172" t="s">
        <v>221</v>
      </c>
      <c r="AU244" s="172" t="s">
        <v>84</v>
      </c>
      <c r="AY244" s="13" t="s">
        <v>219</v>
      </c>
      <c r="BE244" s="91">
        <f t="shared" si="49"/>
        <v>0</v>
      </c>
      <c r="BF244" s="91">
        <f t="shared" si="50"/>
        <v>0</v>
      </c>
      <c r="BG244" s="91">
        <f t="shared" si="51"/>
        <v>0</v>
      </c>
      <c r="BH244" s="91">
        <f t="shared" si="52"/>
        <v>0</v>
      </c>
      <c r="BI244" s="91">
        <f t="shared" si="53"/>
        <v>0</v>
      </c>
      <c r="BJ244" s="13" t="s">
        <v>84</v>
      </c>
      <c r="BK244" s="91">
        <f t="shared" si="54"/>
        <v>0</v>
      </c>
      <c r="BL244" s="13" t="s">
        <v>247</v>
      </c>
      <c r="BM244" s="172" t="s">
        <v>1313</v>
      </c>
    </row>
    <row r="245" spans="1:65" s="11" customFormat="1" ht="22.8" customHeight="1" x14ac:dyDescent="0.25">
      <c r="B245" s="147"/>
      <c r="D245" s="148" t="s">
        <v>71</v>
      </c>
      <c r="E245" s="158" t="s">
        <v>1314</v>
      </c>
      <c r="F245" s="158" t="s">
        <v>1315</v>
      </c>
      <c r="I245" s="150"/>
      <c r="J245" s="159">
        <f>BK245</f>
        <v>0</v>
      </c>
      <c r="L245" s="147"/>
      <c r="M245" s="152"/>
      <c r="N245" s="153"/>
      <c r="O245" s="153"/>
      <c r="P245" s="154">
        <f>SUM(P246:P268)</f>
        <v>0</v>
      </c>
      <c r="Q245" s="153"/>
      <c r="R245" s="154">
        <f>SUM(R246:R268)</f>
        <v>0</v>
      </c>
      <c r="S245" s="153"/>
      <c r="T245" s="155">
        <f>SUM(T246:T268)</f>
        <v>0</v>
      </c>
      <c r="AR245" s="148" t="s">
        <v>84</v>
      </c>
      <c r="AT245" s="156" t="s">
        <v>71</v>
      </c>
      <c r="AU245" s="156" t="s">
        <v>78</v>
      </c>
      <c r="AY245" s="148" t="s">
        <v>219</v>
      </c>
      <c r="BK245" s="157">
        <f>SUM(BK246:BK268)</f>
        <v>0</v>
      </c>
    </row>
    <row r="246" spans="1:65" s="2" customFormat="1" ht="24.3" customHeight="1" x14ac:dyDescent="0.2">
      <c r="A246" s="30"/>
      <c r="B246" s="128"/>
      <c r="C246" s="178" t="s">
        <v>596</v>
      </c>
      <c r="D246" s="178" t="s">
        <v>680</v>
      </c>
      <c r="E246" s="179" t="s">
        <v>1316</v>
      </c>
      <c r="F246" s="180" t="s">
        <v>1317</v>
      </c>
      <c r="G246" s="181" t="s">
        <v>926</v>
      </c>
      <c r="H246" s="182">
        <v>3</v>
      </c>
      <c r="I246" s="183"/>
      <c r="J246" s="184">
        <f t="shared" ref="J246:J268" si="55">ROUND(I246*H246,2)</f>
        <v>0</v>
      </c>
      <c r="K246" s="185"/>
      <c r="L246" s="186"/>
      <c r="M246" s="187" t="s">
        <v>1</v>
      </c>
      <c r="N246" s="188" t="s">
        <v>38</v>
      </c>
      <c r="O246" s="59"/>
      <c r="P246" s="170">
        <f t="shared" ref="P246:P268" si="56">O246*H246</f>
        <v>0</v>
      </c>
      <c r="Q246" s="170">
        <v>0</v>
      </c>
      <c r="R246" s="170">
        <f t="shared" ref="R246:R268" si="57">Q246*H246</f>
        <v>0</v>
      </c>
      <c r="S246" s="170">
        <v>0</v>
      </c>
      <c r="T246" s="171">
        <f t="shared" ref="T246:T268" si="58">S246*H246</f>
        <v>0</v>
      </c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R246" s="172" t="s">
        <v>275</v>
      </c>
      <c r="AT246" s="172" t="s">
        <v>680</v>
      </c>
      <c r="AU246" s="172" t="s">
        <v>84</v>
      </c>
      <c r="AY246" s="13" t="s">
        <v>219</v>
      </c>
      <c r="BE246" s="91">
        <f t="shared" ref="BE246:BE268" si="59">IF(N246="základná",J246,0)</f>
        <v>0</v>
      </c>
      <c r="BF246" s="91">
        <f t="shared" ref="BF246:BF268" si="60">IF(N246="znížená",J246,0)</f>
        <v>0</v>
      </c>
      <c r="BG246" s="91">
        <f t="shared" ref="BG246:BG268" si="61">IF(N246="zákl. prenesená",J246,0)</f>
        <v>0</v>
      </c>
      <c r="BH246" s="91">
        <f t="shared" ref="BH246:BH268" si="62">IF(N246="zníž. prenesená",J246,0)</f>
        <v>0</v>
      </c>
      <c r="BI246" s="91">
        <f t="shared" ref="BI246:BI268" si="63">IF(N246="nulová",J246,0)</f>
        <v>0</v>
      </c>
      <c r="BJ246" s="13" t="s">
        <v>84</v>
      </c>
      <c r="BK246" s="91">
        <f t="shared" ref="BK246:BK268" si="64">ROUND(I246*H246,2)</f>
        <v>0</v>
      </c>
      <c r="BL246" s="13" t="s">
        <v>247</v>
      </c>
      <c r="BM246" s="172" t="s">
        <v>627</v>
      </c>
    </row>
    <row r="247" spans="1:65" s="2" customFormat="1" ht="16.5" customHeight="1" x14ac:dyDescent="0.2">
      <c r="A247" s="30"/>
      <c r="B247" s="128"/>
      <c r="C247" s="160" t="s">
        <v>435</v>
      </c>
      <c r="D247" s="160" t="s">
        <v>221</v>
      </c>
      <c r="E247" s="161" t="s">
        <v>1318</v>
      </c>
      <c r="F247" s="162" t="s">
        <v>1319</v>
      </c>
      <c r="G247" s="163" t="s">
        <v>926</v>
      </c>
      <c r="H247" s="164">
        <v>3</v>
      </c>
      <c r="I247" s="165"/>
      <c r="J247" s="166">
        <f t="shared" si="55"/>
        <v>0</v>
      </c>
      <c r="K247" s="167"/>
      <c r="L247" s="31"/>
      <c r="M247" s="168" t="s">
        <v>1</v>
      </c>
      <c r="N247" s="169" t="s">
        <v>38</v>
      </c>
      <c r="O247" s="59"/>
      <c r="P247" s="170">
        <f t="shared" si="56"/>
        <v>0</v>
      </c>
      <c r="Q247" s="170">
        <v>0</v>
      </c>
      <c r="R247" s="170">
        <f t="shared" si="57"/>
        <v>0</v>
      </c>
      <c r="S247" s="170">
        <v>0</v>
      </c>
      <c r="T247" s="171">
        <f t="shared" si="58"/>
        <v>0</v>
      </c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R247" s="172" t="s">
        <v>247</v>
      </c>
      <c r="AT247" s="172" t="s">
        <v>221</v>
      </c>
      <c r="AU247" s="172" t="s">
        <v>84</v>
      </c>
      <c r="AY247" s="13" t="s">
        <v>219</v>
      </c>
      <c r="BE247" s="91">
        <f t="shared" si="59"/>
        <v>0</v>
      </c>
      <c r="BF247" s="91">
        <f t="shared" si="60"/>
        <v>0</v>
      </c>
      <c r="BG247" s="91">
        <f t="shared" si="61"/>
        <v>0</v>
      </c>
      <c r="BH247" s="91">
        <f t="shared" si="62"/>
        <v>0</v>
      </c>
      <c r="BI247" s="91">
        <f t="shared" si="63"/>
        <v>0</v>
      </c>
      <c r="BJ247" s="13" t="s">
        <v>84</v>
      </c>
      <c r="BK247" s="91">
        <f t="shared" si="64"/>
        <v>0</v>
      </c>
      <c r="BL247" s="13" t="s">
        <v>247</v>
      </c>
      <c r="BM247" s="172" t="s">
        <v>630</v>
      </c>
    </row>
    <row r="248" spans="1:65" s="2" customFormat="1" ht="21.75" customHeight="1" x14ac:dyDescent="0.2">
      <c r="A248" s="30"/>
      <c r="B248" s="128"/>
      <c r="C248" s="178" t="s">
        <v>603</v>
      </c>
      <c r="D248" s="178" t="s">
        <v>680</v>
      </c>
      <c r="E248" s="179" t="s">
        <v>1320</v>
      </c>
      <c r="F248" s="180" t="s">
        <v>1321</v>
      </c>
      <c r="G248" s="181" t="s">
        <v>926</v>
      </c>
      <c r="H248" s="182">
        <v>3</v>
      </c>
      <c r="I248" s="183"/>
      <c r="J248" s="184">
        <f t="shared" si="55"/>
        <v>0</v>
      </c>
      <c r="K248" s="185"/>
      <c r="L248" s="186"/>
      <c r="M248" s="187" t="s">
        <v>1</v>
      </c>
      <c r="N248" s="188" t="s">
        <v>38</v>
      </c>
      <c r="O248" s="59"/>
      <c r="P248" s="170">
        <f t="shared" si="56"/>
        <v>0</v>
      </c>
      <c r="Q248" s="170">
        <v>0</v>
      </c>
      <c r="R248" s="170">
        <f t="shared" si="57"/>
        <v>0</v>
      </c>
      <c r="S248" s="170">
        <v>0</v>
      </c>
      <c r="T248" s="171">
        <f t="shared" si="58"/>
        <v>0</v>
      </c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R248" s="172" t="s">
        <v>275</v>
      </c>
      <c r="AT248" s="172" t="s">
        <v>680</v>
      </c>
      <c r="AU248" s="172" t="s">
        <v>84</v>
      </c>
      <c r="AY248" s="13" t="s">
        <v>219</v>
      </c>
      <c r="BE248" s="91">
        <f t="shared" si="59"/>
        <v>0</v>
      </c>
      <c r="BF248" s="91">
        <f t="shared" si="60"/>
        <v>0</v>
      </c>
      <c r="BG248" s="91">
        <f t="shared" si="61"/>
        <v>0</v>
      </c>
      <c r="BH248" s="91">
        <f t="shared" si="62"/>
        <v>0</v>
      </c>
      <c r="BI248" s="91">
        <f t="shared" si="63"/>
        <v>0</v>
      </c>
      <c r="BJ248" s="13" t="s">
        <v>84</v>
      </c>
      <c r="BK248" s="91">
        <f t="shared" si="64"/>
        <v>0</v>
      </c>
      <c r="BL248" s="13" t="s">
        <v>247</v>
      </c>
      <c r="BM248" s="172" t="s">
        <v>634</v>
      </c>
    </row>
    <row r="249" spans="1:65" s="2" customFormat="1" ht="16.5" customHeight="1" x14ac:dyDescent="0.2">
      <c r="A249" s="30"/>
      <c r="B249" s="128"/>
      <c r="C249" s="160" t="s">
        <v>438</v>
      </c>
      <c r="D249" s="160" t="s">
        <v>221</v>
      </c>
      <c r="E249" s="161" t="s">
        <v>1322</v>
      </c>
      <c r="F249" s="162" t="s">
        <v>1323</v>
      </c>
      <c r="G249" s="163" t="s">
        <v>926</v>
      </c>
      <c r="H249" s="164">
        <v>3</v>
      </c>
      <c r="I249" s="165"/>
      <c r="J249" s="166">
        <f t="shared" si="55"/>
        <v>0</v>
      </c>
      <c r="K249" s="167"/>
      <c r="L249" s="31"/>
      <c r="M249" s="168" t="s">
        <v>1</v>
      </c>
      <c r="N249" s="169" t="s">
        <v>38</v>
      </c>
      <c r="O249" s="59"/>
      <c r="P249" s="170">
        <f t="shared" si="56"/>
        <v>0</v>
      </c>
      <c r="Q249" s="170">
        <v>0</v>
      </c>
      <c r="R249" s="170">
        <f t="shared" si="57"/>
        <v>0</v>
      </c>
      <c r="S249" s="170">
        <v>0</v>
      </c>
      <c r="T249" s="171">
        <f t="shared" si="58"/>
        <v>0</v>
      </c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R249" s="172" t="s">
        <v>247</v>
      </c>
      <c r="AT249" s="172" t="s">
        <v>221</v>
      </c>
      <c r="AU249" s="172" t="s">
        <v>84</v>
      </c>
      <c r="AY249" s="13" t="s">
        <v>219</v>
      </c>
      <c r="BE249" s="91">
        <f t="shared" si="59"/>
        <v>0</v>
      </c>
      <c r="BF249" s="91">
        <f t="shared" si="60"/>
        <v>0</v>
      </c>
      <c r="BG249" s="91">
        <f t="shared" si="61"/>
        <v>0</v>
      </c>
      <c r="BH249" s="91">
        <f t="shared" si="62"/>
        <v>0</v>
      </c>
      <c r="BI249" s="91">
        <f t="shared" si="63"/>
        <v>0</v>
      </c>
      <c r="BJ249" s="13" t="s">
        <v>84</v>
      </c>
      <c r="BK249" s="91">
        <f t="shared" si="64"/>
        <v>0</v>
      </c>
      <c r="BL249" s="13" t="s">
        <v>247</v>
      </c>
      <c r="BM249" s="172" t="s">
        <v>637</v>
      </c>
    </row>
    <row r="250" spans="1:65" s="2" customFormat="1" ht="37.799999999999997" customHeight="1" x14ac:dyDescent="0.2">
      <c r="A250" s="30"/>
      <c r="B250" s="128"/>
      <c r="C250" s="178" t="s">
        <v>610</v>
      </c>
      <c r="D250" s="178" t="s">
        <v>680</v>
      </c>
      <c r="E250" s="179" t="s">
        <v>1324</v>
      </c>
      <c r="F250" s="180" t="s">
        <v>1325</v>
      </c>
      <c r="G250" s="181" t="s">
        <v>926</v>
      </c>
      <c r="H250" s="182">
        <v>2</v>
      </c>
      <c r="I250" s="183"/>
      <c r="J250" s="184">
        <f t="shared" si="55"/>
        <v>0</v>
      </c>
      <c r="K250" s="185"/>
      <c r="L250" s="186"/>
      <c r="M250" s="187" t="s">
        <v>1</v>
      </c>
      <c r="N250" s="188" t="s">
        <v>38</v>
      </c>
      <c r="O250" s="59"/>
      <c r="P250" s="170">
        <f t="shared" si="56"/>
        <v>0</v>
      </c>
      <c r="Q250" s="170">
        <v>0</v>
      </c>
      <c r="R250" s="170">
        <f t="shared" si="57"/>
        <v>0</v>
      </c>
      <c r="S250" s="170">
        <v>0</v>
      </c>
      <c r="T250" s="171">
        <f t="shared" si="58"/>
        <v>0</v>
      </c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R250" s="172" t="s">
        <v>275</v>
      </c>
      <c r="AT250" s="172" t="s">
        <v>680</v>
      </c>
      <c r="AU250" s="172" t="s">
        <v>84</v>
      </c>
      <c r="AY250" s="13" t="s">
        <v>219</v>
      </c>
      <c r="BE250" s="91">
        <f t="shared" si="59"/>
        <v>0</v>
      </c>
      <c r="BF250" s="91">
        <f t="shared" si="60"/>
        <v>0</v>
      </c>
      <c r="BG250" s="91">
        <f t="shared" si="61"/>
        <v>0</v>
      </c>
      <c r="BH250" s="91">
        <f t="shared" si="62"/>
        <v>0</v>
      </c>
      <c r="BI250" s="91">
        <f t="shared" si="63"/>
        <v>0</v>
      </c>
      <c r="BJ250" s="13" t="s">
        <v>84</v>
      </c>
      <c r="BK250" s="91">
        <f t="shared" si="64"/>
        <v>0</v>
      </c>
      <c r="BL250" s="13" t="s">
        <v>247</v>
      </c>
      <c r="BM250" s="172" t="s">
        <v>641</v>
      </c>
    </row>
    <row r="251" spans="1:65" s="2" customFormat="1" ht="21.75" customHeight="1" x14ac:dyDescent="0.2">
      <c r="A251" s="30"/>
      <c r="B251" s="128"/>
      <c r="C251" s="160" t="s">
        <v>442</v>
      </c>
      <c r="D251" s="160" t="s">
        <v>221</v>
      </c>
      <c r="E251" s="161" t="s">
        <v>1326</v>
      </c>
      <c r="F251" s="162" t="s">
        <v>1327</v>
      </c>
      <c r="G251" s="163" t="s">
        <v>926</v>
      </c>
      <c r="H251" s="164">
        <v>2</v>
      </c>
      <c r="I251" s="165"/>
      <c r="J251" s="166">
        <f t="shared" si="55"/>
        <v>0</v>
      </c>
      <c r="K251" s="167"/>
      <c r="L251" s="31"/>
      <c r="M251" s="168" t="s">
        <v>1</v>
      </c>
      <c r="N251" s="169" t="s">
        <v>38</v>
      </c>
      <c r="O251" s="59"/>
      <c r="P251" s="170">
        <f t="shared" si="56"/>
        <v>0</v>
      </c>
      <c r="Q251" s="170">
        <v>0</v>
      </c>
      <c r="R251" s="170">
        <f t="shared" si="57"/>
        <v>0</v>
      </c>
      <c r="S251" s="170">
        <v>0</v>
      </c>
      <c r="T251" s="171">
        <f t="shared" si="58"/>
        <v>0</v>
      </c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R251" s="172" t="s">
        <v>247</v>
      </c>
      <c r="AT251" s="172" t="s">
        <v>221</v>
      </c>
      <c r="AU251" s="172" t="s">
        <v>84</v>
      </c>
      <c r="AY251" s="13" t="s">
        <v>219</v>
      </c>
      <c r="BE251" s="91">
        <f t="shared" si="59"/>
        <v>0</v>
      </c>
      <c r="BF251" s="91">
        <f t="shared" si="60"/>
        <v>0</v>
      </c>
      <c r="BG251" s="91">
        <f t="shared" si="61"/>
        <v>0</v>
      </c>
      <c r="BH251" s="91">
        <f t="shared" si="62"/>
        <v>0</v>
      </c>
      <c r="BI251" s="91">
        <f t="shared" si="63"/>
        <v>0</v>
      </c>
      <c r="BJ251" s="13" t="s">
        <v>84</v>
      </c>
      <c r="BK251" s="91">
        <f t="shared" si="64"/>
        <v>0</v>
      </c>
      <c r="BL251" s="13" t="s">
        <v>247</v>
      </c>
      <c r="BM251" s="172" t="s">
        <v>645</v>
      </c>
    </row>
    <row r="252" spans="1:65" s="2" customFormat="1" ht="24.3" customHeight="1" x14ac:dyDescent="0.2">
      <c r="A252" s="30"/>
      <c r="B252" s="128"/>
      <c r="C252" s="178" t="s">
        <v>617</v>
      </c>
      <c r="D252" s="178" t="s">
        <v>680</v>
      </c>
      <c r="E252" s="179" t="s">
        <v>1328</v>
      </c>
      <c r="F252" s="180" t="s">
        <v>1329</v>
      </c>
      <c r="G252" s="181" t="s">
        <v>926</v>
      </c>
      <c r="H252" s="182">
        <v>2</v>
      </c>
      <c r="I252" s="183"/>
      <c r="J252" s="184">
        <f t="shared" si="55"/>
        <v>0</v>
      </c>
      <c r="K252" s="185"/>
      <c r="L252" s="186"/>
      <c r="M252" s="187" t="s">
        <v>1</v>
      </c>
      <c r="N252" s="188" t="s">
        <v>38</v>
      </c>
      <c r="O252" s="59"/>
      <c r="P252" s="170">
        <f t="shared" si="56"/>
        <v>0</v>
      </c>
      <c r="Q252" s="170">
        <v>0</v>
      </c>
      <c r="R252" s="170">
        <f t="shared" si="57"/>
        <v>0</v>
      </c>
      <c r="S252" s="170">
        <v>0</v>
      </c>
      <c r="T252" s="171">
        <f t="shared" si="58"/>
        <v>0</v>
      </c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R252" s="172" t="s">
        <v>275</v>
      </c>
      <c r="AT252" s="172" t="s">
        <v>680</v>
      </c>
      <c r="AU252" s="172" t="s">
        <v>84</v>
      </c>
      <c r="AY252" s="13" t="s">
        <v>219</v>
      </c>
      <c r="BE252" s="91">
        <f t="shared" si="59"/>
        <v>0</v>
      </c>
      <c r="BF252" s="91">
        <f t="shared" si="60"/>
        <v>0</v>
      </c>
      <c r="BG252" s="91">
        <f t="shared" si="61"/>
        <v>0</v>
      </c>
      <c r="BH252" s="91">
        <f t="shared" si="62"/>
        <v>0</v>
      </c>
      <c r="BI252" s="91">
        <f t="shared" si="63"/>
        <v>0</v>
      </c>
      <c r="BJ252" s="13" t="s">
        <v>84</v>
      </c>
      <c r="BK252" s="91">
        <f t="shared" si="64"/>
        <v>0</v>
      </c>
      <c r="BL252" s="13" t="s">
        <v>247</v>
      </c>
      <c r="BM252" s="172" t="s">
        <v>649</v>
      </c>
    </row>
    <row r="253" spans="1:65" s="2" customFormat="1" ht="21.75" customHeight="1" x14ac:dyDescent="0.2">
      <c r="A253" s="30"/>
      <c r="B253" s="128"/>
      <c r="C253" s="160" t="s">
        <v>446</v>
      </c>
      <c r="D253" s="160" t="s">
        <v>221</v>
      </c>
      <c r="E253" s="161" t="s">
        <v>1326</v>
      </c>
      <c r="F253" s="162" t="s">
        <v>1327</v>
      </c>
      <c r="G253" s="163" t="s">
        <v>926</v>
      </c>
      <c r="H253" s="164">
        <v>2</v>
      </c>
      <c r="I253" s="165"/>
      <c r="J253" s="166">
        <f t="shared" si="55"/>
        <v>0</v>
      </c>
      <c r="K253" s="167"/>
      <c r="L253" s="31"/>
      <c r="M253" s="168" t="s">
        <v>1</v>
      </c>
      <c r="N253" s="169" t="s">
        <v>38</v>
      </c>
      <c r="O253" s="59"/>
      <c r="P253" s="170">
        <f t="shared" si="56"/>
        <v>0</v>
      </c>
      <c r="Q253" s="170">
        <v>0</v>
      </c>
      <c r="R253" s="170">
        <f t="shared" si="57"/>
        <v>0</v>
      </c>
      <c r="S253" s="170">
        <v>0</v>
      </c>
      <c r="T253" s="171">
        <f t="shared" si="58"/>
        <v>0</v>
      </c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R253" s="172" t="s">
        <v>247</v>
      </c>
      <c r="AT253" s="172" t="s">
        <v>221</v>
      </c>
      <c r="AU253" s="172" t="s">
        <v>84</v>
      </c>
      <c r="AY253" s="13" t="s">
        <v>219</v>
      </c>
      <c r="BE253" s="91">
        <f t="shared" si="59"/>
        <v>0</v>
      </c>
      <c r="BF253" s="91">
        <f t="shared" si="60"/>
        <v>0</v>
      </c>
      <c r="BG253" s="91">
        <f t="shared" si="61"/>
        <v>0</v>
      </c>
      <c r="BH253" s="91">
        <f t="shared" si="62"/>
        <v>0</v>
      </c>
      <c r="BI253" s="91">
        <f t="shared" si="63"/>
        <v>0</v>
      </c>
      <c r="BJ253" s="13" t="s">
        <v>84</v>
      </c>
      <c r="BK253" s="91">
        <f t="shared" si="64"/>
        <v>0</v>
      </c>
      <c r="BL253" s="13" t="s">
        <v>247</v>
      </c>
      <c r="BM253" s="172" t="s">
        <v>653</v>
      </c>
    </row>
    <row r="254" spans="1:65" s="2" customFormat="1" ht="33" customHeight="1" x14ac:dyDescent="0.2">
      <c r="A254" s="30"/>
      <c r="B254" s="128"/>
      <c r="C254" s="178" t="s">
        <v>624</v>
      </c>
      <c r="D254" s="178" t="s">
        <v>680</v>
      </c>
      <c r="E254" s="179" t="s">
        <v>1330</v>
      </c>
      <c r="F254" s="180" t="s">
        <v>1331</v>
      </c>
      <c r="G254" s="181" t="s">
        <v>926</v>
      </c>
      <c r="H254" s="182">
        <v>2</v>
      </c>
      <c r="I254" s="183"/>
      <c r="J254" s="184">
        <f t="shared" si="55"/>
        <v>0</v>
      </c>
      <c r="K254" s="185"/>
      <c r="L254" s="186"/>
      <c r="M254" s="187" t="s">
        <v>1</v>
      </c>
      <c r="N254" s="188" t="s">
        <v>38</v>
      </c>
      <c r="O254" s="59"/>
      <c r="P254" s="170">
        <f t="shared" si="56"/>
        <v>0</v>
      </c>
      <c r="Q254" s="170">
        <v>0</v>
      </c>
      <c r="R254" s="170">
        <f t="shared" si="57"/>
        <v>0</v>
      </c>
      <c r="S254" s="170">
        <v>0</v>
      </c>
      <c r="T254" s="171">
        <f t="shared" si="58"/>
        <v>0</v>
      </c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R254" s="172" t="s">
        <v>275</v>
      </c>
      <c r="AT254" s="172" t="s">
        <v>680</v>
      </c>
      <c r="AU254" s="172" t="s">
        <v>84</v>
      </c>
      <c r="AY254" s="13" t="s">
        <v>219</v>
      </c>
      <c r="BE254" s="91">
        <f t="shared" si="59"/>
        <v>0</v>
      </c>
      <c r="BF254" s="91">
        <f t="shared" si="60"/>
        <v>0</v>
      </c>
      <c r="BG254" s="91">
        <f t="shared" si="61"/>
        <v>0</v>
      </c>
      <c r="BH254" s="91">
        <f t="shared" si="62"/>
        <v>0</v>
      </c>
      <c r="BI254" s="91">
        <f t="shared" si="63"/>
        <v>0</v>
      </c>
      <c r="BJ254" s="13" t="s">
        <v>84</v>
      </c>
      <c r="BK254" s="91">
        <f t="shared" si="64"/>
        <v>0</v>
      </c>
      <c r="BL254" s="13" t="s">
        <v>247</v>
      </c>
      <c r="BM254" s="172" t="s">
        <v>657</v>
      </c>
    </row>
    <row r="255" spans="1:65" s="2" customFormat="1" ht="16.5" customHeight="1" x14ac:dyDescent="0.2">
      <c r="A255" s="30"/>
      <c r="B255" s="128"/>
      <c r="C255" s="160" t="s">
        <v>450</v>
      </c>
      <c r="D255" s="160" t="s">
        <v>221</v>
      </c>
      <c r="E255" s="161" t="s">
        <v>1332</v>
      </c>
      <c r="F255" s="162" t="s">
        <v>1333</v>
      </c>
      <c r="G255" s="163" t="s">
        <v>926</v>
      </c>
      <c r="H255" s="164">
        <v>2</v>
      </c>
      <c r="I255" s="165"/>
      <c r="J255" s="166">
        <f t="shared" si="55"/>
        <v>0</v>
      </c>
      <c r="K255" s="167"/>
      <c r="L255" s="31"/>
      <c r="M255" s="168" t="s">
        <v>1</v>
      </c>
      <c r="N255" s="169" t="s">
        <v>38</v>
      </c>
      <c r="O255" s="59"/>
      <c r="P255" s="170">
        <f t="shared" si="56"/>
        <v>0</v>
      </c>
      <c r="Q255" s="170">
        <v>0</v>
      </c>
      <c r="R255" s="170">
        <f t="shared" si="57"/>
        <v>0</v>
      </c>
      <c r="S255" s="170">
        <v>0</v>
      </c>
      <c r="T255" s="171">
        <f t="shared" si="58"/>
        <v>0</v>
      </c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R255" s="172" t="s">
        <v>247</v>
      </c>
      <c r="AT255" s="172" t="s">
        <v>221</v>
      </c>
      <c r="AU255" s="172" t="s">
        <v>84</v>
      </c>
      <c r="AY255" s="13" t="s">
        <v>219</v>
      </c>
      <c r="BE255" s="91">
        <f t="shared" si="59"/>
        <v>0</v>
      </c>
      <c r="BF255" s="91">
        <f t="shared" si="60"/>
        <v>0</v>
      </c>
      <c r="BG255" s="91">
        <f t="shared" si="61"/>
        <v>0</v>
      </c>
      <c r="BH255" s="91">
        <f t="shared" si="62"/>
        <v>0</v>
      </c>
      <c r="BI255" s="91">
        <f t="shared" si="63"/>
        <v>0</v>
      </c>
      <c r="BJ255" s="13" t="s">
        <v>84</v>
      </c>
      <c r="BK255" s="91">
        <f t="shared" si="64"/>
        <v>0</v>
      </c>
      <c r="BL255" s="13" t="s">
        <v>247</v>
      </c>
      <c r="BM255" s="172" t="s">
        <v>660</v>
      </c>
    </row>
    <row r="256" spans="1:65" s="2" customFormat="1" ht="49.05" customHeight="1" x14ac:dyDescent="0.2">
      <c r="A256" s="30"/>
      <c r="B256" s="128"/>
      <c r="C256" s="178" t="s">
        <v>631</v>
      </c>
      <c r="D256" s="178" t="s">
        <v>680</v>
      </c>
      <c r="E256" s="179" t="s">
        <v>1334</v>
      </c>
      <c r="F256" s="180" t="s">
        <v>1335</v>
      </c>
      <c r="G256" s="181" t="s">
        <v>926</v>
      </c>
      <c r="H256" s="182">
        <v>2</v>
      </c>
      <c r="I256" s="183"/>
      <c r="J256" s="184">
        <f t="shared" si="55"/>
        <v>0</v>
      </c>
      <c r="K256" s="185"/>
      <c r="L256" s="186"/>
      <c r="M256" s="187" t="s">
        <v>1</v>
      </c>
      <c r="N256" s="188" t="s">
        <v>38</v>
      </c>
      <c r="O256" s="59"/>
      <c r="P256" s="170">
        <f t="shared" si="56"/>
        <v>0</v>
      </c>
      <c r="Q256" s="170">
        <v>0</v>
      </c>
      <c r="R256" s="170">
        <f t="shared" si="57"/>
        <v>0</v>
      </c>
      <c r="S256" s="170">
        <v>0</v>
      </c>
      <c r="T256" s="171">
        <f t="shared" si="58"/>
        <v>0</v>
      </c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R256" s="172" t="s">
        <v>275</v>
      </c>
      <c r="AT256" s="172" t="s">
        <v>680</v>
      </c>
      <c r="AU256" s="172" t="s">
        <v>84</v>
      </c>
      <c r="AY256" s="13" t="s">
        <v>219</v>
      </c>
      <c r="BE256" s="91">
        <f t="shared" si="59"/>
        <v>0</v>
      </c>
      <c r="BF256" s="91">
        <f t="shared" si="60"/>
        <v>0</v>
      </c>
      <c r="BG256" s="91">
        <f t="shared" si="61"/>
        <v>0</v>
      </c>
      <c r="BH256" s="91">
        <f t="shared" si="62"/>
        <v>0</v>
      </c>
      <c r="BI256" s="91">
        <f t="shared" si="63"/>
        <v>0</v>
      </c>
      <c r="BJ256" s="13" t="s">
        <v>84</v>
      </c>
      <c r="BK256" s="91">
        <f t="shared" si="64"/>
        <v>0</v>
      </c>
      <c r="BL256" s="13" t="s">
        <v>247</v>
      </c>
      <c r="BM256" s="172" t="s">
        <v>664</v>
      </c>
    </row>
    <row r="257" spans="1:65" s="2" customFormat="1" ht="16.5" customHeight="1" x14ac:dyDescent="0.2">
      <c r="A257" s="30"/>
      <c r="B257" s="128"/>
      <c r="C257" s="160" t="s">
        <v>453</v>
      </c>
      <c r="D257" s="160" t="s">
        <v>221</v>
      </c>
      <c r="E257" s="161" t="s">
        <v>1336</v>
      </c>
      <c r="F257" s="162" t="s">
        <v>1337</v>
      </c>
      <c r="G257" s="163" t="s">
        <v>926</v>
      </c>
      <c r="H257" s="164">
        <v>2</v>
      </c>
      <c r="I257" s="165"/>
      <c r="J257" s="166">
        <f t="shared" si="55"/>
        <v>0</v>
      </c>
      <c r="K257" s="167"/>
      <c r="L257" s="31"/>
      <c r="M257" s="168" t="s">
        <v>1</v>
      </c>
      <c r="N257" s="169" t="s">
        <v>38</v>
      </c>
      <c r="O257" s="59"/>
      <c r="P257" s="170">
        <f t="shared" si="56"/>
        <v>0</v>
      </c>
      <c r="Q257" s="170">
        <v>0</v>
      </c>
      <c r="R257" s="170">
        <f t="shared" si="57"/>
        <v>0</v>
      </c>
      <c r="S257" s="170">
        <v>0</v>
      </c>
      <c r="T257" s="171">
        <f t="shared" si="58"/>
        <v>0</v>
      </c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R257" s="172" t="s">
        <v>247</v>
      </c>
      <c r="AT257" s="172" t="s">
        <v>221</v>
      </c>
      <c r="AU257" s="172" t="s">
        <v>84</v>
      </c>
      <c r="AY257" s="13" t="s">
        <v>219</v>
      </c>
      <c r="BE257" s="91">
        <f t="shared" si="59"/>
        <v>0</v>
      </c>
      <c r="BF257" s="91">
        <f t="shared" si="60"/>
        <v>0</v>
      </c>
      <c r="BG257" s="91">
        <f t="shared" si="61"/>
        <v>0</v>
      </c>
      <c r="BH257" s="91">
        <f t="shared" si="62"/>
        <v>0</v>
      </c>
      <c r="BI257" s="91">
        <f t="shared" si="63"/>
        <v>0</v>
      </c>
      <c r="BJ257" s="13" t="s">
        <v>84</v>
      </c>
      <c r="BK257" s="91">
        <f t="shared" si="64"/>
        <v>0</v>
      </c>
      <c r="BL257" s="13" t="s">
        <v>247</v>
      </c>
      <c r="BM257" s="172" t="s">
        <v>667</v>
      </c>
    </row>
    <row r="258" spans="1:65" s="2" customFormat="1" ht="37.799999999999997" customHeight="1" x14ac:dyDescent="0.2">
      <c r="A258" s="30"/>
      <c r="B258" s="128"/>
      <c r="C258" s="178" t="s">
        <v>638</v>
      </c>
      <c r="D258" s="178" t="s">
        <v>680</v>
      </c>
      <c r="E258" s="179" t="s">
        <v>1338</v>
      </c>
      <c r="F258" s="180" t="s">
        <v>1339</v>
      </c>
      <c r="G258" s="181" t="s">
        <v>926</v>
      </c>
      <c r="H258" s="182">
        <v>2</v>
      </c>
      <c r="I258" s="183"/>
      <c r="J258" s="184">
        <f t="shared" si="55"/>
        <v>0</v>
      </c>
      <c r="K258" s="185"/>
      <c r="L258" s="186"/>
      <c r="M258" s="187" t="s">
        <v>1</v>
      </c>
      <c r="N258" s="188" t="s">
        <v>38</v>
      </c>
      <c r="O258" s="59"/>
      <c r="P258" s="170">
        <f t="shared" si="56"/>
        <v>0</v>
      </c>
      <c r="Q258" s="170">
        <v>0</v>
      </c>
      <c r="R258" s="170">
        <f t="shared" si="57"/>
        <v>0</v>
      </c>
      <c r="S258" s="170">
        <v>0</v>
      </c>
      <c r="T258" s="171">
        <f t="shared" si="58"/>
        <v>0</v>
      </c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R258" s="172" t="s">
        <v>275</v>
      </c>
      <c r="AT258" s="172" t="s">
        <v>680</v>
      </c>
      <c r="AU258" s="172" t="s">
        <v>84</v>
      </c>
      <c r="AY258" s="13" t="s">
        <v>219</v>
      </c>
      <c r="BE258" s="91">
        <f t="shared" si="59"/>
        <v>0</v>
      </c>
      <c r="BF258" s="91">
        <f t="shared" si="60"/>
        <v>0</v>
      </c>
      <c r="BG258" s="91">
        <f t="shared" si="61"/>
        <v>0</v>
      </c>
      <c r="BH258" s="91">
        <f t="shared" si="62"/>
        <v>0</v>
      </c>
      <c r="BI258" s="91">
        <f t="shared" si="63"/>
        <v>0</v>
      </c>
      <c r="BJ258" s="13" t="s">
        <v>84</v>
      </c>
      <c r="BK258" s="91">
        <f t="shared" si="64"/>
        <v>0</v>
      </c>
      <c r="BL258" s="13" t="s">
        <v>247</v>
      </c>
      <c r="BM258" s="172" t="s">
        <v>675</v>
      </c>
    </row>
    <row r="259" spans="1:65" s="2" customFormat="1" ht="16.5" customHeight="1" x14ac:dyDescent="0.2">
      <c r="A259" s="30"/>
      <c r="B259" s="128"/>
      <c r="C259" s="160" t="s">
        <v>642</v>
      </c>
      <c r="D259" s="160" t="s">
        <v>221</v>
      </c>
      <c r="E259" s="161" t="s">
        <v>1340</v>
      </c>
      <c r="F259" s="162" t="s">
        <v>1341</v>
      </c>
      <c r="G259" s="163" t="s">
        <v>926</v>
      </c>
      <c r="H259" s="164">
        <v>2</v>
      </c>
      <c r="I259" s="165"/>
      <c r="J259" s="166">
        <f t="shared" si="55"/>
        <v>0</v>
      </c>
      <c r="K259" s="167"/>
      <c r="L259" s="31"/>
      <c r="M259" s="168" t="s">
        <v>1</v>
      </c>
      <c r="N259" s="169" t="s">
        <v>38</v>
      </c>
      <c r="O259" s="59"/>
      <c r="P259" s="170">
        <f t="shared" si="56"/>
        <v>0</v>
      </c>
      <c r="Q259" s="170">
        <v>0</v>
      </c>
      <c r="R259" s="170">
        <f t="shared" si="57"/>
        <v>0</v>
      </c>
      <c r="S259" s="170">
        <v>0</v>
      </c>
      <c r="T259" s="171">
        <f t="shared" si="58"/>
        <v>0</v>
      </c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R259" s="172" t="s">
        <v>247</v>
      </c>
      <c r="AT259" s="172" t="s">
        <v>221</v>
      </c>
      <c r="AU259" s="172" t="s">
        <v>84</v>
      </c>
      <c r="AY259" s="13" t="s">
        <v>219</v>
      </c>
      <c r="BE259" s="91">
        <f t="shared" si="59"/>
        <v>0</v>
      </c>
      <c r="BF259" s="91">
        <f t="shared" si="60"/>
        <v>0</v>
      </c>
      <c r="BG259" s="91">
        <f t="shared" si="61"/>
        <v>0</v>
      </c>
      <c r="BH259" s="91">
        <f t="shared" si="62"/>
        <v>0</v>
      </c>
      <c r="BI259" s="91">
        <f t="shared" si="63"/>
        <v>0</v>
      </c>
      <c r="BJ259" s="13" t="s">
        <v>84</v>
      </c>
      <c r="BK259" s="91">
        <f t="shared" si="64"/>
        <v>0</v>
      </c>
      <c r="BL259" s="13" t="s">
        <v>247</v>
      </c>
      <c r="BM259" s="172" t="s">
        <v>678</v>
      </c>
    </row>
    <row r="260" spans="1:65" s="2" customFormat="1" ht="24.3" customHeight="1" x14ac:dyDescent="0.2">
      <c r="A260" s="30"/>
      <c r="B260" s="128"/>
      <c r="C260" s="178" t="s">
        <v>646</v>
      </c>
      <c r="D260" s="178" t="s">
        <v>680</v>
      </c>
      <c r="E260" s="179" t="s">
        <v>1342</v>
      </c>
      <c r="F260" s="180" t="s">
        <v>1343</v>
      </c>
      <c r="G260" s="181" t="s">
        <v>926</v>
      </c>
      <c r="H260" s="182">
        <v>2</v>
      </c>
      <c r="I260" s="183"/>
      <c r="J260" s="184">
        <f t="shared" si="55"/>
        <v>0</v>
      </c>
      <c r="K260" s="185"/>
      <c r="L260" s="186"/>
      <c r="M260" s="187" t="s">
        <v>1</v>
      </c>
      <c r="N260" s="188" t="s">
        <v>38</v>
      </c>
      <c r="O260" s="59"/>
      <c r="P260" s="170">
        <f t="shared" si="56"/>
        <v>0</v>
      </c>
      <c r="Q260" s="170">
        <v>0</v>
      </c>
      <c r="R260" s="170">
        <f t="shared" si="57"/>
        <v>0</v>
      </c>
      <c r="S260" s="170">
        <v>0</v>
      </c>
      <c r="T260" s="171">
        <f t="shared" si="58"/>
        <v>0</v>
      </c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R260" s="172" t="s">
        <v>275</v>
      </c>
      <c r="AT260" s="172" t="s">
        <v>680</v>
      </c>
      <c r="AU260" s="172" t="s">
        <v>84</v>
      </c>
      <c r="AY260" s="13" t="s">
        <v>219</v>
      </c>
      <c r="BE260" s="91">
        <f t="shared" si="59"/>
        <v>0</v>
      </c>
      <c r="BF260" s="91">
        <f t="shared" si="60"/>
        <v>0</v>
      </c>
      <c r="BG260" s="91">
        <f t="shared" si="61"/>
        <v>0</v>
      </c>
      <c r="BH260" s="91">
        <f t="shared" si="62"/>
        <v>0</v>
      </c>
      <c r="BI260" s="91">
        <f t="shared" si="63"/>
        <v>0</v>
      </c>
      <c r="BJ260" s="13" t="s">
        <v>84</v>
      </c>
      <c r="BK260" s="91">
        <f t="shared" si="64"/>
        <v>0</v>
      </c>
      <c r="BL260" s="13" t="s">
        <v>247</v>
      </c>
      <c r="BM260" s="172" t="s">
        <v>683</v>
      </c>
    </row>
    <row r="261" spans="1:65" s="2" customFormat="1" ht="24.3" customHeight="1" x14ac:dyDescent="0.2">
      <c r="A261" s="30"/>
      <c r="B261" s="128"/>
      <c r="C261" s="160" t="s">
        <v>650</v>
      </c>
      <c r="D261" s="160" t="s">
        <v>221</v>
      </c>
      <c r="E261" s="161" t="s">
        <v>1344</v>
      </c>
      <c r="F261" s="162" t="s">
        <v>1345</v>
      </c>
      <c r="G261" s="163" t="s">
        <v>926</v>
      </c>
      <c r="H261" s="164">
        <v>2</v>
      </c>
      <c r="I261" s="165"/>
      <c r="J261" s="166">
        <f t="shared" si="55"/>
        <v>0</v>
      </c>
      <c r="K261" s="167"/>
      <c r="L261" s="31"/>
      <c r="M261" s="168" t="s">
        <v>1</v>
      </c>
      <c r="N261" s="169" t="s">
        <v>38</v>
      </c>
      <c r="O261" s="59"/>
      <c r="P261" s="170">
        <f t="shared" si="56"/>
        <v>0</v>
      </c>
      <c r="Q261" s="170">
        <v>0</v>
      </c>
      <c r="R261" s="170">
        <f t="shared" si="57"/>
        <v>0</v>
      </c>
      <c r="S261" s="170">
        <v>0</v>
      </c>
      <c r="T261" s="171">
        <f t="shared" si="58"/>
        <v>0</v>
      </c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R261" s="172" t="s">
        <v>247</v>
      </c>
      <c r="AT261" s="172" t="s">
        <v>221</v>
      </c>
      <c r="AU261" s="172" t="s">
        <v>84</v>
      </c>
      <c r="AY261" s="13" t="s">
        <v>219</v>
      </c>
      <c r="BE261" s="91">
        <f t="shared" si="59"/>
        <v>0</v>
      </c>
      <c r="BF261" s="91">
        <f t="shared" si="60"/>
        <v>0</v>
      </c>
      <c r="BG261" s="91">
        <f t="shared" si="61"/>
        <v>0</v>
      </c>
      <c r="BH261" s="91">
        <f t="shared" si="62"/>
        <v>0</v>
      </c>
      <c r="BI261" s="91">
        <f t="shared" si="63"/>
        <v>0</v>
      </c>
      <c r="BJ261" s="13" t="s">
        <v>84</v>
      </c>
      <c r="BK261" s="91">
        <f t="shared" si="64"/>
        <v>0</v>
      </c>
      <c r="BL261" s="13" t="s">
        <v>247</v>
      </c>
      <c r="BM261" s="172" t="s">
        <v>686</v>
      </c>
    </row>
    <row r="262" spans="1:65" s="2" customFormat="1" ht="24.3" customHeight="1" x14ac:dyDescent="0.2">
      <c r="A262" s="30"/>
      <c r="B262" s="128"/>
      <c r="C262" s="178" t="s">
        <v>654</v>
      </c>
      <c r="D262" s="178" t="s">
        <v>680</v>
      </c>
      <c r="E262" s="179" t="s">
        <v>1346</v>
      </c>
      <c r="F262" s="180" t="s">
        <v>1347</v>
      </c>
      <c r="G262" s="181" t="s">
        <v>926</v>
      </c>
      <c r="H262" s="182">
        <v>1</v>
      </c>
      <c r="I262" s="183"/>
      <c r="J262" s="184">
        <f t="shared" si="55"/>
        <v>0</v>
      </c>
      <c r="K262" s="185"/>
      <c r="L262" s="186"/>
      <c r="M262" s="187" t="s">
        <v>1</v>
      </c>
      <c r="N262" s="188" t="s">
        <v>38</v>
      </c>
      <c r="O262" s="59"/>
      <c r="P262" s="170">
        <f t="shared" si="56"/>
        <v>0</v>
      </c>
      <c r="Q262" s="170">
        <v>0</v>
      </c>
      <c r="R262" s="170">
        <f t="shared" si="57"/>
        <v>0</v>
      </c>
      <c r="S262" s="170">
        <v>0</v>
      </c>
      <c r="T262" s="171">
        <f t="shared" si="58"/>
        <v>0</v>
      </c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R262" s="172" t="s">
        <v>275</v>
      </c>
      <c r="AT262" s="172" t="s">
        <v>680</v>
      </c>
      <c r="AU262" s="172" t="s">
        <v>84</v>
      </c>
      <c r="AY262" s="13" t="s">
        <v>219</v>
      </c>
      <c r="BE262" s="91">
        <f t="shared" si="59"/>
        <v>0</v>
      </c>
      <c r="BF262" s="91">
        <f t="shared" si="60"/>
        <v>0</v>
      </c>
      <c r="BG262" s="91">
        <f t="shared" si="61"/>
        <v>0</v>
      </c>
      <c r="BH262" s="91">
        <f t="shared" si="62"/>
        <v>0</v>
      </c>
      <c r="BI262" s="91">
        <f t="shared" si="63"/>
        <v>0</v>
      </c>
      <c r="BJ262" s="13" t="s">
        <v>84</v>
      </c>
      <c r="BK262" s="91">
        <f t="shared" si="64"/>
        <v>0</v>
      </c>
      <c r="BL262" s="13" t="s">
        <v>247</v>
      </c>
      <c r="BM262" s="172" t="s">
        <v>690</v>
      </c>
    </row>
    <row r="263" spans="1:65" s="2" customFormat="1" ht="21.75" customHeight="1" x14ac:dyDescent="0.2">
      <c r="A263" s="30"/>
      <c r="B263" s="128"/>
      <c r="C263" s="160" t="s">
        <v>464</v>
      </c>
      <c r="D263" s="160" t="s">
        <v>221</v>
      </c>
      <c r="E263" s="161" t="s">
        <v>1348</v>
      </c>
      <c r="F263" s="162" t="s">
        <v>1349</v>
      </c>
      <c r="G263" s="163" t="s">
        <v>926</v>
      </c>
      <c r="H263" s="164">
        <v>1</v>
      </c>
      <c r="I263" s="165"/>
      <c r="J263" s="166">
        <f t="shared" si="55"/>
        <v>0</v>
      </c>
      <c r="K263" s="167"/>
      <c r="L263" s="31"/>
      <c r="M263" s="168" t="s">
        <v>1</v>
      </c>
      <c r="N263" s="169" t="s">
        <v>38</v>
      </c>
      <c r="O263" s="59"/>
      <c r="P263" s="170">
        <f t="shared" si="56"/>
        <v>0</v>
      </c>
      <c r="Q263" s="170">
        <v>0</v>
      </c>
      <c r="R263" s="170">
        <f t="shared" si="57"/>
        <v>0</v>
      </c>
      <c r="S263" s="170">
        <v>0</v>
      </c>
      <c r="T263" s="171">
        <f t="shared" si="58"/>
        <v>0</v>
      </c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R263" s="172" t="s">
        <v>247</v>
      </c>
      <c r="AT263" s="172" t="s">
        <v>221</v>
      </c>
      <c r="AU263" s="172" t="s">
        <v>84</v>
      </c>
      <c r="AY263" s="13" t="s">
        <v>219</v>
      </c>
      <c r="BE263" s="91">
        <f t="shared" si="59"/>
        <v>0</v>
      </c>
      <c r="BF263" s="91">
        <f t="shared" si="60"/>
        <v>0</v>
      </c>
      <c r="BG263" s="91">
        <f t="shared" si="61"/>
        <v>0</v>
      </c>
      <c r="BH263" s="91">
        <f t="shared" si="62"/>
        <v>0</v>
      </c>
      <c r="BI263" s="91">
        <f t="shared" si="63"/>
        <v>0</v>
      </c>
      <c r="BJ263" s="13" t="s">
        <v>84</v>
      </c>
      <c r="BK263" s="91">
        <f t="shared" si="64"/>
        <v>0</v>
      </c>
      <c r="BL263" s="13" t="s">
        <v>247</v>
      </c>
      <c r="BM263" s="172" t="s">
        <v>693</v>
      </c>
    </row>
    <row r="264" spans="1:65" s="2" customFormat="1" ht="24.3" customHeight="1" x14ac:dyDescent="0.2">
      <c r="A264" s="30"/>
      <c r="B264" s="128"/>
      <c r="C264" s="178" t="s">
        <v>661</v>
      </c>
      <c r="D264" s="178" t="s">
        <v>680</v>
      </c>
      <c r="E264" s="179" t="s">
        <v>1350</v>
      </c>
      <c r="F264" s="180" t="s">
        <v>1351</v>
      </c>
      <c r="G264" s="181" t="s">
        <v>926</v>
      </c>
      <c r="H264" s="182">
        <v>1</v>
      </c>
      <c r="I264" s="183"/>
      <c r="J264" s="184">
        <f t="shared" si="55"/>
        <v>0</v>
      </c>
      <c r="K264" s="185"/>
      <c r="L264" s="186"/>
      <c r="M264" s="187" t="s">
        <v>1</v>
      </c>
      <c r="N264" s="188" t="s">
        <v>38</v>
      </c>
      <c r="O264" s="59"/>
      <c r="P264" s="170">
        <f t="shared" si="56"/>
        <v>0</v>
      </c>
      <c r="Q264" s="170">
        <v>0</v>
      </c>
      <c r="R264" s="170">
        <f t="shared" si="57"/>
        <v>0</v>
      </c>
      <c r="S264" s="170">
        <v>0</v>
      </c>
      <c r="T264" s="171">
        <f t="shared" si="58"/>
        <v>0</v>
      </c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R264" s="172" t="s">
        <v>275</v>
      </c>
      <c r="AT264" s="172" t="s">
        <v>680</v>
      </c>
      <c r="AU264" s="172" t="s">
        <v>84</v>
      </c>
      <c r="AY264" s="13" t="s">
        <v>219</v>
      </c>
      <c r="BE264" s="91">
        <f t="shared" si="59"/>
        <v>0</v>
      </c>
      <c r="BF264" s="91">
        <f t="shared" si="60"/>
        <v>0</v>
      </c>
      <c r="BG264" s="91">
        <f t="shared" si="61"/>
        <v>0</v>
      </c>
      <c r="BH264" s="91">
        <f t="shared" si="62"/>
        <v>0</v>
      </c>
      <c r="BI264" s="91">
        <f t="shared" si="63"/>
        <v>0</v>
      </c>
      <c r="BJ264" s="13" t="s">
        <v>84</v>
      </c>
      <c r="BK264" s="91">
        <f t="shared" si="64"/>
        <v>0</v>
      </c>
      <c r="BL264" s="13" t="s">
        <v>247</v>
      </c>
      <c r="BM264" s="172" t="s">
        <v>697</v>
      </c>
    </row>
    <row r="265" spans="1:65" s="2" customFormat="1" ht="21.75" customHeight="1" x14ac:dyDescent="0.2">
      <c r="A265" s="30"/>
      <c r="B265" s="128"/>
      <c r="C265" s="160" t="s">
        <v>467</v>
      </c>
      <c r="D265" s="160" t="s">
        <v>221</v>
      </c>
      <c r="E265" s="161" t="s">
        <v>1352</v>
      </c>
      <c r="F265" s="162" t="s">
        <v>1353</v>
      </c>
      <c r="G265" s="163" t="s">
        <v>926</v>
      </c>
      <c r="H265" s="164">
        <v>1</v>
      </c>
      <c r="I265" s="165"/>
      <c r="J265" s="166">
        <f t="shared" si="55"/>
        <v>0</v>
      </c>
      <c r="K265" s="167"/>
      <c r="L265" s="31"/>
      <c r="M265" s="168" t="s">
        <v>1</v>
      </c>
      <c r="N265" s="169" t="s">
        <v>38</v>
      </c>
      <c r="O265" s="59"/>
      <c r="P265" s="170">
        <f t="shared" si="56"/>
        <v>0</v>
      </c>
      <c r="Q265" s="170">
        <v>0</v>
      </c>
      <c r="R265" s="170">
        <f t="shared" si="57"/>
        <v>0</v>
      </c>
      <c r="S265" s="170">
        <v>0</v>
      </c>
      <c r="T265" s="171">
        <f t="shared" si="58"/>
        <v>0</v>
      </c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R265" s="172" t="s">
        <v>247</v>
      </c>
      <c r="AT265" s="172" t="s">
        <v>221</v>
      </c>
      <c r="AU265" s="172" t="s">
        <v>84</v>
      </c>
      <c r="AY265" s="13" t="s">
        <v>219</v>
      </c>
      <c r="BE265" s="91">
        <f t="shared" si="59"/>
        <v>0</v>
      </c>
      <c r="BF265" s="91">
        <f t="shared" si="60"/>
        <v>0</v>
      </c>
      <c r="BG265" s="91">
        <f t="shared" si="61"/>
        <v>0</v>
      </c>
      <c r="BH265" s="91">
        <f t="shared" si="62"/>
        <v>0</v>
      </c>
      <c r="BI265" s="91">
        <f t="shared" si="63"/>
        <v>0</v>
      </c>
      <c r="BJ265" s="13" t="s">
        <v>84</v>
      </c>
      <c r="BK265" s="91">
        <f t="shared" si="64"/>
        <v>0</v>
      </c>
      <c r="BL265" s="13" t="s">
        <v>247</v>
      </c>
      <c r="BM265" s="172" t="s">
        <v>700</v>
      </c>
    </row>
    <row r="266" spans="1:65" s="2" customFormat="1" ht="33" customHeight="1" x14ac:dyDescent="0.2">
      <c r="A266" s="30"/>
      <c r="B266" s="128"/>
      <c r="C266" s="178" t="s">
        <v>672</v>
      </c>
      <c r="D266" s="178" t="s">
        <v>680</v>
      </c>
      <c r="E266" s="179" t="s">
        <v>1354</v>
      </c>
      <c r="F266" s="180" t="s">
        <v>1355</v>
      </c>
      <c r="G266" s="181" t="s">
        <v>926</v>
      </c>
      <c r="H266" s="182">
        <v>1</v>
      </c>
      <c r="I266" s="183"/>
      <c r="J266" s="184">
        <f t="shared" si="55"/>
        <v>0</v>
      </c>
      <c r="K266" s="185"/>
      <c r="L266" s="186"/>
      <c r="M266" s="187" t="s">
        <v>1</v>
      </c>
      <c r="N266" s="188" t="s">
        <v>38</v>
      </c>
      <c r="O266" s="59"/>
      <c r="P266" s="170">
        <f t="shared" si="56"/>
        <v>0</v>
      </c>
      <c r="Q266" s="170">
        <v>0</v>
      </c>
      <c r="R266" s="170">
        <f t="shared" si="57"/>
        <v>0</v>
      </c>
      <c r="S266" s="170">
        <v>0</v>
      </c>
      <c r="T266" s="171">
        <f t="shared" si="58"/>
        <v>0</v>
      </c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R266" s="172" t="s">
        <v>275</v>
      </c>
      <c r="AT266" s="172" t="s">
        <v>680</v>
      </c>
      <c r="AU266" s="172" t="s">
        <v>84</v>
      </c>
      <c r="AY266" s="13" t="s">
        <v>219</v>
      </c>
      <c r="BE266" s="91">
        <f t="shared" si="59"/>
        <v>0</v>
      </c>
      <c r="BF266" s="91">
        <f t="shared" si="60"/>
        <v>0</v>
      </c>
      <c r="BG266" s="91">
        <f t="shared" si="61"/>
        <v>0</v>
      </c>
      <c r="BH266" s="91">
        <f t="shared" si="62"/>
        <v>0</v>
      </c>
      <c r="BI266" s="91">
        <f t="shared" si="63"/>
        <v>0</v>
      </c>
      <c r="BJ266" s="13" t="s">
        <v>84</v>
      </c>
      <c r="BK266" s="91">
        <f t="shared" si="64"/>
        <v>0</v>
      </c>
      <c r="BL266" s="13" t="s">
        <v>247</v>
      </c>
      <c r="BM266" s="172" t="s">
        <v>704</v>
      </c>
    </row>
    <row r="267" spans="1:65" s="2" customFormat="1" ht="16.5" customHeight="1" x14ac:dyDescent="0.2">
      <c r="A267" s="30"/>
      <c r="B267" s="128"/>
      <c r="C267" s="160" t="s">
        <v>471</v>
      </c>
      <c r="D267" s="160" t="s">
        <v>221</v>
      </c>
      <c r="E267" s="161" t="s">
        <v>1356</v>
      </c>
      <c r="F267" s="162" t="s">
        <v>1357</v>
      </c>
      <c r="G267" s="163" t="s">
        <v>926</v>
      </c>
      <c r="H267" s="164">
        <v>1</v>
      </c>
      <c r="I267" s="165"/>
      <c r="J267" s="166">
        <f t="shared" si="55"/>
        <v>0</v>
      </c>
      <c r="K267" s="167"/>
      <c r="L267" s="31"/>
      <c r="M267" s="168" t="s">
        <v>1</v>
      </c>
      <c r="N267" s="169" t="s">
        <v>38</v>
      </c>
      <c r="O267" s="59"/>
      <c r="P267" s="170">
        <f t="shared" si="56"/>
        <v>0</v>
      </c>
      <c r="Q267" s="170">
        <v>0</v>
      </c>
      <c r="R267" s="170">
        <f t="shared" si="57"/>
        <v>0</v>
      </c>
      <c r="S267" s="170">
        <v>0</v>
      </c>
      <c r="T267" s="171">
        <f t="shared" si="58"/>
        <v>0</v>
      </c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R267" s="172" t="s">
        <v>247</v>
      </c>
      <c r="AT267" s="172" t="s">
        <v>221</v>
      </c>
      <c r="AU267" s="172" t="s">
        <v>84</v>
      </c>
      <c r="AY267" s="13" t="s">
        <v>219</v>
      </c>
      <c r="BE267" s="91">
        <f t="shared" si="59"/>
        <v>0</v>
      </c>
      <c r="BF267" s="91">
        <f t="shared" si="60"/>
        <v>0</v>
      </c>
      <c r="BG267" s="91">
        <f t="shared" si="61"/>
        <v>0</v>
      </c>
      <c r="BH267" s="91">
        <f t="shared" si="62"/>
        <v>0</v>
      </c>
      <c r="BI267" s="91">
        <f t="shared" si="63"/>
        <v>0</v>
      </c>
      <c r="BJ267" s="13" t="s">
        <v>84</v>
      </c>
      <c r="BK267" s="91">
        <f t="shared" si="64"/>
        <v>0</v>
      </c>
      <c r="BL267" s="13" t="s">
        <v>247</v>
      </c>
      <c r="BM267" s="172" t="s">
        <v>707</v>
      </c>
    </row>
    <row r="268" spans="1:65" s="2" customFormat="1" ht="24.3" customHeight="1" x14ac:dyDescent="0.2">
      <c r="A268" s="30"/>
      <c r="B268" s="128"/>
      <c r="C268" s="160" t="s">
        <v>679</v>
      </c>
      <c r="D268" s="160" t="s">
        <v>221</v>
      </c>
      <c r="E268" s="161" t="s">
        <v>1358</v>
      </c>
      <c r="F268" s="162" t="s">
        <v>1359</v>
      </c>
      <c r="G268" s="163" t="s">
        <v>711</v>
      </c>
      <c r="H268" s="189"/>
      <c r="I268" s="165"/>
      <c r="J268" s="166">
        <f t="shared" si="55"/>
        <v>0</v>
      </c>
      <c r="K268" s="167"/>
      <c r="L268" s="31"/>
      <c r="M268" s="168" t="s">
        <v>1</v>
      </c>
      <c r="N268" s="169" t="s">
        <v>38</v>
      </c>
      <c r="O268" s="59"/>
      <c r="P268" s="170">
        <f t="shared" si="56"/>
        <v>0</v>
      </c>
      <c r="Q268" s="170">
        <v>0</v>
      </c>
      <c r="R268" s="170">
        <f t="shared" si="57"/>
        <v>0</v>
      </c>
      <c r="S268" s="170">
        <v>0</v>
      </c>
      <c r="T268" s="171">
        <f t="shared" si="58"/>
        <v>0</v>
      </c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R268" s="172" t="s">
        <v>247</v>
      </c>
      <c r="AT268" s="172" t="s">
        <v>221</v>
      </c>
      <c r="AU268" s="172" t="s">
        <v>84</v>
      </c>
      <c r="AY268" s="13" t="s">
        <v>219</v>
      </c>
      <c r="BE268" s="91">
        <f t="shared" si="59"/>
        <v>0</v>
      </c>
      <c r="BF268" s="91">
        <f t="shared" si="60"/>
        <v>0</v>
      </c>
      <c r="BG268" s="91">
        <f t="shared" si="61"/>
        <v>0</v>
      </c>
      <c r="BH268" s="91">
        <f t="shared" si="62"/>
        <v>0</v>
      </c>
      <c r="BI268" s="91">
        <f t="shared" si="63"/>
        <v>0</v>
      </c>
      <c r="BJ268" s="13" t="s">
        <v>84</v>
      </c>
      <c r="BK268" s="91">
        <f t="shared" si="64"/>
        <v>0</v>
      </c>
      <c r="BL268" s="13" t="s">
        <v>247</v>
      </c>
      <c r="BM268" s="172" t="s">
        <v>1360</v>
      </c>
    </row>
    <row r="269" spans="1:65" s="11" customFormat="1" ht="22.8" customHeight="1" x14ac:dyDescent="0.25">
      <c r="B269" s="147"/>
      <c r="D269" s="148" t="s">
        <v>71</v>
      </c>
      <c r="E269" s="158" t="s">
        <v>1121</v>
      </c>
      <c r="F269" s="158" t="s">
        <v>1361</v>
      </c>
      <c r="I269" s="150"/>
      <c r="J269" s="159">
        <f>BK269</f>
        <v>0</v>
      </c>
      <c r="L269" s="147"/>
      <c r="M269" s="152"/>
      <c r="N269" s="153"/>
      <c r="O269" s="153"/>
      <c r="P269" s="154">
        <f>P270</f>
        <v>0</v>
      </c>
      <c r="Q269" s="153"/>
      <c r="R269" s="154">
        <f>R270</f>
        <v>0</v>
      </c>
      <c r="S269" s="153"/>
      <c r="T269" s="155">
        <f>T270</f>
        <v>0</v>
      </c>
      <c r="AR269" s="148" t="s">
        <v>84</v>
      </c>
      <c r="AT269" s="156" t="s">
        <v>71</v>
      </c>
      <c r="AU269" s="156" t="s">
        <v>78</v>
      </c>
      <c r="AY269" s="148" t="s">
        <v>219</v>
      </c>
      <c r="BK269" s="157">
        <f>BK270</f>
        <v>0</v>
      </c>
    </row>
    <row r="270" spans="1:65" s="2" customFormat="1" ht="24.3" customHeight="1" x14ac:dyDescent="0.2">
      <c r="A270" s="30"/>
      <c r="B270" s="128"/>
      <c r="C270" s="160" t="s">
        <v>474</v>
      </c>
      <c r="D270" s="160" t="s">
        <v>221</v>
      </c>
      <c r="E270" s="161" t="s">
        <v>1362</v>
      </c>
      <c r="F270" s="162" t="s">
        <v>1363</v>
      </c>
      <c r="G270" s="163" t="s">
        <v>926</v>
      </c>
      <c r="H270" s="164">
        <v>1</v>
      </c>
      <c r="I270" s="165"/>
      <c r="J270" s="166">
        <f>ROUND(I270*H270,2)</f>
        <v>0</v>
      </c>
      <c r="K270" s="167"/>
      <c r="L270" s="31"/>
      <c r="M270" s="173" t="s">
        <v>1</v>
      </c>
      <c r="N270" s="174" t="s">
        <v>38</v>
      </c>
      <c r="O270" s="175"/>
      <c r="P270" s="176">
        <f>O270*H270</f>
        <v>0</v>
      </c>
      <c r="Q270" s="176">
        <v>0</v>
      </c>
      <c r="R270" s="176">
        <f>Q270*H270</f>
        <v>0</v>
      </c>
      <c r="S270" s="176">
        <v>0</v>
      </c>
      <c r="T270" s="177">
        <f>S270*H270</f>
        <v>0</v>
      </c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R270" s="172" t="s">
        <v>247</v>
      </c>
      <c r="AT270" s="172" t="s">
        <v>221</v>
      </c>
      <c r="AU270" s="172" t="s">
        <v>84</v>
      </c>
      <c r="AY270" s="13" t="s">
        <v>219</v>
      </c>
      <c r="BE270" s="91">
        <f>IF(N270="základná",J270,0)</f>
        <v>0</v>
      </c>
      <c r="BF270" s="91">
        <f>IF(N270="znížená",J270,0)</f>
        <v>0</v>
      </c>
      <c r="BG270" s="91">
        <f>IF(N270="zákl. prenesená",J270,0)</f>
        <v>0</v>
      </c>
      <c r="BH270" s="91">
        <f>IF(N270="zníž. prenesená",J270,0)</f>
        <v>0</v>
      </c>
      <c r="BI270" s="91">
        <f>IF(N270="nulová",J270,0)</f>
        <v>0</v>
      </c>
      <c r="BJ270" s="13" t="s">
        <v>84</v>
      </c>
      <c r="BK270" s="91">
        <f>ROUND(I270*H270,2)</f>
        <v>0</v>
      </c>
      <c r="BL270" s="13" t="s">
        <v>247</v>
      </c>
      <c r="BM270" s="172" t="s">
        <v>1364</v>
      </c>
    </row>
    <row r="271" spans="1:65" s="2" customFormat="1" ht="24.3" customHeight="1" x14ac:dyDescent="0.2">
      <c r="A271" s="30"/>
      <c r="B271" s="128"/>
      <c r="C271" s="427" t="s">
        <v>2852</v>
      </c>
      <c r="D271" s="427"/>
      <c r="E271" s="7"/>
      <c r="F271" s="7"/>
      <c r="G271" s="7"/>
      <c r="H271" s="7"/>
      <c r="I271" s="7"/>
      <c r="J271" s="192"/>
      <c r="K271" s="193"/>
      <c r="L271" s="31"/>
      <c r="M271" s="194"/>
      <c r="N271" s="169"/>
      <c r="O271" s="59"/>
      <c r="P271" s="170"/>
      <c r="Q271" s="170"/>
      <c r="R271" s="170"/>
      <c r="S271" s="170"/>
      <c r="T271" s="17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R271" s="172"/>
      <c r="AT271" s="172"/>
      <c r="AU271" s="172"/>
      <c r="AY271" s="13"/>
      <c r="BE271" s="91"/>
      <c r="BF271" s="91"/>
      <c r="BG271" s="91"/>
      <c r="BH271" s="91"/>
      <c r="BI271" s="91"/>
      <c r="BJ271" s="13"/>
      <c r="BK271" s="91"/>
      <c r="BL271" s="13"/>
      <c r="BM271" s="172"/>
    </row>
    <row r="272" spans="1:65" s="2" customFormat="1" ht="28.8" customHeight="1" x14ac:dyDescent="0.2">
      <c r="A272" s="30"/>
      <c r="B272" s="128"/>
      <c r="C272" s="427" t="s">
        <v>2853</v>
      </c>
      <c r="D272" s="427"/>
      <c r="E272" s="427"/>
      <c r="F272" s="427"/>
      <c r="G272" s="427"/>
      <c r="H272" s="427"/>
      <c r="I272" s="427"/>
      <c r="J272" s="192"/>
      <c r="K272" s="193"/>
      <c r="L272" s="31"/>
      <c r="M272" s="194"/>
      <c r="N272" s="169"/>
      <c r="O272" s="59"/>
      <c r="P272" s="170"/>
      <c r="Q272" s="170"/>
      <c r="R272" s="170"/>
      <c r="S272" s="170"/>
      <c r="T272" s="17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R272" s="172"/>
      <c r="AT272" s="172"/>
      <c r="AU272" s="172"/>
      <c r="AY272" s="13"/>
      <c r="BE272" s="91"/>
      <c r="BF272" s="91"/>
      <c r="BG272" s="91"/>
      <c r="BH272" s="91"/>
      <c r="BI272" s="91"/>
      <c r="BJ272" s="13"/>
      <c r="BK272" s="91"/>
      <c r="BL272" s="13"/>
      <c r="BM272" s="172"/>
    </row>
    <row r="273" spans="1:65" s="2" customFormat="1" ht="33.450000000000003" customHeight="1" x14ac:dyDescent="0.2">
      <c r="A273" s="30"/>
      <c r="B273" s="128"/>
      <c r="C273" s="427" t="s">
        <v>2854</v>
      </c>
      <c r="D273" s="427"/>
      <c r="E273" s="427"/>
      <c r="F273" s="427"/>
      <c r="G273" s="427"/>
      <c r="H273" s="427"/>
      <c r="I273" s="427"/>
      <c r="J273" s="192"/>
      <c r="K273" s="193"/>
      <c r="L273" s="31"/>
      <c r="M273" s="194"/>
      <c r="N273" s="169"/>
      <c r="O273" s="59"/>
      <c r="P273" s="170"/>
      <c r="Q273" s="170"/>
      <c r="R273" s="170"/>
      <c r="S273" s="170"/>
      <c r="T273" s="17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R273" s="172"/>
      <c r="AT273" s="172"/>
      <c r="AU273" s="172"/>
      <c r="AY273" s="13"/>
      <c r="BE273" s="91"/>
      <c r="BF273" s="91"/>
      <c r="BG273" s="91"/>
      <c r="BH273" s="91"/>
      <c r="BI273" s="91"/>
      <c r="BJ273" s="13"/>
      <c r="BK273" s="91"/>
      <c r="BL273" s="13"/>
      <c r="BM273" s="172"/>
    </row>
    <row r="274" spans="1:65" s="2" customFormat="1" ht="33.450000000000003" customHeight="1" x14ac:dyDescent="0.2">
      <c r="A274" s="30"/>
      <c r="B274" s="128"/>
      <c r="C274" s="427" t="s">
        <v>2855</v>
      </c>
      <c r="D274" s="427"/>
      <c r="E274" s="427"/>
      <c r="F274" s="427"/>
      <c r="G274" s="427"/>
      <c r="H274" s="427"/>
      <c r="I274" s="427"/>
      <c r="J274" s="192"/>
      <c r="K274" s="193"/>
      <c r="L274" s="31"/>
      <c r="M274" s="194"/>
      <c r="N274" s="169"/>
      <c r="O274" s="59"/>
      <c r="P274" s="170"/>
      <c r="Q274" s="170"/>
      <c r="R274" s="170"/>
      <c r="S274" s="170"/>
      <c r="T274" s="17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R274" s="172"/>
      <c r="AT274" s="172"/>
      <c r="AU274" s="172"/>
      <c r="AY274" s="13"/>
      <c r="BE274" s="91"/>
      <c r="BF274" s="91"/>
      <c r="BG274" s="91"/>
      <c r="BH274" s="91"/>
      <c r="BI274" s="91"/>
      <c r="BJ274" s="13"/>
      <c r="BK274" s="91"/>
      <c r="BL274" s="13"/>
      <c r="BM274" s="172"/>
    </row>
    <row r="275" spans="1:65" s="2" customFormat="1" ht="39" customHeight="1" x14ac:dyDescent="0.2">
      <c r="A275" s="30"/>
      <c r="B275" s="128"/>
      <c r="C275" s="427" t="s">
        <v>2856</v>
      </c>
      <c r="D275" s="427"/>
      <c r="E275" s="427"/>
      <c r="F275" s="427"/>
      <c r="G275" s="427"/>
      <c r="H275" s="427"/>
      <c r="I275" s="427"/>
      <c r="J275" s="192"/>
      <c r="K275" s="193"/>
      <c r="L275" s="31"/>
      <c r="M275" s="194"/>
      <c r="N275" s="169"/>
      <c r="O275" s="59"/>
      <c r="P275" s="170"/>
      <c r="Q275" s="170"/>
      <c r="R275" s="170"/>
      <c r="S275" s="170"/>
      <c r="T275" s="17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R275" s="172"/>
      <c r="AT275" s="172"/>
      <c r="AU275" s="172"/>
      <c r="AY275" s="13"/>
      <c r="BE275" s="91"/>
      <c r="BF275" s="91"/>
      <c r="BG275" s="91"/>
      <c r="BH275" s="91"/>
      <c r="BI275" s="91"/>
      <c r="BJ275" s="13"/>
      <c r="BK275" s="91"/>
      <c r="BL275" s="13"/>
      <c r="BM275" s="172"/>
    </row>
    <row r="276" spans="1:65" s="2" customFormat="1" ht="40.799999999999997" customHeight="1" x14ac:dyDescent="0.2">
      <c r="A276" s="30"/>
      <c r="B276" s="128"/>
      <c r="C276" s="427" t="s">
        <v>2857</v>
      </c>
      <c r="D276" s="427"/>
      <c r="E276" s="427"/>
      <c r="F276" s="427"/>
      <c r="G276" s="427"/>
      <c r="H276" s="427"/>
      <c r="I276" s="427"/>
      <c r="J276" s="192"/>
      <c r="K276" s="193"/>
      <c r="L276" s="31"/>
      <c r="M276" s="194"/>
      <c r="N276" s="169"/>
      <c r="O276" s="59"/>
      <c r="P276" s="170"/>
      <c r="Q276" s="170"/>
      <c r="R276" s="170"/>
      <c r="S276" s="170"/>
      <c r="T276" s="17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R276" s="172"/>
      <c r="AT276" s="172"/>
      <c r="AU276" s="172"/>
      <c r="AY276" s="13"/>
      <c r="BE276" s="91"/>
      <c r="BF276" s="91"/>
      <c r="BG276" s="91"/>
      <c r="BH276" s="91"/>
      <c r="BI276" s="91"/>
      <c r="BJ276" s="13"/>
      <c r="BK276" s="91"/>
      <c r="BL276" s="13"/>
      <c r="BM276" s="172"/>
    </row>
    <row r="277" spans="1:65" s="2" customFormat="1" ht="46.2" customHeight="1" x14ac:dyDescent="0.2">
      <c r="A277" s="30"/>
      <c r="B277" s="128"/>
      <c r="C277" s="427" t="s">
        <v>2858</v>
      </c>
      <c r="D277" s="427"/>
      <c r="E277" s="427"/>
      <c r="F277" s="427"/>
      <c r="G277" s="427"/>
      <c r="H277" s="427"/>
      <c r="I277" s="427"/>
      <c r="J277" s="192"/>
      <c r="K277" s="193"/>
      <c r="L277" s="31"/>
      <c r="M277" s="194"/>
      <c r="N277" s="169"/>
      <c r="O277" s="59"/>
      <c r="P277" s="170"/>
      <c r="Q277" s="170"/>
      <c r="R277" s="170"/>
      <c r="S277" s="170"/>
      <c r="T277" s="17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R277" s="172"/>
      <c r="AT277" s="172"/>
      <c r="AU277" s="172"/>
      <c r="AY277" s="13"/>
      <c r="BE277" s="91"/>
      <c r="BF277" s="91"/>
      <c r="BG277" s="91"/>
      <c r="BH277" s="91"/>
      <c r="BI277" s="91"/>
      <c r="BJ277" s="13"/>
      <c r="BK277" s="91"/>
      <c r="BL277" s="13"/>
      <c r="BM277" s="172"/>
    </row>
    <row r="278" spans="1:65" s="2" customFormat="1" ht="7.05" customHeight="1" x14ac:dyDescent="0.2">
      <c r="A278" s="30"/>
      <c r="B278" s="48"/>
      <c r="C278" s="49"/>
      <c r="D278" s="49"/>
      <c r="E278" s="49"/>
      <c r="F278" s="49"/>
      <c r="G278" s="49"/>
      <c r="H278" s="49"/>
      <c r="I278" s="49"/>
      <c r="J278" s="49"/>
      <c r="K278" s="49"/>
      <c r="L278" s="31"/>
      <c r="M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</row>
  </sheetData>
  <autoFilter ref="C144:K270"/>
  <mergeCells count="27">
    <mergeCell ref="C276:I276"/>
    <mergeCell ref="C277:I277"/>
    <mergeCell ref="C271:D271"/>
    <mergeCell ref="C272:I272"/>
    <mergeCell ref="C273:I273"/>
    <mergeCell ref="C274:I274"/>
    <mergeCell ref="C275:I275"/>
    <mergeCell ref="L2:V2"/>
    <mergeCell ref="D115:F115"/>
    <mergeCell ref="D116:F116"/>
    <mergeCell ref="D117:F117"/>
    <mergeCell ref="D118:F118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  <mergeCell ref="E131:H131"/>
    <mergeCell ref="E135:H135"/>
    <mergeCell ref="E133:H133"/>
    <mergeCell ref="E137:H137"/>
    <mergeCell ref="D119:F11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92"/>
  <sheetViews>
    <sheetView showGridLines="0" topLeftCell="A278" workbookViewId="0">
      <selection activeCell="J43" sqref="J43"/>
    </sheetView>
  </sheetViews>
  <sheetFormatPr defaultColWidth="8.7109375" defaultRowHeight="10.199999999999999" x14ac:dyDescent="0.2"/>
  <cols>
    <col min="1" max="1" width="8.28515625" style="1" customWidth="1"/>
    <col min="2" max="2" width="1.28515625" style="1" customWidth="1"/>
    <col min="3" max="4" width="4.28515625" style="1" customWidth="1"/>
    <col min="5" max="5" width="17.28515625" style="1" customWidth="1"/>
    <col min="6" max="6" width="50.7109375" style="1" customWidth="1"/>
    <col min="7" max="7" width="7.42578125" style="1" customWidth="1"/>
    <col min="8" max="8" width="14" style="1" customWidth="1"/>
    <col min="9" max="9" width="15.71093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7109375" style="1" hidden="1" customWidth="1"/>
    <col min="14" max="14" width="9.28515625" style="1" hidden="1"/>
    <col min="15" max="20" width="14.28515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7.049999999999997" customHeight="1" x14ac:dyDescent="0.2">
      <c r="L2" s="373" t="s">
        <v>5</v>
      </c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13" t="s">
        <v>104</v>
      </c>
    </row>
    <row r="3" spans="1:46" s="1" customFormat="1" ht="7.0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1:46" s="1" customFormat="1" ht="25.05" customHeight="1" x14ac:dyDescent="0.2">
      <c r="B4" s="16"/>
      <c r="D4" s="17" t="s">
        <v>180</v>
      </c>
      <c r="L4" s="16"/>
      <c r="M4" s="97" t="s">
        <v>9</v>
      </c>
      <c r="AT4" s="13" t="s">
        <v>3</v>
      </c>
    </row>
    <row r="5" spans="1:46" s="1" customFormat="1" ht="7.05" customHeight="1" x14ac:dyDescent="0.2">
      <c r="B5" s="16"/>
      <c r="L5" s="16"/>
    </row>
    <row r="6" spans="1:46" s="1" customFormat="1" ht="12" customHeight="1" x14ac:dyDescent="0.2">
      <c r="B6" s="16"/>
      <c r="D6" s="23" t="s">
        <v>15</v>
      </c>
      <c r="L6" s="16"/>
    </row>
    <row r="7" spans="1:46" s="1" customFormat="1" ht="16.5" customHeight="1" x14ac:dyDescent="0.2">
      <c r="B7" s="16"/>
      <c r="E7" s="428" t="str">
        <f>'Rekapitulácia stavby'!K6</f>
        <v>Vinárstvo S</v>
      </c>
      <c r="F7" s="429"/>
      <c r="G7" s="429"/>
      <c r="H7" s="429"/>
      <c r="L7" s="16"/>
    </row>
    <row r="8" spans="1:46" ht="13.2" x14ac:dyDescent="0.2">
      <c r="B8" s="16"/>
      <c r="D8" s="23" t="s">
        <v>181</v>
      </c>
      <c r="L8" s="16"/>
    </row>
    <row r="9" spans="1:46" s="1" customFormat="1" ht="16.5" customHeight="1" x14ac:dyDescent="0.2">
      <c r="B9" s="16"/>
      <c r="E9" s="428" t="s">
        <v>87</v>
      </c>
      <c r="F9" s="374"/>
      <c r="G9" s="374"/>
      <c r="H9" s="374"/>
      <c r="L9" s="16"/>
    </row>
    <row r="10" spans="1:46" s="1" customFormat="1" ht="12" customHeight="1" x14ac:dyDescent="0.2">
      <c r="B10" s="16"/>
      <c r="D10" s="23" t="s">
        <v>182</v>
      </c>
      <c r="L10" s="16"/>
    </row>
    <row r="11" spans="1:46" s="2" customFormat="1" ht="16.5" customHeight="1" x14ac:dyDescent="0.2">
      <c r="A11" s="30"/>
      <c r="B11" s="31"/>
      <c r="C11" s="30"/>
      <c r="D11" s="30"/>
      <c r="E11" s="431" t="s">
        <v>2843</v>
      </c>
      <c r="F11" s="425"/>
      <c r="G11" s="425"/>
      <c r="H11" s="425"/>
      <c r="I11" s="30"/>
      <c r="J11" s="30"/>
      <c r="K11" s="30"/>
      <c r="L11" s="4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 x14ac:dyDescent="0.2">
      <c r="A12" s="30"/>
      <c r="B12" s="31"/>
      <c r="C12" s="30"/>
      <c r="D12" s="23"/>
      <c r="E12" s="30"/>
      <c r="F12" s="30"/>
      <c r="G12" s="30"/>
      <c r="H12" s="30"/>
      <c r="I12" s="30"/>
      <c r="J12" s="30"/>
      <c r="K12" s="30"/>
      <c r="L12" s="4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6.5" customHeight="1" x14ac:dyDescent="0.2">
      <c r="A13" s="30"/>
      <c r="B13" s="31"/>
      <c r="C13" s="30"/>
      <c r="D13" s="30"/>
      <c r="E13" s="404"/>
      <c r="F13" s="425"/>
      <c r="G13" s="425"/>
      <c r="H13" s="425"/>
      <c r="I13" s="30"/>
      <c r="J13" s="30"/>
      <c r="K13" s="30"/>
      <c r="L13" s="4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x14ac:dyDescent="0.2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4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2" customHeight="1" x14ac:dyDescent="0.2">
      <c r="A15" s="30"/>
      <c r="B15" s="31"/>
      <c r="C15" s="30"/>
      <c r="D15" s="23" t="s">
        <v>16</v>
      </c>
      <c r="E15" s="30"/>
      <c r="F15" s="21" t="s">
        <v>1</v>
      </c>
      <c r="G15" s="30"/>
      <c r="H15" s="30"/>
      <c r="I15" s="23" t="s">
        <v>17</v>
      </c>
      <c r="J15" s="21" t="s">
        <v>1</v>
      </c>
      <c r="K15" s="30"/>
      <c r="L15" s="4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12" customHeight="1" x14ac:dyDescent="0.2">
      <c r="A16" s="30"/>
      <c r="B16" s="31"/>
      <c r="C16" s="30"/>
      <c r="D16" s="23" t="s">
        <v>18</v>
      </c>
      <c r="E16" s="30"/>
      <c r="F16" s="21" t="s">
        <v>183</v>
      </c>
      <c r="G16" s="30"/>
      <c r="H16" s="30"/>
      <c r="I16" s="23" t="s">
        <v>20</v>
      </c>
      <c r="J16" s="56">
        <f>'Rekapitulácia stavby'!AN8</f>
        <v>44665</v>
      </c>
      <c r="K16" s="30"/>
      <c r="L16" s="43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0.8" customHeight="1" x14ac:dyDescent="0.2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43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2" customHeight="1" x14ac:dyDescent="0.2">
      <c r="A18" s="30"/>
      <c r="B18" s="31"/>
      <c r="C18" s="30"/>
      <c r="D18" s="23" t="s">
        <v>21</v>
      </c>
      <c r="E18" s="30"/>
      <c r="F18" s="30"/>
      <c r="G18" s="30"/>
      <c r="H18" s="30"/>
      <c r="I18" s="23" t="s">
        <v>22</v>
      </c>
      <c r="J18" s="21" t="s">
        <v>1</v>
      </c>
      <c r="K18" s="30"/>
      <c r="L18" s="4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8" customHeight="1" x14ac:dyDescent="0.2">
      <c r="A19" s="30"/>
      <c r="B19" s="31"/>
      <c r="C19" s="30"/>
      <c r="D19" s="30"/>
      <c r="E19" s="21" t="s">
        <v>184</v>
      </c>
      <c r="F19" s="30"/>
      <c r="G19" s="30"/>
      <c r="H19" s="30"/>
      <c r="I19" s="23" t="s">
        <v>23</v>
      </c>
      <c r="J19" s="21" t="s">
        <v>1</v>
      </c>
      <c r="K19" s="30"/>
      <c r="L19" s="43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7.05" customHeight="1" x14ac:dyDescent="0.2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43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2" customHeight="1" x14ac:dyDescent="0.2">
      <c r="A21" s="30"/>
      <c r="B21" s="31"/>
      <c r="C21" s="30"/>
      <c r="D21" s="23" t="s">
        <v>24</v>
      </c>
      <c r="E21" s="30"/>
      <c r="F21" s="30"/>
      <c r="G21" s="30"/>
      <c r="H21" s="30"/>
      <c r="I21" s="23" t="s">
        <v>22</v>
      </c>
      <c r="J21" s="24" t="str">
        <f>'Rekapitulácia stavby'!AN13</f>
        <v>Vyplň údaj</v>
      </c>
      <c r="K21" s="30"/>
      <c r="L21" s="43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8" customHeight="1" x14ac:dyDescent="0.2">
      <c r="A22" s="30"/>
      <c r="B22" s="31"/>
      <c r="C22" s="30"/>
      <c r="D22" s="30"/>
      <c r="E22" s="426" t="str">
        <f>'Rekapitulácia stavby'!E14</f>
        <v>Vyplň údaj</v>
      </c>
      <c r="F22" s="378"/>
      <c r="G22" s="378"/>
      <c r="H22" s="378"/>
      <c r="I22" s="23" t="s">
        <v>23</v>
      </c>
      <c r="J22" s="24" t="str">
        <f>'Rekapitulácia stavby'!AN14</f>
        <v>Vyplň údaj</v>
      </c>
      <c r="K22" s="30"/>
      <c r="L22" s="4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7.05" customHeight="1" x14ac:dyDescent="0.2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4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2" customHeight="1" x14ac:dyDescent="0.2">
      <c r="A24" s="30"/>
      <c r="B24" s="31"/>
      <c r="C24" s="30"/>
      <c r="D24" s="23" t="s">
        <v>26</v>
      </c>
      <c r="E24" s="30"/>
      <c r="F24" s="30"/>
      <c r="G24" s="30"/>
      <c r="H24" s="30"/>
      <c r="I24" s="23" t="s">
        <v>22</v>
      </c>
      <c r="J24" s="21" t="s">
        <v>1</v>
      </c>
      <c r="K24" s="30"/>
      <c r="L24" s="43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8" customHeight="1" x14ac:dyDescent="0.2">
      <c r="A25" s="30"/>
      <c r="B25" s="31"/>
      <c r="C25" s="30"/>
      <c r="D25" s="30"/>
      <c r="E25" s="21" t="s">
        <v>185</v>
      </c>
      <c r="F25" s="30"/>
      <c r="G25" s="30"/>
      <c r="H25" s="30"/>
      <c r="I25" s="23" t="s">
        <v>23</v>
      </c>
      <c r="J25" s="21" t="s">
        <v>1</v>
      </c>
      <c r="K25" s="30"/>
      <c r="L25" s="43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7.05" customHeight="1" x14ac:dyDescent="0.2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4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12" customHeight="1" x14ac:dyDescent="0.2">
      <c r="A27" s="30"/>
      <c r="B27" s="31"/>
      <c r="C27" s="30"/>
      <c r="D27" s="23" t="s">
        <v>28</v>
      </c>
      <c r="E27" s="30"/>
      <c r="F27" s="30"/>
      <c r="G27" s="30"/>
      <c r="H27" s="30"/>
      <c r="I27" s="23" t="s">
        <v>22</v>
      </c>
      <c r="J27" s="21" t="s">
        <v>1</v>
      </c>
      <c r="K27" s="30"/>
      <c r="L27" s="43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18" customHeight="1" x14ac:dyDescent="0.2">
      <c r="A28" s="30"/>
      <c r="B28" s="31"/>
      <c r="C28" s="30"/>
      <c r="D28" s="30"/>
      <c r="E28" s="21" t="s">
        <v>186</v>
      </c>
      <c r="F28" s="30"/>
      <c r="G28" s="30"/>
      <c r="H28" s="30"/>
      <c r="I28" s="23" t="s">
        <v>23</v>
      </c>
      <c r="J28" s="21" t="s">
        <v>1</v>
      </c>
      <c r="K28" s="30"/>
      <c r="L28" s="4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7.05" customHeight="1" x14ac:dyDescent="0.2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43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12" customHeight="1" x14ac:dyDescent="0.2">
      <c r="A30" s="30"/>
      <c r="B30" s="31"/>
      <c r="C30" s="30"/>
      <c r="D30" s="23" t="s">
        <v>29</v>
      </c>
      <c r="E30" s="30"/>
      <c r="F30" s="30"/>
      <c r="G30" s="30"/>
      <c r="H30" s="30"/>
      <c r="I30" s="30"/>
      <c r="J30" s="30"/>
      <c r="K30" s="30"/>
      <c r="L30" s="43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7" customFormat="1" ht="16.5" customHeight="1" x14ac:dyDescent="0.2">
      <c r="A31" s="98"/>
      <c r="B31" s="99"/>
      <c r="C31" s="98"/>
      <c r="D31" s="98"/>
      <c r="E31" s="382" t="s">
        <v>1</v>
      </c>
      <c r="F31" s="382"/>
      <c r="G31" s="382"/>
      <c r="H31" s="382"/>
      <c r="I31" s="98"/>
      <c r="J31" s="98"/>
      <c r="K31" s="98"/>
      <c r="L31" s="100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</row>
    <row r="32" spans="1:31" s="2" customFormat="1" ht="7.05" customHeight="1" x14ac:dyDescent="0.2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43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7.05" customHeight="1" x14ac:dyDescent="0.2">
      <c r="A33" s="30"/>
      <c r="B33" s="31"/>
      <c r="C33" s="30"/>
      <c r="D33" s="67"/>
      <c r="E33" s="67"/>
      <c r="F33" s="67"/>
      <c r="G33" s="67"/>
      <c r="H33" s="67"/>
      <c r="I33" s="67"/>
      <c r="J33" s="67"/>
      <c r="K33" s="67"/>
      <c r="L33" s="4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55" customHeight="1" x14ac:dyDescent="0.2">
      <c r="A34" s="30"/>
      <c r="B34" s="31"/>
      <c r="C34" s="30"/>
      <c r="D34" s="21" t="s">
        <v>187</v>
      </c>
      <c r="E34" s="30"/>
      <c r="F34" s="30"/>
      <c r="G34" s="30"/>
      <c r="H34" s="30"/>
      <c r="I34" s="30"/>
      <c r="J34" s="29">
        <f>J100</f>
        <v>0</v>
      </c>
      <c r="K34" s="30"/>
      <c r="L34" s="43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55" customHeight="1" x14ac:dyDescent="0.2">
      <c r="A35" s="30"/>
      <c r="B35" s="31"/>
      <c r="C35" s="30"/>
      <c r="D35" s="28" t="s">
        <v>174</v>
      </c>
      <c r="E35" s="30"/>
      <c r="F35" s="30"/>
      <c r="G35" s="30"/>
      <c r="H35" s="30"/>
      <c r="I35" s="30"/>
      <c r="J35" s="29">
        <f>J110</f>
        <v>0</v>
      </c>
      <c r="K35" s="30"/>
      <c r="L35" s="4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25.2" customHeight="1" x14ac:dyDescent="0.2">
      <c r="A36" s="30"/>
      <c r="B36" s="31"/>
      <c r="C36" s="30"/>
      <c r="D36" s="101" t="s">
        <v>32</v>
      </c>
      <c r="E36" s="30"/>
      <c r="F36" s="30"/>
      <c r="G36" s="30"/>
      <c r="H36" s="30"/>
      <c r="I36" s="30"/>
      <c r="J36" s="72">
        <f>ROUND(J34 + J35, 2)</f>
        <v>0</v>
      </c>
      <c r="K36" s="30"/>
      <c r="L36" s="4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7.05" customHeight="1" x14ac:dyDescent="0.2">
      <c r="A37" s="30"/>
      <c r="B37" s="31"/>
      <c r="C37" s="30"/>
      <c r="D37" s="67"/>
      <c r="E37" s="67"/>
      <c r="F37" s="67"/>
      <c r="G37" s="67"/>
      <c r="H37" s="67"/>
      <c r="I37" s="67"/>
      <c r="J37" s="67"/>
      <c r="K37" s="67"/>
      <c r="L37" s="43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55" customHeight="1" x14ac:dyDescent="0.2">
      <c r="A38" s="30"/>
      <c r="B38" s="31"/>
      <c r="C38" s="30"/>
      <c r="D38" s="30"/>
      <c r="E38" s="30"/>
      <c r="F38" s="34" t="s">
        <v>34</v>
      </c>
      <c r="G38" s="30"/>
      <c r="H38" s="30"/>
      <c r="I38" s="34" t="s">
        <v>33</v>
      </c>
      <c r="J38" s="34" t="s">
        <v>35</v>
      </c>
      <c r="K38" s="30"/>
      <c r="L38" s="43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55" customHeight="1" x14ac:dyDescent="0.2">
      <c r="A39" s="30"/>
      <c r="B39" s="31"/>
      <c r="C39" s="30"/>
      <c r="D39" s="102" t="s">
        <v>36</v>
      </c>
      <c r="E39" s="36" t="s">
        <v>37</v>
      </c>
      <c r="F39" s="103">
        <f>ROUND((SUM(BE110:BE117) + SUM(BE141:BE284)),  2)</f>
        <v>0</v>
      </c>
      <c r="G39" s="104"/>
      <c r="H39" s="104"/>
      <c r="I39" s="105">
        <v>0.2</v>
      </c>
      <c r="J39" s="103">
        <f>ROUND(((SUM(BE110:BE117) + SUM(BE141:BE284))*I39),  2)</f>
        <v>0</v>
      </c>
      <c r="K39" s="30"/>
      <c r="L39" s="43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55" customHeight="1" x14ac:dyDescent="0.2">
      <c r="A40" s="30"/>
      <c r="B40" s="31"/>
      <c r="C40" s="30"/>
      <c r="D40" s="30"/>
      <c r="E40" s="36" t="s">
        <v>38</v>
      </c>
      <c r="F40" s="103">
        <f>ROUND((SUM(BF110:BF117) + SUM(BF141:BF284)),  2)</f>
        <v>0</v>
      </c>
      <c r="G40" s="104"/>
      <c r="H40" s="104"/>
      <c r="I40" s="105">
        <v>0.2</v>
      </c>
      <c r="J40" s="103">
        <f>ROUND(((SUM(BF110:BF117) + SUM(BF141:BF284))*I40),  2)</f>
        <v>0</v>
      </c>
      <c r="K40" s="30"/>
      <c r="L40" s="43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14.55" hidden="1" customHeight="1" x14ac:dyDescent="0.2">
      <c r="A41" s="30"/>
      <c r="B41" s="31"/>
      <c r="C41" s="30"/>
      <c r="D41" s="30"/>
      <c r="E41" s="23" t="s">
        <v>39</v>
      </c>
      <c r="F41" s="106">
        <f>ROUND((SUM(BG110:BG117) + SUM(BG141:BG284)),  2)</f>
        <v>0</v>
      </c>
      <c r="G41" s="30"/>
      <c r="H41" s="30"/>
      <c r="I41" s="107">
        <v>0.2</v>
      </c>
      <c r="J41" s="106">
        <f>0</f>
        <v>0</v>
      </c>
      <c r="K41" s="30"/>
      <c r="L41" s="43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14.55" hidden="1" customHeight="1" x14ac:dyDescent="0.2">
      <c r="A42" s="30"/>
      <c r="B42" s="31"/>
      <c r="C42" s="30"/>
      <c r="D42" s="30"/>
      <c r="E42" s="23" t="s">
        <v>40</v>
      </c>
      <c r="F42" s="106">
        <f>ROUND((SUM(BH110:BH117) + SUM(BH141:BH284)),  2)</f>
        <v>0</v>
      </c>
      <c r="G42" s="30"/>
      <c r="H42" s="30"/>
      <c r="I42" s="107">
        <v>0.2</v>
      </c>
      <c r="J42" s="106">
        <f>0</f>
        <v>0</v>
      </c>
      <c r="K42" s="30"/>
      <c r="L42" s="43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" customFormat="1" ht="14.55" hidden="1" customHeight="1" x14ac:dyDescent="0.2">
      <c r="A43" s="30"/>
      <c r="B43" s="31"/>
      <c r="C43" s="30"/>
      <c r="D43" s="30"/>
      <c r="E43" s="36" t="s">
        <v>41</v>
      </c>
      <c r="F43" s="103">
        <f>ROUND((SUM(BI110:BI117) + SUM(BI141:BI284)),  2)</f>
        <v>0</v>
      </c>
      <c r="G43" s="104"/>
      <c r="H43" s="104"/>
      <c r="I43" s="105">
        <v>0</v>
      </c>
      <c r="J43" s="103">
        <f>0</f>
        <v>0</v>
      </c>
      <c r="K43" s="30"/>
      <c r="L43" s="43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2" customFormat="1" ht="7.05" customHeight="1" x14ac:dyDescent="0.2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43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s="2" customFormat="1" ht="25.2" customHeight="1" x14ac:dyDescent="0.2">
      <c r="A45" s="30"/>
      <c r="B45" s="31"/>
      <c r="C45" s="95"/>
      <c r="D45" s="108" t="s">
        <v>42</v>
      </c>
      <c r="E45" s="61"/>
      <c r="F45" s="61"/>
      <c r="G45" s="109" t="s">
        <v>43</v>
      </c>
      <c r="H45" s="110" t="s">
        <v>44</v>
      </c>
      <c r="I45" s="61"/>
      <c r="J45" s="111">
        <f>SUM(J36:J43)</f>
        <v>0</v>
      </c>
      <c r="K45" s="112"/>
      <c r="L45" s="43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  <row r="46" spans="1:31" s="2" customFormat="1" ht="14.55" customHeight="1" x14ac:dyDescent="0.2">
      <c r="A46" s="30"/>
      <c r="B46" s="31"/>
      <c r="C46" s="30"/>
      <c r="D46" s="30"/>
      <c r="E46" s="30"/>
      <c r="F46" s="30"/>
      <c r="G46" s="30"/>
      <c r="H46" s="30"/>
      <c r="I46" s="30"/>
      <c r="J46" s="30"/>
      <c r="K46" s="30"/>
      <c r="L46" s="43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:31" s="1" customFormat="1" ht="14.55" customHeight="1" x14ac:dyDescent="0.2">
      <c r="B47" s="16"/>
      <c r="L47" s="16"/>
    </row>
    <row r="48" spans="1:31" s="1" customFormat="1" ht="14.55" customHeight="1" x14ac:dyDescent="0.2">
      <c r="B48" s="16"/>
      <c r="L48" s="16"/>
    </row>
    <row r="49" spans="1:31" s="1" customFormat="1" ht="14.55" customHeight="1" x14ac:dyDescent="0.2">
      <c r="B49" s="16"/>
      <c r="L49" s="16"/>
    </row>
    <row r="50" spans="1:31" s="2" customFormat="1" ht="14.55" customHeight="1" x14ac:dyDescent="0.2">
      <c r="B50" s="43"/>
      <c r="D50" s="44" t="s">
        <v>45</v>
      </c>
      <c r="E50" s="45"/>
      <c r="F50" s="45"/>
      <c r="G50" s="44" t="s">
        <v>46</v>
      </c>
      <c r="H50" s="45"/>
      <c r="I50" s="45"/>
      <c r="J50" s="45"/>
      <c r="K50" s="45"/>
      <c r="L50" s="43"/>
    </row>
    <row r="51" spans="1:31" x14ac:dyDescent="0.2">
      <c r="B51" s="16"/>
      <c r="L51" s="16"/>
    </row>
    <row r="52" spans="1:31" x14ac:dyDescent="0.2">
      <c r="B52" s="16"/>
      <c r="L52" s="16"/>
    </row>
    <row r="53" spans="1:31" x14ac:dyDescent="0.2">
      <c r="B53" s="16"/>
      <c r="L53" s="16"/>
    </row>
    <row r="54" spans="1:31" x14ac:dyDescent="0.2">
      <c r="B54" s="16"/>
      <c r="L54" s="16"/>
    </row>
    <row r="55" spans="1:31" x14ac:dyDescent="0.2">
      <c r="B55" s="16"/>
      <c r="L55" s="16"/>
    </row>
    <row r="56" spans="1:31" x14ac:dyDescent="0.2">
      <c r="B56" s="16"/>
      <c r="L56" s="16"/>
    </row>
    <row r="57" spans="1:31" x14ac:dyDescent="0.2">
      <c r="B57" s="16"/>
      <c r="L57" s="16"/>
    </row>
    <row r="58" spans="1:31" x14ac:dyDescent="0.2">
      <c r="B58" s="16"/>
      <c r="L58" s="16"/>
    </row>
    <row r="59" spans="1:31" x14ac:dyDescent="0.2">
      <c r="B59" s="16"/>
      <c r="L59" s="16"/>
    </row>
    <row r="60" spans="1:31" x14ac:dyDescent="0.2">
      <c r="B60" s="16"/>
      <c r="L60" s="16"/>
    </row>
    <row r="61" spans="1:31" s="2" customFormat="1" ht="13.2" x14ac:dyDescent="0.2">
      <c r="A61" s="30"/>
      <c r="B61" s="31"/>
      <c r="C61" s="30"/>
      <c r="D61" s="46" t="s">
        <v>47</v>
      </c>
      <c r="E61" s="33"/>
      <c r="F61" s="113" t="s">
        <v>48</v>
      </c>
      <c r="G61" s="46" t="s">
        <v>47</v>
      </c>
      <c r="H61" s="33"/>
      <c r="I61" s="33"/>
      <c r="J61" s="114" t="s">
        <v>48</v>
      </c>
      <c r="K61" s="33"/>
      <c r="L61" s="4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x14ac:dyDescent="0.2">
      <c r="B62" s="16"/>
      <c r="L62" s="16"/>
    </row>
    <row r="63" spans="1:31" x14ac:dyDescent="0.2">
      <c r="B63" s="16"/>
      <c r="L63" s="16"/>
    </row>
    <row r="64" spans="1:31" x14ac:dyDescent="0.2">
      <c r="B64" s="16"/>
      <c r="L64" s="16"/>
    </row>
    <row r="65" spans="1:31" s="2" customFormat="1" ht="13.2" x14ac:dyDescent="0.2">
      <c r="A65" s="30"/>
      <c r="B65" s="31"/>
      <c r="C65" s="30"/>
      <c r="D65" s="44" t="s">
        <v>49</v>
      </c>
      <c r="E65" s="47"/>
      <c r="F65" s="47"/>
      <c r="G65" s="44" t="s">
        <v>50</v>
      </c>
      <c r="H65" s="47"/>
      <c r="I65" s="47"/>
      <c r="J65" s="47"/>
      <c r="K65" s="47"/>
      <c r="L65" s="4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x14ac:dyDescent="0.2">
      <c r="B66" s="16"/>
      <c r="L66" s="16"/>
    </row>
    <row r="67" spans="1:31" x14ac:dyDescent="0.2">
      <c r="B67" s="16"/>
      <c r="L67" s="16"/>
    </row>
    <row r="68" spans="1:31" x14ac:dyDescent="0.2">
      <c r="B68" s="16"/>
      <c r="L68" s="16"/>
    </row>
    <row r="69" spans="1:31" x14ac:dyDescent="0.2">
      <c r="B69" s="16"/>
      <c r="L69" s="16"/>
    </row>
    <row r="70" spans="1:31" x14ac:dyDescent="0.2">
      <c r="B70" s="16"/>
      <c r="L70" s="16"/>
    </row>
    <row r="71" spans="1:31" x14ac:dyDescent="0.2">
      <c r="B71" s="16"/>
      <c r="L71" s="16"/>
    </row>
    <row r="72" spans="1:31" x14ac:dyDescent="0.2">
      <c r="B72" s="16"/>
      <c r="L72" s="16"/>
    </row>
    <row r="73" spans="1:31" x14ac:dyDescent="0.2">
      <c r="B73" s="16"/>
      <c r="L73" s="16"/>
    </row>
    <row r="74" spans="1:31" x14ac:dyDescent="0.2">
      <c r="B74" s="16"/>
      <c r="L74" s="16"/>
    </row>
    <row r="75" spans="1:31" x14ac:dyDescent="0.2">
      <c r="B75" s="16"/>
      <c r="L75" s="16"/>
    </row>
    <row r="76" spans="1:31" s="2" customFormat="1" ht="13.2" x14ac:dyDescent="0.2">
      <c r="A76" s="30"/>
      <c r="B76" s="31"/>
      <c r="C76" s="30"/>
      <c r="D76" s="46" t="s">
        <v>47</v>
      </c>
      <c r="E76" s="33"/>
      <c r="F76" s="113" t="s">
        <v>48</v>
      </c>
      <c r="G76" s="46" t="s">
        <v>47</v>
      </c>
      <c r="H76" s="33"/>
      <c r="I76" s="33"/>
      <c r="J76" s="114" t="s">
        <v>48</v>
      </c>
      <c r="K76" s="33"/>
      <c r="L76" s="4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55" customHeight="1" x14ac:dyDescent="0.2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7.05" customHeight="1" x14ac:dyDescent="0.2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5.05" customHeight="1" x14ac:dyDescent="0.2">
      <c r="A82" s="30"/>
      <c r="B82" s="31"/>
      <c r="C82" s="17" t="s">
        <v>188</v>
      </c>
      <c r="D82" s="30"/>
      <c r="E82" s="30"/>
      <c r="F82" s="30"/>
      <c r="G82" s="30"/>
      <c r="H82" s="30"/>
      <c r="I82" s="30"/>
      <c r="J82" s="30"/>
      <c r="K82" s="30"/>
      <c r="L82" s="4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7.05" customHeight="1" x14ac:dyDescent="0.2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 x14ac:dyDescent="0.2">
      <c r="A84" s="30"/>
      <c r="B84" s="31"/>
      <c r="C84" s="23" t="s">
        <v>15</v>
      </c>
      <c r="D84" s="30"/>
      <c r="E84" s="30"/>
      <c r="F84" s="30"/>
      <c r="G84" s="30"/>
      <c r="H84" s="30"/>
      <c r="I84" s="30"/>
      <c r="J84" s="30"/>
      <c r="K84" s="30"/>
      <c r="L84" s="4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 x14ac:dyDescent="0.2">
      <c r="A85" s="30"/>
      <c r="B85" s="31"/>
      <c r="C85" s="30"/>
      <c r="D85" s="30"/>
      <c r="E85" s="428" t="str">
        <f>E7</f>
        <v>Vinárstvo S</v>
      </c>
      <c r="F85" s="429"/>
      <c r="G85" s="429"/>
      <c r="H85" s="429"/>
      <c r="I85" s="30"/>
      <c r="J85" s="30"/>
      <c r="K85" s="30"/>
      <c r="L85" s="4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1" customFormat="1" ht="12" customHeight="1" x14ac:dyDescent="0.2">
      <c r="B86" s="16"/>
      <c r="C86" s="23" t="s">
        <v>181</v>
      </c>
      <c r="L86" s="16"/>
    </row>
    <row r="87" spans="1:31" s="1" customFormat="1" ht="16.5" customHeight="1" x14ac:dyDescent="0.2">
      <c r="B87" s="16"/>
      <c r="E87" s="428" t="s">
        <v>87</v>
      </c>
      <c r="F87" s="374"/>
      <c r="G87" s="374"/>
      <c r="H87" s="374"/>
      <c r="L87" s="16"/>
    </row>
    <row r="88" spans="1:31" s="1" customFormat="1" ht="12" customHeight="1" x14ac:dyDescent="0.2">
      <c r="B88" s="16"/>
      <c r="C88" s="23" t="s">
        <v>182</v>
      </c>
      <c r="L88" s="16"/>
    </row>
    <row r="89" spans="1:31" s="2" customFormat="1" ht="16.5" customHeight="1" x14ac:dyDescent="0.2">
      <c r="A89" s="30"/>
      <c r="B89" s="31"/>
      <c r="C89" s="30"/>
      <c r="D89" s="30"/>
      <c r="E89" s="431" t="s">
        <v>2843</v>
      </c>
      <c r="F89" s="425"/>
      <c r="G89" s="425"/>
      <c r="H89" s="425"/>
      <c r="I89" s="30"/>
      <c r="J89" s="30"/>
      <c r="K89" s="30"/>
      <c r="L89" s="4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12" customHeight="1" x14ac:dyDescent="0.2">
      <c r="A90" s="30"/>
      <c r="B90" s="31"/>
      <c r="C90" s="23"/>
      <c r="D90" s="30"/>
      <c r="E90" s="30"/>
      <c r="F90" s="30"/>
      <c r="G90" s="30"/>
      <c r="H90" s="30"/>
      <c r="I90" s="30"/>
      <c r="J90" s="30"/>
      <c r="K90" s="30"/>
      <c r="L90" s="43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6.5" customHeight="1" x14ac:dyDescent="0.2">
      <c r="A91" s="30"/>
      <c r="B91" s="31"/>
      <c r="C91" s="30"/>
      <c r="D91" s="30"/>
      <c r="E91" s="404"/>
      <c r="F91" s="425"/>
      <c r="G91" s="425"/>
      <c r="H91" s="425"/>
      <c r="I91" s="30"/>
      <c r="J91" s="30"/>
      <c r="K91" s="30"/>
      <c r="L91" s="43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7.05" customHeight="1" x14ac:dyDescent="0.2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3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2" customHeight="1" x14ac:dyDescent="0.2">
      <c r="A93" s="30"/>
      <c r="B93" s="31"/>
      <c r="C93" s="23" t="s">
        <v>18</v>
      </c>
      <c r="D93" s="30"/>
      <c r="E93" s="30"/>
      <c r="F93" s="21" t="str">
        <f>F16</f>
        <v>k.ú.Strekov,okres Nové Zámky</v>
      </c>
      <c r="G93" s="30"/>
      <c r="H93" s="30"/>
      <c r="I93" s="23" t="s">
        <v>20</v>
      </c>
      <c r="J93" s="56">
        <f>IF(J16="","",J16)</f>
        <v>44665</v>
      </c>
      <c r="K93" s="30"/>
      <c r="L93" s="43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7.05" customHeight="1" x14ac:dyDescent="0.2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43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25.8" customHeight="1" x14ac:dyDescent="0.2">
      <c r="A95" s="30"/>
      <c r="B95" s="31"/>
      <c r="C95" s="23" t="s">
        <v>21</v>
      </c>
      <c r="D95" s="30"/>
      <c r="E95" s="30"/>
      <c r="F95" s="21" t="str">
        <f>E19</f>
        <v xml:space="preserve"> STON a.s. , Uhrova 18, 831 01 Bratislava</v>
      </c>
      <c r="G95" s="30"/>
      <c r="H95" s="30"/>
      <c r="I95" s="23" t="s">
        <v>26</v>
      </c>
      <c r="J95" s="26" t="str">
        <f>E25</f>
        <v xml:space="preserve"> Ing. arch. Tomáš Krištek</v>
      </c>
      <c r="K95" s="30"/>
      <c r="L95" s="43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2" customFormat="1" ht="15.3" customHeight="1" x14ac:dyDescent="0.2">
      <c r="A96" s="30"/>
      <c r="B96" s="31"/>
      <c r="C96" s="23" t="s">
        <v>24</v>
      </c>
      <c r="D96" s="30"/>
      <c r="E96" s="30"/>
      <c r="F96" s="21" t="str">
        <f>IF(E22="","",E22)</f>
        <v>Vyplň údaj</v>
      </c>
      <c r="G96" s="30"/>
      <c r="H96" s="30"/>
      <c r="I96" s="23" t="s">
        <v>28</v>
      </c>
      <c r="J96" s="26" t="str">
        <f>E28</f>
        <v>Rosoft,s.r.o.</v>
      </c>
      <c r="K96" s="30"/>
      <c r="L96" s="43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65" s="2" customFormat="1" ht="10.199999999999999" customHeight="1" x14ac:dyDescent="0.2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3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65" s="2" customFormat="1" ht="29.25" customHeight="1" x14ac:dyDescent="0.2">
      <c r="A98" s="30"/>
      <c r="B98" s="31"/>
      <c r="C98" s="115" t="s">
        <v>189</v>
      </c>
      <c r="D98" s="95"/>
      <c r="E98" s="95"/>
      <c r="F98" s="95"/>
      <c r="G98" s="95"/>
      <c r="H98" s="95"/>
      <c r="I98" s="95"/>
      <c r="J98" s="116" t="s">
        <v>190</v>
      </c>
      <c r="K98" s="95"/>
      <c r="L98" s="43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65" s="2" customFormat="1" ht="10.199999999999999" customHeight="1" x14ac:dyDescent="0.2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3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65" s="2" customFormat="1" ht="22.8" customHeight="1" x14ac:dyDescent="0.2">
      <c r="A100" s="30"/>
      <c r="B100" s="31"/>
      <c r="C100" s="117" t="s">
        <v>191</v>
      </c>
      <c r="D100" s="30"/>
      <c r="E100" s="30"/>
      <c r="F100" s="30"/>
      <c r="G100" s="30"/>
      <c r="H100" s="30"/>
      <c r="I100" s="30"/>
      <c r="J100" s="72">
        <f>J141</f>
        <v>0</v>
      </c>
      <c r="K100" s="30"/>
      <c r="L100" s="43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U100" s="13" t="s">
        <v>192</v>
      </c>
    </row>
    <row r="101" spans="1:65" s="8" customFormat="1" ht="25.05" customHeight="1" x14ac:dyDescent="0.2">
      <c r="B101" s="118"/>
      <c r="D101" s="119" t="s">
        <v>1139</v>
      </c>
      <c r="E101" s="120"/>
      <c r="F101" s="120"/>
      <c r="G101" s="120"/>
      <c r="H101" s="120"/>
      <c r="I101" s="120"/>
      <c r="J101" s="121">
        <f>J142</f>
        <v>0</v>
      </c>
      <c r="L101" s="118"/>
    </row>
    <row r="102" spans="1:65" s="9" customFormat="1" ht="19.95" customHeight="1" x14ac:dyDescent="0.2">
      <c r="B102" s="122"/>
      <c r="D102" s="123" t="s">
        <v>1365</v>
      </c>
      <c r="E102" s="124"/>
      <c r="F102" s="124"/>
      <c r="G102" s="124"/>
      <c r="H102" s="124"/>
      <c r="I102" s="124"/>
      <c r="J102" s="125">
        <f>J143</f>
        <v>0</v>
      </c>
      <c r="L102" s="122"/>
    </row>
    <row r="103" spans="1:65" s="8" customFormat="1" ht="25.05" customHeight="1" x14ac:dyDescent="0.2">
      <c r="B103" s="118"/>
      <c r="D103" s="119" t="s">
        <v>1366</v>
      </c>
      <c r="E103" s="120"/>
      <c r="F103" s="120"/>
      <c r="G103" s="120"/>
      <c r="H103" s="120"/>
      <c r="I103" s="120"/>
      <c r="J103" s="121">
        <f>J151</f>
        <v>0</v>
      </c>
      <c r="L103" s="118"/>
    </row>
    <row r="104" spans="1:65" s="9" customFormat="1" ht="19.95" customHeight="1" x14ac:dyDescent="0.2">
      <c r="B104" s="122"/>
      <c r="D104" s="123" t="s">
        <v>1367</v>
      </c>
      <c r="E104" s="124"/>
      <c r="F104" s="124"/>
      <c r="G104" s="124"/>
      <c r="H104" s="124"/>
      <c r="I104" s="124"/>
      <c r="J104" s="125">
        <f>J152</f>
        <v>0</v>
      </c>
      <c r="L104" s="122"/>
    </row>
    <row r="105" spans="1:65" s="9" customFormat="1" ht="19.95" customHeight="1" x14ac:dyDescent="0.2">
      <c r="B105" s="122"/>
      <c r="D105" s="123" t="s">
        <v>1368</v>
      </c>
      <c r="E105" s="124"/>
      <c r="F105" s="124"/>
      <c r="G105" s="124"/>
      <c r="H105" s="124"/>
      <c r="I105" s="124"/>
      <c r="J105" s="125">
        <f>J245</f>
        <v>0</v>
      </c>
      <c r="L105" s="122"/>
    </row>
    <row r="106" spans="1:65" s="9" customFormat="1" ht="19.95" customHeight="1" x14ac:dyDescent="0.2">
      <c r="B106" s="122"/>
      <c r="D106" s="123" t="s">
        <v>1369</v>
      </c>
      <c r="E106" s="124"/>
      <c r="F106" s="124"/>
      <c r="G106" s="124"/>
      <c r="H106" s="124"/>
      <c r="I106" s="124"/>
      <c r="J106" s="125">
        <f>J270</f>
        <v>0</v>
      </c>
      <c r="L106" s="122"/>
    </row>
    <row r="107" spans="1:65" s="8" customFormat="1" ht="25.05" customHeight="1" x14ac:dyDescent="0.2">
      <c r="B107" s="118"/>
      <c r="D107" s="119" t="s">
        <v>1370</v>
      </c>
      <c r="E107" s="120"/>
      <c r="F107" s="120"/>
      <c r="G107" s="120"/>
      <c r="H107" s="120"/>
      <c r="I107" s="120"/>
      <c r="J107" s="121">
        <f>J278</f>
        <v>0</v>
      </c>
      <c r="L107" s="118"/>
    </row>
    <row r="108" spans="1:65" s="2" customFormat="1" ht="21.75" customHeight="1" x14ac:dyDescent="0.2">
      <c r="A108" s="30"/>
      <c r="B108" s="31"/>
      <c r="C108" s="30"/>
      <c r="D108" s="30"/>
      <c r="E108" s="30"/>
      <c r="F108" s="30"/>
      <c r="G108" s="30"/>
      <c r="H108" s="30"/>
      <c r="I108" s="30"/>
      <c r="J108" s="30"/>
      <c r="K108" s="30"/>
      <c r="L108" s="43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65" s="2" customFormat="1" ht="7.05" customHeight="1" x14ac:dyDescent="0.2">
      <c r="A109" s="30"/>
      <c r="B109" s="31"/>
      <c r="C109" s="30"/>
      <c r="D109" s="30"/>
      <c r="E109" s="30"/>
      <c r="F109" s="30"/>
      <c r="G109" s="30"/>
      <c r="H109" s="30"/>
      <c r="I109" s="30"/>
      <c r="J109" s="30"/>
      <c r="K109" s="30"/>
      <c r="L109" s="43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65" s="2" customFormat="1" ht="29.25" customHeight="1" x14ac:dyDescent="0.2">
      <c r="A110" s="30"/>
      <c r="B110" s="31"/>
      <c r="C110" s="117" t="s">
        <v>196</v>
      </c>
      <c r="D110" s="30"/>
      <c r="E110" s="30"/>
      <c r="F110" s="30"/>
      <c r="G110" s="30"/>
      <c r="H110" s="30"/>
      <c r="I110" s="30"/>
      <c r="J110" s="126">
        <f>ROUND(J111 + J112 + J113 + J114 + J115 + J116,2)</f>
        <v>0</v>
      </c>
      <c r="K110" s="30"/>
      <c r="L110" s="43"/>
      <c r="N110" s="127" t="s">
        <v>36</v>
      </c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65" s="2" customFormat="1" ht="18" customHeight="1" x14ac:dyDescent="0.2">
      <c r="A111" s="30"/>
      <c r="B111" s="128"/>
      <c r="C111" s="129"/>
      <c r="D111" s="424" t="s">
        <v>197</v>
      </c>
      <c r="E111" s="430"/>
      <c r="F111" s="430"/>
      <c r="G111" s="129"/>
      <c r="H111" s="129"/>
      <c r="I111" s="129"/>
      <c r="J111" s="88">
        <v>0</v>
      </c>
      <c r="K111" s="129"/>
      <c r="L111" s="131"/>
      <c r="M111" s="132"/>
      <c r="N111" s="133" t="s">
        <v>38</v>
      </c>
      <c r="O111" s="132"/>
      <c r="P111" s="132"/>
      <c r="Q111" s="132"/>
      <c r="R111" s="132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4" t="s">
        <v>198</v>
      </c>
      <c r="AZ111" s="132"/>
      <c r="BA111" s="132"/>
      <c r="BB111" s="132"/>
      <c r="BC111" s="132"/>
      <c r="BD111" s="132"/>
      <c r="BE111" s="135">
        <f t="shared" ref="BE111:BE116" si="0">IF(N111="základná",J111,0)</f>
        <v>0</v>
      </c>
      <c r="BF111" s="135">
        <f t="shared" ref="BF111:BF116" si="1">IF(N111="znížená",J111,0)</f>
        <v>0</v>
      </c>
      <c r="BG111" s="135">
        <f t="shared" ref="BG111:BG116" si="2">IF(N111="zákl. prenesená",J111,0)</f>
        <v>0</v>
      </c>
      <c r="BH111" s="135">
        <f t="shared" ref="BH111:BH116" si="3">IF(N111="zníž. prenesená",J111,0)</f>
        <v>0</v>
      </c>
      <c r="BI111" s="135">
        <f t="shared" ref="BI111:BI116" si="4">IF(N111="nulová",J111,0)</f>
        <v>0</v>
      </c>
      <c r="BJ111" s="134" t="s">
        <v>84</v>
      </c>
      <c r="BK111" s="132"/>
      <c r="BL111" s="132"/>
      <c r="BM111" s="132"/>
    </row>
    <row r="112" spans="1:65" s="2" customFormat="1" ht="18" customHeight="1" x14ac:dyDescent="0.2">
      <c r="A112" s="30"/>
      <c r="B112" s="128"/>
      <c r="C112" s="129"/>
      <c r="D112" s="424" t="s">
        <v>199</v>
      </c>
      <c r="E112" s="430"/>
      <c r="F112" s="430"/>
      <c r="G112" s="129"/>
      <c r="H112" s="129"/>
      <c r="I112" s="129"/>
      <c r="J112" s="88">
        <v>0</v>
      </c>
      <c r="K112" s="129"/>
      <c r="L112" s="131"/>
      <c r="M112" s="132"/>
      <c r="N112" s="133" t="s">
        <v>38</v>
      </c>
      <c r="O112" s="132"/>
      <c r="P112" s="132"/>
      <c r="Q112" s="132"/>
      <c r="R112" s="132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4" t="s">
        <v>198</v>
      </c>
      <c r="AZ112" s="132"/>
      <c r="BA112" s="132"/>
      <c r="BB112" s="132"/>
      <c r="BC112" s="132"/>
      <c r="BD112" s="132"/>
      <c r="BE112" s="135">
        <f t="shared" si="0"/>
        <v>0</v>
      </c>
      <c r="BF112" s="135">
        <f t="shared" si="1"/>
        <v>0</v>
      </c>
      <c r="BG112" s="135">
        <f t="shared" si="2"/>
        <v>0</v>
      </c>
      <c r="BH112" s="135">
        <f t="shared" si="3"/>
        <v>0</v>
      </c>
      <c r="BI112" s="135">
        <f t="shared" si="4"/>
        <v>0</v>
      </c>
      <c r="BJ112" s="134" t="s">
        <v>84</v>
      </c>
      <c r="BK112" s="132"/>
      <c r="BL112" s="132"/>
      <c r="BM112" s="132"/>
    </row>
    <row r="113" spans="1:65" s="2" customFormat="1" ht="18" customHeight="1" x14ac:dyDescent="0.2">
      <c r="A113" s="30"/>
      <c r="B113" s="128"/>
      <c r="C113" s="129"/>
      <c r="D113" s="424" t="s">
        <v>200</v>
      </c>
      <c r="E113" s="430"/>
      <c r="F113" s="430"/>
      <c r="G113" s="129"/>
      <c r="H113" s="129"/>
      <c r="I113" s="129"/>
      <c r="J113" s="88">
        <v>0</v>
      </c>
      <c r="K113" s="129"/>
      <c r="L113" s="131"/>
      <c r="M113" s="132"/>
      <c r="N113" s="133" t="s">
        <v>38</v>
      </c>
      <c r="O113" s="132"/>
      <c r="P113" s="132"/>
      <c r="Q113" s="132"/>
      <c r="R113" s="132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4" t="s">
        <v>198</v>
      </c>
      <c r="AZ113" s="132"/>
      <c r="BA113" s="132"/>
      <c r="BB113" s="132"/>
      <c r="BC113" s="132"/>
      <c r="BD113" s="132"/>
      <c r="BE113" s="135">
        <f t="shared" si="0"/>
        <v>0</v>
      </c>
      <c r="BF113" s="135">
        <f t="shared" si="1"/>
        <v>0</v>
      </c>
      <c r="BG113" s="135">
        <f t="shared" si="2"/>
        <v>0</v>
      </c>
      <c r="BH113" s="135">
        <f t="shared" si="3"/>
        <v>0</v>
      </c>
      <c r="BI113" s="135">
        <f t="shared" si="4"/>
        <v>0</v>
      </c>
      <c r="BJ113" s="134" t="s">
        <v>84</v>
      </c>
      <c r="BK113" s="132"/>
      <c r="BL113" s="132"/>
      <c r="BM113" s="132"/>
    </row>
    <row r="114" spans="1:65" s="2" customFormat="1" ht="18" customHeight="1" x14ac:dyDescent="0.2">
      <c r="A114" s="30"/>
      <c r="B114" s="128"/>
      <c r="C114" s="129"/>
      <c r="D114" s="424" t="s">
        <v>201</v>
      </c>
      <c r="E114" s="430"/>
      <c r="F114" s="430"/>
      <c r="G114" s="129"/>
      <c r="H114" s="129"/>
      <c r="I114" s="129"/>
      <c r="J114" s="88">
        <v>0</v>
      </c>
      <c r="K114" s="129"/>
      <c r="L114" s="131"/>
      <c r="M114" s="132"/>
      <c r="N114" s="133" t="s">
        <v>38</v>
      </c>
      <c r="O114" s="132"/>
      <c r="P114" s="132"/>
      <c r="Q114" s="132"/>
      <c r="R114" s="132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4" t="s">
        <v>198</v>
      </c>
      <c r="AZ114" s="132"/>
      <c r="BA114" s="132"/>
      <c r="BB114" s="132"/>
      <c r="BC114" s="132"/>
      <c r="BD114" s="132"/>
      <c r="BE114" s="135">
        <f t="shared" si="0"/>
        <v>0</v>
      </c>
      <c r="BF114" s="135">
        <f t="shared" si="1"/>
        <v>0</v>
      </c>
      <c r="BG114" s="135">
        <f t="shared" si="2"/>
        <v>0</v>
      </c>
      <c r="BH114" s="135">
        <f t="shared" si="3"/>
        <v>0</v>
      </c>
      <c r="BI114" s="135">
        <f t="shared" si="4"/>
        <v>0</v>
      </c>
      <c r="BJ114" s="134" t="s">
        <v>84</v>
      </c>
      <c r="BK114" s="132"/>
      <c r="BL114" s="132"/>
      <c r="BM114" s="132"/>
    </row>
    <row r="115" spans="1:65" s="2" customFormat="1" ht="18" customHeight="1" x14ac:dyDescent="0.2">
      <c r="A115" s="30"/>
      <c r="B115" s="128"/>
      <c r="C115" s="129"/>
      <c r="D115" s="424" t="s">
        <v>202</v>
      </c>
      <c r="E115" s="430"/>
      <c r="F115" s="430"/>
      <c r="G115" s="129"/>
      <c r="H115" s="129"/>
      <c r="I115" s="129"/>
      <c r="J115" s="88">
        <v>0</v>
      </c>
      <c r="K115" s="129"/>
      <c r="L115" s="131"/>
      <c r="M115" s="132"/>
      <c r="N115" s="133" t="s">
        <v>38</v>
      </c>
      <c r="O115" s="132"/>
      <c r="P115" s="132"/>
      <c r="Q115" s="132"/>
      <c r="R115" s="132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4" t="s">
        <v>198</v>
      </c>
      <c r="AZ115" s="132"/>
      <c r="BA115" s="132"/>
      <c r="BB115" s="132"/>
      <c r="BC115" s="132"/>
      <c r="BD115" s="132"/>
      <c r="BE115" s="135">
        <f t="shared" si="0"/>
        <v>0</v>
      </c>
      <c r="BF115" s="135">
        <f t="shared" si="1"/>
        <v>0</v>
      </c>
      <c r="BG115" s="135">
        <f t="shared" si="2"/>
        <v>0</v>
      </c>
      <c r="BH115" s="135">
        <f t="shared" si="3"/>
        <v>0</v>
      </c>
      <c r="BI115" s="135">
        <f t="shared" si="4"/>
        <v>0</v>
      </c>
      <c r="BJ115" s="134" t="s">
        <v>84</v>
      </c>
      <c r="BK115" s="132"/>
      <c r="BL115" s="132"/>
      <c r="BM115" s="132"/>
    </row>
    <row r="116" spans="1:65" s="2" customFormat="1" ht="18" customHeight="1" x14ac:dyDescent="0.2">
      <c r="A116" s="30"/>
      <c r="B116" s="128"/>
      <c r="C116" s="129"/>
      <c r="D116" s="130" t="s">
        <v>203</v>
      </c>
      <c r="E116" s="129"/>
      <c r="F116" s="129"/>
      <c r="G116" s="129"/>
      <c r="H116" s="129"/>
      <c r="I116" s="129"/>
      <c r="J116" s="88">
        <f>ROUND(J34*T116,2)</f>
        <v>0</v>
      </c>
      <c r="K116" s="129"/>
      <c r="L116" s="131"/>
      <c r="M116" s="132"/>
      <c r="N116" s="133" t="s">
        <v>38</v>
      </c>
      <c r="O116" s="132"/>
      <c r="P116" s="132"/>
      <c r="Q116" s="132"/>
      <c r="R116" s="132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4" t="s">
        <v>204</v>
      </c>
      <c r="AZ116" s="132"/>
      <c r="BA116" s="132"/>
      <c r="BB116" s="132"/>
      <c r="BC116" s="132"/>
      <c r="BD116" s="132"/>
      <c r="BE116" s="135">
        <f t="shared" si="0"/>
        <v>0</v>
      </c>
      <c r="BF116" s="135">
        <f t="shared" si="1"/>
        <v>0</v>
      </c>
      <c r="BG116" s="135">
        <f t="shared" si="2"/>
        <v>0</v>
      </c>
      <c r="BH116" s="135">
        <f t="shared" si="3"/>
        <v>0</v>
      </c>
      <c r="BI116" s="135">
        <f t="shared" si="4"/>
        <v>0</v>
      </c>
      <c r="BJ116" s="134" t="s">
        <v>84</v>
      </c>
      <c r="BK116" s="132"/>
      <c r="BL116" s="132"/>
      <c r="BM116" s="132"/>
    </row>
    <row r="117" spans="1:65" s="2" customFormat="1" x14ac:dyDescent="0.2">
      <c r="A117" s="30"/>
      <c r="B117" s="31"/>
      <c r="C117" s="30"/>
      <c r="D117" s="30"/>
      <c r="E117" s="30"/>
      <c r="F117" s="30"/>
      <c r="G117" s="30"/>
      <c r="H117" s="30"/>
      <c r="I117" s="30"/>
      <c r="J117" s="30"/>
      <c r="K117" s="30"/>
      <c r="L117" s="43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2" customFormat="1" ht="29.25" customHeight="1" x14ac:dyDescent="0.2">
      <c r="A118" s="30"/>
      <c r="B118" s="31"/>
      <c r="C118" s="94" t="s">
        <v>179</v>
      </c>
      <c r="D118" s="95"/>
      <c r="E118" s="95"/>
      <c r="F118" s="95"/>
      <c r="G118" s="95"/>
      <c r="H118" s="95"/>
      <c r="I118" s="95"/>
      <c r="J118" s="96">
        <f>ROUND(J100+J110,2)</f>
        <v>0</v>
      </c>
      <c r="K118" s="95"/>
      <c r="L118" s="43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2" customFormat="1" ht="7.05" customHeight="1" x14ac:dyDescent="0.2">
      <c r="A119" s="30"/>
      <c r="B119" s="48"/>
      <c r="C119" s="49"/>
      <c r="D119" s="49"/>
      <c r="E119" s="49"/>
      <c r="F119" s="49"/>
      <c r="G119" s="49"/>
      <c r="H119" s="49"/>
      <c r="I119" s="49"/>
      <c r="J119" s="49"/>
      <c r="K119" s="49"/>
      <c r="L119" s="43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3" spans="1:65" s="2" customFormat="1" ht="7.05" customHeight="1" x14ac:dyDescent="0.2">
      <c r="A123" s="30"/>
      <c r="B123" s="50"/>
      <c r="C123" s="51"/>
      <c r="D123" s="51"/>
      <c r="E123" s="51"/>
      <c r="F123" s="51"/>
      <c r="G123" s="51"/>
      <c r="H123" s="51"/>
      <c r="I123" s="51"/>
      <c r="J123" s="51"/>
      <c r="K123" s="51"/>
      <c r="L123" s="43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65" s="2" customFormat="1" ht="25.05" customHeight="1" x14ac:dyDescent="0.2">
      <c r="A124" s="30"/>
      <c r="B124" s="31"/>
      <c r="C124" s="17" t="s">
        <v>205</v>
      </c>
      <c r="D124" s="30"/>
      <c r="E124" s="30"/>
      <c r="F124" s="30"/>
      <c r="G124" s="30"/>
      <c r="H124" s="30"/>
      <c r="I124" s="30"/>
      <c r="J124" s="30"/>
      <c r="K124" s="30"/>
      <c r="L124" s="43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65" s="2" customFormat="1" ht="7.05" customHeight="1" x14ac:dyDescent="0.2">
      <c r="A125" s="30"/>
      <c r="B125" s="31"/>
      <c r="C125" s="30"/>
      <c r="D125" s="30"/>
      <c r="E125" s="30"/>
      <c r="F125" s="30"/>
      <c r="G125" s="30"/>
      <c r="H125" s="30"/>
      <c r="I125" s="30"/>
      <c r="J125" s="30"/>
      <c r="K125" s="30"/>
      <c r="L125" s="43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65" s="2" customFormat="1" ht="12" customHeight="1" x14ac:dyDescent="0.2">
      <c r="A126" s="30"/>
      <c r="B126" s="31"/>
      <c r="C126" s="23" t="s">
        <v>15</v>
      </c>
      <c r="D126" s="30"/>
      <c r="E126" s="30"/>
      <c r="F126" s="30"/>
      <c r="G126" s="30"/>
      <c r="H126" s="30"/>
      <c r="I126" s="30"/>
      <c r="J126" s="30"/>
      <c r="K126" s="30"/>
      <c r="L126" s="43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65" s="2" customFormat="1" ht="16.5" customHeight="1" x14ac:dyDescent="0.2">
      <c r="A127" s="30"/>
      <c r="B127" s="31"/>
      <c r="C127" s="30"/>
      <c r="D127" s="30"/>
      <c r="E127" s="428" t="str">
        <f>E7</f>
        <v>Vinárstvo S</v>
      </c>
      <c r="F127" s="429"/>
      <c r="G127" s="429"/>
      <c r="H127" s="429"/>
      <c r="I127" s="30"/>
      <c r="J127" s="30"/>
      <c r="K127" s="30"/>
      <c r="L127" s="43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65" s="1" customFormat="1" ht="12" customHeight="1" x14ac:dyDescent="0.2">
      <c r="B128" s="16"/>
      <c r="C128" s="23" t="s">
        <v>181</v>
      </c>
      <c r="L128" s="16"/>
    </row>
    <row r="129" spans="1:65" s="1" customFormat="1" ht="16.5" customHeight="1" x14ac:dyDescent="0.2">
      <c r="B129" s="16"/>
      <c r="E129" s="428" t="s">
        <v>87</v>
      </c>
      <c r="F129" s="374"/>
      <c r="G129" s="374"/>
      <c r="H129" s="374"/>
      <c r="L129" s="16"/>
    </row>
    <row r="130" spans="1:65" s="1" customFormat="1" ht="12" customHeight="1" x14ac:dyDescent="0.2">
      <c r="B130" s="16"/>
      <c r="C130" s="23" t="s">
        <v>182</v>
      </c>
      <c r="L130" s="16"/>
    </row>
    <row r="131" spans="1:65" s="2" customFormat="1" ht="16.5" customHeight="1" x14ac:dyDescent="0.2">
      <c r="A131" s="30"/>
      <c r="B131" s="31"/>
      <c r="C131" s="30"/>
      <c r="D131" s="30"/>
      <c r="E131" s="431" t="s">
        <v>2843</v>
      </c>
      <c r="F131" s="425"/>
      <c r="G131" s="425"/>
      <c r="H131" s="425"/>
      <c r="I131" s="30"/>
      <c r="J131" s="30"/>
      <c r="K131" s="30"/>
      <c r="L131" s="43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65" s="2" customFormat="1" ht="12" customHeight="1" x14ac:dyDescent="0.2">
      <c r="A132" s="30"/>
      <c r="B132" s="31"/>
      <c r="C132" s="23"/>
      <c r="D132" s="30"/>
      <c r="E132" s="30"/>
      <c r="F132" s="30"/>
      <c r="G132" s="30"/>
      <c r="H132" s="30"/>
      <c r="I132" s="30"/>
      <c r="J132" s="30"/>
      <c r="K132" s="30"/>
      <c r="L132" s="43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65" s="2" customFormat="1" ht="16.5" customHeight="1" x14ac:dyDescent="0.2">
      <c r="A133" s="30"/>
      <c r="B133" s="31"/>
      <c r="C133" s="30"/>
      <c r="D133" s="30"/>
      <c r="E133" s="404"/>
      <c r="F133" s="425"/>
      <c r="G133" s="425"/>
      <c r="H133" s="425"/>
      <c r="I133" s="30"/>
      <c r="J133" s="30"/>
      <c r="K133" s="30"/>
      <c r="L133" s="43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1:65" s="2" customFormat="1" ht="7.05" customHeight="1" x14ac:dyDescent="0.2">
      <c r="A134" s="30"/>
      <c r="B134" s="31"/>
      <c r="C134" s="30"/>
      <c r="D134" s="30"/>
      <c r="E134" s="30"/>
      <c r="F134" s="30"/>
      <c r="G134" s="30"/>
      <c r="H134" s="30"/>
      <c r="I134" s="30"/>
      <c r="J134" s="30"/>
      <c r="K134" s="30"/>
      <c r="L134" s="43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</row>
    <row r="135" spans="1:65" s="2" customFormat="1" ht="12" customHeight="1" x14ac:dyDescent="0.2">
      <c r="A135" s="30"/>
      <c r="B135" s="31"/>
      <c r="C135" s="23" t="s">
        <v>18</v>
      </c>
      <c r="D135" s="30"/>
      <c r="E135" s="30"/>
      <c r="F135" s="21" t="str">
        <f>F16</f>
        <v>k.ú.Strekov,okres Nové Zámky</v>
      </c>
      <c r="G135" s="30"/>
      <c r="H135" s="30"/>
      <c r="I135" s="23" t="s">
        <v>20</v>
      </c>
      <c r="J135" s="56">
        <f>IF(J16="","",J16)</f>
        <v>44665</v>
      </c>
      <c r="K135" s="30"/>
      <c r="L135" s="43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  <row r="136" spans="1:65" s="2" customFormat="1" ht="7.05" customHeight="1" x14ac:dyDescent="0.2">
      <c r="A136" s="30"/>
      <c r="B136" s="31"/>
      <c r="C136" s="30"/>
      <c r="D136" s="30"/>
      <c r="E136" s="30"/>
      <c r="F136" s="30"/>
      <c r="G136" s="30"/>
      <c r="H136" s="30"/>
      <c r="I136" s="30"/>
      <c r="J136" s="30"/>
      <c r="K136" s="30"/>
      <c r="L136" s="43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</row>
    <row r="137" spans="1:65" s="2" customFormat="1" ht="25.8" customHeight="1" x14ac:dyDescent="0.2">
      <c r="A137" s="30"/>
      <c r="B137" s="31"/>
      <c r="C137" s="23" t="s">
        <v>21</v>
      </c>
      <c r="D137" s="30"/>
      <c r="E137" s="30"/>
      <c r="F137" s="21" t="str">
        <f>E19</f>
        <v xml:space="preserve"> STON a.s. , Uhrova 18, 831 01 Bratislava</v>
      </c>
      <c r="G137" s="30"/>
      <c r="H137" s="30"/>
      <c r="I137" s="23" t="s">
        <v>26</v>
      </c>
      <c r="J137" s="26" t="str">
        <f>E25</f>
        <v xml:space="preserve"> Ing. arch. Tomáš Krištek</v>
      </c>
      <c r="K137" s="30"/>
      <c r="L137" s="43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</row>
    <row r="138" spans="1:65" s="2" customFormat="1" ht="15.3" customHeight="1" x14ac:dyDescent="0.2">
      <c r="A138" s="30"/>
      <c r="B138" s="31"/>
      <c r="C138" s="23" t="s">
        <v>24</v>
      </c>
      <c r="D138" s="30"/>
      <c r="E138" s="30"/>
      <c r="F138" s="21" t="str">
        <f>IF(E22="","",E22)</f>
        <v>Vyplň údaj</v>
      </c>
      <c r="G138" s="30"/>
      <c r="H138" s="30"/>
      <c r="I138" s="23" t="s">
        <v>28</v>
      </c>
      <c r="J138" s="26" t="str">
        <f>E28</f>
        <v>Rosoft,s.r.o.</v>
      </c>
      <c r="K138" s="30"/>
      <c r="L138" s="43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</row>
    <row r="139" spans="1:65" s="2" customFormat="1" ht="10.199999999999999" customHeight="1" x14ac:dyDescent="0.2">
      <c r="A139" s="30"/>
      <c r="B139" s="31"/>
      <c r="C139" s="30"/>
      <c r="D139" s="30"/>
      <c r="E139" s="30"/>
      <c r="F139" s="30"/>
      <c r="G139" s="30"/>
      <c r="H139" s="30"/>
      <c r="I139" s="30"/>
      <c r="J139" s="30"/>
      <c r="K139" s="30"/>
      <c r="L139" s="43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</row>
    <row r="140" spans="1:65" s="10" customFormat="1" ht="29.25" customHeight="1" x14ac:dyDescent="0.2">
      <c r="A140" s="136"/>
      <c r="B140" s="137"/>
      <c r="C140" s="138" t="s">
        <v>206</v>
      </c>
      <c r="D140" s="139" t="s">
        <v>57</v>
      </c>
      <c r="E140" s="139" t="s">
        <v>53</v>
      </c>
      <c r="F140" s="139" t="s">
        <v>54</v>
      </c>
      <c r="G140" s="139" t="s">
        <v>207</v>
      </c>
      <c r="H140" s="139" t="s">
        <v>208</v>
      </c>
      <c r="I140" s="139" t="s">
        <v>209</v>
      </c>
      <c r="J140" s="140" t="s">
        <v>190</v>
      </c>
      <c r="K140" s="141" t="s">
        <v>210</v>
      </c>
      <c r="L140" s="142"/>
      <c r="M140" s="63" t="s">
        <v>1</v>
      </c>
      <c r="N140" s="64" t="s">
        <v>36</v>
      </c>
      <c r="O140" s="64" t="s">
        <v>211</v>
      </c>
      <c r="P140" s="64" t="s">
        <v>212</v>
      </c>
      <c r="Q140" s="64" t="s">
        <v>213</v>
      </c>
      <c r="R140" s="64" t="s">
        <v>214</v>
      </c>
      <c r="S140" s="64" t="s">
        <v>215</v>
      </c>
      <c r="T140" s="65" t="s">
        <v>216</v>
      </c>
      <c r="U140" s="136"/>
      <c r="V140" s="136"/>
      <c r="W140" s="136"/>
      <c r="X140" s="136"/>
      <c r="Y140" s="136"/>
      <c r="Z140" s="136"/>
      <c r="AA140" s="136"/>
      <c r="AB140" s="136"/>
      <c r="AC140" s="136"/>
      <c r="AD140" s="136"/>
      <c r="AE140" s="136"/>
    </row>
    <row r="141" spans="1:65" s="2" customFormat="1" ht="22.8" customHeight="1" x14ac:dyDescent="0.3">
      <c r="A141" s="30"/>
      <c r="B141" s="31"/>
      <c r="C141" s="70" t="s">
        <v>187</v>
      </c>
      <c r="D141" s="30"/>
      <c r="E141" s="30"/>
      <c r="F141" s="30"/>
      <c r="G141" s="30"/>
      <c r="H141" s="30"/>
      <c r="I141" s="30"/>
      <c r="J141" s="143">
        <f>BK141</f>
        <v>0</v>
      </c>
      <c r="K141" s="30"/>
      <c r="L141" s="31"/>
      <c r="M141" s="66"/>
      <c r="N141" s="57"/>
      <c r="O141" s="67"/>
      <c r="P141" s="144">
        <f>P142+P151+P278</f>
        <v>0</v>
      </c>
      <c r="Q141" s="67"/>
      <c r="R141" s="144">
        <f>R142+R151+R278</f>
        <v>1.9309400000000001</v>
      </c>
      <c r="S141" s="67"/>
      <c r="T141" s="145">
        <f>T142+T151+T278</f>
        <v>0.18099999999999999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T141" s="13" t="s">
        <v>71</v>
      </c>
      <c r="AU141" s="13" t="s">
        <v>192</v>
      </c>
      <c r="BK141" s="146">
        <f>BK142+BK151+BK278</f>
        <v>0</v>
      </c>
    </row>
    <row r="142" spans="1:65" s="11" customFormat="1" ht="25.95" customHeight="1" x14ac:dyDescent="0.25">
      <c r="B142" s="147"/>
      <c r="D142" s="148" t="s">
        <v>71</v>
      </c>
      <c r="E142" s="149" t="s">
        <v>1148</v>
      </c>
      <c r="F142" s="149" t="s">
        <v>1149</v>
      </c>
      <c r="I142" s="150"/>
      <c r="J142" s="151">
        <f>BK142</f>
        <v>0</v>
      </c>
      <c r="L142" s="147"/>
      <c r="M142" s="152"/>
      <c r="N142" s="153"/>
      <c r="O142" s="153"/>
      <c r="P142" s="154">
        <f>P143</f>
        <v>0</v>
      </c>
      <c r="Q142" s="153"/>
      <c r="R142" s="154">
        <f>R143</f>
        <v>0</v>
      </c>
      <c r="S142" s="153"/>
      <c r="T142" s="155">
        <f>T143</f>
        <v>0.18099999999999999</v>
      </c>
      <c r="AR142" s="148" t="s">
        <v>78</v>
      </c>
      <c r="AT142" s="156" t="s">
        <v>71</v>
      </c>
      <c r="AU142" s="156" t="s">
        <v>72</v>
      </c>
      <c r="AY142" s="148" t="s">
        <v>219</v>
      </c>
      <c r="BK142" s="157">
        <f>BK143</f>
        <v>0</v>
      </c>
    </row>
    <row r="143" spans="1:65" s="11" customFormat="1" ht="22.8" customHeight="1" x14ac:dyDescent="0.25">
      <c r="B143" s="147"/>
      <c r="D143" s="148" t="s">
        <v>71</v>
      </c>
      <c r="E143" s="158" t="s">
        <v>238</v>
      </c>
      <c r="F143" s="158" t="s">
        <v>1371</v>
      </c>
      <c r="I143" s="150"/>
      <c r="J143" s="159">
        <f>BK143</f>
        <v>0</v>
      </c>
      <c r="L143" s="147"/>
      <c r="M143" s="152"/>
      <c r="N143" s="153"/>
      <c r="O143" s="153"/>
      <c r="P143" s="154">
        <f>SUM(P144:P150)</f>
        <v>0</v>
      </c>
      <c r="Q143" s="153"/>
      <c r="R143" s="154">
        <f>SUM(R144:R150)</f>
        <v>0</v>
      </c>
      <c r="S143" s="153"/>
      <c r="T143" s="155">
        <f>SUM(T144:T150)</f>
        <v>0.18099999999999999</v>
      </c>
      <c r="AR143" s="148" t="s">
        <v>78</v>
      </c>
      <c r="AT143" s="156" t="s">
        <v>71</v>
      </c>
      <c r="AU143" s="156" t="s">
        <v>78</v>
      </c>
      <c r="AY143" s="148" t="s">
        <v>219</v>
      </c>
      <c r="BK143" s="157">
        <f>SUM(BK144:BK150)</f>
        <v>0</v>
      </c>
    </row>
    <row r="144" spans="1:65" s="2" customFormat="1" ht="37.799999999999997" customHeight="1" x14ac:dyDescent="0.2">
      <c r="A144" s="30"/>
      <c r="B144" s="128"/>
      <c r="C144" s="160" t="s">
        <v>78</v>
      </c>
      <c r="D144" s="160" t="s">
        <v>221</v>
      </c>
      <c r="E144" s="161" t="s">
        <v>1372</v>
      </c>
      <c r="F144" s="162" t="s">
        <v>1373</v>
      </c>
      <c r="G144" s="163" t="s">
        <v>380</v>
      </c>
      <c r="H144" s="164">
        <v>150</v>
      </c>
      <c r="I144" s="165"/>
      <c r="J144" s="166">
        <f t="shared" ref="J144:J150" si="5">ROUND(I144*H144,2)</f>
        <v>0</v>
      </c>
      <c r="K144" s="167"/>
      <c r="L144" s="31"/>
      <c r="M144" s="168" t="s">
        <v>1</v>
      </c>
      <c r="N144" s="169" t="s">
        <v>38</v>
      </c>
      <c r="O144" s="59"/>
      <c r="P144" s="170">
        <f t="shared" ref="P144:P150" si="6">O144*H144</f>
        <v>0</v>
      </c>
      <c r="Q144" s="170">
        <v>0</v>
      </c>
      <c r="R144" s="170">
        <f t="shared" ref="R144:R150" si="7">Q144*H144</f>
        <v>0</v>
      </c>
      <c r="S144" s="170">
        <v>4.4999999999999999E-4</v>
      </c>
      <c r="T144" s="171">
        <f t="shared" ref="T144:T150" si="8">S144*H144</f>
        <v>6.7500000000000004E-2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72" t="s">
        <v>225</v>
      </c>
      <c r="AT144" s="172" t="s">
        <v>221</v>
      </c>
      <c r="AU144" s="172" t="s">
        <v>84</v>
      </c>
      <c r="AY144" s="13" t="s">
        <v>219</v>
      </c>
      <c r="BE144" s="91">
        <f t="shared" ref="BE144:BE150" si="9">IF(N144="základná",J144,0)</f>
        <v>0</v>
      </c>
      <c r="BF144" s="91">
        <f t="shared" ref="BF144:BF150" si="10">IF(N144="znížená",J144,0)</f>
        <v>0</v>
      </c>
      <c r="BG144" s="91">
        <f t="shared" ref="BG144:BG150" si="11">IF(N144="zákl. prenesená",J144,0)</f>
        <v>0</v>
      </c>
      <c r="BH144" s="91">
        <f t="shared" ref="BH144:BH150" si="12">IF(N144="zníž. prenesená",J144,0)</f>
        <v>0</v>
      </c>
      <c r="BI144" s="91">
        <f t="shared" ref="BI144:BI150" si="13">IF(N144="nulová",J144,0)</f>
        <v>0</v>
      </c>
      <c r="BJ144" s="13" t="s">
        <v>84</v>
      </c>
      <c r="BK144" s="91">
        <f t="shared" ref="BK144:BK150" si="14">ROUND(I144*H144,2)</f>
        <v>0</v>
      </c>
      <c r="BL144" s="13" t="s">
        <v>225</v>
      </c>
      <c r="BM144" s="172" t="s">
        <v>84</v>
      </c>
    </row>
    <row r="145" spans="1:65" s="2" customFormat="1" ht="37.799999999999997" customHeight="1" x14ac:dyDescent="0.2">
      <c r="A145" s="30"/>
      <c r="B145" s="128"/>
      <c r="C145" s="160" t="s">
        <v>84</v>
      </c>
      <c r="D145" s="160" t="s">
        <v>221</v>
      </c>
      <c r="E145" s="161" t="s">
        <v>1374</v>
      </c>
      <c r="F145" s="162" t="s">
        <v>1375</v>
      </c>
      <c r="G145" s="163" t="s">
        <v>380</v>
      </c>
      <c r="H145" s="164">
        <v>30</v>
      </c>
      <c r="I145" s="165"/>
      <c r="J145" s="166">
        <f t="shared" si="5"/>
        <v>0</v>
      </c>
      <c r="K145" s="167"/>
      <c r="L145" s="31"/>
      <c r="M145" s="168" t="s">
        <v>1</v>
      </c>
      <c r="N145" s="169" t="s">
        <v>38</v>
      </c>
      <c r="O145" s="59"/>
      <c r="P145" s="170">
        <f t="shared" si="6"/>
        <v>0</v>
      </c>
      <c r="Q145" s="170">
        <v>0</v>
      </c>
      <c r="R145" s="170">
        <f t="shared" si="7"/>
        <v>0</v>
      </c>
      <c r="S145" s="170">
        <v>4.4999999999999999E-4</v>
      </c>
      <c r="T145" s="171">
        <f t="shared" si="8"/>
        <v>1.35E-2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72" t="s">
        <v>225</v>
      </c>
      <c r="AT145" s="172" t="s">
        <v>221</v>
      </c>
      <c r="AU145" s="172" t="s">
        <v>84</v>
      </c>
      <c r="AY145" s="13" t="s">
        <v>219</v>
      </c>
      <c r="BE145" s="91">
        <f t="shared" si="9"/>
        <v>0</v>
      </c>
      <c r="BF145" s="91">
        <f t="shared" si="10"/>
        <v>0</v>
      </c>
      <c r="BG145" s="91">
        <f t="shared" si="11"/>
        <v>0</v>
      </c>
      <c r="BH145" s="91">
        <f t="shared" si="12"/>
        <v>0</v>
      </c>
      <c r="BI145" s="91">
        <f t="shared" si="13"/>
        <v>0</v>
      </c>
      <c r="BJ145" s="13" t="s">
        <v>84</v>
      </c>
      <c r="BK145" s="91">
        <f t="shared" si="14"/>
        <v>0</v>
      </c>
      <c r="BL145" s="13" t="s">
        <v>225</v>
      </c>
      <c r="BM145" s="172" t="s">
        <v>225</v>
      </c>
    </row>
    <row r="146" spans="1:65" s="2" customFormat="1" ht="37.799999999999997" customHeight="1" x14ac:dyDescent="0.2">
      <c r="A146" s="30"/>
      <c r="B146" s="128"/>
      <c r="C146" s="160" t="s">
        <v>91</v>
      </c>
      <c r="D146" s="160" t="s">
        <v>221</v>
      </c>
      <c r="E146" s="161" t="s">
        <v>1376</v>
      </c>
      <c r="F146" s="162" t="s">
        <v>1377</v>
      </c>
      <c r="G146" s="163" t="s">
        <v>380</v>
      </c>
      <c r="H146" s="164">
        <v>10</v>
      </c>
      <c r="I146" s="165"/>
      <c r="J146" s="166">
        <f t="shared" si="5"/>
        <v>0</v>
      </c>
      <c r="K146" s="167"/>
      <c r="L146" s="31"/>
      <c r="M146" s="168" t="s">
        <v>1</v>
      </c>
      <c r="N146" s="169" t="s">
        <v>38</v>
      </c>
      <c r="O146" s="59"/>
      <c r="P146" s="170">
        <f t="shared" si="6"/>
        <v>0</v>
      </c>
      <c r="Q146" s="170">
        <v>0</v>
      </c>
      <c r="R146" s="170">
        <f t="shared" si="7"/>
        <v>0</v>
      </c>
      <c r="S146" s="170">
        <v>2.5000000000000001E-3</v>
      </c>
      <c r="T146" s="171">
        <f t="shared" si="8"/>
        <v>2.5000000000000001E-2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72" t="s">
        <v>225</v>
      </c>
      <c r="AT146" s="172" t="s">
        <v>221</v>
      </c>
      <c r="AU146" s="172" t="s">
        <v>84</v>
      </c>
      <c r="AY146" s="13" t="s">
        <v>219</v>
      </c>
      <c r="BE146" s="91">
        <f t="shared" si="9"/>
        <v>0</v>
      </c>
      <c r="BF146" s="91">
        <f t="shared" si="10"/>
        <v>0</v>
      </c>
      <c r="BG146" s="91">
        <f t="shared" si="11"/>
        <v>0</v>
      </c>
      <c r="BH146" s="91">
        <f t="shared" si="12"/>
        <v>0</v>
      </c>
      <c r="BI146" s="91">
        <f t="shared" si="13"/>
        <v>0</v>
      </c>
      <c r="BJ146" s="13" t="s">
        <v>84</v>
      </c>
      <c r="BK146" s="91">
        <f t="shared" si="14"/>
        <v>0</v>
      </c>
      <c r="BL146" s="13" t="s">
        <v>225</v>
      </c>
      <c r="BM146" s="172" t="s">
        <v>230</v>
      </c>
    </row>
    <row r="147" spans="1:65" s="2" customFormat="1" ht="24.3" customHeight="1" x14ac:dyDescent="0.2">
      <c r="A147" s="30"/>
      <c r="B147" s="128"/>
      <c r="C147" s="160" t="s">
        <v>225</v>
      </c>
      <c r="D147" s="160" t="s">
        <v>221</v>
      </c>
      <c r="E147" s="161" t="s">
        <v>1378</v>
      </c>
      <c r="F147" s="162" t="s">
        <v>1379</v>
      </c>
      <c r="G147" s="163" t="s">
        <v>380</v>
      </c>
      <c r="H147" s="164">
        <v>15</v>
      </c>
      <c r="I147" s="165"/>
      <c r="J147" s="166">
        <f t="shared" si="5"/>
        <v>0</v>
      </c>
      <c r="K147" s="167"/>
      <c r="L147" s="31"/>
      <c r="M147" s="168" t="s">
        <v>1</v>
      </c>
      <c r="N147" s="169" t="s">
        <v>38</v>
      </c>
      <c r="O147" s="59"/>
      <c r="P147" s="170">
        <f t="shared" si="6"/>
        <v>0</v>
      </c>
      <c r="Q147" s="170">
        <v>0</v>
      </c>
      <c r="R147" s="170">
        <f t="shared" si="7"/>
        <v>0</v>
      </c>
      <c r="S147" s="170">
        <v>5.0000000000000001E-3</v>
      </c>
      <c r="T147" s="171">
        <f t="shared" si="8"/>
        <v>7.4999999999999997E-2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72" t="s">
        <v>225</v>
      </c>
      <c r="AT147" s="172" t="s">
        <v>221</v>
      </c>
      <c r="AU147" s="172" t="s">
        <v>84</v>
      </c>
      <c r="AY147" s="13" t="s">
        <v>219</v>
      </c>
      <c r="BE147" s="91">
        <f t="shared" si="9"/>
        <v>0</v>
      </c>
      <c r="BF147" s="91">
        <f t="shared" si="10"/>
        <v>0</v>
      </c>
      <c r="BG147" s="91">
        <f t="shared" si="11"/>
        <v>0</v>
      </c>
      <c r="BH147" s="91">
        <f t="shared" si="12"/>
        <v>0</v>
      </c>
      <c r="BI147" s="91">
        <f t="shared" si="13"/>
        <v>0</v>
      </c>
      <c r="BJ147" s="13" t="s">
        <v>84</v>
      </c>
      <c r="BK147" s="91">
        <f t="shared" si="14"/>
        <v>0</v>
      </c>
      <c r="BL147" s="13" t="s">
        <v>225</v>
      </c>
      <c r="BM147" s="172" t="s">
        <v>233</v>
      </c>
    </row>
    <row r="148" spans="1:65" s="2" customFormat="1" ht="24.3" customHeight="1" x14ac:dyDescent="0.2">
      <c r="A148" s="30"/>
      <c r="B148" s="128"/>
      <c r="C148" s="160" t="s">
        <v>234</v>
      </c>
      <c r="D148" s="160" t="s">
        <v>221</v>
      </c>
      <c r="E148" s="161" t="s">
        <v>1380</v>
      </c>
      <c r="F148" s="162" t="s">
        <v>1381</v>
      </c>
      <c r="G148" s="163" t="s">
        <v>250</v>
      </c>
      <c r="H148" s="164">
        <v>0.18099999999999999</v>
      </c>
      <c r="I148" s="165"/>
      <c r="J148" s="166">
        <f t="shared" si="5"/>
        <v>0</v>
      </c>
      <c r="K148" s="167"/>
      <c r="L148" s="31"/>
      <c r="M148" s="168" t="s">
        <v>1</v>
      </c>
      <c r="N148" s="169" t="s">
        <v>38</v>
      </c>
      <c r="O148" s="59"/>
      <c r="P148" s="170">
        <f t="shared" si="6"/>
        <v>0</v>
      </c>
      <c r="Q148" s="170">
        <v>0</v>
      </c>
      <c r="R148" s="170">
        <f t="shared" si="7"/>
        <v>0</v>
      </c>
      <c r="S148" s="170">
        <v>0</v>
      </c>
      <c r="T148" s="171">
        <f t="shared" si="8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72" t="s">
        <v>225</v>
      </c>
      <c r="AT148" s="172" t="s">
        <v>221</v>
      </c>
      <c r="AU148" s="172" t="s">
        <v>84</v>
      </c>
      <c r="AY148" s="13" t="s">
        <v>219</v>
      </c>
      <c r="BE148" s="91">
        <f t="shared" si="9"/>
        <v>0</v>
      </c>
      <c r="BF148" s="91">
        <f t="shared" si="10"/>
        <v>0</v>
      </c>
      <c r="BG148" s="91">
        <f t="shared" si="11"/>
        <v>0</v>
      </c>
      <c r="BH148" s="91">
        <f t="shared" si="12"/>
        <v>0</v>
      </c>
      <c r="BI148" s="91">
        <f t="shared" si="13"/>
        <v>0</v>
      </c>
      <c r="BJ148" s="13" t="s">
        <v>84</v>
      </c>
      <c r="BK148" s="91">
        <f t="shared" si="14"/>
        <v>0</v>
      </c>
      <c r="BL148" s="13" t="s">
        <v>225</v>
      </c>
      <c r="BM148" s="172" t="s">
        <v>237</v>
      </c>
    </row>
    <row r="149" spans="1:65" s="2" customFormat="1" ht="24.3" customHeight="1" x14ac:dyDescent="0.2">
      <c r="A149" s="30"/>
      <c r="B149" s="128"/>
      <c r="C149" s="160" t="s">
        <v>230</v>
      </c>
      <c r="D149" s="160" t="s">
        <v>221</v>
      </c>
      <c r="E149" s="161" t="s">
        <v>1382</v>
      </c>
      <c r="F149" s="162" t="s">
        <v>1383</v>
      </c>
      <c r="G149" s="163" t="s">
        <v>250</v>
      </c>
      <c r="H149" s="164">
        <v>5</v>
      </c>
      <c r="I149" s="165"/>
      <c r="J149" s="166">
        <f t="shared" si="5"/>
        <v>0</v>
      </c>
      <c r="K149" s="167"/>
      <c r="L149" s="31"/>
      <c r="M149" s="168" t="s">
        <v>1</v>
      </c>
      <c r="N149" s="169" t="s">
        <v>38</v>
      </c>
      <c r="O149" s="59"/>
      <c r="P149" s="170">
        <f t="shared" si="6"/>
        <v>0</v>
      </c>
      <c r="Q149" s="170">
        <v>0</v>
      </c>
      <c r="R149" s="170">
        <f t="shared" si="7"/>
        <v>0</v>
      </c>
      <c r="S149" s="170">
        <v>0</v>
      </c>
      <c r="T149" s="171">
        <f t="shared" si="8"/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72" t="s">
        <v>225</v>
      </c>
      <c r="AT149" s="172" t="s">
        <v>221</v>
      </c>
      <c r="AU149" s="172" t="s">
        <v>84</v>
      </c>
      <c r="AY149" s="13" t="s">
        <v>219</v>
      </c>
      <c r="BE149" s="91">
        <f t="shared" si="9"/>
        <v>0</v>
      </c>
      <c r="BF149" s="91">
        <f t="shared" si="10"/>
        <v>0</v>
      </c>
      <c r="BG149" s="91">
        <f t="shared" si="11"/>
        <v>0</v>
      </c>
      <c r="BH149" s="91">
        <f t="shared" si="12"/>
        <v>0</v>
      </c>
      <c r="BI149" s="91">
        <f t="shared" si="13"/>
        <v>0</v>
      </c>
      <c r="BJ149" s="13" t="s">
        <v>84</v>
      </c>
      <c r="BK149" s="91">
        <f t="shared" si="14"/>
        <v>0</v>
      </c>
      <c r="BL149" s="13" t="s">
        <v>225</v>
      </c>
      <c r="BM149" s="172" t="s">
        <v>261</v>
      </c>
    </row>
    <row r="150" spans="1:65" s="2" customFormat="1" ht="21.75" customHeight="1" x14ac:dyDescent="0.2">
      <c r="A150" s="30"/>
      <c r="B150" s="128"/>
      <c r="C150" s="160" t="s">
        <v>243</v>
      </c>
      <c r="D150" s="160" t="s">
        <v>221</v>
      </c>
      <c r="E150" s="161" t="s">
        <v>248</v>
      </c>
      <c r="F150" s="162" t="s">
        <v>1384</v>
      </c>
      <c r="G150" s="163" t="s">
        <v>250</v>
      </c>
      <c r="H150" s="164">
        <v>5</v>
      </c>
      <c r="I150" s="165"/>
      <c r="J150" s="166">
        <f t="shared" si="5"/>
        <v>0</v>
      </c>
      <c r="K150" s="167"/>
      <c r="L150" s="31"/>
      <c r="M150" s="168" t="s">
        <v>1</v>
      </c>
      <c r="N150" s="169" t="s">
        <v>38</v>
      </c>
      <c r="O150" s="59"/>
      <c r="P150" s="170">
        <f t="shared" si="6"/>
        <v>0</v>
      </c>
      <c r="Q150" s="170">
        <v>0</v>
      </c>
      <c r="R150" s="170">
        <f t="shared" si="7"/>
        <v>0</v>
      </c>
      <c r="S150" s="170">
        <v>0</v>
      </c>
      <c r="T150" s="171">
        <f t="shared" si="8"/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72" t="s">
        <v>225</v>
      </c>
      <c r="AT150" s="172" t="s">
        <v>221</v>
      </c>
      <c r="AU150" s="172" t="s">
        <v>84</v>
      </c>
      <c r="AY150" s="13" t="s">
        <v>219</v>
      </c>
      <c r="BE150" s="91">
        <f t="shared" si="9"/>
        <v>0</v>
      </c>
      <c r="BF150" s="91">
        <f t="shared" si="10"/>
        <v>0</v>
      </c>
      <c r="BG150" s="91">
        <f t="shared" si="11"/>
        <v>0</v>
      </c>
      <c r="BH150" s="91">
        <f t="shared" si="12"/>
        <v>0</v>
      </c>
      <c r="BI150" s="91">
        <f t="shared" si="13"/>
        <v>0</v>
      </c>
      <c r="BJ150" s="13" t="s">
        <v>84</v>
      </c>
      <c r="BK150" s="91">
        <f t="shared" si="14"/>
        <v>0</v>
      </c>
      <c r="BL150" s="13" t="s">
        <v>225</v>
      </c>
      <c r="BM150" s="172" t="s">
        <v>242</v>
      </c>
    </row>
    <row r="151" spans="1:65" s="11" customFormat="1" ht="25.95" customHeight="1" x14ac:dyDescent="0.25">
      <c r="B151" s="147"/>
      <c r="D151" s="148" t="s">
        <v>71</v>
      </c>
      <c r="E151" s="149" t="s">
        <v>680</v>
      </c>
      <c r="F151" s="149" t="s">
        <v>1385</v>
      </c>
      <c r="I151" s="150"/>
      <c r="J151" s="151">
        <f>BK151</f>
        <v>0</v>
      </c>
      <c r="L151" s="147"/>
      <c r="M151" s="152"/>
      <c r="N151" s="153"/>
      <c r="O151" s="153"/>
      <c r="P151" s="154">
        <f>P152+P245+P270</f>
        <v>0</v>
      </c>
      <c r="Q151" s="153"/>
      <c r="R151" s="154">
        <f>R152+R245+R270</f>
        <v>1.9309400000000001</v>
      </c>
      <c r="S151" s="153"/>
      <c r="T151" s="155">
        <f>T152+T245+T270</f>
        <v>0</v>
      </c>
      <c r="AR151" s="148" t="s">
        <v>91</v>
      </c>
      <c r="AT151" s="156" t="s">
        <v>71</v>
      </c>
      <c r="AU151" s="156" t="s">
        <v>72</v>
      </c>
      <c r="AY151" s="148" t="s">
        <v>219</v>
      </c>
      <c r="BK151" s="157">
        <f>BK152+BK245+BK270</f>
        <v>0</v>
      </c>
    </row>
    <row r="152" spans="1:65" s="11" customFormat="1" ht="22.8" customHeight="1" x14ac:dyDescent="0.25">
      <c r="B152" s="147"/>
      <c r="D152" s="148" t="s">
        <v>71</v>
      </c>
      <c r="E152" s="158" t="s">
        <v>1386</v>
      </c>
      <c r="F152" s="158" t="s">
        <v>1387</v>
      </c>
      <c r="I152" s="150"/>
      <c r="J152" s="159">
        <f>BK152</f>
        <v>0</v>
      </c>
      <c r="L152" s="147"/>
      <c r="M152" s="152"/>
      <c r="N152" s="153"/>
      <c r="O152" s="153"/>
      <c r="P152" s="154">
        <f>SUM(P153:P244)</f>
        <v>0</v>
      </c>
      <c r="Q152" s="153"/>
      <c r="R152" s="154">
        <f>SUM(R153:R244)</f>
        <v>0.33898999999999996</v>
      </c>
      <c r="S152" s="153"/>
      <c r="T152" s="155">
        <f>SUM(T153:T244)</f>
        <v>0</v>
      </c>
      <c r="AR152" s="148" t="s">
        <v>91</v>
      </c>
      <c r="AT152" s="156" t="s">
        <v>71</v>
      </c>
      <c r="AU152" s="156" t="s">
        <v>78</v>
      </c>
      <c r="AY152" s="148" t="s">
        <v>219</v>
      </c>
      <c r="BK152" s="157">
        <f>SUM(BK153:BK244)</f>
        <v>0</v>
      </c>
    </row>
    <row r="153" spans="1:65" s="2" customFormat="1" ht="24.3" customHeight="1" x14ac:dyDescent="0.2">
      <c r="A153" s="30"/>
      <c r="B153" s="128"/>
      <c r="C153" s="160" t="s">
        <v>233</v>
      </c>
      <c r="D153" s="160" t="s">
        <v>221</v>
      </c>
      <c r="E153" s="161" t="s">
        <v>1388</v>
      </c>
      <c r="F153" s="162" t="s">
        <v>1389</v>
      </c>
      <c r="G153" s="163" t="s">
        <v>380</v>
      </c>
      <c r="H153" s="164">
        <v>90</v>
      </c>
      <c r="I153" s="165"/>
      <c r="J153" s="166">
        <f t="shared" ref="J153:J184" si="15">ROUND(I153*H153,2)</f>
        <v>0</v>
      </c>
      <c r="K153" s="167"/>
      <c r="L153" s="31"/>
      <c r="M153" s="168" t="s">
        <v>1</v>
      </c>
      <c r="N153" s="169" t="s">
        <v>38</v>
      </c>
      <c r="O153" s="59"/>
      <c r="P153" s="170">
        <f t="shared" ref="P153:P184" si="16">O153*H153</f>
        <v>0</v>
      </c>
      <c r="Q153" s="170">
        <v>0</v>
      </c>
      <c r="R153" s="170">
        <f t="shared" ref="R153:R184" si="17">Q153*H153</f>
        <v>0</v>
      </c>
      <c r="S153" s="170">
        <v>0</v>
      </c>
      <c r="T153" s="171">
        <f t="shared" ref="T153:T184" si="18"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72" t="s">
        <v>389</v>
      </c>
      <c r="AT153" s="172" t="s">
        <v>221</v>
      </c>
      <c r="AU153" s="172" t="s">
        <v>84</v>
      </c>
      <c r="AY153" s="13" t="s">
        <v>219</v>
      </c>
      <c r="BE153" s="91">
        <f t="shared" ref="BE153:BE184" si="19">IF(N153="základná",J153,0)</f>
        <v>0</v>
      </c>
      <c r="BF153" s="91">
        <f t="shared" ref="BF153:BF184" si="20">IF(N153="znížená",J153,0)</f>
        <v>0</v>
      </c>
      <c r="BG153" s="91">
        <f t="shared" ref="BG153:BG184" si="21">IF(N153="zákl. prenesená",J153,0)</f>
        <v>0</v>
      </c>
      <c r="BH153" s="91">
        <f t="shared" ref="BH153:BH184" si="22">IF(N153="zníž. prenesená",J153,0)</f>
        <v>0</v>
      </c>
      <c r="BI153" s="91">
        <f t="shared" ref="BI153:BI184" si="23">IF(N153="nulová",J153,0)</f>
        <v>0</v>
      </c>
      <c r="BJ153" s="13" t="s">
        <v>84</v>
      </c>
      <c r="BK153" s="91">
        <f t="shared" ref="BK153:BK184" si="24">ROUND(I153*H153,2)</f>
        <v>0</v>
      </c>
      <c r="BL153" s="13" t="s">
        <v>389</v>
      </c>
      <c r="BM153" s="172" t="s">
        <v>247</v>
      </c>
    </row>
    <row r="154" spans="1:65" s="2" customFormat="1" ht="21.75" customHeight="1" x14ac:dyDescent="0.2">
      <c r="A154" s="30"/>
      <c r="B154" s="128"/>
      <c r="C154" s="178" t="s">
        <v>238</v>
      </c>
      <c r="D154" s="178" t="s">
        <v>680</v>
      </c>
      <c r="E154" s="179" t="s">
        <v>1390</v>
      </c>
      <c r="F154" s="180" t="s">
        <v>1391</v>
      </c>
      <c r="G154" s="181" t="s">
        <v>380</v>
      </c>
      <c r="H154" s="182">
        <v>90</v>
      </c>
      <c r="I154" s="183"/>
      <c r="J154" s="184">
        <f t="shared" si="15"/>
        <v>0</v>
      </c>
      <c r="K154" s="185"/>
      <c r="L154" s="186"/>
      <c r="M154" s="187" t="s">
        <v>1</v>
      </c>
      <c r="N154" s="188" t="s">
        <v>38</v>
      </c>
      <c r="O154" s="59"/>
      <c r="P154" s="170">
        <f t="shared" si="16"/>
        <v>0</v>
      </c>
      <c r="Q154" s="170">
        <v>1.7000000000000001E-4</v>
      </c>
      <c r="R154" s="170">
        <f t="shared" si="17"/>
        <v>1.5300000000000001E-2</v>
      </c>
      <c r="S154" s="170">
        <v>0</v>
      </c>
      <c r="T154" s="171">
        <f t="shared" si="18"/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72" t="s">
        <v>768</v>
      </c>
      <c r="AT154" s="172" t="s">
        <v>680</v>
      </c>
      <c r="AU154" s="172" t="s">
        <v>84</v>
      </c>
      <c r="AY154" s="13" t="s">
        <v>219</v>
      </c>
      <c r="BE154" s="91">
        <f t="shared" si="19"/>
        <v>0</v>
      </c>
      <c r="BF154" s="91">
        <f t="shared" si="20"/>
        <v>0</v>
      </c>
      <c r="BG154" s="91">
        <f t="shared" si="21"/>
        <v>0</v>
      </c>
      <c r="BH154" s="91">
        <f t="shared" si="22"/>
        <v>0</v>
      </c>
      <c r="BI154" s="91">
        <f t="shared" si="23"/>
        <v>0</v>
      </c>
      <c r="BJ154" s="13" t="s">
        <v>84</v>
      </c>
      <c r="BK154" s="91">
        <f t="shared" si="24"/>
        <v>0</v>
      </c>
      <c r="BL154" s="13" t="s">
        <v>389</v>
      </c>
      <c r="BM154" s="172" t="s">
        <v>251</v>
      </c>
    </row>
    <row r="155" spans="1:65" s="2" customFormat="1" ht="24.3" customHeight="1" x14ac:dyDescent="0.2">
      <c r="A155" s="30"/>
      <c r="B155" s="128"/>
      <c r="C155" s="160" t="s">
        <v>237</v>
      </c>
      <c r="D155" s="160" t="s">
        <v>221</v>
      </c>
      <c r="E155" s="161" t="s">
        <v>1392</v>
      </c>
      <c r="F155" s="162" t="s">
        <v>1393</v>
      </c>
      <c r="G155" s="163" t="s">
        <v>380</v>
      </c>
      <c r="H155" s="164">
        <v>140</v>
      </c>
      <c r="I155" s="165"/>
      <c r="J155" s="166">
        <f t="shared" si="15"/>
        <v>0</v>
      </c>
      <c r="K155" s="167"/>
      <c r="L155" s="31"/>
      <c r="M155" s="168" t="s">
        <v>1</v>
      </c>
      <c r="N155" s="169" t="s">
        <v>38</v>
      </c>
      <c r="O155" s="59"/>
      <c r="P155" s="170">
        <f t="shared" si="16"/>
        <v>0</v>
      </c>
      <c r="Q155" s="170">
        <v>0</v>
      </c>
      <c r="R155" s="170">
        <f t="shared" si="17"/>
        <v>0</v>
      </c>
      <c r="S155" s="170">
        <v>0</v>
      </c>
      <c r="T155" s="171">
        <f t="shared" si="18"/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72" t="s">
        <v>389</v>
      </c>
      <c r="AT155" s="172" t="s">
        <v>221</v>
      </c>
      <c r="AU155" s="172" t="s">
        <v>84</v>
      </c>
      <c r="AY155" s="13" t="s">
        <v>219</v>
      </c>
      <c r="BE155" s="91">
        <f t="shared" si="19"/>
        <v>0</v>
      </c>
      <c r="BF155" s="91">
        <f t="shared" si="20"/>
        <v>0</v>
      </c>
      <c r="BG155" s="91">
        <f t="shared" si="21"/>
        <v>0</v>
      </c>
      <c r="BH155" s="91">
        <f t="shared" si="22"/>
        <v>0</v>
      </c>
      <c r="BI155" s="91">
        <f t="shared" si="23"/>
        <v>0</v>
      </c>
      <c r="BJ155" s="13" t="s">
        <v>84</v>
      </c>
      <c r="BK155" s="91">
        <f t="shared" si="24"/>
        <v>0</v>
      </c>
      <c r="BL155" s="13" t="s">
        <v>389</v>
      </c>
      <c r="BM155" s="172" t="s">
        <v>7</v>
      </c>
    </row>
    <row r="156" spans="1:65" s="2" customFormat="1" ht="21.75" customHeight="1" x14ac:dyDescent="0.2">
      <c r="A156" s="30"/>
      <c r="B156" s="128"/>
      <c r="C156" s="178" t="s">
        <v>257</v>
      </c>
      <c r="D156" s="178" t="s">
        <v>680</v>
      </c>
      <c r="E156" s="179" t="s">
        <v>1394</v>
      </c>
      <c r="F156" s="180" t="s">
        <v>1395</v>
      </c>
      <c r="G156" s="181" t="s">
        <v>380</v>
      </c>
      <c r="H156" s="182">
        <v>140</v>
      </c>
      <c r="I156" s="183"/>
      <c r="J156" s="184">
        <f t="shared" si="15"/>
        <v>0</v>
      </c>
      <c r="K156" s="185"/>
      <c r="L156" s="186"/>
      <c r="M156" s="187" t="s">
        <v>1</v>
      </c>
      <c r="N156" s="188" t="s">
        <v>38</v>
      </c>
      <c r="O156" s="59"/>
      <c r="P156" s="170">
        <f t="shared" si="16"/>
        <v>0</v>
      </c>
      <c r="Q156" s="170">
        <v>1.7000000000000001E-4</v>
      </c>
      <c r="R156" s="170">
        <f t="shared" si="17"/>
        <v>2.3800000000000002E-2</v>
      </c>
      <c r="S156" s="170">
        <v>0</v>
      </c>
      <c r="T156" s="171">
        <f t="shared" si="18"/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72" t="s">
        <v>768</v>
      </c>
      <c r="AT156" s="172" t="s">
        <v>680</v>
      </c>
      <c r="AU156" s="172" t="s">
        <v>84</v>
      </c>
      <c r="AY156" s="13" t="s">
        <v>219</v>
      </c>
      <c r="BE156" s="91">
        <f t="shared" si="19"/>
        <v>0</v>
      </c>
      <c r="BF156" s="91">
        <f t="shared" si="20"/>
        <v>0</v>
      </c>
      <c r="BG156" s="91">
        <f t="shared" si="21"/>
        <v>0</v>
      </c>
      <c r="BH156" s="91">
        <f t="shared" si="22"/>
        <v>0</v>
      </c>
      <c r="BI156" s="91">
        <f t="shared" si="23"/>
        <v>0</v>
      </c>
      <c r="BJ156" s="13" t="s">
        <v>84</v>
      </c>
      <c r="BK156" s="91">
        <f t="shared" si="24"/>
        <v>0</v>
      </c>
      <c r="BL156" s="13" t="s">
        <v>389</v>
      </c>
      <c r="BM156" s="172" t="s">
        <v>256</v>
      </c>
    </row>
    <row r="157" spans="1:65" s="2" customFormat="1" ht="24.3" customHeight="1" x14ac:dyDescent="0.2">
      <c r="A157" s="30"/>
      <c r="B157" s="128"/>
      <c r="C157" s="160" t="s">
        <v>261</v>
      </c>
      <c r="D157" s="160" t="s">
        <v>221</v>
      </c>
      <c r="E157" s="161" t="s">
        <v>1396</v>
      </c>
      <c r="F157" s="162" t="s">
        <v>1397</v>
      </c>
      <c r="G157" s="163" t="s">
        <v>380</v>
      </c>
      <c r="H157" s="164">
        <v>75</v>
      </c>
      <c r="I157" s="165"/>
      <c r="J157" s="166">
        <f t="shared" si="15"/>
        <v>0</v>
      </c>
      <c r="K157" s="167"/>
      <c r="L157" s="31"/>
      <c r="M157" s="168" t="s">
        <v>1</v>
      </c>
      <c r="N157" s="169" t="s">
        <v>38</v>
      </c>
      <c r="O157" s="59"/>
      <c r="P157" s="170">
        <f t="shared" si="16"/>
        <v>0</v>
      </c>
      <c r="Q157" s="170">
        <v>0</v>
      </c>
      <c r="R157" s="170">
        <f t="shared" si="17"/>
        <v>0</v>
      </c>
      <c r="S157" s="170">
        <v>0</v>
      </c>
      <c r="T157" s="171">
        <f t="shared" si="18"/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72" t="s">
        <v>389</v>
      </c>
      <c r="AT157" s="172" t="s">
        <v>221</v>
      </c>
      <c r="AU157" s="172" t="s">
        <v>84</v>
      </c>
      <c r="AY157" s="13" t="s">
        <v>219</v>
      </c>
      <c r="BE157" s="91">
        <f t="shared" si="19"/>
        <v>0</v>
      </c>
      <c r="BF157" s="91">
        <f t="shared" si="20"/>
        <v>0</v>
      </c>
      <c r="BG157" s="91">
        <f t="shared" si="21"/>
        <v>0</v>
      </c>
      <c r="BH157" s="91">
        <f t="shared" si="22"/>
        <v>0</v>
      </c>
      <c r="BI157" s="91">
        <f t="shared" si="23"/>
        <v>0</v>
      </c>
      <c r="BJ157" s="13" t="s">
        <v>84</v>
      </c>
      <c r="BK157" s="91">
        <f t="shared" si="24"/>
        <v>0</v>
      </c>
      <c r="BL157" s="13" t="s">
        <v>389</v>
      </c>
      <c r="BM157" s="172" t="s">
        <v>260</v>
      </c>
    </row>
    <row r="158" spans="1:65" s="2" customFormat="1" ht="21.75" customHeight="1" x14ac:dyDescent="0.2">
      <c r="A158" s="30"/>
      <c r="B158" s="128"/>
      <c r="C158" s="178" t="s">
        <v>265</v>
      </c>
      <c r="D158" s="178" t="s">
        <v>680</v>
      </c>
      <c r="E158" s="179" t="s">
        <v>1398</v>
      </c>
      <c r="F158" s="180" t="s">
        <v>1399</v>
      </c>
      <c r="G158" s="181" t="s">
        <v>380</v>
      </c>
      <c r="H158" s="182">
        <v>75</v>
      </c>
      <c r="I158" s="183"/>
      <c r="J158" s="184">
        <f t="shared" si="15"/>
        <v>0</v>
      </c>
      <c r="K158" s="185"/>
      <c r="L158" s="186"/>
      <c r="M158" s="187" t="s">
        <v>1</v>
      </c>
      <c r="N158" s="188" t="s">
        <v>38</v>
      </c>
      <c r="O158" s="59"/>
      <c r="P158" s="170">
        <f t="shared" si="16"/>
        <v>0</v>
      </c>
      <c r="Q158" s="170">
        <v>1.7000000000000001E-4</v>
      </c>
      <c r="R158" s="170">
        <f t="shared" si="17"/>
        <v>1.2750000000000001E-2</v>
      </c>
      <c r="S158" s="170">
        <v>0</v>
      </c>
      <c r="T158" s="171">
        <f t="shared" si="18"/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72" t="s">
        <v>768</v>
      </c>
      <c r="AT158" s="172" t="s">
        <v>680</v>
      </c>
      <c r="AU158" s="172" t="s">
        <v>84</v>
      </c>
      <c r="AY158" s="13" t="s">
        <v>219</v>
      </c>
      <c r="BE158" s="91">
        <f t="shared" si="19"/>
        <v>0</v>
      </c>
      <c r="BF158" s="91">
        <f t="shared" si="20"/>
        <v>0</v>
      </c>
      <c r="BG158" s="91">
        <f t="shared" si="21"/>
        <v>0</v>
      </c>
      <c r="BH158" s="91">
        <f t="shared" si="22"/>
        <v>0</v>
      </c>
      <c r="BI158" s="91">
        <f t="shared" si="23"/>
        <v>0</v>
      </c>
      <c r="BJ158" s="13" t="s">
        <v>84</v>
      </c>
      <c r="BK158" s="91">
        <f t="shared" si="24"/>
        <v>0</v>
      </c>
      <c r="BL158" s="13" t="s">
        <v>389</v>
      </c>
      <c r="BM158" s="172" t="s">
        <v>264</v>
      </c>
    </row>
    <row r="159" spans="1:65" s="2" customFormat="1" ht="24.3" customHeight="1" x14ac:dyDescent="0.2">
      <c r="A159" s="30"/>
      <c r="B159" s="128"/>
      <c r="C159" s="160" t="s">
        <v>242</v>
      </c>
      <c r="D159" s="160" t="s">
        <v>221</v>
      </c>
      <c r="E159" s="161" t="s">
        <v>1400</v>
      </c>
      <c r="F159" s="162" t="s">
        <v>1401</v>
      </c>
      <c r="G159" s="163" t="s">
        <v>380</v>
      </c>
      <c r="H159" s="164">
        <v>15</v>
      </c>
      <c r="I159" s="165"/>
      <c r="J159" s="166">
        <f t="shared" si="15"/>
        <v>0</v>
      </c>
      <c r="K159" s="167"/>
      <c r="L159" s="31"/>
      <c r="M159" s="168" t="s">
        <v>1</v>
      </c>
      <c r="N159" s="169" t="s">
        <v>38</v>
      </c>
      <c r="O159" s="59"/>
      <c r="P159" s="170">
        <f t="shared" si="16"/>
        <v>0</v>
      </c>
      <c r="Q159" s="170">
        <v>0</v>
      </c>
      <c r="R159" s="170">
        <f t="shared" si="17"/>
        <v>0</v>
      </c>
      <c r="S159" s="170">
        <v>0</v>
      </c>
      <c r="T159" s="171">
        <f t="shared" si="18"/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72" t="s">
        <v>389</v>
      </c>
      <c r="AT159" s="172" t="s">
        <v>221</v>
      </c>
      <c r="AU159" s="172" t="s">
        <v>84</v>
      </c>
      <c r="AY159" s="13" t="s">
        <v>219</v>
      </c>
      <c r="BE159" s="91">
        <f t="shared" si="19"/>
        <v>0</v>
      </c>
      <c r="BF159" s="91">
        <f t="shared" si="20"/>
        <v>0</v>
      </c>
      <c r="BG159" s="91">
        <f t="shared" si="21"/>
        <v>0</v>
      </c>
      <c r="BH159" s="91">
        <f t="shared" si="22"/>
        <v>0</v>
      </c>
      <c r="BI159" s="91">
        <f t="shared" si="23"/>
        <v>0</v>
      </c>
      <c r="BJ159" s="13" t="s">
        <v>84</v>
      </c>
      <c r="BK159" s="91">
        <f t="shared" si="24"/>
        <v>0</v>
      </c>
      <c r="BL159" s="13" t="s">
        <v>389</v>
      </c>
      <c r="BM159" s="172" t="s">
        <v>268</v>
      </c>
    </row>
    <row r="160" spans="1:65" s="2" customFormat="1" ht="21.75" customHeight="1" x14ac:dyDescent="0.2">
      <c r="A160" s="30"/>
      <c r="B160" s="128"/>
      <c r="C160" s="178" t="s">
        <v>272</v>
      </c>
      <c r="D160" s="178" t="s">
        <v>680</v>
      </c>
      <c r="E160" s="179" t="s">
        <v>1402</v>
      </c>
      <c r="F160" s="180" t="s">
        <v>1403</v>
      </c>
      <c r="G160" s="181" t="s">
        <v>380</v>
      </c>
      <c r="H160" s="182">
        <v>15</v>
      </c>
      <c r="I160" s="183"/>
      <c r="J160" s="184">
        <f t="shared" si="15"/>
        <v>0</v>
      </c>
      <c r="K160" s="185"/>
      <c r="L160" s="186"/>
      <c r="M160" s="187" t="s">
        <v>1</v>
      </c>
      <c r="N160" s="188" t="s">
        <v>38</v>
      </c>
      <c r="O160" s="59"/>
      <c r="P160" s="170">
        <f t="shared" si="16"/>
        <v>0</v>
      </c>
      <c r="Q160" s="170">
        <v>2.5000000000000001E-4</v>
      </c>
      <c r="R160" s="170">
        <f t="shared" si="17"/>
        <v>3.7499999999999999E-3</v>
      </c>
      <c r="S160" s="170">
        <v>0</v>
      </c>
      <c r="T160" s="171">
        <f t="shared" si="18"/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72" t="s">
        <v>768</v>
      </c>
      <c r="AT160" s="172" t="s">
        <v>680</v>
      </c>
      <c r="AU160" s="172" t="s">
        <v>84</v>
      </c>
      <c r="AY160" s="13" t="s">
        <v>219</v>
      </c>
      <c r="BE160" s="91">
        <f t="shared" si="19"/>
        <v>0</v>
      </c>
      <c r="BF160" s="91">
        <f t="shared" si="20"/>
        <v>0</v>
      </c>
      <c r="BG160" s="91">
        <f t="shared" si="21"/>
        <v>0</v>
      </c>
      <c r="BH160" s="91">
        <f t="shared" si="22"/>
        <v>0</v>
      </c>
      <c r="BI160" s="91">
        <f t="shared" si="23"/>
        <v>0</v>
      </c>
      <c r="BJ160" s="13" t="s">
        <v>84</v>
      </c>
      <c r="BK160" s="91">
        <f t="shared" si="24"/>
        <v>0</v>
      </c>
      <c r="BL160" s="13" t="s">
        <v>389</v>
      </c>
      <c r="BM160" s="172" t="s">
        <v>271</v>
      </c>
    </row>
    <row r="161" spans="1:65" s="2" customFormat="1" ht="21.75" customHeight="1" x14ac:dyDescent="0.2">
      <c r="A161" s="30"/>
      <c r="B161" s="128"/>
      <c r="C161" s="160" t="s">
        <v>247</v>
      </c>
      <c r="D161" s="160" t="s">
        <v>221</v>
      </c>
      <c r="E161" s="161" t="s">
        <v>1404</v>
      </c>
      <c r="F161" s="162" t="s">
        <v>1405</v>
      </c>
      <c r="G161" s="163" t="s">
        <v>926</v>
      </c>
      <c r="H161" s="164">
        <v>90</v>
      </c>
      <c r="I161" s="165"/>
      <c r="J161" s="166">
        <f t="shared" si="15"/>
        <v>0</v>
      </c>
      <c r="K161" s="167"/>
      <c r="L161" s="31"/>
      <c r="M161" s="168" t="s">
        <v>1</v>
      </c>
      <c r="N161" s="169" t="s">
        <v>38</v>
      </c>
      <c r="O161" s="59"/>
      <c r="P161" s="170">
        <f t="shared" si="16"/>
        <v>0</v>
      </c>
      <c r="Q161" s="170">
        <v>0</v>
      </c>
      <c r="R161" s="170">
        <f t="shared" si="17"/>
        <v>0</v>
      </c>
      <c r="S161" s="170">
        <v>0</v>
      </c>
      <c r="T161" s="171">
        <f t="shared" si="18"/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72" t="s">
        <v>389</v>
      </c>
      <c r="AT161" s="172" t="s">
        <v>221</v>
      </c>
      <c r="AU161" s="172" t="s">
        <v>84</v>
      </c>
      <c r="AY161" s="13" t="s">
        <v>219</v>
      </c>
      <c r="BE161" s="91">
        <f t="shared" si="19"/>
        <v>0</v>
      </c>
      <c r="BF161" s="91">
        <f t="shared" si="20"/>
        <v>0</v>
      </c>
      <c r="BG161" s="91">
        <f t="shared" si="21"/>
        <v>0</v>
      </c>
      <c r="BH161" s="91">
        <f t="shared" si="22"/>
        <v>0</v>
      </c>
      <c r="BI161" s="91">
        <f t="shared" si="23"/>
        <v>0</v>
      </c>
      <c r="BJ161" s="13" t="s">
        <v>84</v>
      </c>
      <c r="BK161" s="91">
        <f t="shared" si="24"/>
        <v>0</v>
      </c>
      <c r="BL161" s="13" t="s">
        <v>389</v>
      </c>
      <c r="BM161" s="172" t="s">
        <v>275</v>
      </c>
    </row>
    <row r="162" spans="1:65" s="2" customFormat="1" ht="24.3" customHeight="1" x14ac:dyDescent="0.2">
      <c r="A162" s="30"/>
      <c r="B162" s="128"/>
      <c r="C162" s="178" t="s">
        <v>334</v>
      </c>
      <c r="D162" s="178" t="s">
        <v>680</v>
      </c>
      <c r="E162" s="179" t="s">
        <v>1406</v>
      </c>
      <c r="F162" s="180" t="s">
        <v>1407</v>
      </c>
      <c r="G162" s="181" t="s">
        <v>926</v>
      </c>
      <c r="H162" s="182">
        <v>90</v>
      </c>
      <c r="I162" s="183"/>
      <c r="J162" s="184">
        <f t="shared" si="15"/>
        <v>0</v>
      </c>
      <c r="K162" s="185"/>
      <c r="L162" s="186"/>
      <c r="M162" s="187" t="s">
        <v>1</v>
      </c>
      <c r="N162" s="188" t="s">
        <v>38</v>
      </c>
      <c r="O162" s="59"/>
      <c r="P162" s="170">
        <f t="shared" si="16"/>
        <v>0</v>
      </c>
      <c r="Q162" s="170">
        <v>1.0000000000000001E-5</v>
      </c>
      <c r="R162" s="170">
        <f t="shared" si="17"/>
        <v>9.0000000000000008E-4</v>
      </c>
      <c r="S162" s="170">
        <v>0</v>
      </c>
      <c r="T162" s="171">
        <f t="shared" si="18"/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72" t="s">
        <v>768</v>
      </c>
      <c r="AT162" s="172" t="s">
        <v>680</v>
      </c>
      <c r="AU162" s="172" t="s">
        <v>84</v>
      </c>
      <c r="AY162" s="13" t="s">
        <v>219</v>
      </c>
      <c r="BE162" s="91">
        <f t="shared" si="19"/>
        <v>0</v>
      </c>
      <c r="BF162" s="91">
        <f t="shared" si="20"/>
        <v>0</v>
      </c>
      <c r="BG162" s="91">
        <f t="shared" si="21"/>
        <v>0</v>
      </c>
      <c r="BH162" s="91">
        <f t="shared" si="22"/>
        <v>0</v>
      </c>
      <c r="BI162" s="91">
        <f t="shared" si="23"/>
        <v>0</v>
      </c>
      <c r="BJ162" s="13" t="s">
        <v>84</v>
      </c>
      <c r="BK162" s="91">
        <f t="shared" si="24"/>
        <v>0</v>
      </c>
      <c r="BL162" s="13" t="s">
        <v>389</v>
      </c>
      <c r="BM162" s="172" t="s">
        <v>279</v>
      </c>
    </row>
    <row r="163" spans="1:65" s="2" customFormat="1" ht="24.3" customHeight="1" x14ac:dyDescent="0.2">
      <c r="A163" s="30"/>
      <c r="B163" s="128"/>
      <c r="C163" s="178" t="s">
        <v>251</v>
      </c>
      <c r="D163" s="178" t="s">
        <v>680</v>
      </c>
      <c r="E163" s="179" t="s">
        <v>1408</v>
      </c>
      <c r="F163" s="180" t="s">
        <v>1409</v>
      </c>
      <c r="G163" s="181" t="s">
        <v>926</v>
      </c>
      <c r="H163" s="182">
        <v>90</v>
      </c>
      <c r="I163" s="183"/>
      <c r="J163" s="184">
        <f t="shared" si="15"/>
        <v>0</v>
      </c>
      <c r="K163" s="185"/>
      <c r="L163" s="186"/>
      <c r="M163" s="187" t="s">
        <v>1</v>
      </c>
      <c r="N163" s="188" t="s">
        <v>38</v>
      </c>
      <c r="O163" s="59"/>
      <c r="P163" s="170">
        <f t="shared" si="16"/>
        <v>0</v>
      </c>
      <c r="Q163" s="170">
        <v>0</v>
      </c>
      <c r="R163" s="170">
        <f t="shared" si="17"/>
        <v>0</v>
      </c>
      <c r="S163" s="170">
        <v>0</v>
      </c>
      <c r="T163" s="171">
        <f t="shared" si="18"/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72" t="s">
        <v>768</v>
      </c>
      <c r="AT163" s="172" t="s">
        <v>680</v>
      </c>
      <c r="AU163" s="172" t="s">
        <v>84</v>
      </c>
      <c r="AY163" s="13" t="s">
        <v>219</v>
      </c>
      <c r="BE163" s="91">
        <f t="shared" si="19"/>
        <v>0</v>
      </c>
      <c r="BF163" s="91">
        <f t="shared" si="20"/>
        <v>0</v>
      </c>
      <c r="BG163" s="91">
        <f t="shared" si="21"/>
        <v>0</v>
      </c>
      <c r="BH163" s="91">
        <f t="shared" si="22"/>
        <v>0</v>
      </c>
      <c r="BI163" s="91">
        <f t="shared" si="23"/>
        <v>0</v>
      </c>
      <c r="BJ163" s="13" t="s">
        <v>84</v>
      </c>
      <c r="BK163" s="91">
        <f t="shared" si="24"/>
        <v>0</v>
      </c>
      <c r="BL163" s="13" t="s">
        <v>389</v>
      </c>
      <c r="BM163" s="172" t="s">
        <v>337</v>
      </c>
    </row>
    <row r="164" spans="1:65" s="2" customFormat="1" ht="24.3" customHeight="1" x14ac:dyDescent="0.2">
      <c r="A164" s="30"/>
      <c r="B164" s="128"/>
      <c r="C164" s="160" t="s">
        <v>341</v>
      </c>
      <c r="D164" s="160" t="s">
        <v>221</v>
      </c>
      <c r="E164" s="161" t="s">
        <v>1410</v>
      </c>
      <c r="F164" s="162" t="s">
        <v>1411</v>
      </c>
      <c r="G164" s="163" t="s">
        <v>926</v>
      </c>
      <c r="H164" s="164">
        <v>5</v>
      </c>
      <c r="I164" s="165"/>
      <c r="J164" s="166">
        <f t="shared" si="15"/>
        <v>0</v>
      </c>
      <c r="K164" s="167"/>
      <c r="L164" s="31"/>
      <c r="M164" s="168" t="s">
        <v>1</v>
      </c>
      <c r="N164" s="169" t="s">
        <v>38</v>
      </c>
      <c r="O164" s="59"/>
      <c r="P164" s="170">
        <f t="shared" si="16"/>
        <v>0</v>
      </c>
      <c r="Q164" s="170">
        <v>0</v>
      </c>
      <c r="R164" s="170">
        <f t="shared" si="17"/>
        <v>0</v>
      </c>
      <c r="S164" s="170">
        <v>0</v>
      </c>
      <c r="T164" s="171">
        <f t="shared" si="18"/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72" t="s">
        <v>389</v>
      </c>
      <c r="AT164" s="172" t="s">
        <v>221</v>
      </c>
      <c r="AU164" s="172" t="s">
        <v>84</v>
      </c>
      <c r="AY164" s="13" t="s">
        <v>219</v>
      </c>
      <c r="BE164" s="91">
        <f t="shared" si="19"/>
        <v>0</v>
      </c>
      <c r="BF164" s="91">
        <f t="shared" si="20"/>
        <v>0</v>
      </c>
      <c r="BG164" s="91">
        <f t="shared" si="21"/>
        <v>0</v>
      </c>
      <c r="BH164" s="91">
        <f t="shared" si="22"/>
        <v>0</v>
      </c>
      <c r="BI164" s="91">
        <f t="shared" si="23"/>
        <v>0</v>
      </c>
      <c r="BJ164" s="13" t="s">
        <v>84</v>
      </c>
      <c r="BK164" s="91">
        <f t="shared" si="24"/>
        <v>0</v>
      </c>
      <c r="BL164" s="13" t="s">
        <v>389</v>
      </c>
      <c r="BM164" s="172" t="s">
        <v>340</v>
      </c>
    </row>
    <row r="165" spans="1:65" s="2" customFormat="1" ht="21.75" customHeight="1" x14ac:dyDescent="0.2">
      <c r="A165" s="30"/>
      <c r="B165" s="128"/>
      <c r="C165" s="178" t="s">
        <v>7</v>
      </c>
      <c r="D165" s="178" t="s">
        <v>680</v>
      </c>
      <c r="E165" s="179" t="s">
        <v>1412</v>
      </c>
      <c r="F165" s="180" t="s">
        <v>1413</v>
      </c>
      <c r="G165" s="181" t="s">
        <v>926</v>
      </c>
      <c r="H165" s="182">
        <v>5</v>
      </c>
      <c r="I165" s="183"/>
      <c r="J165" s="184">
        <f t="shared" si="15"/>
        <v>0</v>
      </c>
      <c r="K165" s="185"/>
      <c r="L165" s="186"/>
      <c r="M165" s="187" t="s">
        <v>1</v>
      </c>
      <c r="N165" s="188" t="s">
        <v>38</v>
      </c>
      <c r="O165" s="59"/>
      <c r="P165" s="170">
        <f t="shared" si="16"/>
        <v>0</v>
      </c>
      <c r="Q165" s="170">
        <v>0</v>
      </c>
      <c r="R165" s="170">
        <f t="shared" si="17"/>
        <v>0</v>
      </c>
      <c r="S165" s="170">
        <v>0</v>
      </c>
      <c r="T165" s="171">
        <f t="shared" si="18"/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72" t="s">
        <v>768</v>
      </c>
      <c r="AT165" s="172" t="s">
        <v>680</v>
      </c>
      <c r="AU165" s="172" t="s">
        <v>84</v>
      </c>
      <c r="AY165" s="13" t="s">
        <v>219</v>
      </c>
      <c r="BE165" s="91">
        <f t="shared" si="19"/>
        <v>0</v>
      </c>
      <c r="BF165" s="91">
        <f t="shared" si="20"/>
        <v>0</v>
      </c>
      <c r="BG165" s="91">
        <f t="shared" si="21"/>
        <v>0</v>
      </c>
      <c r="BH165" s="91">
        <f t="shared" si="22"/>
        <v>0</v>
      </c>
      <c r="BI165" s="91">
        <f t="shared" si="23"/>
        <v>0</v>
      </c>
      <c r="BJ165" s="13" t="s">
        <v>84</v>
      </c>
      <c r="BK165" s="91">
        <f t="shared" si="24"/>
        <v>0</v>
      </c>
      <c r="BL165" s="13" t="s">
        <v>389</v>
      </c>
      <c r="BM165" s="172" t="s">
        <v>344</v>
      </c>
    </row>
    <row r="166" spans="1:65" s="2" customFormat="1" ht="24.3" customHeight="1" x14ac:dyDescent="0.2">
      <c r="A166" s="30"/>
      <c r="B166" s="128"/>
      <c r="C166" s="160" t="s">
        <v>348</v>
      </c>
      <c r="D166" s="160" t="s">
        <v>221</v>
      </c>
      <c r="E166" s="161" t="s">
        <v>1414</v>
      </c>
      <c r="F166" s="162" t="s">
        <v>1415</v>
      </c>
      <c r="G166" s="163" t="s">
        <v>926</v>
      </c>
      <c r="H166" s="164">
        <v>39</v>
      </c>
      <c r="I166" s="165"/>
      <c r="J166" s="166">
        <f t="shared" si="15"/>
        <v>0</v>
      </c>
      <c r="K166" s="167"/>
      <c r="L166" s="31"/>
      <c r="M166" s="168" t="s">
        <v>1</v>
      </c>
      <c r="N166" s="169" t="s">
        <v>38</v>
      </c>
      <c r="O166" s="59"/>
      <c r="P166" s="170">
        <f t="shared" si="16"/>
        <v>0</v>
      </c>
      <c r="Q166" s="170">
        <v>0</v>
      </c>
      <c r="R166" s="170">
        <f t="shared" si="17"/>
        <v>0</v>
      </c>
      <c r="S166" s="170">
        <v>0</v>
      </c>
      <c r="T166" s="171">
        <f t="shared" si="18"/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72" t="s">
        <v>389</v>
      </c>
      <c r="AT166" s="172" t="s">
        <v>221</v>
      </c>
      <c r="AU166" s="172" t="s">
        <v>84</v>
      </c>
      <c r="AY166" s="13" t="s">
        <v>219</v>
      </c>
      <c r="BE166" s="91">
        <f t="shared" si="19"/>
        <v>0</v>
      </c>
      <c r="BF166" s="91">
        <f t="shared" si="20"/>
        <v>0</v>
      </c>
      <c r="BG166" s="91">
        <f t="shared" si="21"/>
        <v>0</v>
      </c>
      <c r="BH166" s="91">
        <f t="shared" si="22"/>
        <v>0</v>
      </c>
      <c r="BI166" s="91">
        <f t="shared" si="23"/>
        <v>0</v>
      </c>
      <c r="BJ166" s="13" t="s">
        <v>84</v>
      </c>
      <c r="BK166" s="91">
        <f t="shared" si="24"/>
        <v>0</v>
      </c>
      <c r="BL166" s="13" t="s">
        <v>389</v>
      </c>
      <c r="BM166" s="172" t="s">
        <v>347</v>
      </c>
    </row>
    <row r="167" spans="1:65" s="2" customFormat="1" ht="24.3" customHeight="1" x14ac:dyDescent="0.2">
      <c r="A167" s="30"/>
      <c r="B167" s="128"/>
      <c r="C167" s="160" t="s">
        <v>256</v>
      </c>
      <c r="D167" s="160" t="s">
        <v>221</v>
      </c>
      <c r="E167" s="161" t="s">
        <v>1416</v>
      </c>
      <c r="F167" s="162" t="s">
        <v>1417</v>
      </c>
      <c r="G167" s="163" t="s">
        <v>926</v>
      </c>
      <c r="H167" s="164">
        <v>5</v>
      </c>
      <c r="I167" s="165"/>
      <c r="J167" s="166">
        <f t="shared" si="15"/>
        <v>0</v>
      </c>
      <c r="K167" s="167"/>
      <c r="L167" s="31"/>
      <c r="M167" s="168" t="s">
        <v>1</v>
      </c>
      <c r="N167" s="169" t="s">
        <v>38</v>
      </c>
      <c r="O167" s="59"/>
      <c r="P167" s="170">
        <f t="shared" si="16"/>
        <v>0</v>
      </c>
      <c r="Q167" s="170">
        <v>0</v>
      </c>
      <c r="R167" s="170">
        <f t="shared" si="17"/>
        <v>0</v>
      </c>
      <c r="S167" s="170">
        <v>0</v>
      </c>
      <c r="T167" s="171">
        <f t="shared" si="18"/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72" t="s">
        <v>389</v>
      </c>
      <c r="AT167" s="172" t="s">
        <v>221</v>
      </c>
      <c r="AU167" s="172" t="s">
        <v>84</v>
      </c>
      <c r="AY167" s="13" t="s">
        <v>219</v>
      </c>
      <c r="BE167" s="91">
        <f t="shared" si="19"/>
        <v>0</v>
      </c>
      <c r="BF167" s="91">
        <f t="shared" si="20"/>
        <v>0</v>
      </c>
      <c r="BG167" s="91">
        <f t="shared" si="21"/>
        <v>0</v>
      </c>
      <c r="BH167" s="91">
        <f t="shared" si="22"/>
        <v>0</v>
      </c>
      <c r="BI167" s="91">
        <f t="shared" si="23"/>
        <v>0</v>
      </c>
      <c r="BJ167" s="13" t="s">
        <v>84</v>
      </c>
      <c r="BK167" s="91">
        <f t="shared" si="24"/>
        <v>0</v>
      </c>
      <c r="BL167" s="13" t="s">
        <v>389</v>
      </c>
      <c r="BM167" s="172" t="s">
        <v>351</v>
      </c>
    </row>
    <row r="168" spans="1:65" s="2" customFormat="1" ht="16.5" customHeight="1" x14ac:dyDescent="0.2">
      <c r="A168" s="30"/>
      <c r="B168" s="128"/>
      <c r="C168" s="178" t="s">
        <v>356</v>
      </c>
      <c r="D168" s="178" t="s">
        <v>680</v>
      </c>
      <c r="E168" s="179" t="s">
        <v>1418</v>
      </c>
      <c r="F168" s="180" t="s">
        <v>1419</v>
      </c>
      <c r="G168" s="181" t="s">
        <v>926</v>
      </c>
      <c r="H168" s="182">
        <v>15</v>
      </c>
      <c r="I168" s="183"/>
      <c r="J168" s="184">
        <f t="shared" si="15"/>
        <v>0</v>
      </c>
      <c r="K168" s="185"/>
      <c r="L168" s="186"/>
      <c r="M168" s="187" t="s">
        <v>1</v>
      </c>
      <c r="N168" s="188" t="s">
        <v>38</v>
      </c>
      <c r="O168" s="59"/>
      <c r="P168" s="170">
        <f t="shared" si="16"/>
        <v>0</v>
      </c>
      <c r="Q168" s="170">
        <v>0</v>
      </c>
      <c r="R168" s="170">
        <f t="shared" si="17"/>
        <v>0</v>
      </c>
      <c r="S168" s="170">
        <v>0</v>
      </c>
      <c r="T168" s="171">
        <f t="shared" si="18"/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72" t="s">
        <v>768</v>
      </c>
      <c r="AT168" s="172" t="s">
        <v>680</v>
      </c>
      <c r="AU168" s="172" t="s">
        <v>84</v>
      </c>
      <c r="AY168" s="13" t="s">
        <v>219</v>
      </c>
      <c r="BE168" s="91">
        <f t="shared" si="19"/>
        <v>0</v>
      </c>
      <c r="BF168" s="91">
        <f t="shared" si="20"/>
        <v>0</v>
      </c>
      <c r="BG168" s="91">
        <f t="shared" si="21"/>
        <v>0</v>
      </c>
      <c r="BH168" s="91">
        <f t="shared" si="22"/>
        <v>0</v>
      </c>
      <c r="BI168" s="91">
        <f t="shared" si="23"/>
        <v>0</v>
      </c>
      <c r="BJ168" s="13" t="s">
        <v>84</v>
      </c>
      <c r="BK168" s="91">
        <f t="shared" si="24"/>
        <v>0</v>
      </c>
      <c r="BL168" s="13" t="s">
        <v>389</v>
      </c>
      <c r="BM168" s="172" t="s">
        <v>354</v>
      </c>
    </row>
    <row r="169" spans="1:65" s="2" customFormat="1" ht="16.5" customHeight="1" x14ac:dyDescent="0.2">
      <c r="A169" s="30"/>
      <c r="B169" s="128"/>
      <c r="C169" s="178" t="s">
        <v>260</v>
      </c>
      <c r="D169" s="178" t="s">
        <v>680</v>
      </c>
      <c r="E169" s="179" t="s">
        <v>1420</v>
      </c>
      <c r="F169" s="180" t="s">
        <v>1421</v>
      </c>
      <c r="G169" s="181" t="s">
        <v>926</v>
      </c>
      <c r="H169" s="182">
        <v>15</v>
      </c>
      <c r="I169" s="183"/>
      <c r="J169" s="184">
        <f t="shared" si="15"/>
        <v>0</v>
      </c>
      <c r="K169" s="185"/>
      <c r="L169" s="186"/>
      <c r="M169" s="187" t="s">
        <v>1</v>
      </c>
      <c r="N169" s="188" t="s">
        <v>38</v>
      </c>
      <c r="O169" s="59"/>
      <c r="P169" s="170">
        <f t="shared" si="16"/>
        <v>0</v>
      </c>
      <c r="Q169" s="170">
        <v>0</v>
      </c>
      <c r="R169" s="170">
        <f t="shared" si="17"/>
        <v>0</v>
      </c>
      <c r="S169" s="170">
        <v>0</v>
      </c>
      <c r="T169" s="171">
        <f t="shared" si="18"/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72" t="s">
        <v>768</v>
      </c>
      <c r="AT169" s="172" t="s">
        <v>680</v>
      </c>
      <c r="AU169" s="172" t="s">
        <v>84</v>
      </c>
      <c r="AY169" s="13" t="s">
        <v>219</v>
      </c>
      <c r="BE169" s="91">
        <f t="shared" si="19"/>
        <v>0</v>
      </c>
      <c r="BF169" s="91">
        <f t="shared" si="20"/>
        <v>0</v>
      </c>
      <c r="BG169" s="91">
        <f t="shared" si="21"/>
        <v>0</v>
      </c>
      <c r="BH169" s="91">
        <f t="shared" si="22"/>
        <v>0</v>
      </c>
      <c r="BI169" s="91">
        <f t="shared" si="23"/>
        <v>0</v>
      </c>
      <c r="BJ169" s="13" t="s">
        <v>84</v>
      </c>
      <c r="BK169" s="91">
        <f t="shared" si="24"/>
        <v>0</v>
      </c>
      <c r="BL169" s="13" t="s">
        <v>389</v>
      </c>
      <c r="BM169" s="172" t="s">
        <v>359</v>
      </c>
    </row>
    <row r="170" spans="1:65" s="2" customFormat="1" ht="21.75" customHeight="1" x14ac:dyDescent="0.2">
      <c r="A170" s="30"/>
      <c r="B170" s="128"/>
      <c r="C170" s="178" t="s">
        <v>363</v>
      </c>
      <c r="D170" s="178" t="s">
        <v>680</v>
      </c>
      <c r="E170" s="179" t="s">
        <v>1422</v>
      </c>
      <c r="F170" s="180" t="s">
        <v>1423</v>
      </c>
      <c r="G170" s="181" t="s">
        <v>926</v>
      </c>
      <c r="H170" s="182">
        <v>3</v>
      </c>
      <c r="I170" s="183"/>
      <c r="J170" s="184">
        <f t="shared" si="15"/>
        <v>0</v>
      </c>
      <c r="K170" s="185"/>
      <c r="L170" s="186"/>
      <c r="M170" s="187" t="s">
        <v>1</v>
      </c>
      <c r="N170" s="188" t="s">
        <v>38</v>
      </c>
      <c r="O170" s="59"/>
      <c r="P170" s="170">
        <f t="shared" si="16"/>
        <v>0</v>
      </c>
      <c r="Q170" s="170">
        <v>0</v>
      </c>
      <c r="R170" s="170">
        <f t="shared" si="17"/>
        <v>0</v>
      </c>
      <c r="S170" s="170">
        <v>0</v>
      </c>
      <c r="T170" s="171">
        <f t="shared" si="18"/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72" t="s">
        <v>768</v>
      </c>
      <c r="AT170" s="172" t="s">
        <v>680</v>
      </c>
      <c r="AU170" s="172" t="s">
        <v>84</v>
      </c>
      <c r="AY170" s="13" t="s">
        <v>219</v>
      </c>
      <c r="BE170" s="91">
        <f t="shared" si="19"/>
        <v>0</v>
      </c>
      <c r="BF170" s="91">
        <f t="shared" si="20"/>
        <v>0</v>
      </c>
      <c r="BG170" s="91">
        <f t="shared" si="21"/>
        <v>0</v>
      </c>
      <c r="BH170" s="91">
        <f t="shared" si="22"/>
        <v>0</v>
      </c>
      <c r="BI170" s="91">
        <f t="shared" si="23"/>
        <v>0</v>
      </c>
      <c r="BJ170" s="13" t="s">
        <v>84</v>
      </c>
      <c r="BK170" s="91">
        <f t="shared" si="24"/>
        <v>0</v>
      </c>
      <c r="BL170" s="13" t="s">
        <v>389</v>
      </c>
      <c r="BM170" s="172" t="s">
        <v>362</v>
      </c>
    </row>
    <row r="171" spans="1:65" s="2" customFormat="1" ht="21.75" customHeight="1" x14ac:dyDescent="0.2">
      <c r="A171" s="30"/>
      <c r="B171" s="128"/>
      <c r="C171" s="178" t="s">
        <v>264</v>
      </c>
      <c r="D171" s="178" t="s">
        <v>680</v>
      </c>
      <c r="E171" s="179" t="s">
        <v>1424</v>
      </c>
      <c r="F171" s="180" t="s">
        <v>1425</v>
      </c>
      <c r="G171" s="181" t="s">
        <v>926</v>
      </c>
      <c r="H171" s="182">
        <v>4</v>
      </c>
      <c r="I171" s="183"/>
      <c r="J171" s="184">
        <f t="shared" si="15"/>
        <v>0</v>
      </c>
      <c r="K171" s="185"/>
      <c r="L171" s="186"/>
      <c r="M171" s="187" t="s">
        <v>1</v>
      </c>
      <c r="N171" s="188" t="s">
        <v>38</v>
      </c>
      <c r="O171" s="59"/>
      <c r="P171" s="170">
        <f t="shared" si="16"/>
        <v>0</v>
      </c>
      <c r="Q171" s="170">
        <v>0</v>
      </c>
      <c r="R171" s="170">
        <f t="shared" si="17"/>
        <v>0</v>
      </c>
      <c r="S171" s="170">
        <v>0</v>
      </c>
      <c r="T171" s="171">
        <f t="shared" si="18"/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72" t="s">
        <v>768</v>
      </c>
      <c r="AT171" s="172" t="s">
        <v>680</v>
      </c>
      <c r="AU171" s="172" t="s">
        <v>84</v>
      </c>
      <c r="AY171" s="13" t="s">
        <v>219</v>
      </c>
      <c r="BE171" s="91">
        <f t="shared" si="19"/>
        <v>0</v>
      </c>
      <c r="BF171" s="91">
        <f t="shared" si="20"/>
        <v>0</v>
      </c>
      <c r="BG171" s="91">
        <f t="shared" si="21"/>
        <v>0</v>
      </c>
      <c r="BH171" s="91">
        <f t="shared" si="22"/>
        <v>0</v>
      </c>
      <c r="BI171" s="91">
        <f t="shared" si="23"/>
        <v>0</v>
      </c>
      <c r="BJ171" s="13" t="s">
        <v>84</v>
      </c>
      <c r="BK171" s="91">
        <f t="shared" si="24"/>
        <v>0</v>
      </c>
      <c r="BL171" s="13" t="s">
        <v>389</v>
      </c>
      <c r="BM171" s="172" t="s">
        <v>366</v>
      </c>
    </row>
    <row r="172" spans="1:65" s="2" customFormat="1" ht="24.3" customHeight="1" x14ac:dyDescent="0.2">
      <c r="A172" s="30"/>
      <c r="B172" s="128"/>
      <c r="C172" s="160" t="s">
        <v>370</v>
      </c>
      <c r="D172" s="160" t="s">
        <v>221</v>
      </c>
      <c r="E172" s="161" t="s">
        <v>1426</v>
      </c>
      <c r="F172" s="162" t="s">
        <v>1427</v>
      </c>
      <c r="G172" s="163" t="s">
        <v>926</v>
      </c>
      <c r="H172" s="164">
        <v>5</v>
      </c>
      <c r="I172" s="165"/>
      <c r="J172" s="166">
        <f t="shared" si="15"/>
        <v>0</v>
      </c>
      <c r="K172" s="167"/>
      <c r="L172" s="31"/>
      <c r="M172" s="168" t="s">
        <v>1</v>
      </c>
      <c r="N172" s="169" t="s">
        <v>38</v>
      </c>
      <c r="O172" s="59"/>
      <c r="P172" s="170">
        <f t="shared" si="16"/>
        <v>0</v>
      </c>
      <c r="Q172" s="170">
        <v>0</v>
      </c>
      <c r="R172" s="170">
        <f t="shared" si="17"/>
        <v>0</v>
      </c>
      <c r="S172" s="170">
        <v>0</v>
      </c>
      <c r="T172" s="171">
        <f t="shared" si="18"/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72" t="s">
        <v>389</v>
      </c>
      <c r="AT172" s="172" t="s">
        <v>221</v>
      </c>
      <c r="AU172" s="172" t="s">
        <v>84</v>
      </c>
      <c r="AY172" s="13" t="s">
        <v>219</v>
      </c>
      <c r="BE172" s="91">
        <f t="shared" si="19"/>
        <v>0</v>
      </c>
      <c r="BF172" s="91">
        <f t="shared" si="20"/>
        <v>0</v>
      </c>
      <c r="BG172" s="91">
        <f t="shared" si="21"/>
        <v>0</v>
      </c>
      <c r="BH172" s="91">
        <f t="shared" si="22"/>
        <v>0</v>
      </c>
      <c r="BI172" s="91">
        <f t="shared" si="23"/>
        <v>0</v>
      </c>
      <c r="BJ172" s="13" t="s">
        <v>84</v>
      </c>
      <c r="BK172" s="91">
        <f t="shared" si="24"/>
        <v>0</v>
      </c>
      <c r="BL172" s="13" t="s">
        <v>389</v>
      </c>
      <c r="BM172" s="172" t="s">
        <v>369</v>
      </c>
    </row>
    <row r="173" spans="1:65" s="2" customFormat="1" ht="24.3" customHeight="1" x14ac:dyDescent="0.2">
      <c r="A173" s="30"/>
      <c r="B173" s="128"/>
      <c r="C173" s="178" t="s">
        <v>268</v>
      </c>
      <c r="D173" s="178" t="s">
        <v>680</v>
      </c>
      <c r="E173" s="179" t="s">
        <v>1428</v>
      </c>
      <c r="F173" s="180" t="s">
        <v>1429</v>
      </c>
      <c r="G173" s="181" t="s">
        <v>926</v>
      </c>
      <c r="H173" s="182">
        <v>4</v>
      </c>
      <c r="I173" s="183"/>
      <c r="J173" s="184">
        <f t="shared" si="15"/>
        <v>0</v>
      </c>
      <c r="K173" s="185"/>
      <c r="L173" s="186"/>
      <c r="M173" s="187" t="s">
        <v>1</v>
      </c>
      <c r="N173" s="188" t="s">
        <v>38</v>
      </c>
      <c r="O173" s="59"/>
      <c r="P173" s="170">
        <f t="shared" si="16"/>
        <v>0</v>
      </c>
      <c r="Q173" s="170">
        <v>0</v>
      </c>
      <c r="R173" s="170">
        <f t="shared" si="17"/>
        <v>0</v>
      </c>
      <c r="S173" s="170">
        <v>0</v>
      </c>
      <c r="T173" s="171">
        <f t="shared" si="18"/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72" t="s">
        <v>768</v>
      </c>
      <c r="AT173" s="172" t="s">
        <v>680</v>
      </c>
      <c r="AU173" s="172" t="s">
        <v>84</v>
      </c>
      <c r="AY173" s="13" t="s">
        <v>219</v>
      </c>
      <c r="BE173" s="91">
        <f t="shared" si="19"/>
        <v>0</v>
      </c>
      <c r="BF173" s="91">
        <f t="shared" si="20"/>
        <v>0</v>
      </c>
      <c r="BG173" s="91">
        <f t="shared" si="21"/>
        <v>0</v>
      </c>
      <c r="BH173" s="91">
        <f t="shared" si="22"/>
        <v>0</v>
      </c>
      <c r="BI173" s="91">
        <f t="shared" si="23"/>
        <v>0</v>
      </c>
      <c r="BJ173" s="13" t="s">
        <v>84</v>
      </c>
      <c r="BK173" s="91">
        <f t="shared" si="24"/>
        <v>0</v>
      </c>
      <c r="BL173" s="13" t="s">
        <v>389</v>
      </c>
      <c r="BM173" s="172" t="s">
        <v>373</v>
      </c>
    </row>
    <row r="174" spans="1:65" s="2" customFormat="1" ht="16.5" customHeight="1" x14ac:dyDescent="0.2">
      <c r="A174" s="30"/>
      <c r="B174" s="128"/>
      <c r="C174" s="178" t="s">
        <v>377</v>
      </c>
      <c r="D174" s="178" t="s">
        <v>680</v>
      </c>
      <c r="E174" s="179" t="s">
        <v>1430</v>
      </c>
      <c r="F174" s="180" t="s">
        <v>1431</v>
      </c>
      <c r="G174" s="181" t="s">
        <v>926</v>
      </c>
      <c r="H174" s="182">
        <v>5</v>
      </c>
      <c r="I174" s="183"/>
      <c r="J174" s="184">
        <f t="shared" si="15"/>
        <v>0</v>
      </c>
      <c r="K174" s="185"/>
      <c r="L174" s="186"/>
      <c r="M174" s="187" t="s">
        <v>1</v>
      </c>
      <c r="N174" s="188" t="s">
        <v>38</v>
      </c>
      <c r="O174" s="59"/>
      <c r="P174" s="170">
        <f t="shared" si="16"/>
        <v>0</v>
      </c>
      <c r="Q174" s="170">
        <v>0</v>
      </c>
      <c r="R174" s="170">
        <f t="shared" si="17"/>
        <v>0</v>
      </c>
      <c r="S174" s="170">
        <v>0</v>
      </c>
      <c r="T174" s="171">
        <f t="shared" si="18"/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72" t="s">
        <v>768</v>
      </c>
      <c r="AT174" s="172" t="s">
        <v>680</v>
      </c>
      <c r="AU174" s="172" t="s">
        <v>84</v>
      </c>
      <c r="AY174" s="13" t="s">
        <v>219</v>
      </c>
      <c r="BE174" s="91">
        <f t="shared" si="19"/>
        <v>0</v>
      </c>
      <c r="BF174" s="91">
        <f t="shared" si="20"/>
        <v>0</v>
      </c>
      <c r="BG174" s="91">
        <f t="shared" si="21"/>
        <v>0</v>
      </c>
      <c r="BH174" s="91">
        <f t="shared" si="22"/>
        <v>0</v>
      </c>
      <c r="BI174" s="91">
        <f t="shared" si="23"/>
        <v>0</v>
      </c>
      <c r="BJ174" s="13" t="s">
        <v>84</v>
      </c>
      <c r="BK174" s="91">
        <f t="shared" si="24"/>
        <v>0</v>
      </c>
      <c r="BL174" s="13" t="s">
        <v>389</v>
      </c>
      <c r="BM174" s="172" t="s">
        <v>376</v>
      </c>
    </row>
    <row r="175" spans="1:65" s="2" customFormat="1" ht="24.3" customHeight="1" x14ac:dyDescent="0.2">
      <c r="A175" s="30"/>
      <c r="B175" s="128"/>
      <c r="C175" s="160" t="s">
        <v>271</v>
      </c>
      <c r="D175" s="160" t="s">
        <v>221</v>
      </c>
      <c r="E175" s="161" t="s">
        <v>1432</v>
      </c>
      <c r="F175" s="162" t="s">
        <v>1433</v>
      </c>
      <c r="G175" s="163" t="s">
        <v>926</v>
      </c>
      <c r="H175" s="164">
        <v>7</v>
      </c>
      <c r="I175" s="165"/>
      <c r="J175" s="166">
        <f t="shared" si="15"/>
        <v>0</v>
      </c>
      <c r="K175" s="167"/>
      <c r="L175" s="31"/>
      <c r="M175" s="168" t="s">
        <v>1</v>
      </c>
      <c r="N175" s="169" t="s">
        <v>38</v>
      </c>
      <c r="O175" s="59"/>
      <c r="P175" s="170">
        <f t="shared" si="16"/>
        <v>0</v>
      </c>
      <c r="Q175" s="170">
        <v>0</v>
      </c>
      <c r="R175" s="170">
        <f t="shared" si="17"/>
        <v>0</v>
      </c>
      <c r="S175" s="170">
        <v>0</v>
      </c>
      <c r="T175" s="171">
        <f t="shared" si="18"/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72" t="s">
        <v>389</v>
      </c>
      <c r="AT175" s="172" t="s">
        <v>221</v>
      </c>
      <c r="AU175" s="172" t="s">
        <v>84</v>
      </c>
      <c r="AY175" s="13" t="s">
        <v>219</v>
      </c>
      <c r="BE175" s="91">
        <f t="shared" si="19"/>
        <v>0</v>
      </c>
      <c r="BF175" s="91">
        <f t="shared" si="20"/>
        <v>0</v>
      </c>
      <c r="BG175" s="91">
        <f t="shared" si="21"/>
        <v>0</v>
      </c>
      <c r="BH175" s="91">
        <f t="shared" si="22"/>
        <v>0</v>
      </c>
      <c r="BI175" s="91">
        <f t="shared" si="23"/>
        <v>0</v>
      </c>
      <c r="BJ175" s="13" t="s">
        <v>84</v>
      </c>
      <c r="BK175" s="91">
        <f t="shared" si="24"/>
        <v>0</v>
      </c>
      <c r="BL175" s="13" t="s">
        <v>389</v>
      </c>
      <c r="BM175" s="172" t="s">
        <v>381</v>
      </c>
    </row>
    <row r="176" spans="1:65" s="2" customFormat="1" ht="16.5" customHeight="1" x14ac:dyDescent="0.2">
      <c r="A176" s="30"/>
      <c r="B176" s="128"/>
      <c r="C176" s="178" t="s">
        <v>386</v>
      </c>
      <c r="D176" s="178" t="s">
        <v>680</v>
      </c>
      <c r="E176" s="179" t="s">
        <v>1434</v>
      </c>
      <c r="F176" s="180" t="s">
        <v>1435</v>
      </c>
      <c r="G176" s="181" t="s">
        <v>926</v>
      </c>
      <c r="H176" s="182">
        <v>7</v>
      </c>
      <c r="I176" s="183"/>
      <c r="J176" s="184">
        <f t="shared" si="15"/>
        <v>0</v>
      </c>
      <c r="K176" s="185"/>
      <c r="L176" s="186"/>
      <c r="M176" s="187" t="s">
        <v>1</v>
      </c>
      <c r="N176" s="188" t="s">
        <v>38</v>
      </c>
      <c r="O176" s="59"/>
      <c r="P176" s="170">
        <f t="shared" si="16"/>
        <v>0</v>
      </c>
      <c r="Q176" s="170">
        <v>0</v>
      </c>
      <c r="R176" s="170">
        <f t="shared" si="17"/>
        <v>0</v>
      </c>
      <c r="S176" s="170">
        <v>0</v>
      </c>
      <c r="T176" s="171">
        <f t="shared" si="18"/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72" t="s">
        <v>768</v>
      </c>
      <c r="AT176" s="172" t="s">
        <v>680</v>
      </c>
      <c r="AU176" s="172" t="s">
        <v>84</v>
      </c>
      <c r="AY176" s="13" t="s">
        <v>219</v>
      </c>
      <c r="BE176" s="91">
        <f t="shared" si="19"/>
        <v>0</v>
      </c>
      <c r="BF176" s="91">
        <f t="shared" si="20"/>
        <v>0</v>
      </c>
      <c r="BG176" s="91">
        <f t="shared" si="21"/>
        <v>0</v>
      </c>
      <c r="BH176" s="91">
        <f t="shared" si="22"/>
        <v>0</v>
      </c>
      <c r="BI176" s="91">
        <f t="shared" si="23"/>
        <v>0</v>
      </c>
      <c r="BJ176" s="13" t="s">
        <v>84</v>
      </c>
      <c r="BK176" s="91">
        <f t="shared" si="24"/>
        <v>0</v>
      </c>
      <c r="BL176" s="13" t="s">
        <v>389</v>
      </c>
      <c r="BM176" s="172" t="s">
        <v>385</v>
      </c>
    </row>
    <row r="177" spans="1:65" s="2" customFormat="1" ht="24.3" customHeight="1" x14ac:dyDescent="0.2">
      <c r="A177" s="30"/>
      <c r="B177" s="128"/>
      <c r="C177" s="160" t="s">
        <v>275</v>
      </c>
      <c r="D177" s="160" t="s">
        <v>221</v>
      </c>
      <c r="E177" s="161" t="s">
        <v>1436</v>
      </c>
      <c r="F177" s="162" t="s">
        <v>1437</v>
      </c>
      <c r="G177" s="163" t="s">
        <v>926</v>
      </c>
      <c r="H177" s="164">
        <v>5</v>
      </c>
      <c r="I177" s="165"/>
      <c r="J177" s="166">
        <f t="shared" si="15"/>
        <v>0</v>
      </c>
      <c r="K177" s="167"/>
      <c r="L177" s="31"/>
      <c r="M177" s="168" t="s">
        <v>1</v>
      </c>
      <c r="N177" s="169" t="s">
        <v>38</v>
      </c>
      <c r="O177" s="59"/>
      <c r="P177" s="170">
        <f t="shared" si="16"/>
        <v>0</v>
      </c>
      <c r="Q177" s="170">
        <v>0</v>
      </c>
      <c r="R177" s="170">
        <f t="shared" si="17"/>
        <v>0</v>
      </c>
      <c r="S177" s="170">
        <v>0</v>
      </c>
      <c r="T177" s="171">
        <f t="shared" si="18"/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72" t="s">
        <v>389</v>
      </c>
      <c r="AT177" s="172" t="s">
        <v>221</v>
      </c>
      <c r="AU177" s="172" t="s">
        <v>84</v>
      </c>
      <c r="AY177" s="13" t="s">
        <v>219</v>
      </c>
      <c r="BE177" s="91">
        <f t="shared" si="19"/>
        <v>0</v>
      </c>
      <c r="BF177" s="91">
        <f t="shared" si="20"/>
        <v>0</v>
      </c>
      <c r="BG177" s="91">
        <f t="shared" si="21"/>
        <v>0</v>
      </c>
      <c r="BH177" s="91">
        <f t="shared" si="22"/>
        <v>0</v>
      </c>
      <c r="BI177" s="91">
        <f t="shared" si="23"/>
        <v>0</v>
      </c>
      <c r="BJ177" s="13" t="s">
        <v>84</v>
      </c>
      <c r="BK177" s="91">
        <f t="shared" si="24"/>
        <v>0</v>
      </c>
      <c r="BL177" s="13" t="s">
        <v>389</v>
      </c>
      <c r="BM177" s="172" t="s">
        <v>389</v>
      </c>
    </row>
    <row r="178" spans="1:65" s="2" customFormat="1" ht="24.3" customHeight="1" x14ac:dyDescent="0.2">
      <c r="A178" s="30"/>
      <c r="B178" s="128"/>
      <c r="C178" s="178" t="s">
        <v>393</v>
      </c>
      <c r="D178" s="178" t="s">
        <v>680</v>
      </c>
      <c r="E178" s="179" t="s">
        <v>1438</v>
      </c>
      <c r="F178" s="180" t="s">
        <v>1439</v>
      </c>
      <c r="G178" s="181" t="s">
        <v>926</v>
      </c>
      <c r="H178" s="182">
        <v>5</v>
      </c>
      <c r="I178" s="183"/>
      <c r="J178" s="184">
        <f t="shared" si="15"/>
        <v>0</v>
      </c>
      <c r="K178" s="185"/>
      <c r="L178" s="186"/>
      <c r="M178" s="187" t="s">
        <v>1</v>
      </c>
      <c r="N178" s="188" t="s">
        <v>38</v>
      </c>
      <c r="O178" s="59"/>
      <c r="P178" s="170">
        <f t="shared" si="16"/>
        <v>0</v>
      </c>
      <c r="Q178" s="170">
        <v>0</v>
      </c>
      <c r="R178" s="170">
        <f t="shared" si="17"/>
        <v>0</v>
      </c>
      <c r="S178" s="170">
        <v>0</v>
      </c>
      <c r="T178" s="171">
        <f t="shared" si="18"/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72" t="s">
        <v>768</v>
      </c>
      <c r="AT178" s="172" t="s">
        <v>680</v>
      </c>
      <c r="AU178" s="172" t="s">
        <v>84</v>
      </c>
      <c r="AY178" s="13" t="s">
        <v>219</v>
      </c>
      <c r="BE178" s="91">
        <f t="shared" si="19"/>
        <v>0</v>
      </c>
      <c r="BF178" s="91">
        <f t="shared" si="20"/>
        <v>0</v>
      </c>
      <c r="BG178" s="91">
        <f t="shared" si="21"/>
        <v>0</v>
      </c>
      <c r="BH178" s="91">
        <f t="shared" si="22"/>
        <v>0</v>
      </c>
      <c r="BI178" s="91">
        <f t="shared" si="23"/>
        <v>0</v>
      </c>
      <c r="BJ178" s="13" t="s">
        <v>84</v>
      </c>
      <c r="BK178" s="91">
        <f t="shared" si="24"/>
        <v>0</v>
      </c>
      <c r="BL178" s="13" t="s">
        <v>389</v>
      </c>
      <c r="BM178" s="172" t="s">
        <v>392</v>
      </c>
    </row>
    <row r="179" spans="1:65" s="2" customFormat="1" ht="24.3" customHeight="1" x14ac:dyDescent="0.2">
      <c r="A179" s="30"/>
      <c r="B179" s="128"/>
      <c r="C179" s="160" t="s">
        <v>279</v>
      </c>
      <c r="D179" s="160" t="s">
        <v>221</v>
      </c>
      <c r="E179" s="161" t="s">
        <v>1440</v>
      </c>
      <c r="F179" s="162" t="s">
        <v>1441</v>
      </c>
      <c r="G179" s="163" t="s">
        <v>926</v>
      </c>
      <c r="H179" s="164">
        <v>4</v>
      </c>
      <c r="I179" s="165"/>
      <c r="J179" s="166">
        <f t="shared" si="15"/>
        <v>0</v>
      </c>
      <c r="K179" s="167"/>
      <c r="L179" s="31"/>
      <c r="M179" s="168" t="s">
        <v>1</v>
      </c>
      <c r="N179" s="169" t="s">
        <v>38</v>
      </c>
      <c r="O179" s="59"/>
      <c r="P179" s="170">
        <f t="shared" si="16"/>
        <v>0</v>
      </c>
      <c r="Q179" s="170">
        <v>0</v>
      </c>
      <c r="R179" s="170">
        <f t="shared" si="17"/>
        <v>0</v>
      </c>
      <c r="S179" s="170">
        <v>0</v>
      </c>
      <c r="T179" s="171">
        <f t="shared" si="18"/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72" t="s">
        <v>389</v>
      </c>
      <c r="AT179" s="172" t="s">
        <v>221</v>
      </c>
      <c r="AU179" s="172" t="s">
        <v>84</v>
      </c>
      <c r="AY179" s="13" t="s">
        <v>219</v>
      </c>
      <c r="BE179" s="91">
        <f t="shared" si="19"/>
        <v>0</v>
      </c>
      <c r="BF179" s="91">
        <f t="shared" si="20"/>
        <v>0</v>
      </c>
      <c r="BG179" s="91">
        <f t="shared" si="21"/>
        <v>0</v>
      </c>
      <c r="BH179" s="91">
        <f t="shared" si="22"/>
        <v>0</v>
      </c>
      <c r="BI179" s="91">
        <f t="shared" si="23"/>
        <v>0</v>
      </c>
      <c r="BJ179" s="13" t="s">
        <v>84</v>
      </c>
      <c r="BK179" s="91">
        <f t="shared" si="24"/>
        <v>0</v>
      </c>
      <c r="BL179" s="13" t="s">
        <v>389</v>
      </c>
      <c r="BM179" s="172" t="s">
        <v>396</v>
      </c>
    </row>
    <row r="180" spans="1:65" s="2" customFormat="1" ht="21.75" customHeight="1" x14ac:dyDescent="0.2">
      <c r="A180" s="30"/>
      <c r="B180" s="128"/>
      <c r="C180" s="178" t="s">
        <v>400</v>
      </c>
      <c r="D180" s="178" t="s">
        <v>680</v>
      </c>
      <c r="E180" s="179" t="s">
        <v>1442</v>
      </c>
      <c r="F180" s="180" t="s">
        <v>1443</v>
      </c>
      <c r="G180" s="181" t="s">
        <v>926</v>
      </c>
      <c r="H180" s="182">
        <v>4</v>
      </c>
      <c r="I180" s="183"/>
      <c r="J180" s="184">
        <f t="shared" si="15"/>
        <v>0</v>
      </c>
      <c r="K180" s="185"/>
      <c r="L180" s="186"/>
      <c r="M180" s="187" t="s">
        <v>1</v>
      </c>
      <c r="N180" s="188" t="s">
        <v>38</v>
      </c>
      <c r="O180" s="59"/>
      <c r="P180" s="170">
        <f t="shared" si="16"/>
        <v>0</v>
      </c>
      <c r="Q180" s="170">
        <v>0</v>
      </c>
      <c r="R180" s="170">
        <f t="shared" si="17"/>
        <v>0</v>
      </c>
      <c r="S180" s="170">
        <v>0</v>
      </c>
      <c r="T180" s="171">
        <f t="shared" si="18"/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72" t="s">
        <v>768</v>
      </c>
      <c r="AT180" s="172" t="s">
        <v>680</v>
      </c>
      <c r="AU180" s="172" t="s">
        <v>84</v>
      </c>
      <c r="AY180" s="13" t="s">
        <v>219</v>
      </c>
      <c r="BE180" s="91">
        <f t="shared" si="19"/>
        <v>0</v>
      </c>
      <c r="BF180" s="91">
        <f t="shared" si="20"/>
        <v>0</v>
      </c>
      <c r="BG180" s="91">
        <f t="shared" si="21"/>
        <v>0</v>
      </c>
      <c r="BH180" s="91">
        <f t="shared" si="22"/>
        <v>0</v>
      </c>
      <c r="BI180" s="91">
        <f t="shared" si="23"/>
        <v>0</v>
      </c>
      <c r="BJ180" s="13" t="s">
        <v>84</v>
      </c>
      <c r="BK180" s="91">
        <f t="shared" si="24"/>
        <v>0</v>
      </c>
      <c r="BL180" s="13" t="s">
        <v>389</v>
      </c>
      <c r="BM180" s="172" t="s">
        <v>399</v>
      </c>
    </row>
    <row r="181" spans="1:65" s="2" customFormat="1" ht="24.3" customHeight="1" x14ac:dyDescent="0.2">
      <c r="A181" s="30"/>
      <c r="B181" s="128"/>
      <c r="C181" s="160" t="s">
        <v>337</v>
      </c>
      <c r="D181" s="160" t="s">
        <v>221</v>
      </c>
      <c r="E181" s="161" t="s">
        <v>1444</v>
      </c>
      <c r="F181" s="162" t="s">
        <v>1445</v>
      </c>
      <c r="G181" s="163" t="s">
        <v>926</v>
      </c>
      <c r="H181" s="164">
        <v>45</v>
      </c>
      <c r="I181" s="165"/>
      <c r="J181" s="166">
        <f t="shared" si="15"/>
        <v>0</v>
      </c>
      <c r="K181" s="167"/>
      <c r="L181" s="31"/>
      <c r="M181" s="168" t="s">
        <v>1</v>
      </c>
      <c r="N181" s="169" t="s">
        <v>38</v>
      </c>
      <c r="O181" s="59"/>
      <c r="P181" s="170">
        <f t="shared" si="16"/>
        <v>0</v>
      </c>
      <c r="Q181" s="170">
        <v>0</v>
      </c>
      <c r="R181" s="170">
        <f t="shared" si="17"/>
        <v>0</v>
      </c>
      <c r="S181" s="170">
        <v>0</v>
      </c>
      <c r="T181" s="171">
        <f t="shared" si="18"/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72" t="s">
        <v>389</v>
      </c>
      <c r="AT181" s="172" t="s">
        <v>221</v>
      </c>
      <c r="AU181" s="172" t="s">
        <v>84</v>
      </c>
      <c r="AY181" s="13" t="s">
        <v>219</v>
      </c>
      <c r="BE181" s="91">
        <f t="shared" si="19"/>
        <v>0</v>
      </c>
      <c r="BF181" s="91">
        <f t="shared" si="20"/>
        <v>0</v>
      </c>
      <c r="BG181" s="91">
        <f t="shared" si="21"/>
        <v>0</v>
      </c>
      <c r="BH181" s="91">
        <f t="shared" si="22"/>
        <v>0</v>
      </c>
      <c r="BI181" s="91">
        <f t="shared" si="23"/>
        <v>0</v>
      </c>
      <c r="BJ181" s="13" t="s">
        <v>84</v>
      </c>
      <c r="BK181" s="91">
        <f t="shared" si="24"/>
        <v>0</v>
      </c>
      <c r="BL181" s="13" t="s">
        <v>389</v>
      </c>
      <c r="BM181" s="172" t="s">
        <v>403</v>
      </c>
    </row>
    <row r="182" spans="1:65" s="2" customFormat="1" ht="24.3" customHeight="1" x14ac:dyDescent="0.2">
      <c r="A182" s="30"/>
      <c r="B182" s="128"/>
      <c r="C182" s="178" t="s">
        <v>407</v>
      </c>
      <c r="D182" s="178" t="s">
        <v>680</v>
      </c>
      <c r="E182" s="179" t="s">
        <v>1446</v>
      </c>
      <c r="F182" s="180" t="s">
        <v>1447</v>
      </c>
      <c r="G182" s="181" t="s">
        <v>926</v>
      </c>
      <c r="H182" s="182">
        <v>45</v>
      </c>
      <c r="I182" s="183"/>
      <c r="J182" s="184">
        <f t="shared" si="15"/>
        <v>0</v>
      </c>
      <c r="K182" s="185"/>
      <c r="L182" s="186"/>
      <c r="M182" s="187" t="s">
        <v>1</v>
      </c>
      <c r="N182" s="188" t="s">
        <v>38</v>
      </c>
      <c r="O182" s="59"/>
      <c r="P182" s="170">
        <f t="shared" si="16"/>
        <v>0</v>
      </c>
      <c r="Q182" s="170">
        <v>0</v>
      </c>
      <c r="R182" s="170">
        <f t="shared" si="17"/>
        <v>0</v>
      </c>
      <c r="S182" s="170">
        <v>0</v>
      </c>
      <c r="T182" s="171">
        <f t="shared" si="18"/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72" t="s">
        <v>768</v>
      </c>
      <c r="AT182" s="172" t="s">
        <v>680</v>
      </c>
      <c r="AU182" s="172" t="s">
        <v>84</v>
      </c>
      <c r="AY182" s="13" t="s">
        <v>219</v>
      </c>
      <c r="BE182" s="91">
        <f t="shared" si="19"/>
        <v>0</v>
      </c>
      <c r="BF182" s="91">
        <f t="shared" si="20"/>
        <v>0</v>
      </c>
      <c r="BG182" s="91">
        <f t="shared" si="21"/>
        <v>0</v>
      </c>
      <c r="BH182" s="91">
        <f t="shared" si="22"/>
        <v>0</v>
      </c>
      <c r="BI182" s="91">
        <f t="shared" si="23"/>
        <v>0</v>
      </c>
      <c r="BJ182" s="13" t="s">
        <v>84</v>
      </c>
      <c r="BK182" s="91">
        <f t="shared" si="24"/>
        <v>0</v>
      </c>
      <c r="BL182" s="13" t="s">
        <v>389</v>
      </c>
      <c r="BM182" s="172" t="s">
        <v>406</v>
      </c>
    </row>
    <row r="183" spans="1:65" s="2" customFormat="1" ht="24.3" customHeight="1" x14ac:dyDescent="0.2">
      <c r="A183" s="30"/>
      <c r="B183" s="128"/>
      <c r="C183" s="160" t="s">
        <v>340</v>
      </c>
      <c r="D183" s="160" t="s">
        <v>221</v>
      </c>
      <c r="E183" s="161" t="s">
        <v>1448</v>
      </c>
      <c r="F183" s="162" t="s">
        <v>1449</v>
      </c>
      <c r="G183" s="163" t="s">
        <v>926</v>
      </c>
      <c r="H183" s="164">
        <v>1</v>
      </c>
      <c r="I183" s="165"/>
      <c r="J183" s="166">
        <f t="shared" si="15"/>
        <v>0</v>
      </c>
      <c r="K183" s="167"/>
      <c r="L183" s="31"/>
      <c r="M183" s="168" t="s">
        <v>1</v>
      </c>
      <c r="N183" s="169" t="s">
        <v>38</v>
      </c>
      <c r="O183" s="59"/>
      <c r="P183" s="170">
        <f t="shared" si="16"/>
        <v>0</v>
      </c>
      <c r="Q183" s="170">
        <v>0</v>
      </c>
      <c r="R183" s="170">
        <f t="shared" si="17"/>
        <v>0</v>
      </c>
      <c r="S183" s="170">
        <v>0</v>
      </c>
      <c r="T183" s="171">
        <f t="shared" si="18"/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72" t="s">
        <v>389</v>
      </c>
      <c r="AT183" s="172" t="s">
        <v>221</v>
      </c>
      <c r="AU183" s="172" t="s">
        <v>84</v>
      </c>
      <c r="AY183" s="13" t="s">
        <v>219</v>
      </c>
      <c r="BE183" s="91">
        <f t="shared" si="19"/>
        <v>0</v>
      </c>
      <c r="BF183" s="91">
        <f t="shared" si="20"/>
        <v>0</v>
      </c>
      <c r="BG183" s="91">
        <f t="shared" si="21"/>
        <v>0</v>
      </c>
      <c r="BH183" s="91">
        <f t="shared" si="22"/>
        <v>0</v>
      </c>
      <c r="BI183" s="91">
        <f t="shared" si="23"/>
        <v>0</v>
      </c>
      <c r="BJ183" s="13" t="s">
        <v>84</v>
      </c>
      <c r="BK183" s="91">
        <f t="shared" si="24"/>
        <v>0</v>
      </c>
      <c r="BL183" s="13" t="s">
        <v>389</v>
      </c>
      <c r="BM183" s="172" t="s">
        <v>410</v>
      </c>
    </row>
    <row r="184" spans="1:65" s="2" customFormat="1" ht="24.3" customHeight="1" x14ac:dyDescent="0.2">
      <c r="A184" s="30"/>
      <c r="B184" s="128"/>
      <c r="C184" s="178" t="s">
        <v>414</v>
      </c>
      <c r="D184" s="178" t="s">
        <v>680</v>
      </c>
      <c r="E184" s="179" t="s">
        <v>1450</v>
      </c>
      <c r="F184" s="180" t="s">
        <v>1451</v>
      </c>
      <c r="G184" s="181" t="s">
        <v>926</v>
      </c>
      <c r="H184" s="182">
        <v>1</v>
      </c>
      <c r="I184" s="183"/>
      <c r="J184" s="184">
        <f t="shared" si="15"/>
        <v>0</v>
      </c>
      <c r="K184" s="185"/>
      <c r="L184" s="186"/>
      <c r="M184" s="187" t="s">
        <v>1</v>
      </c>
      <c r="N184" s="188" t="s">
        <v>38</v>
      </c>
      <c r="O184" s="59"/>
      <c r="P184" s="170">
        <f t="shared" si="16"/>
        <v>0</v>
      </c>
      <c r="Q184" s="170">
        <v>0</v>
      </c>
      <c r="R184" s="170">
        <f t="shared" si="17"/>
        <v>0</v>
      </c>
      <c r="S184" s="170">
        <v>0</v>
      </c>
      <c r="T184" s="171">
        <f t="shared" si="18"/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72" t="s">
        <v>768</v>
      </c>
      <c r="AT184" s="172" t="s">
        <v>680</v>
      </c>
      <c r="AU184" s="172" t="s">
        <v>84</v>
      </c>
      <c r="AY184" s="13" t="s">
        <v>219</v>
      </c>
      <c r="BE184" s="91">
        <f t="shared" si="19"/>
        <v>0</v>
      </c>
      <c r="BF184" s="91">
        <f t="shared" si="20"/>
        <v>0</v>
      </c>
      <c r="BG184" s="91">
        <f t="shared" si="21"/>
        <v>0</v>
      </c>
      <c r="BH184" s="91">
        <f t="shared" si="22"/>
        <v>0</v>
      </c>
      <c r="BI184" s="91">
        <f t="shared" si="23"/>
        <v>0</v>
      </c>
      <c r="BJ184" s="13" t="s">
        <v>84</v>
      </c>
      <c r="BK184" s="91">
        <f t="shared" si="24"/>
        <v>0</v>
      </c>
      <c r="BL184" s="13" t="s">
        <v>389</v>
      </c>
      <c r="BM184" s="172" t="s">
        <v>413</v>
      </c>
    </row>
    <row r="185" spans="1:65" s="2" customFormat="1" ht="21.75" customHeight="1" x14ac:dyDescent="0.2">
      <c r="A185" s="30"/>
      <c r="B185" s="128"/>
      <c r="C185" s="160" t="s">
        <v>344</v>
      </c>
      <c r="D185" s="160" t="s">
        <v>221</v>
      </c>
      <c r="E185" s="161" t="s">
        <v>1452</v>
      </c>
      <c r="F185" s="162" t="s">
        <v>1453</v>
      </c>
      <c r="G185" s="163" t="s">
        <v>926</v>
      </c>
      <c r="H185" s="164">
        <v>2</v>
      </c>
      <c r="I185" s="165"/>
      <c r="J185" s="166">
        <f t="shared" ref="J185:J216" si="25">ROUND(I185*H185,2)</f>
        <v>0</v>
      </c>
      <c r="K185" s="167"/>
      <c r="L185" s="31"/>
      <c r="M185" s="168" t="s">
        <v>1</v>
      </c>
      <c r="N185" s="169" t="s">
        <v>38</v>
      </c>
      <c r="O185" s="59"/>
      <c r="P185" s="170">
        <f t="shared" ref="P185:P216" si="26">O185*H185</f>
        <v>0</v>
      </c>
      <c r="Q185" s="170">
        <v>0</v>
      </c>
      <c r="R185" s="170">
        <f t="shared" ref="R185:R216" si="27">Q185*H185</f>
        <v>0</v>
      </c>
      <c r="S185" s="170">
        <v>0</v>
      </c>
      <c r="T185" s="171">
        <f t="shared" ref="T185:T216" si="28">S185*H185</f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72" t="s">
        <v>389</v>
      </c>
      <c r="AT185" s="172" t="s">
        <v>221</v>
      </c>
      <c r="AU185" s="172" t="s">
        <v>84</v>
      </c>
      <c r="AY185" s="13" t="s">
        <v>219</v>
      </c>
      <c r="BE185" s="91">
        <f t="shared" ref="BE185:BE216" si="29">IF(N185="základná",J185,0)</f>
        <v>0</v>
      </c>
      <c r="BF185" s="91">
        <f t="shared" ref="BF185:BF216" si="30">IF(N185="znížená",J185,0)</f>
        <v>0</v>
      </c>
      <c r="BG185" s="91">
        <f t="shared" ref="BG185:BG216" si="31">IF(N185="zákl. prenesená",J185,0)</f>
        <v>0</v>
      </c>
      <c r="BH185" s="91">
        <f t="shared" ref="BH185:BH216" si="32">IF(N185="zníž. prenesená",J185,0)</f>
        <v>0</v>
      </c>
      <c r="BI185" s="91">
        <f t="shared" ref="BI185:BI216" si="33">IF(N185="nulová",J185,0)</f>
        <v>0</v>
      </c>
      <c r="BJ185" s="13" t="s">
        <v>84</v>
      </c>
      <c r="BK185" s="91">
        <f t="shared" ref="BK185:BK216" si="34">ROUND(I185*H185,2)</f>
        <v>0</v>
      </c>
      <c r="BL185" s="13" t="s">
        <v>389</v>
      </c>
      <c r="BM185" s="172" t="s">
        <v>417</v>
      </c>
    </row>
    <row r="186" spans="1:65" s="2" customFormat="1" ht="16.5" customHeight="1" x14ac:dyDescent="0.2">
      <c r="A186" s="30"/>
      <c r="B186" s="128"/>
      <c r="C186" s="178" t="s">
        <v>418</v>
      </c>
      <c r="D186" s="178" t="s">
        <v>680</v>
      </c>
      <c r="E186" s="179" t="s">
        <v>1454</v>
      </c>
      <c r="F186" s="180" t="s">
        <v>1455</v>
      </c>
      <c r="G186" s="181" t="s">
        <v>926</v>
      </c>
      <c r="H186" s="182">
        <v>2</v>
      </c>
      <c r="I186" s="183"/>
      <c r="J186" s="184">
        <f t="shared" si="25"/>
        <v>0</v>
      </c>
      <c r="K186" s="185"/>
      <c r="L186" s="186"/>
      <c r="M186" s="187" t="s">
        <v>1</v>
      </c>
      <c r="N186" s="188" t="s">
        <v>38</v>
      </c>
      <c r="O186" s="59"/>
      <c r="P186" s="170">
        <f t="shared" si="26"/>
        <v>0</v>
      </c>
      <c r="Q186" s="170">
        <v>0</v>
      </c>
      <c r="R186" s="170">
        <f t="shared" si="27"/>
        <v>0</v>
      </c>
      <c r="S186" s="170">
        <v>0</v>
      </c>
      <c r="T186" s="171">
        <f t="shared" si="28"/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72" t="s">
        <v>768</v>
      </c>
      <c r="AT186" s="172" t="s">
        <v>680</v>
      </c>
      <c r="AU186" s="172" t="s">
        <v>84</v>
      </c>
      <c r="AY186" s="13" t="s">
        <v>219</v>
      </c>
      <c r="BE186" s="91">
        <f t="shared" si="29"/>
        <v>0</v>
      </c>
      <c r="BF186" s="91">
        <f t="shared" si="30"/>
        <v>0</v>
      </c>
      <c r="BG186" s="91">
        <f t="shared" si="31"/>
        <v>0</v>
      </c>
      <c r="BH186" s="91">
        <f t="shared" si="32"/>
        <v>0</v>
      </c>
      <c r="BI186" s="91">
        <f t="shared" si="33"/>
        <v>0</v>
      </c>
      <c r="BJ186" s="13" t="s">
        <v>84</v>
      </c>
      <c r="BK186" s="91">
        <f t="shared" si="34"/>
        <v>0</v>
      </c>
      <c r="BL186" s="13" t="s">
        <v>389</v>
      </c>
      <c r="BM186" s="172" t="s">
        <v>564</v>
      </c>
    </row>
    <row r="187" spans="1:65" s="2" customFormat="1" ht="21.75" customHeight="1" x14ac:dyDescent="0.2">
      <c r="A187" s="30"/>
      <c r="B187" s="128"/>
      <c r="C187" s="160" t="s">
        <v>347</v>
      </c>
      <c r="D187" s="160" t="s">
        <v>221</v>
      </c>
      <c r="E187" s="161" t="s">
        <v>1452</v>
      </c>
      <c r="F187" s="162" t="s">
        <v>1453</v>
      </c>
      <c r="G187" s="163" t="s">
        <v>926</v>
      </c>
      <c r="H187" s="164">
        <v>3</v>
      </c>
      <c r="I187" s="165"/>
      <c r="J187" s="166">
        <f t="shared" si="25"/>
        <v>0</v>
      </c>
      <c r="K187" s="167"/>
      <c r="L187" s="31"/>
      <c r="M187" s="168" t="s">
        <v>1</v>
      </c>
      <c r="N187" s="169" t="s">
        <v>38</v>
      </c>
      <c r="O187" s="59"/>
      <c r="P187" s="170">
        <f t="shared" si="26"/>
        <v>0</v>
      </c>
      <c r="Q187" s="170">
        <v>0</v>
      </c>
      <c r="R187" s="170">
        <f t="shared" si="27"/>
        <v>0</v>
      </c>
      <c r="S187" s="170">
        <v>0</v>
      </c>
      <c r="T187" s="171">
        <f t="shared" si="28"/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72" t="s">
        <v>389</v>
      </c>
      <c r="AT187" s="172" t="s">
        <v>221</v>
      </c>
      <c r="AU187" s="172" t="s">
        <v>84</v>
      </c>
      <c r="AY187" s="13" t="s">
        <v>219</v>
      </c>
      <c r="BE187" s="91">
        <f t="shared" si="29"/>
        <v>0</v>
      </c>
      <c r="BF187" s="91">
        <f t="shared" si="30"/>
        <v>0</v>
      </c>
      <c r="BG187" s="91">
        <f t="shared" si="31"/>
        <v>0</v>
      </c>
      <c r="BH187" s="91">
        <f t="shared" si="32"/>
        <v>0</v>
      </c>
      <c r="BI187" s="91">
        <f t="shared" si="33"/>
        <v>0</v>
      </c>
      <c r="BJ187" s="13" t="s">
        <v>84</v>
      </c>
      <c r="BK187" s="91">
        <f t="shared" si="34"/>
        <v>0</v>
      </c>
      <c r="BL187" s="13" t="s">
        <v>389</v>
      </c>
      <c r="BM187" s="172" t="s">
        <v>421</v>
      </c>
    </row>
    <row r="188" spans="1:65" s="2" customFormat="1" ht="16.5" customHeight="1" x14ac:dyDescent="0.2">
      <c r="A188" s="30"/>
      <c r="B188" s="128"/>
      <c r="C188" s="178" t="s">
        <v>425</v>
      </c>
      <c r="D188" s="178" t="s">
        <v>680</v>
      </c>
      <c r="E188" s="179" t="s">
        <v>1456</v>
      </c>
      <c r="F188" s="180" t="s">
        <v>1457</v>
      </c>
      <c r="G188" s="181" t="s">
        <v>926</v>
      </c>
      <c r="H188" s="182">
        <v>3</v>
      </c>
      <c r="I188" s="183"/>
      <c r="J188" s="184">
        <f t="shared" si="25"/>
        <v>0</v>
      </c>
      <c r="K188" s="185"/>
      <c r="L188" s="186"/>
      <c r="M188" s="187" t="s">
        <v>1</v>
      </c>
      <c r="N188" s="188" t="s">
        <v>38</v>
      </c>
      <c r="O188" s="59"/>
      <c r="P188" s="170">
        <f t="shared" si="26"/>
        <v>0</v>
      </c>
      <c r="Q188" s="170">
        <v>0</v>
      </c>
      <c r="R188" s="170">
        <f t="shared" si="27"/>
        <v>0</v>
      </c>
      <c r="S188" s="170">
        <v>0</v>
      </c>
      <c r="T188" s="171">
        <f t="shared" si="28"/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72" t="s">
        <v>768</v>
      </c>
      <c r="AT188" s="172" t="s">
        <v>680</v>
      </c>
      <c r="AU188" s="172" t="s">
        <v>84</v>
      </c>
      <c r="AY188" s="13" t="s">
        <v>219</v>
      </c>
      <c r="BE188" s="91">
        <f t="shared" si="29"/>
        <v>0</v>
      </c>
      <c r="BF188" s="91">
        <f t="shared" si="30"/>
        <v>0</v>
      </c>
      <c r="BG188" s="91">
        <f t="shared" si="31"/>
        <v>0</v>
      </c>
      <c r="BH188" s="91">
        <f t="shared" si="32"/>
        <v>0</v>
      </c>
      <c r="BI188" s="91">
        <f t="shared" si="33"/>
        <v>0</v>
      </c>
      <c r="BJ188" s="13" t="s">
        <v>84</v>
      </c>
      <c r="BK188" s="91">
        <f t="shared" si="34"/>
        <v>0</v>
      </c>
      <c r="BL188" s="13" t="s">
        <v>389</v>
      </c>
      <c r="BM188" s="172" t="s">
        <v>424</v>
      </c>
    </row>
    <row r="189" spans="1:65" s="2" customFormat="1" ht="16.5" customHeight="1" x14ac:dyDescent="0.2">
      <c r="A189" s="30"/>
      <c r="B189" s="128"/>
      <c r="C189" s="160" t="s">
        <v>351</v>
      </c>
      <c r="D189" s="160" t="s">
        <v>221</v>
      </c>
      <c r="E189" s="161" t="s">
        <v>1458</v>
      </c>
      <c r="F189" s="162" t="s">
        <v>1459</v>
      </c>
      <c r="G189" s="163" t="s">
        <v>926</v>
      </c>
      <c r="H189" s="164">
        <v>5</v>
      </c>
      <c r="I189" s="165"/>
      <c r="J189" s="166">
        <f t="shared" si="25"/>
        <v>0</v>
      </c>
      <c r="K189" s="167"/>
      <c r="L189" s="31"/>
      <c r="M189" s="168" t="s">
        <v>1</v>
      </c>
      <c r="N189" s="169" t="s">
        <v>38</v>
      </c>
      <c r="O189" s="59"/>
      <c r="P189" s="170">
        <f t="shared" si="26"/>
        <v>0</v>
      </c>
      <c r="Q189" s="170">
        <v>0</v>
      </c>
      <c r="R189" s="170">
        <f t="shared" si="27"/>
        <v>0</v>
      </c>
      <c r="S189" s="170">
        <v>0</v>
      </c>
      <c r="T189" s="171">
        <f t="shared" si="28"/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72" t="s">
        <v>389</v>
      </c>
      <c r="AT189" s="172" t="s">
        <v>221</v>
      </c>
      <c r="AU189" s="172" t="s">
        <v>84</v>
      </c>
      <c r="AY189" s="13" t="s">
        <v>219</v>
      </c>
      <c r="BE189" s="91">
        <f t="shared" si="29"/>
        <v>0</v>
      </c>
      <c r="BF189" s="91">
        <f t="shared" si="30"/>
        <v>0</v>
      </c>
      <c r="BG189" s="91">
        <f t="shared" si="31"/>
        <v>0</v>
      </c>
      <c r="BH189" s="91">
        <f t="shared" si="32"/>
        <v>0</v>
      </c>
      <c r="BI189" s="91">
        <f t="shared" si="33"/>
        <v>0</v>
      </c>
      <c r="BJ189" s="13" t="s">
        <v>84</v>
      </c>
      <c r="BK189" s="91">
        <f t="shared" si="34"/>
        <v>0</v>
      </c>
      <c r="BL189" s="13" t="s">
        <v>389</v>
      </c>
      <c r="BM189" s="172" t="s">
        <v>428</v>
      </c>
    </row>
    <row r="190" spans="1:65" s="2" customFormat="1" ht="16.5" customHeight="1" x14ac:dyDescent="0.2">
      <c r="A190" s="30"/>
      <c r="B190" s="128"/>
      <c r="C190" s="178" t="s">
        <v>432</v>
      </c>
      <c r="D190" s="178" t="s">
        <v>680</v>
      </c>
      <c r="E190" s="179" t="s">
        <v>1460</v>
      </c>
      <c r="F190" s="180" t="s">
        <v>1461</v>
      </c>
      <c r="G190" s="181" t="s">
        <v>926</v>
      </c>
      <c r="H190" s="182">
        <v>5</v>
      </c>
      <c r="I190" s="183"/>
      <c r="J190" s="184">
        <f t="shared" si="25"/>
        <v>0</v>
      </c>
      <c r="K190" s="185"/>
      <c r="L190" s="186"/>
      <c r="M190" s="187" t="s">
        <v>1</v>
      </c>
      <c r="N190" s="188" t="s">
        <v>38</v>
      </c>
      <c r="O190" s="59"/>
      <c r="P190" s="170">
        <f t="shared" si="26"/>
        <v>0</v>
      </c>
      <c r="Q190" s="170">
        <v>0</v>
      </c>
      <c r="R190" s="170">
        <f t="shared" si="27"/>
        <v>0</v>
      </c>
      <c r="S190" s="170">
        <v>0</v>
      </c>
      <c r="T190" s="171">
        <f t="shared" si="28"/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72" t="s">
        <v>768</v>
      </c>
      <c r="AT190" s="172" t="s">
        <v>680</v>
      </c>
      <c r="AU190" s="172" t="s">
        <v>84</v>
      </c>
      <c r="AY190" s="13" t="s">
        <v>219</v>
      </c>
      <c r="BE190" s="91">
        <f t="shared" si="29"/>
        <v>0</v>
      </c>
      <c r="BF190" s="91">
        <f t="shared" si="30"/>
        <v>0</v>
      </c>
      <c r="BG190" s="91">
        <f t="shared" si="31"/>
        <v>0</v>
      </c>
      <c r="BH190" s="91">
        <f t="shared" si="32"/>
        <v>0</v>
      </c>
      <c r="BI190" s="91">
        <f t="shared" si="33"/>
        <v>0</v>
      </c>
      <c r="BJ190" s="13" t="s">
        <v>84</v>
      </c>
      <c r="BK190" s="91">
        <f t="shared" si="34"/>
        <v>0</v>
      </c>
      <c r="BL190" s="13" t="s">
        <v>389</v>
      </c>
      <c r="BM190" s="172" t="s">
        <v>431</v>
      </c>
    </row>
    <row r="191" spans="1:65" s="2" customFormat="1" ht="24.3" customHeight="1" x14ac:dyDescent="0.2">
      <c r="A191" s="30"/>
      <c r="B191" s="128"/>
      <c r="C191" s="160" t="s">
        <v>354</v>
      </c>
      <c r="D191" s="160" t="s">
        <v>221</v>
      </c>
      <c r="E191" s="161" t="s">
        <v>1462</v>
      </c>
      <c r="F191" s="162" t="s">
        <v>1463</v>
      </c>
      <c r="G191" s="163" t="s">
        <v>926</v>
      </c>
      <c r="H191" s="164">
        <v>3</v>
      </c>
      <c r="I191" s="165"/>
      <c r="J191" s="166">
        <f t="shared" si="25"/>
        <v>0</v>
      </c>
      <c r="K191" s="167"/>
      <c r="L191" s="31"/>
      <c r="M191" s="168" t="s">
        <v>1</v>
      </c>
      <c r="N191" s="169" t="s">
        <v>38</v>
      </c>
      <c r="O191" s="59"/>
      <c r="P191" s="170">
        <f t="shared" si="26"/>
        <v>0</v>
      </c>
      <c r="Q191" s="170">
        <v>0</v>
      </c>
      <c r="R191" s="170">
        <f t="shared" si="27"/>
        <v>0</v>
      </c>
      <c r="S191" s="170">
        <v>0</v>
      </c>
      <c r="T191" s="171">
        <f t="shared" si="28"/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72" t="s">
        <v>389</v>
      </c>
      <c r="AT191" s="172" t="s">
        <v>221</v>
      </c>
      <c r="AU191" s="172" t="s">
        <v>84</v>
      </c>
      <c r="AY191" s="13" t="s">
        <v>219</v>
      </c>
      <c r="BE191" s="91">
        <f t="shared" si="29"/>
        <v>0</v>
      </c>
      <c r="BF191" s="91">
        <f t="shared" si="30"/>
        <v>0</v>
      </c>
      <c r="BG191" s="91">
        <f t="shared" si="31"/>
        <v>0</v>
      </c>
      <c r="BH191" s="91">
        <f t="shared" si="32"/>
        <v>0</v>
      </c>
      <c r="BI191" s="91">
        <f t="shared" si="33"/>
        <v>0</v>
      </c>
      <c r="BJ191" s="13" t="s">
        <v>84</v>
      </c>
      <c r="BK191" s="91">
        <f t="shared" si="34"/>
        <v>0</v>
      </c>
      <c r="BL191" s="13" t="s">
        <v>389</v>
      </c>
      <c r="BM191" s="172" t="s">
        <v>435</v>
      </c>
    </row>
    <row r="192" spans="1:65" s="2" customFormat="1" ht="16.5" customHeight="1" x14ac:dyDescent="0.2">
      <c r="A192" s="30"/>
      <c r="B192" s="128"/>
      <c r="C192" s="178" t="s">
        <v>439</v>
      </c>
      <c r="D192" s="178" t="s">
        <v>680</v>
      </c>
      <c r="E192" s="179" t="s">
        <v>1464</v>
      </c>
      <c r="F192" s="180" t="s">
        <v>1465</v>
      </c>
      <c r="G192" s="181" t="s">
        <v>926</v>
      </c>
      <c r="H192" s="182">
        <v>3</v>
      </c>
      <c r="I192" s="183"/>
      <c r="J192" s="184">
        <f t="shared" si="25"/>
        <v>0</v>
      </c>
      <c r="K192" s="185"/>
      <c r="L192" s="186"/>
      <c r="M192" s="187" t="s">
        <v>1</v>
      </c>
      <c r="N192" s="188" t="s">
        <v>38</v>
      </c>
      <c r="O192" s="59"/>
      <c r="P192" s="170">
        <f t="shared" si="26"/>
        <v>0</v>
      </c>
      <c r="Q192" s="170">
        <v>0</v>
      </c>
      <c r="R192" s="170">
        <f t="shared" si="27"/>
        <v>0</v>
      </c>
      <c r="S192" s="170">
        <v>0</v>
      </c>
      <c r="T192" s="171">
        <f t="shared" si="28"/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72" t="s">
        <v>768</v>
      </c>
      <c r="AT192" s="172" t="s">
        <v>680</v>
      </c>
      <c r="AU192" s="172" t="s">
        <v>84</v>
      </c>
      <c r="AY192" s="13" t="s">
        <v>219</v>
      </c>
      <c r="BE192" s="91">
        <f t="shared" si="29"/>
        <v>0</v>
      </c>
      <c r="BF192" s="91">
        <f t="shared" si="30"/>
        <v>0</v>
      </c>
      <c r="BG192" s="91">
        <f t="shared" si="31"/>
        <v>0</v>
      </c>
      <c r="BH192" s="91">
        <f t="shared" si="32"/>
        <v>0</v>
      </c>
      <c r="BI192" s="91">
        <f t="shared" si="33"/>
        <v>0</v>
      </c>
      <c r="BJ192" s="13" t="s">
        <v>84</v>
      </c>
      <c r="BK192" s="91">
        <f t="shared" si="34"/>
        <v>0</v>
      </c>
      <c r="BL192" s="13" t="s">
        <v>389</v>
      </c>
      <c r="BM192" s="172" t="s">
        <v>438</v>
      </c>
    </row>
    <row r="193" spans="1:65" s="2" customFormat="1" ht="24.3" customHeight="1" x14ac:dyDescent="0.2">
      <c r="A193" s="30"/>
      <c r="B193" s="128"/>
      <c r="C193" s="160" t="s">
        <v>359</v>
      </c>
      <c r="D193" s="160" t="s">
        <v>221</v>
      </c>
      <c r="E193" s="161" t="s">
        <v>1462</v>
      </c>
      <c r="F193" s="162" t="s">
        <v>1463</v>
      </c>
      <c r="G193" s="163" t="s">
        <v>926</v>
      </c>
      <c r="H193" s="164">
        <v>4</v>
      </c>
      <c r="I193" s="165"/>
      <c r="J193" s="166">
        <f t="shared" si="25"/>
        <v>0</v>
      </c>
      <c r="K193" s="167"/>
      <c r="L193" s="31"/>
      <c r="M193" s="168" t="s">
        <v>1</v>
      </c>
      <c r="N193" s="169" t="s">
        <v>38</v>
      </c>
      <c r="O193" s="59"/>
      <c r="P193" s="170">
        <f t="shared" si="26"/>
        <v>0</v>
      </c>
      <c r="Q193" s="170">
        <v>0</v>
      </c>
      <c r="R193" s="170">
        <f t="shared" si="27"/>
        <v>0</v>
      </c>
      <c r="S193" s="170">
        <v>0</v>
      </c>
      <c r="T193" s="171">
        <f t="shared" si="28"/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72" t="s">
        <v>389</v>
      </c>
      <c r="AT193" s="172" t="s">
        <v>221</v>
      </c>
      <c r="AU193" s="172" t="s">
        <v>84</v>
      </c>
      <c r="AY193" s="13" t="s">
        <v>219</v>
      </c>
      <c r="BE193" s="91">
        <f t="shared" si="29"/>
        <v>0</v>
      </c>
      <c r="BF193" s="91">
        <f t="shared" si="30"/>
        <v>0</v>
      </c>
      <c r="BG193" s="91">
        <f t="shared" si="31"/>
        <v>0</v>
      </c>
      <c r="BH193" s="91">
        <f t="shared" si="32"/>
        <v>0</v>
      </c>
      <c r="BI193" s="91">
        <f t="shared" si="33"/>
        <v>0</v>
      </c>
      <c r="BJ193" s="13" t="s">
        <v>84</v>
      </c>
      <c r="BK193" s="91">
        <f t="shared" si="34"/>
        <v>0</v>
      </c>
      <c r="BL193" s="13" t="s">
        <v>389</v>
      </c>
      <c r="BM193" s="172" t="s">
        <v>442</v>
      </c>
    </row>
    <row r="194" spans="1:65" s="2" customFormat="1" ht="16.5" customHeight="1" x14ac:dyDescent="0.2">
      <c r="A194" s="30"/>
      <c r="B194" s="128"/>
      <c r="C194" s="178" t="s">
        <v>447</v>
      </c>
      <c r="D194" s="178" t="s">
        <v>680</v>
      </c>
      <c r="E194" s="179" t="s">
        <v>1466</v>
      </c>
      <c r="F194" s="180" t="s">
        <v>1467</v>
      </c>
      <c r="G194" s="181" t="s">
        <v>926</v>
      </c>
      <c r="H194" s="182">
        <v>4</v>
      </c>
      <c r="I194" s="183"/>
      <c r="J194" s="184">
        <f t="shared" si="25"/>
        <v>0</v>
      </c>
      <c r="K194" s="185"/>
      <c r="L194" s="186"/>
      <c r="M194" s="187" t="s">
        <v>1</v>
      </c>
      <c r="N194" s="188" t="s">
        <v>38</v>
      </c>
      <c r="O194" s="59"/>
      <c r="P194" s="170">
        <f t="shared" si="26"/>
        <v>0</v>
      </c>
      <c r="Q194" s="170">
        <v>0</v>
      </c>
      <c r="R194" s="170">
        <f t="shared" si="27"/>
        <v>0</v>
      </c>
      <c r="S194" s="170">
        <v>0</v>
      </c>
      <c r="T194" s="171">
        <f t="shared" si="28"/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72" t="s">
        <v>768</v>
      </c>
      <c r="AT194" s="172" t="s">
        <v>680</v>
      </c>
      <c r="AU194" s="172" t="s">
        <v>84</v>
      </c>
      <c r="AY194" s="13" t="s">
        <v>219</v>
      </c>
      <c r="BE194" s="91">
        <f t="shared" si="29"/>
        <v>0</v>
      </c>
      <c r="BF194" s="91">
        <f t="shared" si="30"/>
        <v>0</v>
      </c>
      <c r="BG194" s="91">
        <f t="shared" si="31"/>
        <v>0</v>
      </c>
      <c r="BH194" s="91">
        <f t="shared" si="32"/>
        <v>0</v>
      </c>
      <c r="BI194" s="91">
        <f t="shared" si="33"/>
        <v>0</v>
      </c>
      <c r="BJ194" s="13" t="s">
        <v>84</v>
      </c>
      <c r="BK194" s="91">
        <f t="shared" si="34"/>
        <v>0</v>
      </c>
      <c r="BL194" s="13" t="s">
        <v>389</v>
      </c>
      <c r="BM194" s="172" t="s">
        <v>446</v>
      </c>
    </row>
    <row r="195" spans="1:65" s="2" customFormat="1" ht="24.3" customHeight="1" x14ac:dyDescent="0.2">
      <c r="A195" s="30"/>
      <c r="B195" s="128"/>
      <c r="C195" s="160" t="s">
        <v>362</v>
      </c>
      <c r="D195" s="160" t="s">
        <v>221</v>
      </c>
      <c r="E195" s="161" t="s">
        <v>1462</v>
      </c>
      <c r="F195" s="162" t="s">
        <v>1463</v>
      </c>
      <c r="G195" s="163" t="s">
        <v>926</v>
      </c>
      <c r="H195" s="164">
        <v>27</v>
      </c>
      <c r="I195" s="165"/>
      <c r="J195" s="166">
        <f t="shared" si="25"/>
        <v>0</v>
      </c>
      <c r="K195" s="167"/>
      <c r="L195" s="31"/>
      <c r="M195" s="168" t="s">
        <v>1</v>
      </c>
      <c r="N195" s="169" t="s">
        <v>38</v>
      </c>
      <c r="O195" s="59"/>
      <c r="P195" s="170">
        <f t="shared" si="26"/>
        <v>0</v>
      </c>
      <c r="Q195" s="170">
        <v>0</v>
      </c>
      <c r="R195" s="170">
        <f t="shared" si="27"/>
        <v>0</v>
      </c>
      <c r="S195" s="170">
        <v>0</v>
      </c>
      <c r="T195" s="171">
        <f t="shared" si="28"/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72" t="s">
        <v>389</v>
      </c>
      <c r="AT195" s="172" t="s">
        <v>221</v>
      </c>
      <c r="AU195" s="172" t="s">
        <v>84</v>
      </c>
      <c r="AY195" s="13" t="s">
        <v>219</v>
      </c>
      <c r="BE195" s="91">
        <f t="shared" si="29"/>
        <v>0</v>
      </c>
      <c r="BF195" s="91">
        <f t="shared" si="30"/>
        <v>0</v>
      </c>
      <c r="BG195" s="91">
        <f t="shared" si="31"/>
        <v>0</v>
      </c>
      <c r="BH195" s="91">
        <f t="shared" si="32"/>
        <v>0</v>
      </c>
      <c r="BI195" s="91">
        <f t="shared" si="33"/>
        <v>0</v>
      </c>
      <c r="BJ195" s="13" t="s">
        <v>84</v>
      </c>
      <c r="BK195" s="91">
        <f t="shared" si="34"/>
        <v>0</v>
      </c>
      <c r="BL195" s="13" t="s">
        <v>389</v>
      </c>
      <c r="BM195" s="172" t="s">
        <v>450</v>
      </c>
    </row>
    <row r="196" spans="1:65" s="2" customFormat="1" ht="16.5" customHeight="1" x14ac:dyDescent="0.2">
      <c r="A196" s="30"/>
      <c r="B196" s="128"/>
      <c r="C196" s="178" t="s">
        <v>454</v>
      </c>
      <c r="D196" s="178" t="s">
        <v>680</v>
      </c>
      <c r="E196" s="179" t="s">
        <v>1468</v>
      </c>
      <c r="F196" s="180" t="s">
        <v>1469</v>
      </c>
      <c r="G196" s="181" t="s">
        <v>926</v>
      </c>
      <c r="H196" s="182">
        <v>27</v>
      </c>
      <c r="I196" s="183"/>
      <c r="J196" s="184">
        <f t="shared" si="25"/>
        <v>0</v>
      </c>
      <c r="K196" s="185"/>
      <c r="L196" s="186"/>
      <c r="M196" s="187" t="s">
        <v>1</v>
      </c>
      <c r="N196" s="188" t="s">
        <v>38</v>
      </c>
      <c r="O196" s="59"/>
      <c r="P196" s="170">
        <f t="shared" si="26"/>
        <v>0</v>
      </c>
      <c r="Q196" s="170">
        <v>0</v>
      </c>
      <c r="R196" s="170">
        <f t="shared" si="27"/>
        <v>0</v>
      </c>
      <c r="S196" s="170">
        <v>0</v>
      </c>
      <c r="T196" s="171">
        <f t="shared" si="28"/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72" t="s">
        <v>768</v>
      </c>
      <c r="AT196" s="172" t="s">
        <v>680</v>
      </c>
      <c r="AU196" s="172" t="s">
        <v>84</v>
      </c>
      <c r="AY196" s="13" t="s">
        <v>219</v>
      </c>
      <c r="BE196" s="91">
        <f t="shared" si="29"/>
        <v>0</v>
      </c>
      <c r="BF196" s="91">
        <f t="shared" si="30"/>
        <v>0</v>
      </c>
      <c r="BG196" s="91">
        <f t="shared" si="31"/>
        <v>0</v>
      </c>
      <c r="BH196" s="91">
        <f t="shared" si="32"/>
        <v>0</v>
      </c>
      <c r="BI196" s="91">
        <f t="shared" si="33"/>
        <v>0</v>
      </c>
      <c r="BJ196" s="13" t="s">
        <v>84</v>
      </c>
      <c r="BK196" s="91">
        <f t="shared" si="34"/>
        <v>0</v>
      </c>
      <c r="BL196" s="13" t="s">
        <v>389</v>
      </c>
      <c r="BM196" s="172" t="s">
        <v>453</v>
      </c>
    </row>
    <row r="197" spans="1:65" s="2" customFormat="1" ht="16.5" customHeight="1" x14ac:dyDescent="0.2">
      <c r="A197" s="30"/>
      <c r="B197" s="128"/>
      <c r="C197" s="160" t="s">
        <v>366</v>
      </c>
      <c r="D197" s="160" t="s">
        <v>221</v>
      </c>
      <c r="E197" s="161" t="s">
        <v>1470</v>
      </c>
      <c r="F197" s="162" t="s">
        <v>1471</v>
      </c>
      <c r="G197" s="163" t="s">
        <v>926</v>
      </c>
      <c r="H197" s="164">
        <v>13</v>
      </c>
      <c r="I197" s="165"/>
      <c r="J197" s="166">
        <f t="shared" si="25"/>
        <v>0</v>
      </c>
      <c r="K197" s="167"/>
      <c r="L197" s="31"/>
      <c r="M197" s="168" t="s">
        <v>1</v>
      </c>
      <c r="N197" s="169" t="s">
        <v>38</v>
      </c>
      <c r="O197" s="59"/>
      <c r="P197" s="170">
        <f t="shared" si="26"/>
        <v>0</v>
      </c>
      <c r="Q197" s="170">
        <v>0</v>
      </c>
      <c r="R197" s="170">
        <f t="shared" si="27"/>
        <v>0</v>
      </c>
      <c r="S197" s="170">
        <v>0</v>
      </c>
      <c r="T197" s="171">
        <f t="shared" si="28"/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72" t="s">
        <v>389</v>
      </c>
      <c r="AT197" s="172" t="s">
        <v>221</v>
      </c>
      <c r="AU197" s="172" t="s">
        <v>84</v>
      </c>
      <c r="AY197" s="13" t="s">
        <v>219</v>
      </c>
      <c r="BE197" s="91">
        <f t="shared" si="29"/>
        <v>0</v>
      </c>
      <c r="BF197" s="91">
        <f t="shared" si="30"/>
        <v>0</v>
      </c>
      <c r="BG197" s="91">
        <f t="shared" si="31"/>
        <v>0</v>
      </c>
      <c r="BH197" s="91">
        <f t="shared" si="32"/>
        <v>0</v>
      </c>
      <c r="BI197" s="91">
        <f t="shared" si="33"/>
        <v>0</v>
      </c>
      <c r="BJ197" s="13" t="s">
        <v>84</v>
      </c>
      <c r="BK197" s="91">
        <f t="shared" si="34"/>
        <v>0</v>
      </c>
      <c r="BL197" s="13" t="s">
        <v>389</v>
      </c>
      <c r="BM197" s="172" t="s">
        <v>642</v>
      </c>
    </row>
    <row r="198" spans="1:65" s="2" customFormat="1" ht="16.5" customHeight="1" x14ac:dyDescent="0.2">
      <c r="A198" s="30"/>
      <c r="B198" s="128"/>
      <c r="C198" s="178" t="s">
        <v>461</v>
      </c>
      <c r="D198" s="178" t="s">
        <v>680</v>
      </c>
      <c r="E198" s="179" t="s">
        <v>1472</v>
      </c>
      <c r="F198" s="180" t="s">
        <v>1473</v>
      </c>
      <c r="G198" s="181" t="s">
        <v>926</v>
      </c>
      <c r="H198" s="182">
        <v>13</v>
      </c>
      <c r="I198" s="183"/>
      <c r="J198" s="184">
        <f t="shared" si="25"/>
        <v>0</v>
      </c>
      <c r="K198" s="185"/>
      <c r="L198" s="186"/>
      <c r="M198" s="187" t="s">
        <v>1</v>
      </c>
      <c r="N198" s="188" t="s">
        <v>38</v>
      </c>
      <c r="O198" s="59"/>
      <c r="P198" s="170">
        <f t="shared" si="26"/>
        <v>0</v>
      </c>
      <c r="Q198" s="170">
        <v>0</v>
      </c>
      <c r="R198" s="170">
        <f t="shared" si="27"/>
        <v>0</v>
      </c>
      <c r="S198" s="170">
        <v>0</v>
      </c>
      <c r="T198" s="171">
        <f t="shared" si="28"/>
        <v>0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172" t="s">
        <v>768</v>
      </c>
      <c r="AT198" s="172" t="s">
        <v>680</v>
      </c>
      <c r="AU198" s="172" t="s">
        <v>84</v>
      </c>
      <c r="AY198" s="13" t="s">
        <v>219</v>
      </c>
      <c r="BE198" s="91">
        <f t="shared" si="29"/>
        <v>0</v>
      </c>
      <c r="BF198" s="91">
        <f t="shared" si="30"/>
        <v>0</v>
      </c>
      <c r="BG198" s="91">
        <f t="shared" si="31"/>
        <v>0</v>
      </c>
      <c r="BH198" s="91">
        <f t="shared" si="32"/>
        <v>0</v>
      </c>
      <c r="BI198" s="91">
        <f t="shared" si="33"/>
        <v>0</v>
      </c>
      <c r="BJ198" s="13" t="s">
        <v>84</v>
      </c>
      <c r="BK198" s="91">
        <f t="shared" si="34"/>
        <v>0</v>
      </c>
      <c r="BL198" s="13" t="s">
        <v>389</v>
      </c>
      <c r="BM198" s="172" t="s">
        <v>650</v>
      </c>
    </row>
    <row r="199" spans="1:65" s="2" customFormat="1" ht="16.5" customHeight="1" x14ac:dyDescent="0.2">
      <c r="A199" s="30"/>
      <c r="B199" s="128"/>
      <c r="C199" s="160" t="s">
        <v>369</v>
      </c>
      <c r="D199" s="160" t="s">
        <v>221</v>
      </c>
      <c r="E199" s="161" t="s">
        <v>1474</v>
      </c>
      <c r="F199" s="162" t="s">
        <v>1475</v>
      </c>
      <c r="G199" s="163" t="s">
        <v>926</v>
      </c>
      <c r="H199" s="164">
        <v>4</v>
      </c>
      <c r="I199" s="165"/>
      <c r="J199" s="166">
        <f t="shared" si="25"/>
        <v>0</v>
      </c>
      <c r="K199" s="167"/>
      <c r="L199" s="31"/>
      <c r="M199" s="168" t="s">
        <v>1</v>
      </c>
      <c r="N199" s="169" t="s">
        <v>38</v>
      </c>
      <c r="O199" s="59"/>
      <c r="P199" s="170">
        <f t="shared" si="26"/>
        <v>0</v>
      </c>
      <c r="Q199" s="170">
        <v>0</v>
      </c>
      <c r="R199" s="170">
        <f t="shared" si="27"/>
        <v>0</v>
      </c>
      <c r="S199" s="170">
        <v>0</v>
      </c>
      <c r="T199" s="171">
        <f t="shared" si="28"/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72" t="s">
        <v>389</v>
      </c>
      <c r="AT199" s="172" t="s">
        <v>221</v>
      </c>
      <c r="AU199" s="172" t="s">
        <v>84</v>
      </c>
      <c r="AY199" s="13" t="s">
        <v>219</v>
      </c>
      <c r="BE199" s="91">
        <f t="shared" si="29"/>
        <v>0</v>
      </c>
      <c r="BF199" s="91">
        <f t="shared" si="30"/>
        <v>0</v>
      </c>
      <c r="BG199" s="91">
        <f t="shared" si="31"/>
        <v>0</v>
      </c>
      <c r="BH199" s="91">
        <f t="shared" si="32"/>
        <v>0</v>
      </c>
      <c r="BI199" s="91">
        <f t="shared" si="33"/>
        <v>0</v>
      </c>
      <c r="BJ199" s="13" t="s">
        <v>84</v>
      </c>
      <c r="BK199" s="91">
        <f t="shared" si="34"/>
        <v>0</v>
      </c>
      <c r="BL199" s="13" t="s">
        <v>389</v>
      </c>
      <c r="BM199" s="172" t="s">
        <v>464</v>
      </c>
    </row>
    <row r="200" spans="1:65" s="2" customFormat="1" ht="16.5" customHeight="1" x14ac:dyDescent="0.2">
      <c r="A200" s="30"/>
      <c r="B200" s="128"/>
      <c r="C200" s="178" t="s">
        <v>468</v>
      </c>
      <c r="D200" s="178" t="s">
        <v>680</v>
      </c>
      <c r="E200" s="179" t="s">
        <v>1476</v>
      </c>
      <c r="F200" s="180" t="s">
        <v>1477</v>
      </c>
      <c r="G200" s="181" t="s">
        <v>926</v>
      </c>
      <c r="H200" s="182">
        <v>4</v>
      </c>
      <c r="I200" s="183"/>
      <c r="J200" s="184">
        <f t="shared" si="25"/>
        <v>0</v>
      </c>
      <c r="K200" s="185"/>
      <c r="L200" s="186"/>
      <c r="M200" s="187" t="s">
        <v>1</v>
      </c>
      <c r="N200" s="188" t="s">
        <v>38</v>
      </c>
      <c r="O200" s="59"/>
      <c r="P200" s="170">
        <f t="shared" si="26"/>
        <v>0</v>
      </c>
      <c r="Q200" s="170">
        <v>0</v>
      </c>
      <c r="R200" s="170">
        <f t="shared" si="27"/>
        <v>0</v>
      </c>
      <c r="S200" s="170">
        <v>0</v>
      </c>
      <c r="T200" s="171">
        <f t="shared" si="28"/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172" t="s">
        <v>768</v>
      </c>
      <c r="AT200" s="172" t="s">
        <v>680</v>
      </c>
      <c r="AU200" s="172" t="s">
        <v>84</v>
      </c>
      <c r="AY200" s="13" t="s">
        <v>219</v>
      </c>
      <c r="BE200" s="91">
        <f t="shared" si="29"/>
        <v>0</v>
      </c>
      <c r="BF200" s="91">
        <f t="shared" si="30"/>
        <v>0</v>
      </c>
      <c r="BG200" s="91">
        <f t="shared" si="31"/>
        <v>0</v>
      </c>
      <c r="BH200" s="91">
        <f t="shared" si="32"/>
        <v>0</v>
      </c>
      <c r="BI200" s="91">
        <f t="shared" si="33"/>
        <v>0</v>
      </c>
      <c r="BJ200" s="13" t="s">
        <v>84</v>
      </c>
      <c r="BK200" s="91">
        <f t="shared" si="34"/>
        <v>0</v>
      </c>
      <c r="BL200" s="13" t="s">
        <v>389</v>
      </c>
      <c r="BM200" s="172" t="s">
        <v>467</v>
      </c>
    </row>
    <row r="201" spans="1:65" s="2" customFormat="1" ht="16.5" customHeight="1" x14ac:dyDescent="0.2">
      <c r="A201" s="30"/>
      <c r="B201" s="128"/>
      <c r="C201" s="160" t="s">
        <v>373</v>
      </c>
      <c r="D201" s="160" t="s">
        <v>221</v>
      </c>
      <c r="E201" s="161" t="s">
        <v>1478</v>
      </c>
      <c r="F201" s="162" t="s">
        <v>1479</v>
      </c>
      <c r="G201" s="163" t="s">
        <v>926</v>
      </c>
      <c r="H201" s="164">
        <v>1</v>
      </c>
      <c r="I201" s="165"/>
      <c r="J201" s="166">
        <f t="shared" si="25"/>
        <v>0</v>
      </c>
      <c r="K201" s="167"/>
      <c r="L201" s="31"/>
      <c r="M201" s="168" t="s">
        <v>1</v>
      </c>
      <c r="N201" s="169" t="s">
        <v>38</v>
      </c>
      <c r="O201" s="59"/>
      <c r="P201" s="170">
        <f t="shared" si="26"/>
        <v>0</v>
      </c>
      <c r="Q201" s="170">
        <v>0</v>
      </c>
      <c r="R201" s="170">
        <f t="shared" si="27"/>
        <v>0</v>
      </c>
      <c r="S201" s="170">
        <v>0</v>
      </c>
      <c r="T201" s="171">
        <f t="shared" si="28"/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72" t="s">
        <v>389</v>
      </c>
      <c r="AT201" s="172" t="s">
        <v>221</v>
      </c>
      <c r="AU201" s="172" t="s">
        <v>84</v>
      </c>
      <c r="AY201" s="13" t="s">
        <v>219</v>
      </c>
      <c r="BE201" s="91">
        <f t="shared" si="29"/>
        <v>0</v>
      </c>
      <c r="BF201" s="91">
        <f t="shared" si="30"/>
        <v>0</v>
      </c>
      <c r="BG201" s="91">
        <f t="shared" si="31"/>
        <v>0</v>
      </c>
      <c r="BH201" s="91">
        <f t="shared" si="32"/>
        <v>0</v>
      </c>
      <c r="BI201" s="91">
        <f t="shared" si="33"/>
        <v>0</v>
      </c>
      <c r="BJ201" s="13" t="s">
        <v>84</v>
      </c>
      <c r="BK201" s="91">
        <f t="shared" si="34"/>
        <v>0</v>
      </c>
      <c r="BL201" s="13" t="s">
        <v>389</v>
      </c>
      <c r="BM201" s="172" t="s">
        <v>471</v>
      </c>
    </row>
    <row r="202" spans="1:65" s="2" customFormat="1" ht="16.5" customHeight="1" x14ac:dyDescent="0.2">
      <c r="A202" s="30"/>
      <c r="B202" s="128"/>
      <c r="C202" s="178" t="s">
        <v>475</v>
      </c>
      <c r="D202" s="178" t="s">
        <v>680</v>
      </c>
      <c r="E202" s="179" t="s">
        <v>1480</v>
      </c>
      <c r="F202" s="180" t="s">
        <v>1481</v>
      </c>
      <c r="G202" s="181" t="s">
        <v>926</v>
      </c>
      <c r="H202" s="182">
        <v>1</v>
      </c>
      <c r="I202" s="183"/>
      <c r="J202" s="184">
        <f t="shared" si="25"/>
        <v>0</v>
      </c>
      <c r="K202" s="185"/>
      <c r="L202" s="186"/>
      <c r="M202" s="187" t="s">
        <v>1</v>
      </c>
      <c r="N202" s="188" t="s">
        <v>38</v>
      </c>
      <c r="O202" s="59"/>
      <c r="P202" s="170">
        <f t="shared" si="26"/>
        <v>0</v>
      </c>
      <c r="Q202" s="170">
        <v>0</v>
      </c>
      <c r="R202" s="170">
        <f t="shared" si="27"/>
        <v>0</v>
      </c>
      <c r="S202" s="170">
        <v>0</v>
      </c>
      <c r="T202" s="171">
        <f t="shared" si="28"/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72" t="s">
        <v>768</v>
      </c>
      <c r="AT202" s="172" t="s">
        <v>680</v>
      </c>
      <c r="AU202" s="172" t="s">
        <v>84</v>
      </c>
      <c r="AY202" s="13" t="s">
        <v>219</v>
      </c>
      <c r="BE202" s="91">
        <f t="shared" si="29"/>
        <v>0</v>
      </c>
      <c r="BF202" s="91">
        <f t="shared" si="30"/>
        <v>0</v>
      </c>
      <c r="BG202" s="91">
        <f t="shared" si="31"/>
        <v>0</v>
      </c>
      <c r="BH202" s="91">
        <f t="shared" si="32"/>
        <v>0</v>
      </c>
      <c r="BI202" s="91">
        <f t="shared" si="33"/>
        <v>0</v>
      </c>
      <c r="BJ202" s="13" t="s">
        <v>84</v>
      </c>
      <c r="BK202" s="91">
        <f t="shared" si="34"/>
        <v>0</v>
      </c>
      <c r="BL202" s="13" t="s">
        <v>389</v>
      </c>
      <c r="BM202" s="172" t="s">
        <v>474</v>
      </c>
    </row>
    <row r="203" spans="1:65" s="2" customFormat="1" ht="24.3" customHeight="1" x14ac:dyDescent="0.2">
      <c r="A203" s="30"/>
      <c r="B203" s="128"/>
      <c r="C203" s="160" t="s">
        <v>376</v>
      </c>
      <c r="D203" s="160" t="s">
        <v>221</v>
      </c>
      <c r="E203" s="161" t="s">
        <v>1482</v>
      </c>
      <c r="F203" s="162" t="s">
        <v>1483</v>
      </c>
      <c r="G203" s="163" t="s">
        <v>380</v>
      </c>
      <c r="H203" s="164">
        <v>20</v>
      </c>
      <c r="I203" s="165"/>
      <c r="J203" s="166">
        <f t="shared" si="25"/>
        <v>0</v>
      </c>
      <c r="K203" s="167"/>
      <c r="L203" s="31"/>
      <c r="M203" s="168" t="s">
        <v>1</v>
      </c>
      <c r="N203" s="169" t="s">
        <v>38</v>
      </c>
      <c r="O203" s="59"/>
      <c r="P203" s="170">
        <f t="shared" si="26"/>
        <v>0</v>
      </c>
      <c r="Q203" s="170">
        <v>0</v>
      </c>
      <c r="R203" s="170">
        <f t="shared" si="27"/>
        <v>0</v>
      </c>
      <c r="S203" s="170">
        <v>0</v>
      </c>
      <c r="T203" s="171">
        <f t="shared" si="28"/>
        <v>0</v>
      </c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R203" s="172" t="s">
        <v>389</v>
      </c>
      <c r="AT203" s="172" t="s">
        <v>221</v>
      </c>
      <c r="AU203" s="172" t="s">
        <v>84</v>
      </c>
      <c r="AY203" s="13" t="s">
        <v>219</v>
      </c>
      <c r="BE203" s="91">
        <f t="shared" si="29"/>
        <v>0</v>
      </c>
      <c r="BF203" s="91">
        <f t="shared" si="30"/>
        <v>0</v>
      </c>
      <c r="BG203" s="91">
        <f t="shared" si="31"/>
        <v>0</v>
      </c>
      <c r="BH203" s="91">
        <f t="shared" si="32"/>
        <v>0</v>
      </c>
      <c r="BI203" s="91">
        <f t="shared" si="33"/>
        <v>0</v>
      </c>
      <c r="BJ203" s="13" t="s">
        <v>84</v>
      </c>
      <c r="BK203" s="91">
        <f t="shared" si="34"/>
        <v>0</v>
      </c>
      <c r="BL203" s="13" t="s">
        <v>389</v>
      </c>
      <c r="BM203" s="172" t="s">
        <v>478</v>
      </c>
    </row>
    <row r="204" spans="1:65" s="2" customFormat="1" ht="16.5" customHeight="1" x14ac:dyDescent="0.2">
      <c r="A204" s="30"/>
      <c r="B204" s="128"/>
      <c r="C204" s="178" t="s">
        <v>482</v>
      </c>
      <c r="D204" s="178" t="s">
        <v>680</v>
      </c>
      <c r="E204" s="179" t="s">
        <v>1484</v>
      </c>
      <c r="F204" s="180" t="s">
        <v>1485</v>
      </c>
      <c r="G204" s="181" t="s">
        <v>1486</v>
      </c>
      <c r="H204" s="182">
        <v>12.5</v>
      </c>
      <c r="I204" s="183"/>
      <c r="J204" s="184">
        <f t="shared" si="25"/>
        <v>0</v>
      </c>
      <c r="K204" s="185"/>
      <c r="L204" s="186"/>
      <c r="M204" s="187" t="s">
        <v>1</v>
      </c>
      <c r="N204" s="188" t="s">
        <v>38</v>
      </c>
      <c r="O204" s="59"/>
      <c r="P204" s="170">
        <f t="shared" si="26"/>
        <v>0</v>
      </c>
      <c r="Q204" s="170">
        <v>0</v>
      </c>
      <c r="R204" s="170">
        <f t="shared" si="27"/>
        <v>0</v>
      </c>
      <c r="S204" s="170">
        <v>0</v>
      </c>
      <c r="T204" s="171">
        <f t="shared" si="28"/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72" t="s">
        <v>768</v>
      </c>
      <c r="AT204" s="172" t="s">
        <v>680</v>
      </c>
      <c r="AU204" s="172" t="s">
        <v>84</v>
      </c>
      <c r="AY204" s="13" t="s">
        <v>219</v>
      </c>
      <c r="BE204" s="91">
        <f t="shared" si="29"/>
        <v>0</v>
      </c>
      <c r="BF204" s="91">
        <f t="shared" si="30"/>
        <v>0</v>
      </c>
      <c r="BG204" s="91">
        <f t="shared" si="31"/>
        <v>0</v>
      </c>
      <c r="BH204" s="91">
        <f t="shared" si="32"/>
        <v>0</v>
      </c>
      <c r="BI204" s="91">
        <f t="shared" si="33"/>
        <v>0</v>
      </c>
      <c r="BJ204" s="13" t="s">
        <v>84</v>
      </c>
      <c r="BK204" s="91">
        <f t="shared" si="34"/>
        <v>0</v>
      </c>
      <c r="BL204" s="13" t="s">
        <v>389</v>
      </c>
      <c r="BM204" s="172" t="s">
        <v>481</v>
      </c>
    </row>
    <row r="205" spans="1:65" s="2" customFormat="1" ht="16.5" customHeight="1" x14ac:dyDescent="0.2">
      <c r="A205" s="30"/>
      <c r="B205" s="128"/>
      <c r="C205" s="160" t="s">
        <v>381</v>
      </c>
      <c r="D205" s="160" t="s">
        <v>221</v>
      </c>
      <c r="E205" s="161" t="s">
        <v>1487</v>
      </c>
      <c r="F205" s="162" t="s">
        <v>1488</v>
      </c>
      <c r="G205" s="163" t="s">
        <v>926</v>
      </c>
      <c r="H205" s="164">
        <v>16</v>
      </c>
      <c r="I205" s="165"/>
      <c r="J205" s="166">
        <f t="shared" si="25"/>
        <v>0</v>
      </c>
      <c r="K205" s="167"/>
      <c r="L205" s="31"/>
      <c r="M205" s="168" t="s">
        <v>1</v>
      </c>
      <c r="N205" s="169" t="s">
        <v>38</v>
      </c>
      <c r="O205" s="59"/>
      <c r="P205" s="170">
        <f t="shared" si="26"/>
        <v>0</v>
      </c>
      <c r="Q205" s="170">
        <v>0</v>
      </c>
      <c r="R205" s="170">
        <f t="shared" si="27"/>
        <v>0</v>
      </c>
      <c r="S205" s="170">
        <v>0</v>
      </c>
      <c r="T205" s="171">
        <f t="shared" si="28"/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72" t="s">
        <v>389</v>
      </c>
      <c r="AT205" s="172" t="s">
        <v>221</v>
      </c>
      <c r="AU205" s="172" t="s">
        <v>84</v>
      </c>
      <c r="AY205" s="13" t="s">
        <v>219</v>
      </c>
      <c r="BE205" s="91">
        <f t="shared" si="29"/>
        <v>0</v>
      </c>
      <c r="BF205" s="91">
        <f t="shared" si="30"/>
        <v>0</v>
      </c>
      <c r="BG205" s="91">
        <f t="shared" si="31"/>
        <v>0</v>
      </c>
      <c r="BH205" s="91">
        <f t="shared" si="32"/>
        <v>0</v>
      </c>
      <c r="BI205" s="91">
        <f t="shared" si="33"/>
        <v>0</v>
      </c>
      <c r="BJ205" s="13" t="s">
        <v>84</v>
      </c>
      <c r="BK205" s="91">
        <f t="shared" si="34"/>
        <v>0</v>
      </c>
      <c r="BL205" s="13" t="s">
        <v>389</v>
      </c>
      <c r="BM205" s="172" t="s">
        <v>485</v>
      </c>
    </row>
    <row r="206" spans="1:65" s="2" customFormat="1" ht="16.5" customHeight="1" x14ac:dyDescent="0.2">
      <c r="A206" s="30"/>
      <c r="B206" s="128"/>
      <c r="C206" s="178" t="s">
        <v>489</v>
      </c>
      <c r="D206" s="178" t="s">
        <v>680</v>
      </c>
      <c r="E206" s="179" t="s">
        <v>1489</v>
      </c>
      <c r="F206" s="180" t="s">
        <v>1490</v>
      </c>
      <c r="G206" s="181" t="s">
        <v>926</v>
      </c>
      <c r="H206" s="182">
        <v>16</v>
      </c>
      <c r="I206" s="183"/>
      <c r="J206" s="184">
        <f t="shared" si="25"/>
        <v>0</v>
      </c>
      <c r="K206" s="185"/>
      <c r="L206" s="186"/>
      <c r="M206" s="187" t="s">
        <v>1</v>
      </c>
      <c r="N206" s="188" t="s">
        <v>38</v>
      </c>
      <c r="O206" s="59"/>
      <c r="P206" s="170">
        <f t="shared" si="26"/>
        <v>0</v>
      </c>
      <c r="Q206" s="170">
        <v>0</v>
      </c>
      <c r="R206" s="170">
        <f t="shared" si="27"/>
        <v>0</v>
      </c>
      <c r="S206" s="170">
        <v>0</v>
      </c>
      <c r="T206" s="171">
        <f t="shared" si="28"/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72" t="s">
        <v>768</v>
      </c>
      <c r="AT206" s="172" t="s">
        <v>680</v>
      </c>
      <c r="AU206" s="172" t="s">
        <v>84</v>
      </c>
      <c r="AY206" s="13" t="s">
        <v>219</v>
      </c>
      <c r="BE206" s="91">
        <f t="shared" si="29"/>
        <v>0</v>
      </c>
      <c r="BF206" s="91">
        <f t="shared" si="30"/>
        <v>0</v>
      </c>
      <c r="BG206" s="91">
        <f t="shared" si="31"/>
        <v>0</v>
      </c>
      <c r="BH206" s="91">
        <f t="shared" si="32"/>
        <v>0</v>
      </c>
      <c r="BI206" s="91">
        <f t="shared" si="33"/>
        <v>0</v>
      </c>
      <c r="BJ206" s="13" t="s">
        <v>84</v>
      </c>
      <c r="BK206" s="91">
        <f t="shared" si="34"/>
        <v>0</v>
      </c>
      <c r="BL206" s="13" t="s">
        <v>389</v>
      </c>
      <c r="BM206" s="172" t="s">
        <v>488</v>
      </c>
    </row>
    <row r="207" spans="1:65" s="2" customFormat="1" ht="16.5" customHeight="1" x14ac:dyDescent="0.2">
      <c r="A207" s="30"/>
      <c r="B207" s="128"/>
      <c r="C207" s="160" t="s">
        <v>385</v>
      </c>
      <c r="D207" s="160" t="s">
        <v>221</v>
      </c>
      <c r="E207" s="161" t="s">
        <v>1491</v>
      </c>
      <c r="F207" s="162" t="s">
        <v>1492</v>
      </c>
      <c r="G207" s="163" t="s">
        <v>926</v>
      </c>
      <c r="H207" s="164">
        <v>4</v>
      </c>
      <c r="I207" s="165"/>
      <c r="J207" s="166">
        <f t="shared" si="25"/>
        <v>0</v>
      </c>
      <c r="K207" s="167"/>
      <c r="L207" s="31"/>
      <c r="M207" s="168" t="s">
        <v>1</v>
      </c>
      <c r="N207" s="169" t="s">
        <v>38</v>
      </c>
      <c r="O207" s="59"/>
      <c r="P207" s="170">
        <f t="shared" si="26"/>
        <v>0</v>
      </c>
      <c r="Q207" s="170">
        <v>0</v>
      </c>
      <c r="R207" s="170">
        <f t="shared" si="27"/>
        <v>0</v>
      </c>
      <c r="S207" s="170">
        <v>0</v>
      </c>
      <c r="T207" s="171">
        <f t="shared" si="28"/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172" t="s">
        <v>389</v>
      </c>
      <c r="AT207" s="172" t="s">
        <v>221</v>
      </c>
      <c r="AU207" s="172" t="s">
        <v>84</v>
      </c>
      <c r="AY207" s="13" t="s">
        <v>219</v>
      </c>
      <c r="BE207" s="91">
        <f t="shared" si="29"/>
        <v>0</v>
      </c>
      <c r="BF207" s="91">
        <f t="shared" si="30"/>
        <v>0</v>
      </c>
      <c r="BG207" s="91">
        <f t="shared" si="31"/>
        <v>0</v>
      </c>
      <c r="BH207" s="91">
        <f t="shared" si="32"/>
        <v>0</v>
      </c>
      <c r="BI207" s="91">
        <f t="shared" si="33"/>
        <v>0</v>
      </c>
      <c r="BJ207" s="13" t="s">
        <v>84</v>
      </c>
      <c r="BK207" s="91">
        <f t="shared" si="34"/>
        <v>0</v>
      </c>
      <c r="BL207" s="13" t="s">
        <v>389</v>
      </c>
      <c r="BM207" s="172" t="s">
        <v>492</v>
      </c>
    </row>
    <row r="208" spans="1:65" s="2" customFormat="1" ht="16.5" customHeight="1" x14ac:dyDescent="0.2">
      <c r="A208" s="30"/>
      <c r="B208" s="128"/>
      <c r="C208" s="178" t="s">
        <v>496</v>
      </c>
      <c r="D208" s="178" t="s">
        <v>680</v>
      </c>
      <c r="E208" s="179" t="s">
        <v>1493</v>
      </c>
      <c r="F208" s="180" t="s">
        <v>1494</v>
      </c>
      <c r="G208" s="181" t="s">
        <v>926</v>
      </c>
      <c r="H208" s="182">
        <v>4</v>
      </c>
      <c r="I208" s="183"/>
      <c r="J208" s="184">
        <f t="shared" si="25"/>
        <v>0</v>
      </c>
      <c r="K208" s="185"/>
      <c r="L208" s="186"/>
      <c r="M208" s="187" t="s">
        <v>1</v>
      </c>
      <c r="N208" s="188" t="s">
        <v>38</v>
      </c>
      <c r="O208" s="59"/>
      <c r="P208" s="170">
        <f t="shared" si="26"/>
        <v>0</v>
      </c>
      <c r="Q208" s="170">
        <v>0</v>
      </c>
      <c r="R208" s="170">
        <f t="shared" si="27"/>
        <v>0</v>
      </c>
      <c r="S208" s="170">
        <v>0</v>
      </c>
      <c r="T208" s="171">
        <f t="shared" si="28"/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72" t="s">
        <v>768</v>
      </c>
      <c r="AT208" s="172" t="s">
        <v>680</v>
      </c>
      <c r="AU208" s="172" t="s">
        <v>84</v>
      </c>
      <c r="AY208" s="13" t="s">
        <v>219</v>
      </c>
      <c r="BE208" s="91">
        <f t="shared" si="29"/>
        <v>0</v>
      </c>
      <c r="BF208" s="91">
        <f t="shared" si="30"/>
        <v>0</v>
      </c>
      <c r="BG208" s="91">
        <f t="shared" si="31"/>
        <v>0</v>
      </c>
      <c r="BH208" s="91">
        <f t="shared" si="32"/>
        <v>0</v>
      </c>
      <c r="BI208" s="91">
        <f t="shared" si="33"/>
        <v>0</v>
      </c>
      <c r="BJ208" s="13" t="s">
        <v>84</v>
      </c>
      <c r="BK208" s="91">
        <f t="shared" si="34"/>
        <v>0</v>
      </c>
      <c r="BL208" s="13" t="s">
        <v>389</v>
      </c>
      <c r="BM208" s="172" t="s">
        <v>495</v>
      </c>
    </row>
    <row r="209" spans="1:65" s="2" customFormat="1" ht="24.3" customHeight="1" x14ac:dyDescent="0.2">
      <c r="A209" s="30"/>
      <c r="B209" s="128"/>
      <c r="C209" s="160" t="s">
        <v>389</v>
      </c>
      <c r="D209" s="160" t="s">
        <v>221</v>
      </c>
      <c r="E209" s="161" t="s">
        <v>1495</v>
      </c>
      <c r="F209" s="162" t="s">
        <v>1496</v>
      </c>
      <c r="G209" s="163" t="s">
        <v>380</v>
      </c>
      <c r="H209" s="164">
        <v>60</v>
      </c>
      <c r="I209" s="165"/>
      <c r="J209" s="166">
        <f t="shared" si="25"/>
        <v>0</v>
      </c>
      <c r="K209" s="167"/>
      <c r="L209" s="31"/>
      <c r="M209" s="168" t="s">
        <v>1</v>
      </c>
      <c r="N209" s="169" t="s">
        <v>38</v>
      </c>
      <c r="O209" s="59"/>
      <c r="P209" s="170">
        <f t="shared" si="26"/>
        <v>0</v>
      </c>
      <c r="Q209" s="170">
        <v>0</v>
      </c>
      <c r="R209" s="170">
        <f t="shared" si="27"/>
        <v>0</v>
      </c>
      <c r="S209" s="170">
        <v>0</v>
      </c>
      <c r="T209" s="171">
        <f t="shared" si="28"/>
        <v>0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R209" s="172" t="s">
        <v>389</v>
      </c>
      <c r="AT209" s="172" t="s">
        <v>221</v>
      </c>
      <c r="AU209" s="172" t="s">
        <v>84</v>
      </c>
      <c r="AY209" s="13" t="s">
        <v>219</v>
      </c>
      <c r="BE209" s="91">
        <f t="shared" si="29"/>
        <v>0</v>
      </c>
      <c r="BF209" s="91">
        <f t="shared" si="30"/>
        <v>0</v>
      </c>
      <c r="BG209" s="91">
        <f t="shared" si="31"/>
        <v>0</v>
      </c>
      <c r="BH209" s="91">
        <f t="shared" si="32"/>
        <v>0</v>
      </c>
      <c r="BI209" s="91">
        <f t="shared" si="33"/>
        <v>0</v>
      </c>
      <c r="BJ209" s="13" t="s">
        <v>84</v>
      </c>
      <c r="BK209" s="91">
        <f t="shared" si="34"/>
        <v>0</v>
      </c>
      <c r="BL209" s="13" t="s">
        <v>389</v>
      </c>
      <c r="BM209" s="172" t="s">
        <v>499</v>
      </c>
    </row>
    <row r="210" spans="1:65" s="2" customFormat="1" ht="16.5" customHeight="1" x14ac:dyDescent="0.2">
      <c r="A210" s="30"/>
      <c r="B210" s="128"/>
      <c r="C210" s="178" t="s">
        <v>503</v>
      </c>
      <c r="D210" s="178" t="s">
        <v>680</v>
      </c>
      <c r="E210" s="179" t="s">
        <v>1497</v>
      </c>
      <c r="F210" s="180" t="s">
        <v>1498</v>
      </c>
      <c r="G210" s="181" t="s">
        <v>1486</v>
      </c>
      <c r="H210" s="182">
        <v>8.1</v>
      </c>
      <c r="I210" s="183"/>
      <c r="J210" s="184">
        <f t="shared" si="25"/>
        <v>0</v>
      </c>
      <c r="K210" s="185"/>
      <c r="L210" s="186"/>
      <c r="M210" s="187" t="s">
        <v>1</v>
      </c>
      <c r="N210" s="188" t="s">
        <v>38</v>
      </c>
      <c r="O210" s="59"/>
      <c r="P210" s="170">
        <f t="shared" si="26"/>
        <v>0</v>
      </c>
      <c r="Q210" s="170">
        <v>1E-3</v>
      </c>
      <c r="R210" s="170">
        <f t="shared" si="27"/>
        <v>8.0999999999999996E-3</v>
      </c>
      <c r="S210" s="170">
        <v>0</v>
      </c>
      <c r="T210" s="171">
        <f t="shared" si="28"/>
        <v>0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172" t="s">
        <v>768</v>
      </c>
      <c r="AT210" s="172" t="s">
        <v>680</v>
      </c>
      <c r="AU210" s="172" t="s">
        <v>84</v>
      </c>
      <c r="AY210" s="13" t="s">
        <v>219</v>
      </c>
      <c r="BE210" s="91">
        <f t="shared" si="29"/>
        <v>0</v>
      </c>
      <c r="BF210" s="91">
        <f t="shared" si="30"/>
        <v>0</v>
      </c>
      <c r="BG210" s="91">
        <f t="shared" si="31"/>
        <v>0</v>
      </c>
      <c r="BH210" s="91">
        <f t="shared" si="32"/>
        <v>0</v>
      </c>
      <c r="BI210" s="91">
        <f t="shared" si="33"/>
        <v>0</v>
      </c>
      <c r="BJ210" s="13" t="s">
        <v>84</v>
      </c>
      <c r="BK210" s="91">
        <f t="shared" si="34"/>
        <v>0</v>
      </c>
      <c r="BL210" s="13" t="s">
        <v>389</v>
      </c>
      <c r="BM210" s="172" t="s">
        <v>502</v>
      </c>
    </row>
    <row r="211" spans="1:65" s="2" customFormat="1" ht="16.5" customHeight="1" x14ac:dyDescent="0.2">
      <c r="A211" s="30"/>
      <c r="B211" s="128"/>
      <c r="C211" s="160" t="s">
        <v>392</v>
      </c>
      <c r="D211" s="160" t="s">
        <v>221</v>
      </c>
      <c r="E211" s="161" t="s">
        <v>1499</v>
      </c>
      <c r="F211" s="162" t="s">
        <v>1500</v>
      </c>
      <c r="G211" s="163" t="s">
        <v>926</v>
      </c>
      <c r="H211" s="164">
        <v>7</v>
      </c>
      <c r="I211" s="165"/>
      <c r="J211" s="166">
        <f t="shared" si="25"/>
        <v>0</v>
      </c>
      <c r="K211" s="167"/>
      <c r="L211" s="31"/>
      <c r="M211" s="168" t="s">
        <v>1</v>
      </c>
      <c r="N211" s="169" t="s">
        <v>38</v>
      </c>
      <c r="O211" s="59"/>
      <c r="P211" s="170">
        <f t="shared" si="26"/>
        <v>0</v>
      </c>
      <c r="Q211" s="170">
        <v>0</v>
      </c>
      <c r="R211" s="170">
        <f t="shared" si="27"/>
        <v>0</v>
      </c>
      <c r="S211" s="170">
        <v>0</v>
      </c>
      <c r="T211" s="171">
        <f t="shared" si="28"/>
        <v>0</v>
      </c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R211" s="172" t="s">
        <v>389</v>
      </c>
      <c r="AT211" s="172" t="s">
        <v>221</v>
      </c>
      <c r="AU211" s="172" t="s">
        <v>84</v>
      </c>
      <c r="AY211" s="13" t="s">
        <v>219</v>
      </c>
      <c r="BE211" s="91">
        <f t="shared" si="29"/>
        <v>0</v>
      </c>
      <c r="BF211" s="91">
        <f t="shared" si="30"/>
        <v>0</v>
      </c>
      <c r="BG211" s="91">
        <f t="shared" si="31"/>
        <v>0</v>
      </c>
      <c r="BH211" s="91">
        <f t="shared" si="32"/>
        <v>0</v>
      </c>
      <c r="BI211" s="91">
        <f t="shared" si="33"/>
        <v>0</v>
      </c>
      <c r="BJ211" s="13" t="s">
        <v>84</v>
      </c>
      <c r="BK211" s="91">
        <f t="shared" si="34"/>
        <v>0</v>
      </c>
      <c r="BL211" s="13" t="s">
        <v>389</v>
      </c>
      <c r="BM211" s="172" t="s">
        <v>506</v>
      </c>
    </row>
    <row r="212" spans="1:65" s="2" customFormat="1" ht="16.5" customHeight="1" x14ac:dyDescent="0.2">
      <c r="A212" s="30"/>
      <c r="B212" s="128"/>
      <c r="C212" s="178" t="s">
        <v>510</v>
      </c>
      <c r="D212" s="178" t="s">
        <v>680</v>
      </c>
      <c r="E212" s="179" t="s">
        <v>1501</v>
      </c>
      <c r="F212" s="180" t="s">
        <v>1502</v>
      </c>
      <c r="G212" s="181" t="s">
        <v>926</v>
      </c>
      <c r="H212" s="182">
        <v>7</v>
      </c>
      <c r="I212" s="183"/>
      <c r="J212" s="184">
        <f t="shared" si="25"/>
        <v>0</v>
      </c>
      <c r="K212" s="185"/>
      <c r="L212" s="186"/>
      <c r="M212" s="187" t="s">
        <v>1</v>
      </c>
      <c r="N212" s="188" t="s">
        <v>38</v>
      </c>
      <c r="O212" s="59"/>
      <c r="P212" s="170">
        <f t="shared" si="26"/>
        <v>0</v>
      </c>
      <c r="Q212" s="170">
        <v>0</v>
      </c>
      <c r="R212" s="170">
        <f t="shared" si="27"/>
        <v>0</v>
      </c>
      <c r="S212" s="170">
        <v>0</v>
      </c>
      <c r="T212" s="171">
        <f t="shared" si="28"/>
        <v>0</v>
      </c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R212" s="172" t="s">
        <v>768</v>
      </c>
      <c r="AT212" s="172" t="s">
        <v>680</v>
      </c>
      <c r="AU212" s="172" t="s">
        <v>84</v>
      </c>
      <c r="AY212" s="13" t="s">
        <v>219</v>
      </c>
      <c r="BE212" s="91">
        <f t="shared" si="29"/>
        <v>0</v>
      </c>
      <c r="BF212" s="91">
        <f t="shared" si="30"/>
        <v>0</v>
      </c>
      <c r="BG212" s="91">
        <f t="shared" si="31"/>
        <v>0</v>
      </c>
      <c r="BH212" s="91">
        <f t="shared" si="32"/>
        <v>0</v>
      </c>
      <c r="BI212" s="91">
        <f t="shared" si="33"/>
        <v>0</v>
      </c>
      <c r="BJ212" s="13" t="s">
        <v>84</v>
      </c>
      <c r="BK212" s="91">
        <f t="shared" si="34"/>
        <v>0</v>
      </c>
      <c r="BL212" s="13" t="s">
        <v>389</v>
      </c>
      <c r="BM212" s="172" t="s">
        <v>509</v>
      </c>
    </row>
    <row r="213" spans="1:65" s="2" customFormat="1" ht="16.5" customHeight="1" x14ac:dyDescent="0.2">
      <c r="A213" s="30"/>
      <c r="B213" s="128"/>
      <c r="C213" s="160" t="s">
        <v>396</v>
      </c>
      <c r="D213" s="160" t="s">
        <v>221</v>
      </c>
      <c r="E213" s="161" t="s">
        <v>1503</v>
      </c>
      <c r="F213" s="162" t="s">
        <v>1504</v>
      </c>
      <c r="G213" s="163" t="s">
        <v>926</v>
      </c>
      <c r="H213" s="164">
        <v>4</v>
      </c>
      <c r="I213" s="165"/>
      <c r="J213" s="166">
        <f t="shared" si="25"/>
        <v>0</v>
      </c>
      <c r="K213" s="167"/>
      <c r="L213" s="31"/>
      <c r="M213" s="168" t="s">
        <v>1</v>
      </c>
      <c r="N213" s="169" t="s">
        <v>38</v>
      </c>
      <c r="O213" s="59"/>
      <c r="P213" s="170">
        <f t="shared" si="26"/>
        <v>0</v>
      </c>
      <c r="Q213" s="170">
        <v>0</v>
      </c>
      <c r="R213" s="170">
        <f t="shared" si="27"/>
        <v>0</v>
      </c>
      <c r="S213" s="170">
        <v>0</v>
      </c>
      <c r="T213" s="171">
        <f t="shared" si="28"/>
        <v>0</v>
      </c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R213" s="172" t="s">
        <v>389</v>
      </c>
      <c r="AT213" s="172" t="s">
        <v>221</v>
      </c>
      <c r="AU213" s="172" t="s">
        <v>84</v>
      </c>
      <c r="AY213" s="13" t="s">
        <v>219</v>
      </c>
      <c r="BE213" s="91">
        <f t="shared" si="29"/>
        <v>0</v>
      </c>
      <c r="BF213" s="91">
        <f t="shared" si="30"/>
        <v>0</v>
      </c>
      <c r="BG213" s="91">
        <f t="shared" si="31"/>
        <v>0</v>
      </c>
      <c r="BH213" s="91">
        <f t="shared" si="32"/>
        <v>0</v>
      </c>
      <c r="BI213" s="91">
        <f t="shared" si="33"/>
        <v>0</v>
      </c>
      <c r="BJ213" s="13" t="s">
        <v>84</v>
      </c>
      <c r="BK213" s="91">
        <f t="shared" si="34"/>
        <v>0</v>
      </c>
      <c r="BL213" s="13" t="s">
        <v>389</v>
      </c>
      <c r="BM213" s="172" t="s">
        <v>513</v>
      </c>
    </row>
    <row r="214" spans="1:65" s="2" customFormat="1" ht="16.5" customHeight="1" x14ac:dyDescent="0.2">
      <c r="A214" s="30"/>
      <c r="B214" s="128"/>
      <c r="C214" s="178" t="s">
        <v>518</v>
      </c>
      <c r="D214" s="178" t="s">
        <v>680</v>
      </c>
      <c r="E214" s="179" t="s">
        <v>1505</v>
      </c>
      <c r="F214" s="180" t="s">
        <v>1506</v>
      </c>
      <c r="G214" s="181" t="s">
        <v>926</v>
      </c>
      <c r="H214" s="182">
        <v>4</v>
      </c>
      <c r="I214" s="183"/>
      <c r="J214" s="184">
        <f t="shared" si="25"/>
        <v>0</v>
      </c>
      <c r="K214" s="185"/>
      <c r="L214" s="186"/>
      <c r="M214" s="187" t="s">
        <v>1</v>
      </c>
      <c r="N214" s="188" t="s">
        <v>38</v>
      </c>
      <c r="O214" s="59"/>
      <c r="P214" s="170">
        <f t="shared" si="26"/>
        <v>0</v>
      </c>
      <c r="Q214" s="170">
        <v>0</v>
      </c>
      <c r="R214" s="170">
        <f t="shared" si="27"/>
        <v>0</v>
      </c>
      <c r="S214" s="170">
        <v>0</v>
      </c>
      <c r="T214" s="171">
        <f t="shared" si="28"/>
        <v>0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172" t="s">
        <v>768</v>
      </c>
      <c r="AT214" s="172" t="s">
        <v>680</v>
      </c>
      <c r="AU214" s="172" t="s">
        <v>84</v>
      </c>
      <c r="AY214" s="13" t="s">
        <v>219</v>
      </c>
      <c r="BE214" s="91">
        <f t="shared" si="29"/>
        <v>0</v>
      </c>
      <c r="BF214" s="91">
        <f t="shared" si="30"/>
        <v>0</v>
      </c>
      <c r="BG214" s="91">
        <f t="shared" si="31"/>
        <v>0</v>
      </c>
      <c r="BH214" s="91">
        <f t="shared" si="32"/>
        <v>0</v>
      </c>
      <c r="BI214" s="91">
        <f t="shared" si="33"/>
        <v>0</v>
      </c>
      <c r="BJ214" s="13" t="s">
        <v>84</v>
      </c>
      <c r="BK214" s="91">
        <f t="shared" si="34"/>
        <v>0</v>
      </c>
      <c r="BL214" s="13" t="s">
        <v>389</v>
      </c>
      <c r="BM214" s="172" t="s">
        <v>517</v>
      </c>
    </row>
    <row r="215" spans="1:65" s="2" customFormat="1" ht="24.3" customHeight="1" x14ac:dyDescent="0.2">
      <c r="A215" s="30"/>
      <c r="B215" s="128"/>
      <c r="C215" s="160" t="s">
        <v>399</v>
      </c>
      <c r="D215" s="160" t="s">
        <v>221</v>
      </c>
      <c r="E215" s="161" t="s">
        <v>1507</v>
      </c>
      <c r="F215" s="162" t="s">
        <v>1508</v>
      </c>
      <c r="G215" s="163" t="s">
        <v>380</v>
      </c>
      <c r="H215" s="164">
        <v>45</v>
      </c>
      <c r="I215" s="165"/>
      <c r="J215" s="166">
        <f t="shared" si="25"/>
        <v>0</v>
      </c>
      <c r="K215" s="167"/>
      <c r="L215" s="31"/>
      <c r="M215" s="168" t="s">
        <v>1</v>
      </c>
      <c r="N215" s="169" t="s">
        <v>38</v>
      </c>
      <c r="O215" s="59"/>
      <c r="P215" s="170">
        <f t="shared" si="26"/>
        <v>0</v>
      </c>
      <c r="Q215" s="170">
        <v>0</v>
      </c>
      <c r="R215" s="170">
        <f t="shared" si="27"/>
        <v>0</v>
      </c>
      <c r="S215" s="170">
        <v>0</v>
      </c>
      <c r="T215" s="171">
        <f t="shared" si="28"/>
        <v>0</v>
      </c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R215" s="172" t="s">
        <v>389</v>
      </c>
      <c r="AT215" s="172" t="s">
        <v>221</v>
      </c>
      <c r="AU215" s="172" t="s">
        <v>84</v>
      </c>
      <c r="AY215" s="13" t="s">
        <v>219</v>
      </c>
      <c r="BE215" s="91">
        <f t="shared" si="29"/>
        <v>0</v>
      </c>
      <c r="BF215" s="91">
        <f t="shared" si="30"/>
        <v>0</v>
      </c>
      <c r="BG215" s="91">
        <f t="shared" si="31"/>
        <v>0</v>
      </c>
      <c r="BH215" s="91">
        <f t="shared" si="32"/>
        <v>0</v>
      </c>
      <c r="BI215" s="91">
        <f t="shared" si="33"/>
        <v>0</v>
      </c>
      <c r="BJ215" s="13" t="s">
        <v>84</v>
      </c>
      <c r="BK215" s="91">
        <f t="shared" si="34"/>
        <v>0</v>
      </c>
      <c r="BL215" s="13" t="s">
        <v>389</v>
      </c>
      <c r="BM215" s="172" t="s">
        <v>782</v>
      </c>
    </row>
    <row r="216" spans="1:65" s="2" customFormat="1" ht="16.5" customHeight="1" x14ac:dyDescent="0.2">
      <c r="A216" s="30"/>
      <c r="B216" s="128"/>
      <c r="C216" s="178" t="s">
        <v>525</v>
      </c>
      <c r="D216" s="178" t="s">
        <v>680</v>
      </c>
      <c r="E216" s="179" t="s">
        <v>1509</v>
      </c>
      <c r="F216" s="180" t="s">
        <v>1510</v>
      </c>
      <c r="G216" s="181" t="s">
        <v>1486</v>
      </c>
      <c r="H216" s="182">
        <v>42.39</v>
      </c>
      <c r="I216" s="183"/>
      <c r="J216" s="184">
        <f t="shared" si="25"/>
        <v>0</v>
      </c>
      <c r="K216" s="185"/>
      <c r="L216" s="186"/>
      <c r="M216" s="187" t="s">
        <v>1</v>
      </c>
      <c r="N216" s="188" t="s">
        <v>38</v>
      </c>
      <c r="O216" s="59"/>
      <c r="P216" s="170">
        <f t="shared" si="26"/>
        <v>0</v>
      </c>
      <c r="Q216" s="170">
        <v>1E-3</v>
      </c>
      <c r="R216" s="170">
        <f t="shared" si="27"/>
        <v>4.2390000000000004E-2</v>
      </c>
      <c r="S216" s="170">
        <v>0</v>
      </c>
      <c r="T216" s="171">
        <f t="shared" si="28"/>
        <v>0</v>
      </c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R216" s="172" t="s">
        <v>768</v>
      </c>
      <c r="AT216" s="172" t="s">
        <v>680</v>
      </c>
      <c r="AU216" s="172" t="s">
        <v>84</v>
      </c>
      <c r="AY216" s="13" t="s">
        <v>219</v>
      </c>
      <c r="BE216" s="91">
        <f t="shared" si="29"/>
        <v>0</v>
      </c>
      <c r="BF216" s="91">
        <f t="shared" si="30"/>
        <v>0</v>
      </c>
      <c r="BG216" s="91">
        <f t="shared" si="31"/>
        <v>0</v>
      </c>
      <c r="BH216" s="91">
        <f t="shared" si="32"/>
        <v>0</v>
      </c>
      <c r="BI216" s="91">
        <f t="shared" si="33"/>
        <v>0</v>
      </c>
      <c r="BJ216" s="13" t="s">
        <v>84</v>
      </c>
      <c r="BK216" s="91">
        <f t="shared" si="34"/>
        <v>0</v>
      </c>
      <c r="BL216" s="13" t="s">
        <v>389</v>
      </c>
      <c r="BM216" s="172" t="s">
        <v>535</v>
      </c>
    </row>
    <row r="217" spans="1:65" s="2" customFormat="1" ht="24.3" customHeight="1" x14ac:dyDescent="0.2">
      <c r="A217" s="30"/>
      <c r="B217" s="128"/>
      <c r="C217" s="160" t="s">
        <v>403</v>
      </c>
      <c r="D217" s="160" t="s">
        <v>221</v>
      </c>
      <c r="E217" s="161" t="s">
        <v>1511</v>
      </c>
      <c r="F217" s="162" t="s">
        <v>1512</v>
      </c>
      <c r="G217" s="163" t="s">
        <v>926</v>
      </c>
      <c r="H217" s="164">
        <v>4</v>
      </c>
      <c r="I217" s="165"/>
      <c r="J217" s="166">
        <f t="shared" ref="J217:J244" si="35">ROUND(I217*H217,2)</f>
        <v>0</v>
      </c>
      <c r="K217" s="167"/>
      <c r="L217" s="31"/>
      <c r="M217" s="168" t="s">
        <v>1</v>
      </c>
      <c r="N217" s="169" t="s">
        <v>38</v>
      </c>
      <c r="O217" s="59"/>
      <c r="P217" s="170">
        <f t="shared" ref="P217:P244" si="36">O217*H217</f>
        <v>0</v>
      </c>
      <c r="Q217" s="170">
        <v>0</v>
      </c>
      <c r="R217" s="170">
        <f t="shared" ref="R217:R244" si="37">Q217*H217</f>
        <v>0</v>
      </c>
      <c r="S217" s="170">
        <v>0</v>
      </c>
      <c r="T217" s="171">
        <f t="shared" ref="T217:T244" si="38">S217*H217</f>
        <v>0</v>
      </c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R217" s="172" t="s">
        <v>389</v>
      </c>
      <c r="AT217" s="172" t="s">
        <v>221</v>
      </c>
      <c r="AU217" s="172" t="s">
        <v>84</v>
      </c>
      <c r="AY217" s="13" t="s">
        <v>219</v>
      </c>
      <c r="BE217" s="91">
        <f t="shared" ref="BE217:BE244" si="39">IF(N217="základná",J217,0)</f>
        <v>0</v>
      </c>
      <c r="BF217" s="91">
        <f t="shared" ref="BF217:BF244" si="40">IF(N217="znížená",J217,0)</f>
        <v>0</v>
      </c>
      <c r="BG217" s="91">
        <f t="shared" ref="BG217:BG244" si="41">IF(N217="zákl. prenesená",J217,0)</f>
        <v>0</v>
      </c>
      <c r="BH217" s="91">
        <f t="shared" ref="BH217:BH244" si="42">IF(N217="zníž. prenesená",J217,0)</f>
        <v>0</v>
      </c>
      <c r="BI217" s="91">
        <f t="shared" ref="BI217:BI244" si="43">IF(N217="nulová",J217,0)</f>
        <v>0</v>
      </c>
      <c r="BJ217" s="13" t="s">
        <v>84</v>
      </c>
      <c r="BK217" s="91">
        <f t="shared" ref="BK217:BK244" si="44">ROUND(I217*H217,2)</f>
        <v>0</v>
      </c>
      <c r="BL217" s="13" t="s">
        <v>389</v>
      </c>
      <c r="BM217" s="172" t="s">
        <v>538</v>
      </c>
    </row>
    <row r="218" spans="1:65" s="2" customFormat="1" ht="16.5" customHeight="1" x14ac:dyDescent="0.2">
      <c r="A218" s="30"/>
      <c r="B218" s="128"/>
      <c r="C218" s="178" t="s">
        <v>532</v>
      </c>
      <c r="D218" s="178" t="s">
        <v>680</v>
      </c>
      <c r="E218" s="179" t="s">
        <v>1513</v>
      </c>
      <c r="F218" s="180" t="s">
        <v>1514</v>
      </c>
      <c r="G218" s="181" t="s">
        <v>926</v>
      </c>
      <c r="H218" s="182">
        <v>4</v>
      </c>
      <c r="I218" s="183"/>
      <c r="J218" s="184">
        <f t="shared" si="35"/>
        <v>0</v>
      </c>
      <c r="K218" s="185"/>
      <c r="L218" s="186"/>
      <c r="M218" s="187" t="s">
        <v>1</v>
      </c>
      <c r="N218" s="188" t="s">
        <v>38</v>
      </c>
      <c r="O218" s="59"/>
      <c r="P218" s="170">
        <f t="shared" si="36"/>
        <v>0</v>
      </c>
      <c r="Q218" s="170">
        <v>0</v>
      </c>
      <c r="R218" s="170">
        <f t="shared" si="37"/>
        <v>0</v>
      </c>
      <c r="S218" s="170">
        <v>0</v>
      </c>
      <c r="T218" s="171">
        <f t="shared" si="38"/>
        <v>0</v>
      </c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R218" s="172" t="s">
        <v>768</v>
      </c>
      <c r="AT218" s="172" t="s">
        <v>680</v>
      </c>
      <c r="AU218" s="172" t="s">
        <v>84</v>
      </c>
      <c r="AY218" s="13" t="s">
        <v>219</v>
      </c>
      <c r="BE218" s="91">
        <f t="shared" si="39"/>
        <v>0</v>
      </c>
      <c r="BF218" s="91">
        <f t="shared" si="40"/>
        <v>0</v>
      </c>
      <c r="BG218" s="91">
        <f t="shared" si="41"/>
        <v>0</v>
      </c>
      <c r="BH218" s="91">
        <f t="shared" si="42"/>
        <v>0</v>
      </c>
      <c r="BI218" s="91">
        <f t="shared" si="43"/>
        <v>0</v>
      </c>
      <c r="BJ218" s="13" t="s">
        <v>84</v>
      </c>
      <c r="BK218" s="91">
        <f t="shared" si="44"/>
        <v>0</v>
      </c>
      <c r="BL218" s="13" t="s">
        <v>389</v>
      </c>
      <c r="BM218" s="172" t="s">
        <v>804</v>
      </c>
    </row>
    <row r="219" spans="1:65" s="2" customFormat="1" ht="24.3" customHeight="1" x14ac:dyDescent="0.2">
      <c r="A219" s="30"/>
      <c r="B219" s="128"/>
      <c r="C219" s="160" t="s">
        <v>406</v>
      </c>
      <c r="D219" s="160" t="s">
        <v>221</v>
      </c>
      <c r="E219" s="161" t="s">
        <v>1515</v>
      </c>
      <c r="F219" s="162" t="s">
        <v>1516</v>
      </c>
      <c r="G219" s="163" t="s">
        <v>926</v>
      </c>
      <c r="H219" s="164">
        <v>12</v>
      </c>
      <c r="I219" s="165"/>
      <c r="J219" s="166">
        <f t="shared" si="35"/>
        <v>0</v>
      </c>
      <c r="K219" s="167"/>
      <c r="L219" s="31"/>
      <c r="M219" s="168" t="s">
        <v>1</v>
      </c>
      <c r="N219" s="169" t="s">
        <v>38</v>
      </c>
      <c r="O219" s="59"/>
      <c r="P219" s="170">
        <f t="shared" si="36"/>
        <v>0</v>
      </c>
      <c r="Q219" s="170">
        <v>0</v>
      </c>
      <c r="R219" s="170">
        <f t="shared" si="37"/>
        <v>0</v>
      </c>
      <c r="S219" s="170">
        <v>0</v>
      </c>
      <c r="T219" s="171">
        <f t="shared" si="38"/>
        <v>0</v>
      </c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R219" s="172" t="s">
        <v>389</v>
      </c>
      <c r="AT219" s="172" t="s">
        <v>221</v>
      </c>
      <c r="AU219" s="172" t="s">
        <v>84</v>
      </c>
      <c r="AY219" s="13" t="s">
        <v>219</v>
      </c>
      <c r="BE219" s="91">
        <f t="shared" si="39"/>
        <v>0</v>
      </c>
      <c r="BF219" s="91">
        <f t="shared" si="40"/>
        <v>0</v>
      </c>
      <c r="BG219" s="91">
        <f t="shared" si="41"/>
        <v>0</v>
      </c>
      <c r="BH219" s="91">
        <f t="shared" si="42"/>
        <v>0</v>
      </c>
      <c r="BI219" s="91">
        <f t="shared" si="43"/>
        <v>0</v>
      </c>
      <c r="BJ219" s="13" t="s">
        <v>84</v>
      </c>
      <c r="BK219" s="91">
        <f t="shared" si="44"/>
        <v>0</v>
      </c>
      <c r="BL219" s="13" t="s">
        <v>389</v>
      </c>
      <c r="BM219" s="172" t="s">
        <v>812</v>
      </c>
    </row>
    <row r="220" spans="1:65" s="2" customFormat="1" ht="16.5" customHeight="1" x14ac:dyDescent="0.2">
      <c r="A220" s="30"/>
      <c r="B220" s="128"/>
      <c r="C220" s="178" t="s">
        <v>539</v>
      </c>
      <c r="D220" s="178" t="s">
        <v>680</v>
      </c>
      <c r="E220" s="179" t="s">
        <v>1517</v>
      </c>
      <c r="F220" s="180" t="s">
        <v>1518</v>
      </c>
      <c r="G220" s="181" t="s">
        <v>926</v>
      </c>
      <c r="H220" s="182">
        <v>12</v>
      </c>
      <c r="I220" s="183"/>
      <c r="J220" s="184">
        <f t="shared" si="35"/>
        <v>0</v>
      </c>
      <c r="K220" s="185"/>
      <c r="L220" s="186"/>
      <c r="M220" s="187" t="s">
        <v>1</v>
      </c>
      <c r="N220" s="188" t="s">
        <v>38</v>
      </c>
      <c r="O220" s="59"/>
      <c r="P220" s="170">
        <f t="shared" si="36"/>
        <v>0</v>
      </c>
      <c r="Q220" s="170">
        <v>0</v>
      </c>
      <c r="R220" s="170">
        <f t="shared" si="37"/>
        <v>0</v>
      </c>
      <c r="S220" s="170">
        <v>0</v>
      </c>
      <c r="T220" s="171">
        <f t="shared" si="38"/>
        <v>0</v>
      </c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R220" s="172" t="s">
        <v>768</v>
      </c>
      <c r="AT220" s="172" t="s">
        <v>680</v>
      </c>
      <c r="AU220" s="172" t="s">
        <v>84</v>
      </c>
      <c r="AY220" s="13" t="s">
        <v>219</v>
      </c>
      <c r="BE220" s="91">
        <f t="shared" si="39"/>
        <v>0</v>
      </c>
      <c r="BF220" s="91">
        <f t="shared" si="40"/>
        <v>0</v>
      </c>
      <c r="BG220" s="91">
        <f t="shared" si="41"/>
        <v>0</v>
      </c>
      <c r="BH220" s="91">
        <f t="shared" si="42"/>
        <v>0</v>
      </c>
      <c r="BI220" s="91">
        <f t="shared" si="43"/>
        <v>0</v>
      </c>
      <c r="BJ220" s="13" t="s">
        <v>84</v>
      </c>
      <c r="BK220" s="91">
        <f t="shared" si="44"/>
        <v>0</v>
      </c>
      <c r="BL220" s="13" t="s">
        <v>389</v>
      </c>
      <c r="BM220" s="172" t="s">
        <v>820</v>
      </c>
    </row>
    <row r="221" spans="1:65" s="2" customFormat="1" ht="24.3" customHeight="1" x14ac:dyDescent="0.2">
      <c r="A221" s="30"/>
      <c r="B221" s="128"/>
      <c r="C221" s="160" t="s">
        <v>410</v>
      </c>
      <c r="D221" s="160" t="s">
        <v>221</v>
      </c>
      <c r="E221" s="161" t="s">
        <v>1519</v>
      </c>
      <c r="F221" s="162" t="s">
        <v>1520</v>
      </c>
      <c r="G221" s="163" t="s">
        <v>926</v>
      </c>
      <c r="H221" s="164">
        <v>12</v>
      </c>
      <c r="I221" s="165"/>
      <c r="J221" s="166">
        <f t="shared" si="35"/>
        <v>0</v>
      </c>
      <c r="K221" s="167"/>
      <c r="L221" s="31"/>
      <c r="M221" s="168" t="s">
        <v>1</v>
      </c>
      <c r="N221" s="169" t="s">
        <v>38</v>
      </c>
      <c r="O221" s="59"/>
      <c r="P221" s="170">
        <f t="shared" si="36"/>
        <v>0</v>
      </c>
      <c r="Q221" s="170">
        <v>0</v>
      </c>
      <c r="R221" s="170">
        <f t="shared" si="37"/>
        <v>0</v>
      </c>
      <c r="S221" s="170">
        <v>0</v>
      </c>
      <c r="T221" s="171">
        <f t="shared" si="38"/>
        <v>0</v>
      </c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R221" s="172" t="s">
        <v>389</v>
      </c>
      <c r="AT221" s="172" t="s">
        <v>221</v>
      </c>
      <c r="AU221" s="172" t="s">
        <v>84</v>
      </c>
      <c r="AY221" s="13" t="s">
        <v>219</v>
      </c>
      <c r="BE221" s="91">
        <f t="shared" si="39"/>
        <v>0</v>
      </c>
      <c r="BF221" s="91">
        <f t="shared" si="40"/>
        <v>0</v>
      </c>
      <c r="BG221" s="91">
        <f t="shared" si="41"/>
        <v>0</v>
      </c>
      <c r="BH221" s="91">
        <f t="shared" si="42"/>
        <v>0</v>
      </c>
      <c r="BI221" s="91">
        <f t="shared" si="43"/>
        <v>0</v>
      </c>
      <c r="BJ221" s="13" t="s">
        <v>84</v>
      </c>
      <c r="BK221" s="91">
        <f t="shared" si="44"/>
        <v>0</v>
      </c>
      <c r="BL221" s="13" t="s">
        <v>389</v>
      </c>
      <c r="BM221" s="172" t="s">
        <v>574</v>
      </c>
    </row>
    <row r="222" spans="1:65" s="2" customFormat="1" ht="16.5" customHeight="1" x14ac:dyDescent="0.2">
      <c r="A222" s="30"/>
      <c r="B222" s="128"/>
      <c r="C222" s="178" t="s">
        <v>546</v>
      </c>
      <c r="D222" s="178" t="s">
        <v>680</v>
      </c>
      <c r="E222" s="179" t="s">
        <v>1521</v>
      </c>
      <c r="F222" s="180" t="s">
        <v>1522</v>
      </c>
      <c r="G222" s="181" t="s">
        <v>926</v>
      </c>
      <c r="H222" s="182">
        <v>12</v>
      </c>
      <c r="I222" s="183"/>
      <c r="J222" s="184">
        <f t="shared" si="35"/>
        <v>0</v>
      </c>
      <c r="K222" s="185"/>
      <c r="L222" s="186"/>
      <c r="M222" s="187" t="s">
        <v>1</v>
      </c>
      <c r="N222" s="188" t="s">
        <v>38</v>
      </c>
      <c r="O222" s="59"/>
      <c r="P222" s="170">
        <f t="shared" si="36"/>
        <v>0</v>
      </c>
      <c r="Q222" s="170">
        <v>0</v>
      </c>
      <c r="R222" s="170">
        <f t="shared" si="37"/>
        <v>0</v>
      </c>
      <c r="S222" s="170">
        <v>0</v>
      </c>
      <c r="T222" s="171">
        <f t="shared" si="38"/>
        <v>0</v>
      </c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R222" s="172" t="s">
        <v>768</v>
      </c>
      <c r="AT222" s="172" t="s">
        <v>680</v>
      </c>
      <c r="AU222" s="172" t="s">
        <v>84</v>
      </c>
      <c r="AY222" s="13" t="s">
        <v>219</v>
      </c>
      <c r="BE222" s="91">
        <f t="shared" si="39"/>
        <v>0</v>
      </c>
      <c r="BF222" s="91">
        <f t="shared" si="40"/>
        <v>0</v>
      </c>
      <c r="BG222" s="91">
        <f t="shared" si="41"/>
        <v>0</v>
      </c>
      <c r="BH222" s="91">
        <f t="shared" si="42"/>
        <v>0</v>
      </c>
      <c r="BI222" s="91">
        <f t="shared" si="43"/>
        <v>0</v>
      </c>
      <c r="BJ222" s="13" t="s">
        <v>84</v>
      </c>
      <c r="BK222" s="91">
        <f t="shared" si="44"/>
        <v>0</v>
      </c>
      <c r="BL222" s="13" t="s">
        <v>389</v>
      </c>
      <c r="BM222" s="172" t="s">
        <v>578</v>
      </c>
    </row>
    <row r="223" spans="1:65" s="2" customFormat="1" ht="24.3" customHeight="1" x14ac:dyDescent="0.2">
      <c r="A223" s="30"/>
      <c r="B223" s="128"/>
      <c r="C223" s="160" t="s">
        <v>413</v>
      </c>
      <c r="D223" s="160" t="s">
        <v>221</v>
      </c>
      <c r="E223" s="161" t="s">
        <v>1523</v>
      </c>
      <c r="F223" s="162" t="s">
        <v>1524</v>
      </c>
      <c r="G223" s="163" t="s">
        <v>926</v>
      </c>
      <c r="H223" s="164">
        <v>1</v>
      </c>
      <c r="I223" s="165"/>
      <c r="J223" s="166">
        <f t="shared" si="35"/>
        <v>0</v>
      </c>
      <c r="K223" s="167"/>
      <c r="L223" s="31"/>
      <c r="M223" s="168" t="s">
        <v>1</v>
      </c>
      <c r="N223" s="169" t="s">
        <v>38</v>
      </c>
      <c r="O223" s="59"/>
      <c r="P223" s="170">
        <f t="shared" si="36"/>
        <v>0</v>
      </c>
      <c r="Q223" s="170">
        <v>0</v>
      </c>
      <c r="R223" s="170">
        <f t="shared" si="37"/>
        <v>0</v>
      </c>
      <c r="S223" s="170">
        <v>0</v>
      </c>
      <c r="T223" s="171">
        <f t="shared" si="38"/>
        <v>0</v>
      </c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R223" s="172" t="s">
        <v>389</v>
      </c>
      <c r="AT223" s="172" t="s">
        <v>221</v>
      </c>
      <c r="AU223" s="172" t="s">
        <v>84</v>
      </c>
      <c r="AY223" s="13" t="s">
        <v>219</v>
      </c>
      <c r="BE223" s="91">
        <f t="shared" si="39"/>
        <v>0</v>
      </c>
      <c r="BF223" s="91">
        <f t="shared" si="40"/>
        <v>0</v>
      </c>
      <c r="BG223" s="91">
        <f t="shared" si="41"/>
        <v>0</v>
      </c>
      <c r="BH223" s="91">
        <f t="shared" si="42"/>
        <v>0</v>
      </c>
      <c r="BI223" s="91">
        <f t="shared" si="43"/>
        <v>0</v>
      </c>
      <c r="BJ223" s="13" t="s">
        <v>84</v>
      </c>
      <c r="BK223" s="91">
        <f t="shared" si="44"/>
        <v>0</v>
      </c>
      <c r="BL223" s="13" t="s">
        <v>389</v>
      </c>
      <c r="BM223" s="172" t="s">
        <v>581</v>
      </c>
    </row>
    <row r="224" spans="1:65" s="2" customFormat="1" ht="16.5" customHeight="1" x14ac:dyDescent="0.2">
      <c r="A224" s="30"/>
      <c r="B224" s="128"/>
      <c r="C224" s="178" t="s">
        <v>553</v>
      </c>
      <c r="D224" s="178" t="s">
        <v>680</v>
      </c>
      <c r="E224" s="179" t="s">
        <v>1525</v>
      </c>
      <c r="F224" s="180" t="s">
        <v>1526</v>
      </c>
      <c r="G224" s="181" t="s">
        <v>926</v>
      </c>
      <c r="H224" s="182">
        <v>1</v>
      </c>
      <c r="I224" s="183"/>
      <c r="J224" s="184">
        <f t="shared" si="35"/>
        <v>0</v>
      </c>
      <c r="K224" s="185"/>
      <c r="L224" s="186"/>
      <c r="M224" s="187" t="s">
        <v>1</v>
      </c>
      <c r="N224" s="188" t="s">
        <v>38</v>
      </c>
      <c r="O224" s="59"/>
      <c r="P224" s="170">
        <f t="shared" si="36"/>
        <v>0</v>
      </c>
      <c r="Q224" s="170">
        <v>0</v>
      </c>
      <c r="R224" s="170">
        <f t="shared" si="37"/>
        <v>0</v>
      </c>
      <c r="S224" s="170">
        <v>0</v>
      </c>
      <c r="T224" s="171">
        <f t="shared" si="38"/>
        <v>0</v>
      </c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R224" s="172" t="s">
        <v>768</v>
      </c>
      <c r="AT224" s="172" t="s">
        <v>680</v>
      </c>
      <c r="AU224" s="172" t="s">
        <v>84</v>
      </c>
      <c r="AY224" s="13" t="s">
        <v>219</v>
      </c>
      <c r="BE224" s="91">
        <f t="shared" si="39"/>
        <v>0</v>
      </c>
      <c r="BF224" s="91">
        <f t="shared" si="40"/>
        <v>0</v>
      </c>
      <c r="BG224" s="91">
        <f t="shared" si="41"/>
        <v>0</v>
      </c>
      <c r="BH224" s="91">
        <f t="shared" si="42"/>
        <v>0</v>
      </c>
      <c r="BI224" s="91">
        <f t="shared" si="43"/>
        <v>0</v>
      </c>
      <c r="BJ224" s="13" t="s">
        <v>84</v>
      </c>
      <c r="BK224" s="91">
        <f t="shared" si="44"/>
        <v>0</v>
      </c>
      <c r="BL224" s="13" t="s">
        <v>389</v>
      </c>
      <c r="BM224" s="172" t="s">
        <v>585</v>
      </c>
    </row>
    <row r="225" spans="1:65" s="2" customFormat="1" ht="24.3" customHeight="1" x14ac:dyDescent="0.2">
      <c r="A225" s="30"/>
      <c r="B225" s="128"/>
      <c r="C225" s="160" t="s">
        <v>417</v>
      </c>
      <c r="D225" s="160" t="s">
        <v>221</v>
      </c>
      <c r="E225" s="161" t="s">
        <v>1527</v>
      </c>
      <c r="F225" s="162" t="s">
        <v>1528</v>
      </c>
      <c r="G225" s="163" t="s">
        <v>926</v>
      </c>
      <c r="H225" s="164">
        <v>2</v>
      </c>
      <c r="I225" s="165"/>
      <c r="J225" s="166">
        <f t="shared" si="35"/>
        <v>0</v>
      </c>
      <c r="K225" s="167"/>
      <c r="L225" s="31"/>
      <c r="M225" s="168" t="s">
        <v>1</v>
      </c>
      <c r="N225" s="169" t="s">
        <v>38</v>
      </c>
      <c r="O225" s="59"/>
      <c r="P225" s="170">
        <f t="shared" si="36"/>
        <v>0</v>
      </c>
      <c r="Q225" s="170">
        <v>0</v>
      </c>
      <c r="R225" s="170">
        <f t="shared" si="37"/>
        <v>0</v>
      </c>
      <c r="S225" s="170">
        <v>0</v>
      </c>
      <c r="T225" s="171">
        <f t="shared" si="38"/>
        <v>0</v>
      </c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R225" s="172" t="s">
        <v>389</v>
      </c>
      <c r="AT225" s="172" t="s">
        <v>221</v>
      </c>
      <c r="AU225" s="172" t="s">
        <v>84</v>
      </c>
      <c r="AY225" s="13" t="s">
        <v>219</v>
      </c>
      <c r="BE225" s="91">
        <f t="shared" si="39"/>
        <v>0</v>
      </c>
      <c r="BF225" s="91">
        <f t="shared" si="40"/>
        <v>0</v>
      </c>
      <c r="BG225" s="91">
        <f t="shared" si="41"/>
        <v>0</v>
      </c>
      <c r="BH225" s="91">
        <f t="shared" si="42"/>
        <v>0</v>
      </c>
      <c r="BI225" s="91">
        <f t="shared" si="43"/>
        <v>0</v>
      </c>
      <c r="BJ225" s="13" t="s">
        <v>84</v>
      </c>
      <c r="BK225" s="91">
        <f t="shared" si="44"/>
        <v>0</v>
      </c>
      <c r="BL225" s="13" t="s">
        <v>389</v>
      </c>
      <c r="BM225" s="172" t="s">
        <v>588</v>
      </c>
    </row>
    <row r="226" spans="1:65" s="2" customFormat="1" ht="16.5" customHeight="1" x14ac:dyDescent="0.2">
      <c r="A226" s="30"/>
      <c r="B226" s="128"/>
      <c r="C226" s="178" t="s">
        <v>560</v>
      </c>
      <c r="D226" s="178" t="s">
        <v>680</v>
      </c>
      <c r="E226" s="179" t="s">
        <v>1529</v>
      </c>
      <c r="F226" s="180" t="s">
        <v>1530</v>
      </c>
      <c r="G226" s="181" t="s">
        <v>926</v>
      </c>
      <c r="H226" s="182">
        <v>0.375</v>
      </c>
      <c r="I226" s="183"/>
      <c r="J226" s="184">
        <f t="shared" si="35"/>
        <v>0</v>
      </c>
      <c r="K226" s="185"/>
      <c r="L226" s="186"/>
      <c r="M226" s="187" t="s">
        <v>1</v>
      </c>
      <c r="N226" s="188" t="s">
        <v>38</v>
      </c>
      <c r="O226" s="59"/>
      <c r="P226" s="170">
        <f t="shared" si="36"/>
        <v>0</v>
      </c>
      <c r="Q226" s="170">
        <v>0</v>
      </c>
      <c r="R226" s="170">
        <f t="shared" si="37"/>
        <v>0</v>
      </c>
      <c r="S226" s="170">
        <v>0</v>
      </c>
      <c r="T226" s="171">
        <f t="shared" si="38"/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172" t="s">
        <v>768</v>
      </c>
      <c r="AT226" s="172" t="s">
        <v>680</v>
      </c>
      <c r="AU226" s="172" t="s">
        <v>84</v>
      </c>
      <c r="AY226" s="13" t="s">
        <v>219</v>
      </c>
      <c r="BE226" s="91">
        <f t="shared" si="39"/>
        <v>0</v>
      </c>
      <c r="BF226" s="91">
        <f t="shared" si="40"/>
        <v>0</v>
      </c>
      <c r="BG226" s="91">
        <f t="shared" si="41"/>
        <v>0</v>
      </c>
      <c r="BH226" s="91">
        <f t="shared" si="42"/>
        <v>0</v>
      </c>
      <c r="BI226" s="91">
        <f t="shared" si="43"/>
        <v>0</v>
      </c>
      <c r="BJ226" s="13" t="s">
        <v>84</v>
      </c>
      <c r="BK226" s="91">
        <f t="shared" si="44"/>
        <v>0</v>
      </c>
      <c r="BL226" s="13" t="s">
        <v>389</v>
      </c>
      <c r="BM226" s="172" t="s">
        <v>592</v>
      </c>
    </row>
    <row r="227" spans="1:65" s="2" customFormat="1" ht="16.5" customHeight="1" x14ac:dyDescent="0.2">
      <c r="A227" s="30"/>
      <c r="B227" s="128"/>
      <c r="C227" s="178" t="s">
        <v>564</v>
      </c>
      <c r="D227" s="178" t="s">
        <v>680</v>
      </c>
      <c r="E227" s="179" t="s">
        <v>1531</v>
      </c>
      <c r="F227" s="180" t="s">
        <v>1532</v>
      </c>
      <c r="G227" s="181" t="s">
        <v>926</v>
      </c>
      <c r="H227" s="182">
        <v>2</v>
      </c>
      <c r="I227" s="183"/>
      <c r="J227" s="184">
        <f t="shared" si="35"/>
        <v>0</v>
      </c>
      <c r="K227" s="185"/>
      <c r="L227" s="186"/>
      <c r="M227" s="187" t="s">
        <v>1</v>
      </c>
      <c r="N227" s="188" t="s">
        <v>38</v>
      </c>
      <c r="O227" s="59"/>
      <c r="P227" s="170">
        <f t="shared" si="36"/>
        <v>0</v>
      </c>
      <c r="Q227" s="170">
        <v>0</v>
      </c>
      <c r="R227" s="170">
        <f t="shared" si="37"/>
        <v>0</v>
      </c>
      <c r="S227" s="170">
        <v>0</v>
      </c>
      <c r="T227" s="171">
        <f t="shared" si="38"/>
        <v>0</v>
      </c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R227" s="172" t="s">
        <v>768</v>
      </c>
      <c r="AT227" s="172" t="s">
        <v>680</v>
      </c>
      <c r="AU227" s="172" t="s">
        <v>84</v>
      </c>
      <c r="AY227" s="13" t="s">
        <v>219</v>
      </c>
      <c r="BE227" s="91">
        <f t="shared" si="39"/>
        <v>0</v>
      </c>
      <c r="BF227" s="91">
        <f t="shared" si="40"/>
        <v>0</v>
      </c>
      <c r="BG227" s="91">
        <f t="shared" si="41"/>
        <v>0</v>
      </c>
      <c r="BH227" s="91">
        <f t="shared" si="42"/>
        <v>0</v>
      </c>
      <c r="BI227" s="91">
        <f t="shared" si="43"/>
        <v>0</v>
      </c>
      <c r="BJ227" s="13" t="s">
        <v>84</v>
      </c>
      <c r="BK227" s="91">
        <f t="shared" si="44"/>
        <v>0</v>
      </c>
      <c r="BL227" s="13" t="s">
        <v>389</v>
      </c>
      <c r="BM227" s="172" t="s">
        <v>595</v>
      </c>
    </row>
    <row r="228" spans="1:65" s="2" customFormat="1" ht="21.75" customHeight="1" x14ac:dyDescent="0.2">
      <c r="A228" s="30"/>
      <c r="B228" s="128"/>
      <c r="C228" s="160" t="s">
        <v>568</v>
      </c>
      <c r="D228" s="160" t="s">
        <v>221</v>
      </c>
      <c r="E228" s="161" t="s">
        <v>1533</v>
      </c>
      <c r="F228" s="162" t="s">
        <v>1534</v>
      </c>
      <c r="G228" s="163" t="s">
        <v>926</v>
      </c>
      <c r="H228" s="164">
        <v>12</v>
      </c>
      <c r="I228" s="165"/>
      <c r="J228" s="166">
        <f t="shared" si="35"/>
        <v>0</v>
      </c>
      <c r="K228" s="167"/>
      <c r="L228" s="31"/>
      <c r="M228" s="168" t="s">
        <v>1</v>
      </c>
      <c r="N228" s="169" t="s">
        <v>38</v>
      </c>
      <c r="O228" s="59"/>
      <c r="P228" s="170">
        <f t="shared" si="36"/>
        <v>0</v>
      </c>
      <c r="Q228" s="170">
        <v>0</v>
      </c>
      <c r="R228" s="170">
        <f t="shared" si="37"/>
        <v>0</v>
      </c>
      <c r="S228" s="170">
        <v>0</v>
      </c>
      <c r="T228" s="171">
        <f t="shared" si="38"/>
        <v>0</v>
      </c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R228" s="172" t="s">
        <v>389</v>
      </c>
      <c r="AT228" s="172" t="s">
        <v>221</v>
      </c>
      <c r="AU228" s="172" t="s">
        <v>84</v>
      </c>
      <c r="AY228" s="13" t="s">
        <v>219</v>
      </c>
      <c r="BE228" s="91">
        <f t="shared" si="39"/>
        <v>0</v>
      </c>
      <c r="BF228" s="91">
        <f t="shared" si="40"/>
        <v>0</v>
      </c>
      <c r="BG228" s="91">
        <f t="shared" si="41"/>
        <v>0</v>
      </c>
      <c r="BH228" s="91">
        <f t="shared" si="42"/>
        <v>0</v>
      </c>
      <c r="BI228" s="91">
        <f t="shared" si="43"/>
        <v>0</v>
      </c>
      <c r="BJ228" s="13" t="s">
        <v>84</v>
      </c>
      <c r="BK228" s="91">
        <f t="shared" si="44"/>
        <v>0</v>
      </c>
      <c r="BL228" s="13" t="s">
        <v>389</v>
      </c>
      <c r="BM228" s="172" t="s">
        <v>599</v>
      </c>
    </row>
    <row r="229" spans="1:65" s="2" customFormat="1" ht="16.5" customHeight="1" x14ac:dyDescent="0.2">
      <c r="A229" s="30"/>
      <c r="B229" s="128"/>
      <c r="C229" s="178" t="s">
        <v>421</v>
      </c>
      <c r="D229" s="178" t="s">
        <v>680</v>
      </c>
      <c r="E229" s="179" t="s">
        <v>1535</v>
      </c>
      <c r="F229" s="180" t="s">
        <v>1536</v>
      </c>
      <c r="G229" s="181" t="s">
        <v>926</v>
      </c>
      <c r="H229" s="182">
        <v>12</v>
      </c>
      <c r="I229" s="183"/>
      <c r="J229" s="184">
        <f t="shared" si="35"/>
        <v>0</v>
      </c>
      <c r="K229" s="185"/>
      <c r="L229" s="186"/>
      <c r="M229" s="187" t="s">
        <v>1</v>
      </c>
      <c r="N229" s="188" t="s">
        <v>38</v>
      </c>
      <c r="O229" s="59"/>
      <c r="P229" s="170">
        <f t="shared" si="36"/>
        <v>0</v>
      </c>
      <c r="Q229" s="170">
        <v>0</v>
      </c>
      <c r="R229" s="170">
        <f t="shared" si="37"/>
        <v>0</v>
      </c>
      <c r="S229" s="170">
        <v>0</v>
      </c>
      <c r="T229" s="171">
        <f t="shared" si="38"/>
        <v>0</v>
      </c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R229" s="172" t="s">
        <v>768</v>
      </c>
      <c r="AT229" s="172" t="s">
        <v>680</v>
      </c>
      <c r="AU229" s="172" t="s">
        <v>84</v>
      </c>
      <c r="AY229" s="13" t="s">
        <v>219</v>
      </c>
      <c r="BE229" s="91">
        <f t="shared" si="39"/>
        <v>0</v>
      </c>
      <c r="BF229" s="91">
        <f t="shared" si="40"/>
        <v>0</v>
      </c>
      <c r="BG229" s="91">
        <f t="shared" si="41"/>
        <v>0</v>
      </c>
      <c r="BH229" s="91">
        <f t="shared" si="42"/>
        <v>0</v>
      </c>
      <c r="BI229" s="91">
        <f t="shared" si="43"/>
        <v>0</v>
      </c>
      <c r="BJ229" s="13" t="s">
        <v>84</v>
      </c>
      <c r="BK229" s="91">
        <f t="shared" si="44"/>
        <v>0</v>
      </c>
      <c r="BL229" s="13" t="s">
        <v>389</v>
      </c>
      <c r="BM229" s="172" t="s">
        <v>602</v>
      </c>
    </row>
    <row r="230" spans="1:65" s="2" customFormat="1" ht="16.5" customHeight="1" x14ac:dyDescent="0.2">
      <c r="A230" s="30"/>
      <c r="B230" s="128"/>
      <c r="C230" s="160" t="s">
        <v>575</v>
      </c>
      <c r="D230" s="160" t="s">
        <v>221</v>
      </c>
      <c r="E230" s="161" t="s">
        <v>1537</v>
      </c>
      <c r="F230" s="162" t="s">
        <v>1538</v>
      </c>
      <c r="G230" s="163" t="s">
        <v>926</v>
      </c>
      <c r="H230" s="164">
        <v>4</v>
      </c>
      <c r="I230" s="165"/>
      <c r="J230" s="166">
        <f t="shared" si="35"/>
        <v>0</v>
      </c>
      <c r="K230" s="167"/>
      <c r="L230" s="31"/>
      <c r="M230" s="168" t="s">
        <v>1</v>
      </c>
      <c r="N230" s="169" t="s">
        <v>38</v>
      </c>
      <c r="O230" s="59"/>
      <c r="P230" s="170">
        <f t="shared" si="36"/>
        <v>0</v>
      </c>
      <c r="Q230" s="170">
        <v>0</v>
      </c>
      <c r="R230" s="170">
        <f t="shared" si="37"/>
        <v>0</v>
      </c>
      <c r="S230" s="170">
        <v>0</v>
      </c>
      <c r="T230" s="171">
        <f t="shared" si="38"/>
        <v>0</v>
      </c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R230" s="172" t="s">
        <v>389</v>
      </c>
      <c r="AT230" s="172" t="s">
        <v>221</v>
      </c>
      <c r="AU230" s="172" t="s">
        <v>84</v>
      </c>
      <c r="AY230" s="13" t="s">
        <v>219</v>
      </c>
      <c r="BE230" s="91">
        <f t="shared" si="39"/>
        <v>0</v>
      </c>
      <c r="BF230" s="91">
        <f t="shared" si="40"/>
        <v>0</v>
      </c>
      <c r="BG230" s="91">
        <f t="shared" si="41"/>
        <v>0</v>
      </c>
      <c r="BH230" s="91">
        <f t="shared" si="42"/>
        <v>0</v>
      </c>
      <c r="BI230" s="91">
        <f t="shared" si="43"/>
        <v>0</v>
      </c>
      <c r="BJ230" s="13" t="s">
        <v>84</v>
      </c>
      <c r="BK230" s="91">
        <f t="shared" si="44"/>
        <v>0</v>
      </c>
      <c r="BL230" s="13" t="s">
        <v>389</v>
      </c>
      <c r="BM230" s="172" t="s">
        <v>606</v>
      </c>
    </row>
    <row r="231" spans="1:65" s="2" customFormat="1" ht="21.75" customHeight="1" x14ac:dyDescent="0.2">
      <c r="A231" s="30"/>
      <c r="B231" s="128"/>
      <c r="C231" s="178" t="s">
        <v>424</v>
      </c>
      <c r="D231" s="178" t="s">
        <v>680</v>
      </c>
      <c r="E231" s="179" t="s">
        <v>1539</v>
      </c>
      <c r="F231" s="180" t="s">
        <v>1540</v>
      </c>
      <c r="G231" s="181" t="s">
        <v>926</v>
      </c>
      <c r="H231" s="182">
        <v>4</v>
      </c>
      <c r="I231" s="183"/>
      <c r="J231" s="184">
        <f t="shared" si="35"/>
        <v>0</v>
      </c>
      <c r="K231" s="185"/>
      <c r="L231" s="186"/>
      <c r="M231" s="187" t="s">
        <v>1</v>
      </c>
      <c r="N231" s="188" t="s">
        <v>38</v>
      </c>
      <c r="O231" s="59"/>
      <c r="P231" s="170">
        <f t="shared" si="36"/>
        <v>0</v>
      </c>
      <c r="Q231" s="170">
        <v>0</v>
      </c>
      <c r="R231" s="170">
        <f t="shared" si="37"/>
        <v>0</v>
      </c>
      <c r="S231" s="170">
        <v>0</v>
      </c>
      <c r="T231" s="171">
        <f t="shared" si="38"/>
        <v>0</v>
      </c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R231" s="172" t="s">
        <v>768</v>
      </c>
      <c r="AT231" s="172" t="s">
        <v>680</v>
      </c>
      <c r="AU231" s="172" t="s">
        <v>84</v>
      </c>
      <c r="AY231" s="13" t="s">
        <v>219</v>
      </c>
      <c r="BE231" s="91">
        <f t="shared" si="39"/>
        <v>0</v>
      </c>
      <c r="BF231" s="91">
        <f t="shared" si="40"/>
        <v>0</v>
      </c>
      <c r="BG231" s="91">
        <f t="shared" si="41"/>
        <v>0</v>
      </c>
      <c r="BH231" s="91">
        <f t="shared" si="42"/>
        <v>0</v>
      </c>
      <c r="BI231" s="91">
        <f t="shared" si="43"/>
        <v>0</v>
      </c>
      <c r="BJ231" s="13" t="s">
        <v>84</v>
      </c>
      <c r="BK231" s="91">
        <f t="shared" si="44"/>
        <v>0</v>
      </c>
      <c r="BL231" s="13" t="s">
        <v>389</v>
      </c>
      <c r="BM231" s="172" t="s">
        <v>609</v>
      </c>
    </row>
    <row r="232" spans="1:65" s="2" customFormat="1" ht="16.5" customHeight="1" x14ac:dyDescent="0.2">
      <c r="A232" s="30"/>
      <c r="B232" s="128"/>
      <c r="C232" s="160" t="s">
        <v>582</v>
      </c>
      <c r="D232" s="160" t="s">
        <v>221</v>
      </c>
      <c r="E232" s="161" t="s">
        <v>1541</v>
      </c>
      <c r="F232" s="162" t="s">
        <v>1542</v>
      </c>
      <c r="G232" s="163" t="s">
        <v>926</v>
      </c>
      <c r="H232" s="164">
        <v>4</v>
      </c>
      <c r="I232" s="165"/>
      <c r="J232" s="166">
        <f t="shared" si="35"/>
        <v>0</v>
      </c>
      <c r="K232" s="167"/>
      <c r="L232" s="31"/>
      <c r="M232" s="168" t="s">
        <v>1</v>
      </c>
      <c r="N232" s="169" t="s">
        <v>38</v>
      </c>
      <c r="O232" s="59"/>
      <c r="P232" s="170">
        <f t="shared" si="36"/>
        <v>0</v>
      </c>
      <c r="Q232" s="170">
        <v>0</v>
      </c>
      <c r="R232" s="170">
        <f t="shared" si="37"/>
        <v>0</v>
      </c>
      <c r="S232" s="170">
        <v>0</v>
      </c>
      <c r="T232" s="171">
        <f t="shared" si="38"/>
        <v>0</v>
      </c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R232" s="172" t="s">
        <v>389</v>
      </c>
      <c r="AT232" s="172" t="s">
        <v>221</v>
      </c>
      <c r="AU232" s="172" t="s">
        <v>84</v>
      </c>
      <c r="AY232" s="13" t="s">
        <v>219</v>
      </c>
      <c r="BE232" s="91">
        <f t="shared" si="39"/>
        <v>0</v>
      </c>
      <c r="BF232" s="91">
        <f t="shared" si="40"/>
        <v>0</v>
      </c>
      <c r="BG232" s="91">
        <f t="shared" si="41"/>
        <v>0</v>
      </c>
      <c r="BH232" s="91">
        <f t="shared" si="42"/>
        <v>0</v>
      </c>
      <c r="BI232" s="91">
        <f t="shared" si="43"/>
        <v>0</v>
      </c>
      <c r="BJ232" s="13" t="s">
        <v>84</v>
      </c>
      <c r="BK232" s="91">
        <f t="shared" si="44"/>
        <v>0</v>
      </c>
      <c r="BL232" s="13" t="s">
        <v>389</v>
      </c>
      <c r="BM232" s="172" t="s">
        <v>613</v>
      </c>
    </row>
    <row r="233" spans="1:65" s="2" customFormat="1" ht="21.75" customHeight="1" x14ac:dyDescent="0.2">
      <c r="A233" s="30"/>
      <c r="B233" s="128"/>
      <c r="C233" s="178" t="s">
        <v>428</v>
      </c>
      <c r="D233" s="178" t="s">
        <v>680</v>
      </c>
      <c r="E233" s="179" t="s">
        <v>1543</v>
      </c>
      <c r="F233" s="180" t="s">
        <v>1544</v>
      </c>
      <c r="G233" s="181" t="s">
        <v>926</v>
      </c>
      <c r="H233" s="182">
        <v>2</v>
      </c>
      <c r="I233" s="183"/>
      <c r="J233" s="184">
        <f t="shared" si="35"/>
        <v>0</v>
      </c>
      <c r="K233" s="185"/>
      <c r="L233" s="186"/>
      <c r="M233" s="187" t="s">
        <v>1</v>
      </c>
      <c r="N233" s="188" t="s">
        <v>38</v>
      </c>
      <c r="O233" s="59"/>
      <c r="P233" s="170">
        <f t="shared" si="36"/>
        <v>0</v>
      </c>
      <c r="Q233" s="170">
        <v>0</v>
      </c>
      <c r="R233" s="170">
        <f t="shared" si="37"/>
        <v>0</v>
      </c>
      <c r="S233" s="170">
        <v>0</v>
      </c>
      <c r="T233" s="171">
        <f t="shared" si="38"/>
        <v>0</v>
      </c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R233" s="172" t="s">
        <v>768</v>
      </c>
      <c r="AT233" s="172" t="s">
        <v>680</v>
      </c>
      <c r="AU233" s="172" t="s">
        <v>84</v>
      </c>
      <c r="AY233" s="13" t="s">
        <v>219</v>
      </c>
      <c r="BE233" s="91">
        <f t="shared" si="39"/>
        <v>0</v>
      </c>
      <c r="BF233" s="91">
        <f t="shared" si="40"/>
        <v>0</v>
      </c>
      <c r="BG233" s="91">
        <f t="shared" si="41"/>
        <v>0</v>
      </c>
      <c r="BH233" s="91">
        <f t="shared" si="42"/>
        <v>0</v>
      </c>
      <c r="BI233" s="91">
        <f t="shared" si="43"/>
        <v>0</v>
      </c>
      <c r="BJ233" s="13" t="s">
        <v>84</v>
      </c>
      <c r="BK233" s="91">
        <f t="shared" si="44"/>
        <v>0</v>
      </c>
      <c r="BL233" s="13" t="s">
        <v>389</v>
      </c>
      <c r="BM233" s="172" t="s">
        <v>616</v>
      </c>
    </row>
    <row r="234" spans="1:65" s="2" customFormat="1" ht="24.3" customHeight="1" x14ac:dyDescent="0.2">
      <c r="A234" s="30"/>
      <c r="B234" s="128"/>
      <c r="C234" s="178" t="s">
        <v>589</v>
      </c>
      <c r="D234" s="178" t="s">
        <v>680</v>
      </c>
      <c r="E234" s="179" t="s">
        <v>1545</v>
      </c>
      <c r="F234" s="180" t="s">
        <v>1546</v>
      </c>
      <c r="G234" s="181" t="s">
        <v>926</v>
      </c>
      <c r="H234" s="182">
        <v>2</v>
      </c>
      <c r="I234" s="183"/>
      <c r="J234" s="184">
        <f t="shared" si="35"/>
        <v>0</v>
      </c>
      <c r="K234" s="185"/>
      <c r="L234" s="186"/>
      <c r="M234" s="187" t="s">
        <v>1</v>
      </c>
      <c r="N234" s="188" t="s">
        <v>38</v>
      </c>
      <c r="O234" s="59"/>
      <c r="P234" s="170">
        <f t="shared" si="36"/>
        <v>0</v>
      </c>
      <c r="Q234" s="170">
        <v>0</v>
      </c>
      <c r="R234" s="170">
        <f t="shared" si="37"/>
        <v>0</v>
      </c>
      <c r="S234" s="170">
        <v>0</v>
      </c>
      <c r="T234" s="171">
        <f t="shared" si="38"/>
        <v>0</v>
      </c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R234" s="172" t="s">
        <v>768</v>
      </c>
      <c r="AT234" s="172" t="s">
        <v>680</v>
      </c>
      <c r="AU234" s="172" t="s">
        <v>84</v>
      </c>
      <c r="AY234" s="13" t="s">
        <v>219</v>
      </c>
      <c r="BE234" s="91">
        <f t="shared" si="39"/>
        <v>0</v>
      </c>
      <c r="BF234" s="91">
        <f t="shared" si="40"/>
        <v>0</v>
      </c>
      <c r="BG234" s="91">
        <f t="shared" si="41"/>
        <v>0</v>
      </c>
      <c r="BH234" s="91">
        <f t="shared" si="42"/>
        <v>0</v>
      </c>
      <c r="BI234" s="91">
        <f t="shared" si="43"/>
        <v>0</v>
      </c>
      <c r="BJ234" s="13" t="s">
        <v>84</v>
      </c>
      <c r="BK234" s="91">
        <f t="shared" si="44"/>
        <v>0</v>
      </c>
      <c r="BL234" s="13" t="s">
        <v>389</v>
      </c>
      <c r="BM234" s="172" t="s">
        <v>620</v>
      </c>
    </row>
    <row r="235" spans="1:65" s="2" customFormat="1" ht="21.75" customHeight="1" x14ac:dyDescent="0.2">
      <c r="A235" s="30"/>
      <c r="B235" s="128"/>
      <c r="C235" s="160" t="s">
        <v>431</v>
      </c>
      <c r="D235" s="160" t="s">
        <v>221</v>
      </c>
      <c r="E235" s="161" t="s">
        <v>1547</v>
      </c>
      <c r="F235" s="162" t="s">
        <v>1548</v>
      </c>
      <c r="G235" s="163" t="s">
        <v>380</v>
      </c>
      <c r="H235" s="164">
        <v>20</v>
      </c>
      <c r="I235" s="165"/>
      <c r="J235" s="166">
        <f t="shared" si="35"/>
        <v>0</v>
      </c>
      <c r="K235" s="167"/>
      <c r="L235" s="31"/>
      <c r="M235" s="168" t="s">
        <v>1</v>
      </c>
      <c r="N235" s="169" t="s">
        <v>38</v>
      </c>
      <c r="O235" s="59"/>
      <c r="P235" s="170">
        <f t="shared" si="36"/>
        <v>0</v>
      </c>
      <c r="Q235" s="170">
        <v>0</v>
      </c>
      <c r="R235" s="170">
        <f t="shared" si="37"/>
        <v>0</v>
      </c>
      <c r="S235" s="170">
        <v>0</v>
      </c>
      <c r="T235" s="171">
        <f t="shared" si="38"/>
        <v>0</v>
      </c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R235" s="172" t="s">
        <v>389</v>
      </c>
      <c r="AT235" s="172" t="s">
        <v>221</v>
      </c>
      <c r="AU235" s="172" t="s">
        <v>84</v>
      </c>
      <c r="AY235" s="13" t="s">
        <v>219</v>
      </c>
      <c r="BE235" s="91">
        <f t="shared" si="39"/>
        <v>0</v>
      </c>
      <c r="BF235" s="91">
        <f t="shared" si="40"/>
        <v>0</v>
      </c>
      <c r="BG235" s="91">
        <f t="shared" si="41"/>
        <v>0</v>
      </c>
      <c r="BH235" s="91">
        <f t="shared" si="42"/>
        <v>0</v>
      </c>
      <c r="BI235" s="91">
        <f t="shared" si="43"/>
        <v>0</v>
      </c>
      <c r="BJ235" s="13" t="s">
        <v>84</v>
      </c>
      <c r="BK235" s="91">
        <f t="shared" si="44"/>
        <v>0</v>
      </c>
      <c r="BL235" s="13" t="s">
        <v>389</v>
      </c>
      <c r="BM235" s="172" t="s">
        <v>623</v>
      </c>
    </row>
    <row r="236" spans="1:65" s="2" customFormat="1" ht="16.5" customHeight="1" x14ac:dyDescent="0.2">
      <c r="A236" s="30"/>
      <c r="B236" s="128"/>
      <c r="C236" s="178" t="s">
        <v>596</v>
      </c>
      <c r="D236" s="178" t="s">
        <v>680</v>
      </c>
      <c r="E236" s="179" t="s">
        <v>1549</v>
      </c>
      <c r="F236" s="180" t="s">
        <v>1550</v>
      </c>
      <c r="G236" s="181" t="s">
        <v>380</v>
      </c>
      <c r="H236" s="182">
        <v>20</v>
      </c>
      <c r="I236" s="183"/>
      <c r="J236" s="184">
        <f t="shared" si="35"/>
        <v>0</v>
      </c>
      <c r="K236" s="185"/>
      <c r="L236" s="186"/>
      <c r="M236" s="187" t="s">
        <v>1</v>
      </c>
      <c r="N236" s="188" t="s">
        <v>38</v>
      </c>
      <c r="O236" s="59"/>
      <c r="P236" s="170">
        <f t="shared" si="36"/>
        <v>0</v>
      </c>
      <c r="Q236" s="170">
        <v>1.0499999999999999E-3</v>
      </c>
      <c r="R236" s="170">
        <f t="shared" si="37"/>
        <v>2.0999999999999998E-2</v>
      </c>
      <c r="S236" s="170">
        <v>0</v>
      </c>
      <c r="T236" s="171">
        <f t="shared" si="38"/>
        <v>0</v>
      </c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R236" s="172" t="s">
        <v>768</v>
      </c>
      <c r="AT236" s="172" t="s">
        <v>680</v>
      </c>
      <c r="AU236" s="172" t="s">
        <v>84</v>
      </c>
      <c r="AY236" s="13" t="s">
        <v>219</v>
      </c>
      <c r="BE236" s="91">
        <f t="shared" si="39"/>
        <v>0</v>
      </c>
      <c r="BF236" s="91">
        <f t="shared" si="40"/>
        <v>0</v>
      </c>
      <c r="BG236" s="91">
        <f t="shared" si="41"/>
        <v>0</v>
      </c>
      <c r="BH236" s="91">
        <f t="shared" si="42"/>
        <v>0</v>
      </c>
      <c r="BI236" s="91">
        <f t="shared" si="43"/>
        <v>0</v>
      </c>
      <c r="BJ236" s="13" t="s">
        <v>84</v>
      </c>
      <c r="BK236" s="91">
        <f t="shared" si="44"/>
        <v>0</v>
      </c>
      <c r="BL236" s="13" t="s">
        <v>389</v>
      </c>
      <c r="BM236" s="172" t="s">
        <v>627</v>
      </c>
    </row>
    <row r="237" spans="1:65" s="2" customFormat="1" ht="21.75" customHeight="1" x14ac:dyDescent="0.2">
      <c r="A237" s="30"/>
      <c r="B237" s="128"/>
      <c r="C237" s="160" t="s">
        <v>435</v>
      </c>
      <c r="D237" s="160" t="s">
        <v>221</v>
      </c>
      <c r="E237" s="161" t="s">
        <v>1551</v>
      </c>
      <c r="F237" s="162" t="s">
        <v>1552</v>
      </c>
      <c r="G237" s="163" t="s">
        <v>380</v>
      </c>
      <c r="H237" s="164">
        <v>650</v>
      </c>
      <c r="I237" s="165"/>
      <c r="J237" s="166">
        <f t="shared" si="35"/>
        <v>0</v>
      </c>
      <c r="K237" s="167"/>
      <c r="L237" s="31"/>
      <c r="M237" s="168" t="s">
        <v>1</v>
      </c>
      <c r="N237" s="169" t="s">
        <v>38</v>
      </c>
      <c r="O237" s="59"/>
      <c r="P237" s="170">
        <f t="shared" si="36"/>
        <v>0</v>
      </c>
      <c r="Q237" s="170">
        <v>0</v>
      </c>
      <c r="R237" s="170">
        <f t="shared" si="37"/>
        <v>0</v>
      </c>
      <c r="S237" s="170">
        <v>0</v>
      </c>
      <c r="T237" s="171">
        <f t="shared" si="38"/>
        <v>0</v>
      </c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R237" s="172" t="s">
        <v>389</v>
      </c>
      <c r="AT237" s="172" t="s">
        <v>221</v>
      </c>
      <c r="AU237" s="172" t="s">
        <v>84</v>
      </c>
      <c r="AY237" s="13" t="s">
        <v>219</v>
      </c>
      <c r="BE237" s="91">
        <f t="shared" si="39"/>
        <v>0</v>
      </c>
      <c r="BF237" s="91">
        <f t="shared" si="40"/>
        <v>0</v>
      </c>
      <c r="BG237" s="91">
        <f t="shared" si="41"/>
        <v>0</v>
      </c>
      <c r="BH237" s="91">
        <f t="shared" si="42"/>
        <v>0</v>
      </c>
      <c r="BI237" s="91">
        <f t="shared" si="43"/>
        <v>0</v>
      </c>
      <c r="BJ237" s="13" t="s">
        <v>84</v>
      </c>
      <c r="BK237" s="91">
        <f t="shared" si="44"/>
        <v>0</v>
      </c>
      <c r="BL237" s="13" t="s">
        <v>389</v>
      </c>
      <c r="BM237" s="172" t="s">
        <v>630</v>
      </c>
    </row>
    <row r="238" spans="1:65" s="2" customFormat="1" ht="16.5" customHeight="1" x14ac:dyDescent="0.2">
      <c r="A238" s="30"/>
      <c r="B238" s="128"/>
      <c r="C238" s="178" t="s">
        <v>603</v>
      </c>
      <c r="D238" s="178" t="s">
        <v>680</v>
      </c>
      <c r="E238" s="179" t="s">
        <v>1553</v>
      </c>
      <c r="F238" s="180" t="s">
        <v>1554</v>
      </c>
      <c r="G238" s="181" t="s">
        <v>380</v>
      </c>
      <c r="H238" s="182">
        <v>650</v>
      </c>
      <c r="I238" s="183"/>
      <c r="J238" s="184">
        <f t="shared" si="35"/>
        <v>0</v>
      </c>
      <c r="K238" s="185"/>
      <c r="L238" s="186"/>
      <c r="M238" s="187" t="s">
        <v>1</v>
      </c>
      <c r="N238" s="188" t="s">
        <v>38</v>
      </c>
      <c r="O238" s="59"/>
      <c r="P238" s="170">
        <f t="shared" si="36"/>
        <v>0</v>
      </c>
      <c r="Q238" s="170">
        <v>1.3999999999999999E-4</v>
      </c>
      <c r="R238" s="170">
        <f t="shared" si="37"/>
        <v>9.0999999999999998E-2</v>
      </c>
      <c r="S238" s="170">
        <v>0</v>
      </c>
      <c r="T238" s="171">
        <f t="shared" si="38"/>
        <v>0</v>
      </c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R238" s="172" t="s">
        <v>768</v>
      </c>
      <c r="AT238" s="172" t="s">
        <v>680</v>
      </c>
      <c r="AU238" s="172" t="s">
        <v>84</v>
      </c>
      <c r="AY238" s="13" t="s">
        <v>219</v>
      </c>
      <c r="BE238" s="91">
        <f t="shared" si="39"/>
        <v>0</v>
      </c>
      <c r="BF238" s="91">
        <f t="shared" si="40"/>
        <v>0</v>
      </c>
      <c r="BG238" s="91">
        <f t="shared" si="41"/>
        <v>0</v>
      </c>
      <c r="BH238" s="91">
        <f t="shared" si="42"/>
        <v>0</v>
      </c>
      <c r="BI238" s="91">
        <f t="shared" si="43"/>
        <v>0</v>
      </c>
      <c r="BJ238" s="13" t="s">
        <v>84</v>
      </c>
      <c r="BK238" s="91">
        <f t="shared" si="44"/>
        <v>0</v>
      </c>
      <c r="BL238" s="13" t="s">
        <v>389</v>
      </c>
      <c r="BM238" s="172" t="s">
        <v>634</v>
      </c>
    </row>
    <row r="239" spans="1:65" s="2" customFormat="1" ht="21.75" customHeight="1" x14ac:dyDescent="0.2">
      <c r="A239" s="30"/>
      <c r="B239" s="128"/>
      <c r="C239" s="160" t="s">
        <v>438</v>
      </c>
      <c r="D239" s="160" t="s">
        <v>221</v>
      </c>
      <c r="E239" s="161" t="s">
        <v>1555</v>
      </c>
      <c r="F239" s="162" t="s">
        <v>1556</v>
      </c>
      <c r="G239" s="163" t="s">
        <v>380</v>
      </c>
      <c r="H239" s="164">
        <v>20</v>
      </c>
      <c r="I239" s="165"/>
      <c r="J239" s="166">
        <f t="shared" si="35"/>
        <v>0</v>
      </c>
      <c r="K239" s="167"/>
      <c r="L239" s="31"/>
      <c r="M239" s="168" t="s">
        <v>1</v>
      </c>
      <c r="N239" s="169" t="s">
        <v>38</v>
      </c>
      <c r="O239" s="59"/>
      <c r="P239" s="170">
        <f t="shared" si="36"/>
        <v>0</v>
      </c>
      <c r="Q239" s="170">
        <v>0</v>
      </c>
      <c r="R239" s="170">
        <f t="shared" si="37"/>
        <v>0</v>
      </c>
      <c r="S239" s="170">
        <v>0</v>
      </c>
      <c r="T239" s="171">
        <f t="shared" si="38"/>
        <v>0</v>
      </c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R239" s="172" t="s">
        <v>389</v>
      </c>
      <c r="AT239" s="172" t="s">
        <v>221</v>
      </c>
      <c r="AU239" s="172" t="s">
        <v>84</v>
      </c>
      <c r="AY239" s="13" t="s">
        <v>219</v>
      </c>
      <c r="BE239" s="91">
        <f t="shared" si="39"/>
        <v>0</v>
      </c>
      <c r="BF239" s="91">
        <f t="shared" si="40"/>
        <v>0</v>
      </c>
      <c r="BG239" s="91">
        <f t="shared" si="41"/>
        <v>0</v>
      </c>
      <c r="BH239" s="91">
        <f t="shared" si="42"/>
        <v>0</v>
      </c>
      <c r="BI239" s="91">
        <f t="shared" si="43"/>
        <v>0</v>
      </c>
      <c r="BJ239" s="13" t="s">
        <v>84</v>
      </c>
      <c r="BK239" s="91">
        <f t="shared" si="44"/>
        <v>0</v>
      </c>
      <c r="BL239" s="13" t="s">
        <v>389</v>
      </c>
      <c r="BM239" s="172" t="s">
        <v>637</v>
      </c>
    </row>
    <row r="240" spans="1:65" s="2" customFormat="1" ht="21.75" customHeight="1" x14ac:dyDescent="0.2">
      <c r="A240" s="30"/>
      <c r="B240" s="128"/>
      <c r="C240" s="160" t="s">
        <v>610</v>
      </c>
      <c r="D240" s="160" t="s">
        <v>221</v>
      </c>
      <c r="E240" s="161" t="s">
        <v>1557</v>
      </c>
      <c r="F240" s="162" t="s">
        <v>1558</v>
      </c>
      <c r="G240" s="163" t="s">
        <v>380</v>
      </c>
      <c r="H240" s="164">
        <v>580</v>
      </c>
      <c r="I240" s="165"/>
      <c r="J240" s="166">
        <f t="shared" si="35"/>
        <v>0</v>
      </c>
      <c r="K240" s="167"/>
      <c r="L240" s="31"/>
      <c r="M240" s="168" t="s">
        <v>1</v>
      </c>
      <c r="N240" s="169" t="s">
        <v>38</v>
      </c>
      <c r="O240" s="59"/>
      <c r="P240" s="170">
        <f t="shared" si="36"/>
        <v>0</v>
      </c>
      <c r="Q240" s="170">
        <v>0</v>
      </c>
      <c r="R240" s="170">
        <f t="shared" si="37"/>
        <v>0</v>
      </c>
      <c r="S240" s="170">
        <v>0</v>
      </c>
      <c r="T240" s="171">
        <f t="shared" si="38"/>
        <v>0</v>
      </c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R240" s="172" t="s">
        <v>389</v>
      </c>
      <c r="AT240" s="172" t="s">
        <v>221</v>
      </c>
      <c r="AU240" s="172" t="s">
        <v>84</v>
      </c>
      <c r="AY240" s="13" t="s">
        <v>219</v>
      </c>
      <c r="BE240" s="91">
        <f t="shared" si="39"/>
        <v>0</v>
      </c>
      <c r="BF240" s="91">
        <f t="shared" si="40"/>
        <v>0</v>
      </c>
      <c r="BG240" s="91">
        <f t="shared" si="41"/>
        <v>0</v>
      </c>
      <c r="BH240" s="91">
        <f t="shared" si="42"/>
        <v>0</v>
      </c>
      <c r="BI240" s="91">
        <f t="shared" si="43"/>
        <v>0</v>
      </c>
      <c r="BJ240" s="13" t="s">
        <v>84</v>
      </c>
      <c r="BK240" s="91">
        <f t="shared" si="44"/>
        <v>0</v>
      </c>
      <c r="BL240" s="13" t="s">
        <v>389</v>
      </c>
      <c r="BM240" s="172" t="s">
        <v>641</v>
      </c>
    </row>
    <row r="241" spans="1:65" s="2" customFormat="1" ht="16.5" customHeight="1" x14ac:dyDescent="0.2">
      <c r="A241" s="30"/>
      <c r="B241" s="128"/>
      <c r="C241" s="178" t="s">
        <v>442</v>
      </c>
      <c r="D241" s="178" t="s">
        <v>680</v>
      </c>
      <c r="E241" s="179" t="s">
        <v>1559</v>
      </c>
      <c r="F241" s="180" t="s">
        <v>1560</v>
      </c>
      <c r="G241" s="181" t="s">
        <v>380</v>
      </c>
      <c r="H241" s="182">
        <v>580</v>
      </c>
      <c r="I241" s="183"/>
      <c r="J241" s="184">
        <f t="shared" si="35"/>
        <v>0</v>
      </c>
      <c r="K241" s="185"/>
      <c r="L241" s="186"/>
      <c r="M241" s="187" t="s">
        <v>1</v>
      </c>
      <c r="N241" s="188" t="s">
        <v>38</v>
      </c>
      <c r="O241" s="59"/>
      <c r="P241" s="170">
        <f t="shared" si="36"/>
        <v>0</v>
      </c>
      <c r="Q241" s="170">
        <v>1.9000000000000001E-4</v>
      </c>
      <c r="R241" s="170">
        <f t="shared" si="37"/>
        <v>0.11020000000000001</v>
      </c>
      <c r="S241" s="170">
        <v>0</v>
      </c>
      <c r="T241" s="171">
        <f t="shared" si="38"/>
        <v>0</v>
      </c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R241" s="172" t="s">
        <v>768</v>
      </c>
      <c r="AT241" s="172" t="s">
        <v>680</v>
      </c>
      <c r="AU241" s="172" t="s">
        <v>84</v>
      </c>
      <c r="AY241" s="13" t="s">
        <v>219</v>
      </c>
      <c r="BE241" s="91">
        <f t="shared" si="39"/>
        <v>0</v>
      </c>
      <c r="BF241" s="91">
        <f t="shared" si="40"/>
        <v>0</v>
      </c>
      <c r="BG241" s="91">
        <f t="shared" si="41"/>
        <v>0</v>
      </c>
      <c r="BH241" s="91">
        <f t="shared" si="42"/>
        <v>0</v>
      </c>
      <c r="BI241" s="91">
        <f t="shared" si="43"/>
        <v>0</v>
      </c>
      <c r="BJ241" s="13" t="s">
        <v>84</v>
      </c>
      <c r="BK241" s="91">
        <f t="shared" si="44"/>
        <v>0</v>
      </c>
      <c r="BL241" s="13" t="s">
        <v>389</v>
      </c>
      <c r="BM241" s="172" t="s">
        <v>645</v>
      </c>
    </row>
    <row r="242" spans="1:65" s="2" customFormat="1" ht="16.5" customHeight="1" x14ac:dyDescent="0.2">
      <c r="A242" s="30"/>
      <c r="B242" s="128"/>
      <c r="C242" s="178" t="s">
        <v>617</v>
      </c>
      <c r="D242" s="178" t="s">
        <v>680</v>
      </c>
      <c r="E242" s="179" t="s">
        <v>1561</v>
      </c>
      <c r="F242" s="180" t="s">
        <v>1562</v>
      </c>
      <c r="G242" s="181" t="s">
        <v>380</v>
      </c>
      <c r="H242" s="182">
        <v>20</v>
      </c>
      <c r="I242" s="183"/>
      <c r="J242" s="184">
        <f t="shared" si="35"/>
        <v>0</v>
      </c>
      <c r="K242" s="185"/>
      <c r="L242" s="186"/>
      <c r="M242" s="187" t="s">
        <v>1</v>
      </c>
      <c r="N242" s="188" t="s">
        <v>38</v>
      </c>
      <c r="O242" s="59"/>
      <c r="P242" s="170">
        <f t="shared" si="36"/>
        <v>0</v>
      </c>
      <c r="Q242" s="170">
        <v>2.7999999999999998E-4</v>
      </c>
      <c r="R242" s="170">
        <f t="shared" si="37"/>
        <v>5.5999999999999991E-3</v>
      </c>
      <c r="S242" s="170">
        <v>0</v>
      </c>
      <c r="T242" s="171">
        <f t="shared" si="38"/>
        <v>0</v>
      </c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R242" s="172" t="s">
        <v>768</v>
      </c>
      <c r="AT242" s="172" t="s">
        <v>680</v>
      </c>
      <c r="AU242" s="172" t="s">
        <v>84</v>
      </c>
      <c r="AY242" s="13" t="s">
        <v>219</v>
      </c>
      <c r="BE242" s="91">
        <f t="shared" si="39"/>
        <v>0</v>
      </c>
      <c r="BF242" s="91">
        <f t="shared" si="40"/>
        <v>0</v>
      </c>
      <c r="BG242" s="91">
        <f t="shared" si="41"/>
        <v>0</v>
      </c>
      <c r="BH242" s="91">
        <f t="shared" si="42"/>
        <v>0</v>
      </c>
      <c r="BI242" s="91">
        <f t="shared" si="43"/>
        <v>0</v>
      </c>
      <c r="BJ242" s="13" t="s">
        <v>84</v>
      </c>
      <c r="BK242" s="91">
        <f t="shared" si="44"/>
        <v>0</v>
      </c>
      <c r="BL242" s="13" t="s">
        <v>389</v>
      </c>
      <c r="BM242" s="172" t="s">
        <v>649</v>
      </c>
    </row>
    <row r="243" spans="1:65" s="2" customFormat="1" ht="24.3" customHeight="1" x14ac:dyDescent="0.2">
      <c r="A243" s="30"/>
      <c r="B243" s="128"/>
      <c r="C243" s="160" t="s">
        <v>446</v>
      </c>
      <c r="D243" s="160" t="s">
        <v>221</v>
      </c>
      <c r="E243" s="161" t="s">
        <v>1563</v>
      </c>
      <c r="F243" s="162" t="s">
        <v>1564</v>
      </c>
      <c r="G243" s="163" t="s">
        <v>380</v>
      </c>
      <c r="H243" s="164">
        <v>60</v>
      </c>
      <c r="I243" s="165"/>
      <c r="J243" s="166">
        <f t="shared" si="35"/>
        <v>0</v>
      </c>
      <c r="K243" s="167"/>
      <c r="L243" s="31"/>
      <c r="M243" s="168" t="s">
        <v>1</v>
      </c>
      <c r="N243" s="169" t="s">
        <v>38</v>
      </c>
      <c r="O243" s="59"/>
      <c r="P243" s="170">
        <f t="shared" si="36"/>
        <v>0</v>
      </c>
      <c r="Q243" s="170">
        <v>0</v>
      </c>
      <c r="R243" s="170">
        <f t="shared" si="37"/>
        <v>0</v>
      </c>
      <c r="S243" s="170">
        <v>0</v>
      </c>
      <c r="T243" s="171">
        <f t="shared" si="38"/>
        <v>0</v>
      </c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R243" s="172" t="s">
        <v>389</v>
      </c>
      <c r="AT243" s="172" t="s">
        <v>221</v>
      </c>
      <c r="AU243" s="172" t="s">
        <v>84</v>
      </c>
      <c r="AY243" s="13" t="s">
        <v>219</v>
      </c>
      <c r="BE243" s="91">
        <f t="shared" si="39"/>
        <v>0</v>
      </c>
      <c r="BF243" s="91">
        <f t="shared" si="40"/>
        <v>0</v>
      </c>
      <c r="BG243" s="91">
        <f t="shared" si="41"/>
        <v>0</v>
      </c>
      <c r="BH243" s="91">
        <f t="shared" si="42"/>
        <v>0</v>
      </c>
      <c r="BI243" s="91">
        <f t="shared" si="43"/>
        <v>0</v>
      </c>
      <c r="BJ243" s="13" t="s">
        <v>84</v>
      </c>
      <c r="BK243" s="91">
        <f t="shared" si="44"/>
        <v>0</v>
      </c>
      <c r="BL243" s="13" t="s">
        <v>389</v>
      </c>
      <c r="BM243" s="172" t="s">
        <v>653</v>
      </c>
    </row>
    <row r="244" spans="1:65" s="2" customFormat="1" ht="16.5" customHeight="1" x14ac:dyDescent="0.2">
      <c r="A244" s="30"/>
      <c r="B244" s="128"/>
      <c r="C244" s="178" t="s">
        <v>624</v>
      </c>
      <c r="D244" s="178" t="s">
        <v>680</v>
      </c>
      <c r="E244" s="179" t="s">
        <v>1565</v>
      </c>
      <c r="F244" s="180" t="s">
        <v>1566</v>
      </c>
      <c r="G244" s="181" t="s">
        <v>380</v>
      </c>
      <c r="H244" s="182">
        <v>60</v>
      </c>
      <c r="I244" s="183"/>
      <c r="J244" s="184">
        <f t="shared" si="35"/>
        <v>0</v>
      </c>
      <c r="K244" s="185"/>
      <c r="L244" s="186"/>
      <c r="M244" s="187" t="s">
        <v>1</v>
      </c>
      <c r="N244" s="188" t="s">
        <v>38</v>
      </c>
      <c r="O244" s="59"/>
      <c r="P244" s="170">
        <f t="shared" si="36"/>
        <v>0</v>
      </c>
      <c r="Q244" s="170">
        <v>6.9999999999999994E-5</v>
      </c>
      <c r="R244" s="170">
        <f t="shared" si="37"/>
        <v>4.1999999999999997E-3</v>
      </c>
      <c r="S244" s="170">
        <v>0</v>
      </c>
      <c r="T244" s="171">
        <f t="shared" si="38"/>
        <v>0</v>
      </c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R244" s="172" t="s">
        <v>768</v>
      </c>
      <c r="AT244" s="172" t="s">
        <v>680</v>
      </c>
      <c r="AU244" s="172" t="s">
        <v>84</v>
      </c>
      <c r="AY244" s="13" t="s">
        <v>219</v>
      </c>
      <c r="BE244" s="91">
        <f t="shared" si="39"/>
        <v>0</v>
      </c>
      <c r="BF244" s="91">
        <f t="shared" si="40"/>
        <v>0</v>
      </c>
      <c r="BG244" s="91">
        <f t="shared" si="41"/>
        <v>0</v>
      </c>
      <c r="BH244" s="91">
        <f t="shared" si="42"/>
        <v>0</v>
      </c>
      <c r="BI244" s="91">
        <f t="shared" si="43"/>
        <v>0</v>
      </c>
      <c r="BJ244" s="13" t="s">
        <v>84</v>
      </c>
      <c r="BK244" s="91">
        <f t="shared" si="44"/>
        <v>0</v>
      </c>
      <c r="BL244" s="13" t="s">
        <v>389</v>
      </c>
      <c r="BM244" s="172" t="s">
        <v>657</v>
      </c>
    </row>
    <row r="245" spans="1:65" s="11" customFormat="1" ht="22.8" customHeight="1" x14ac:dyDescent="0.25">
      <c r="B245" s="147"/>
      <c r="D245" s="148" t="s">
        <v>71</v>
      </c>
      <c r="E245" s="158" t="s">
        <v>1567</v>
      </c>
      <c r="F245" s="158" t="s">
        <v>1568</v>
      </c>
      <c r="I245" s="150"/>
      <c r="J245" s="159">
        <f>BK245</f>
        <v>0</v>
      </c>
      <c r="L245" s="147"/>
      <c r="M245" s="152"/>
      <c r="N245" s="153"/>
      <c r="O245" s="153"/>
      <c r="P245" s="154">
        <f>SUM(P246:P269)</f>
        <v>0</v>
      </c>
      <c r="Q245" s="153"/>
      <c r="R245" s="154">
        <f>SUM(R246:R269)</f>
        <v>2.8800000000000003E-2</v>
      </c>
      <c r="S245" s="153"/>
      <c r="T245" s="155">
        <f>SUM(T246:T269)</f>
        <v>0</v>
      </c>
      <c r="AR245" s="148" t="s">
        <v>91</v>
      </c>
      <c r="AT245" s="156" t="s">
        <v>71</v>
      </c>
      <c r="AU245" s="156" t="s">
        <v>78</v>
      </c>
      <c r="AY245" s="148" t="s">
        <v>219</v>
      </c>
      <c r="BK245" s="157">
        <f>SUM(BK246:BK269)</f>
        <v>0</v>
      </c>
    </row>
    <row r="246" spans="1:65" s="2" customFormat="1" ht="16.5" customHeight="1" x14ac:dyDescent="0.2">
      <c r="A246" s="30"/>
      <c r="B246" s="128"/>
      <c r="C246" s="160" t="s">
        <v>450</v>
      </c>
      <c r="D246" s="160" t="s">
        <v>221</v>
      </c>
      <c r="E246" s="161" t="s">
        <v>1569</v>
      </c>
      <c r="F246" s="162" t="s">
        <v>1570</v>
      </c>
      <c r="G246" s="163" t="s">
        <v>926</v>
      </c>
      <c r="H246" s="164">
        <v>1</v>
      </c>
      <c r="I246" s="165"/>
      <c r="J246" s="166">
        <f t="shared" ref="J246:J269" si="45">ROUND(I246*H246,2)</f>
        <v>0</v>
      </c>
      <c r="K246" s="167"/>
      <c r="L246" s="31"/>
      <c r="M246" s="168" t="s">
        <v>1</v>
      </c>
      <c r="N246" s="169" t="s">
        <v>38</v>
      </c>
      <c r="O246" s="59"/>
      <c r="P246" s="170">
        <f t="shared" ref="P246:P269" si="46">O246*H246</f>
        <v>0</v>
      </c>
      <c r="Q246" s="170">
        <v>0</v>
      </c>
      <c r="R246" s="170">
        <f t="shared" ref="R246:R269" si="47">Q246*H246</f>
        <v>0</v>
      </c>
      <c r="S246" s="170">
        <v>0</v>
      </c>
      <c r="T246" s="171">
        <f t="shared" ref="T246:T269" si="48">S246*H246</f>
        <v>0</v>
      </c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R246" s="172" t="s">
        <v>389</v>
      </c>
      <c r="AT246" s="172" t="s">
        <v>221</v>
      </c>
      <c r="AU246" s="172" t="s">
        <v>84</v>
      </c>
      <c r="AY246" s="13" t="s">
        <v>219</v>
      </c>
      <c r="BE246" s="91">
        <f t="shared" ref="BE246:BE269" si="49">IF(N246="základná",J246,0)</f>
        <v>0</v>
      </c>
      <c r="BF246" s="91">
        <f t="shared" ref="BF246:BF269" si="50">IF(N246="znížená",J246,0)</f>
        <v>0</v>
      </c>
      <c r="BG246" s="91">
        <f t="shared" ref="BG246:BG269" si="51">IF(N246="zákl. prenesená",J246,0)</f>
        <v>0</v>
      </c>
      <c r="BH246" s="91">
        <f t="shared" ref="BH246:BH269" si="52">IF(N246="zníž. prenesená",J246,0)</f>
        <v>0</v>
      </c>
      <c r="BI246" s="91">
        <f t="shared" ref="BI246:BI269" si="53">IF(N246="nulová",J246,0)</f>
        <v>0</v>
      </c>
      <c r="BJ246" s="13" t="s">
        <v>84</v>
      </c>
      <c r="BK246" s="91">
        <f t="shared" ref="BK246:BK269" si="54">ROUND(I246*H246,2)</f>
        <v>0</v>
      </c>
      <c r="BL246" s="13" t="s">
        <v>389</v>
      </c>
      <c r="BM246" s="172" t="s">
        <v>660</v>
      </c>
    </row>
    <row r="247" spans="1:65" s="2" customFormat="1" ht="24.3" customHeight="1" x14ac:dyDescent="0.2">
      <c r="A247" s="30"/>
      <c r="B247" s="128"/>
      <c r="C247" s="178" t="s">
        <v>631</v>
      </c>
      <c r="D247" s="178" t="s">
        <v>680</v>
      </c>
      <c r="E247" s="179" t="s">
        <v>1571</v>
      </c>
      <c r="F247" s="180" t="s">
        <v>1572</v>
      </c>
      <c r="G247" s="181" t="s">
        <v>926</v>
      </c>
      <c r="H247" s="182">
        <v>1</v>
      </c>
      <c r="I247" s="183"/>
      <c r="J247" s="184">
        <f t="shared" si="45"/>
        <v>0</v>
      </c>
      <c r="K247" s="185"/>
      <c r="L247" s="186"/>
      <c r="M247" s="187" t="s">
        <v>1</v>
      </c>
      <c r="N247" s="188" t="s">
        <v>38</v>
      </c>
      <c r="O247" s="59"/>
      <c r="P247" s="170">
        <f t="shared" si="46"/>
        <v>0</v>
      </c>
      <c r="Q247" s="170">
        <v>0</v>
      </c>
      <c r="R247" s="170">
        <f t="shared" si="47"/>
        <v>0</v>
      </c>
      <c r="S247" s="170">
        <v>0</v>
      </c>
      <c r="T247" s="171">
        <f t="shared" si="48"/>
        <v>0</v>
      </c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R247" s="172" t="s">
        <v>768</v>
      </c>
      <c r="AT247" s="172" t="s">
        <v>680</v>
      </c>
      <c r="AU247" s="172" t="s">
        <v>84</v>
      </c>
      <c r="AY247" s="13" t="s">
        <v>219</v>
      </c>
      <c r="BE247" s="91">
        <f t="shared" si="49"/>
        <v>0</v>
      </c>
      <c r="BF247" s="91">
        <f t="shared" si="50"/>
        <v>0</v>
      </c>
      <c r="BG247" s="91">
        <f t="shared" si="51"/>
        <v>0</v>
      </c>
      <c r="BH247" s="91">
        <f t="shared" si="52"/>
        <v>0</v>
      </c>
      <c r="BI247" s="91">
        <f t="shared" si="53"/>
        <v>0</v>
      </c>
      <c r="BJ247" s="13" t="s">
        <v>84</v>
      </c>
      <c r="BK247" s="91">
        <f t="shared" si="54"/>
        <v>0</v>
      </c>
      <c r="BL247" s="13" t="s">
        <v>389</v>
      </c>
      <c r="BM247" s="172" t="s">
        <v>664</v>
      </c>
    </row>
    <row r="248" spans="1:65" s="2" customFormat="1" ht="16.5" customHeight="1" x14ac:dyDescent="0.2">
      <c r="A248" s="30"/>
      <c r="B248" s="128"/>
      <c r="C248" s="178" t="s">
        <v>453</v>
      </c>
      <c r="D248" s="178" t="s">
        <v>680</v>
      </c>
      <c r="E248" s="179" t="s">
        <v>1573</v>
      </c>
      <c r="F248" s="180" t="s">
        <v>1574</v>
      </c>
      <c r="G248" s="181" t="s">
        <v>926</v>
      </c>
      <c r="H248" s="182">
        <v>1</v>
      </c>
      <c r="I248" s="183"/>
      <c r="J248" s="184">
        <f t="shared" si="45"/>
        <v>0</v>
      </c>
      <c r="K248" s="185"/>
      <c r="L248" s="186"/>
      <c r="M248" s="187" t="s">
        <v>1</v>
      </c>
      <c r="N248" s="188" t="s">
        <v>38</v>
      </c>
      <c r="O248" s="59"/>
      <c r="P248" s="170">
        <f t="shared" si="46"/>
        <v>0</v>
      </c>
      <c r="Q248" s="170">
        <v>0</v>
      </c>
      <c r="R248" s="170">
        <f t="shared" si="47"/>
        <v>0</v>
      </c>
      <c r="S248" s="170">
        <v>0</v>
      </c>
      <c r="T248" s="171">
        <f t="shared" si="48"/>
        <v>0</v>
      </c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R248" s="172" t="s">
        <v>768</v>
      </c>
      <c r="AT248" s="172" t="s">
        <v>680</v>
      </c>
      <c r="AU248" s="172" t="s">
        <v>84</v>
      </c>
      <c r="AY248" s="13" t="s">
        <v>219</v>
      </c>
      <c r="BE248" s="91">
        <f t="shared" si="49"/>
        <v>0</v>
      </c>
      <c r="BF248" s="91">
        <f t="shared" si="50"/>
        <v>0</v>
      </c>
      <c r="BG248" s="91">
        <f t="shared" si="51"/>
        <v>0</v>
      </c>
      <c r="BH248" s="91">
        <f t="shared" si="52"/>
        <v>0</v>
      </c>
      <c r="BI248" s="91">
        <f t="shared" si="53"/>
        <v>0</v>
      </c>
      <c r="BJ248" s="13" t="s">
        <v>84</v>
      </c>
      <c r="BK248" s="91">
        <f t="shared" si="54"/>
        <v>0</v>
      </c>
      <c r="BL248" s="13" t="s">
        <v>389</v>
      </c>
      <c r="BM248" s="172" t="s">
        <v>667</v>
      </c>
    </row>
    <row r="249" spans="1:65" s="2" customFormat="1" ht="16.5" customHeight="1" x14ac:dyDescent="0.2">
      <c r="A249" s="30"/>
      <c r="B249" s="128"/>
      <c r="C249" s="160" t="s">
        <v>638</v>
      </c>
      <c r="D249" s="160" t="s">
        <v>221</v>
      </c>
      <c r="E249" s="161" t="s">
        <v>1575</v>
      </c>
      <c r="F249" s="162" t="s">
        <v>1576</v>
      </c>
      <c r="G249" s="163" t="s">
        <v>380</v>
      </c>
      <c r="H249" s="164">
        <v>380</v>
      </c>
      <c r="I249" s="165"/>
      <c r="J249" s="166">
        <f t="shared" si="45"/>
        <v>0</v>
      </c>
      <c r="K249" s="167"/>
      <c r="L249" s="31"/>
      <c r="M249" s="168" t="s">
        <v>1</v>
      </c>
      <c r="N249" s="169" t="s">
        <v>38</v>
      </c>
      <c r="O249" s="59"/>
      <c r="P249" s="170">
        <f t="shared" si="46"/>
        <v>0</v>
      </c>
      <c r="Q249" s="170">
        <v>0</v>
      </c>
      <c r="R249" s="170">
        <f t="shared" si="47"/>
        <v>0</v>
      </c>
      <c r="S249" s="170">
        <v>0</v>
      </c>
      <c r="T249" s="171">
        <f t="shared" si="48"/>
        <v>0</v>
      </c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R249" s="172" t="s">
        <v>389</v>
      </c>
      <c r="AT249" s="172" t="s">
        <v>221</v>
      </c>
      <c r="AU249" s="172" t="s">
        <v>84</v>
      </c>
      <c r="AY249" s="13" t="s">
        <v>219</v>
      </c>
      <c r="BE249" s="91">
        <f t="shared" si="49"/>
        <v>0</v>
      </c>
      <c r="BF249" s="91">
        <f t="shared" si="50"/>
        <v>0</v>
      </c>
      <c r="BG249" s="91">
        <f t="shared" si="51"/>
        <v>0</v>
      </c>
      <c r="BH249" s="91">
        <f t="shared" si="52"/>
        <v>0</v>
      </c>
      <c r="BI249" s="91">
        <f t="shared" si="53"/>
        <v>0</v>
      </c>
      <c r="BJ249" s="13" t="s">
        <v>84</v>
      </c>
      <c r="BK249" s="91">
        <f t="shared" si="54"/>
        <v>0</v>
      </c>
      <c r="BL249" s="13" t="s">
        <v>389</v>
      </c>
      <c r="BM249" s="172" t="s">
        <v>675</v>
      </c>
    </row>
    <row r="250" spans="1:65" s="2" customFormat="1" ht="16.5" customHeight="1" x14ac:dyDescent="0.2">
      <c r="A250" s="30"/>
      <c r="B250" s="128"/>
      <c r="C250" s="178" t="s">
        <v>642</v>
      </c>
      <c r="D250" s="178" t="s">
        <v>680</v>
      </c>
      <c r="E250" s="179" t="s">
        <v>1577</v>
      </c>
      <c r="F250" s="180" t="s">
        <v>1578</v>
      </c>
      <c r="G250" s="181" t="s">
        <v>380</v>
      </c>
      <c r="H250" s="182">
        <v>380</v>
      </c>
      <c r="I250" s="183"/>
      <c r="J250" s="184">
        <f t="shared" si="45"/>
        <v>0</v>
      </c>
      <c r="K250" s="185"/>
      <c r="L250" s="186"/>
      <c r="M250" s="187" t="s">
        <v>1</v>
      </c>
      <c r="N250" s="188" t="s">
        <v>38</v>
      </c>
      <c r="O250" s="59"/>
      <c r="P250" s="170">
        <f t="shared" si="46"/>
        <v>0</v>
      </c>
      <c r="Q250" s="170">
        <v>0</v>
      </c>
      <c r="R250" s="170">
        <f t="shared" si="47"/>
        <v>0</v>
      </c>
      <c r="S250" s="170">
        <v>0</v>
      </c>
      <c r="T250" s="171">
        <f t="shared" si="48"/>
        <v>0</v>
      </c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R250" s="172" t="s">
        <v>768</v>
      </c>
      <c r="AT250" s="172" t="s">
        <v>680</v>
      </c>
      <c r="AU250" s="172" t="s">
        <v>84</v>
      </c>
      <c r="AY250" s="13" t="s">
        <v>219</v>
      </c>
      <c r="BE250" s="91">
        <f t="shared" si="49"/>
        <v>0</v>
      </c>
      <c r="BF250" s="91">
        <f t="shared" si="50"/>
        <v>0</v>
      </c>
      <c r="BG250" s="91">
        <f t="shared" si="51"/>
        <v>0</v>
      </c>
      <c r="BH250" s="91">
        <f t="shared" si="52"/>
        <v>0</v>
      </c>
      <c r="BI250" s="91">
        <f t="shared" si="53"/>
        <v>0</v>
      </c>
      <c r="BJ250" s="13" t="s">
        <v>84</v>
      </c>
      <c r="BK250" s="91">
        <f t="shared" si="54"/>
        <v>0</v>
      </c>
      <c r="BL250" s="13" t="s">
        <v>389</v>
      </c>
      <c r="BM250" s="172" t="s">
        <v>678</v>
      </c>
    </row>
    <row r="251" spans="1:65" s="2" customFormat="1" ht="16.5" customHeight="1" x14ac:dyDescent="0.2">
      <c r="A251" s="30"/>
      <c r="B251" s="128"/>
      <c r="C251" s="160" t="s">
        <v>646</v>
      </c>
      <c r="D251" s="160" t="s">
        <v>221</v>
      </c>
      <c r="E251" s="161" t="s">
        <v>1579</v>
      </c>
      <c r="F251" s="162" t="s">
        <v>1580</v>
      </c>
      <c r="G251" s="163" t="s">
        <v>926</v>
      </c>
      <c r="H251" s="164">
        <v>5</v>
      </c>
      <c r="I251" s="165"/>
      <c r="J251" s="166">
        <f t="shared" si="45"/>
        <v>0</v>
      </c>
      <c r="K251" s="167"/>
      <c r="L251" s="31"/>
      <c r="M251" s="168" t="s">
        <v>1</v>
      </c>
      <c r="N251" s="169" t="s">
        <v>38</v>
      </c>
      <c r="O251" s="59"/>
      <c r="P251" s="170">
        <f t="shared" si="46"/>
        <v>0</v>
      </c>
      <c r="Q251" s="170">
        <v>0</v>
      </c>
      <c r="R251" s="170">
        <f t="shared" si="47"/>
        <v>0</v>
      </c>
      <c r="S251" s="170">
        <v>0</v>
      </c>
      <c r="T251" s="171">
        <f t="shared" si="48"/>
        <v>0</v>
      </c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R251" s="172" t="s">
        <v>389</v>
      </c>
      <c r="AT251" s="172" t="s">
        <v>221</v>
      </c>
      <c r="AU251" s="172" t="s">
        <v>84</v>
      </c>
      <c r="AY251" s="13" t="s">
        <v>219</v>
      </c>
      <c r="BE251" s="91">
        <f t="shared" si="49"/>
        <v>0</v>
      </c>
      <c r="BF251" s="91">
        <f t="shared" si="50"/>
        <v>0</v>
      </c>
      <c r="BG251" s="91">
        <f t="shared" si="51"/>
        <v>0</v>
      </c>
      <c r="BH251" s="91">
        <f t="shared" si="52"/>
        <v>0</v>
      </c>
      <c r="BI251" s="91">
        <f t="shared" si="53"/>
        <v>0</v>
      </c>
      <c r="BJ251" s="13" t="s">
        <v>84</v>
      </c>
      <c r="BK251" s="91">
        <f t="shared" si="54"/>
        <v>0</v>
      </c>
      <c r="BL251" s="13" t="s">
        <v>389</v>
      </c>
      <c r="BM251" s="172" t="s">
        <v>683</v>
      </c>
    </row>
    <row r="252" spans="1:65" s="2" customFormat="1" ht="24.3" customHeight="1" x14ac:dyDescent="0.2">
      <c r="A252" s="30"/>
      <c r="B252" s="128"/>
      <c r="C252" s="178" t="s">
        <v>650</v>
      </c>
      <c r="D252" s="178" t="s">
        <v>680</v>
      </c>
      <c r="E252" s="179" t="s">
        <v>1581</v>
      </c>
      <c r="F252" s="180" t="s">
        <v>1582</v>
      </c>
      <c r="G252" s="181" t="s">
        <v>926</v>
      </c>
      <c r="H252" s="182">
        <v>5</v>
      </c>
      <c r="I252" s="183"/>
      <c r="J252" s="184">
        <f t="shared" si="45"/>
        <v>0</v>
      </c>
      <c r="K252" s="185"/>
      <c r="L252" s="186"/>
      <c r="M252" s="187" t="s">
        <v>1</v>
      </c>
      <c r="N252" s="188" t="s">
        <v>38</v>
      </c>
      <c r="O252" s="59"/>
      <c r="P252" s="170">
        <f t="shared" si="46"/>
        <v>0</v>
      </c>
      <c r="Q252" s="170">
        <v>0</v>
      </c>
      <c r="R252" s="170">
        <f t="shared" si="47"/>
        <v>0</v>
      </c>
      <c r="S252" s="170">
        <v>0</v>
      </c>
      <c r="T252" s="171">
        <f t="shared" si="48"/>
        <v>0</v>
      </c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R252" s="172" t="s">
        <v>768</v>
      </c>
      <c r="AT252" s="172" t="s">
        <v>680</v>
      </c>
      <c r="AU252" s="172" t="s">
        <v>84</v>
      </c>
      <c r="AY252" s="13" t="s">
        <v>219</v>
      </c>
      <c r="BE252" s="91">
        <f t="shared" si="49"/>
        <v>0</v>
      </c>
      <c r="BF252" s="91">
        <f t="shared" si="50"/>
        <v>0</v>
      </c>
      <c r="BG252" s="91">
        <f t="shared" si="51"/>
        <v>0</v>
      </c>
      <c r="BH252" s="91">
        <f t="shared" si="52"/>
        <v>0</v>
      </c>
      <c r="BI252" s="91">
        <f t="shared" si="53"/>
        <v>0</v>
      </c>
      <c r="BJ252" s="13" t="s">
        <v>84</v>
      </c>
      <c r="BK252" s="91">
        <f t="shared" si="54"/>
        <v>0</v>
      </c>
      <c r="BL252" s="13" t="s">
        <v>389</v>
      </c>
      <c r="BM252" s="172" t="s">
        <v>686</v>
      </c>
    </row>
    <row r="253" spans="1:65" s="2" customFormat="1" ht="16.5" customHeight="1" x14ac:dyDescent="0.2">
      <c r="A253" s="30"/>
      <c r="B253" s="128"/>
      <c r="C253" s="160" t="s">
        <v>654</v>
      </c>
      <c r="D253" s="160" t="s">
        <v>221</v>
      </c>
      <c r="E253" s="161" t="s">
        <v>1583</v>
      </c>
      <c r="F253" s="162" t="s">
        <v>1584</v>
      </c>
      <c r="G253" s="163" t="s">
        <v>380</v>
      </c>
      <c r="H253" s="164">
        <v>720</v>
      </c>
      <c r="I253" s="165"/>
      <c r="J253" s="166">
        <f t="shared" si="45"/>
        <v>0</v>
      </c>
      <c r="K253" s="167"/>
      <c r="L253" s="31"/>
      <c r="M253" s="168" t="s">
        <v>1</v>
      </c>
      <c r="N253" s="169" t="s">
        <v>38</v>
      </c>
      <c r="O253" s="59"/>
      <c r="P253" s="170">
        <f t="shared" si="46"/>
        <v>0</v>
      </c>
      <c r="Q253" s="170">
        <v>0</v>
      </c>
      <c r="R253" s="170">
        <f t="shared" si="47"/>
        <v>0</v>
      </c>
      <c r="S253" s="170">
        <v>0</v>
      </c>
      <c r="T253" s="171">
        <f t="shared" si="48"/>
        <v>0</v>
      </c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R253" s="172" t="s">
        <v>389</v>
      </c>
      <c r="AT253" s="172" t="s">
        <v>221</v>
      </c>
      <c r="AU253" s="172" t="s">
        <v>84</v>
      </c>
      <c r="AY253" s="13" t="s">
        <v>219</v>
      </c>
      <c r="BE253" s="91">
        <f t="shared" si="49"/>
        <v>0</v>
      </c>
      <c r="BF253" s="91">
        <f t="shared" si="50"/>
        <v>0</v>
      </c>
      <c r="BG253" s="91">
        <f t="shared" si="51"/>
        <v>0</v>
      </c>
      <c r="BH253" s="91">
        <f t="shared" si="52"/>
        <v>0</v>
      </c>
      <c r="BI253" s="91">
        <f t="shared" si="53"/>
        <v>0</v>
      </c>
      <c r="BJ253" s="13" t="s">
        <v>84</v>
      </c>
      <c r="BK253" s="91">
        <f t="shared" si="54"/>
        <v>0</v>
      </c>
      <c r="BL253" s="13" t="s">
        <v>389</v>
      </c>
      <c r="BM253" s="172" t="s">
        <v>690</v>
      </c>
    </row>
    <row r="254" spans="1:65" s="2" customFormat="1" ht="21.75" customHeight="1" x14ac:dyDescent="0.2">
      <c r="A254" s="30"/>
      <c r="B254" s="128"/>
      <c r="C254" s="178" t="s">
        <v>464</v>
      </c>
      <c r="D254" s="178" t="s">
        <v>680</v>
      </c>
      <c r="E254" s="179" t="s">
        <v>1585</v>
      </c>
      <c r="F254" s="180" t="s">
        <v>1586</v>
      </c>
      <c r="G254" s="181" t="s">
        <v>380</v>
      </c>
      <c r="H254" s="182">
        <v>720</v>
      </c>
      <c r="I254" s="183"/>
      <c r="J254" s="184">
        <f t="shared" si="45"/>
        <v>0</v>
      </c>
      <c r="K254" s="185"/>
      <c r="L254" s="186"/>
      <c r="M254" s="187" t="s">
        <v>1</v>
      </c>
      <c r="N254" s="188" t="s">
        <v>38</v>
      </c>
      <c r="O254" s="59"/>
      <c r="P254" s="170">
        <f t="shared" si="46"/>
        <v>0</v>
      </c>
      <c r="Q254" s="170">
        <v>4.0000000000000003E-5</v>
      </c>
      <c r="R254" s="170">
        <f t="shared" si="47"/>
        <v>2.8800000000000003E-2</v>
      </c>
      <c r="S254" s="170">
        <v>0</v>
      </c>
      <c r="T254" s="171">
        <f t="shared" si="48"/>
        <v>0</v>
      </c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R254" s="172" t="s">
        <v>768</v>
      </c>
      <c r="AT254" s="172" t="s">
        <v>680</v>
      </c>
      <c r="AU254" s="172" t="s">
        <v>84</v>
      </c>
      <c r="AY254" s="13" t="s">
        <v>219</v>
      </c>
      <c r="BE254" s="91">
        <f t="shared" si="49"/>
        <v>0</v>
      </c>
      <c r="BF254" s="91">
        <f t="shared" si="50"/>
        <v>0</v>
      </c>
      <c r="BG254" s="91">
        <f t="shared" si="51"/>
        <v>0</v>
      </c>
      <c r="BH254" s="91">
        <f t="shared" si="52"/>
        <v>0</v>
      </c>
      <c r="BI254" s="91">
        <f t="shared" si="53"/>
        <v>0</v>
      </c>
      <c r="BJ254" s="13" t="s">
        <v>84</v>
      </c>
      <c r="BK254" s="91">
        <f t="shared" si="54"/>
        <v>0</v>
      </c>
      <c r="BL254" s="13" t="s">
        <v>389</v>
      </c>
      <c r="BM254" s="172" t="s">
        <v>693</v>
      </c>
    </row>
    <row r="255" spans="1:65" s="2" customFormat="1" ht="16.5" customHeight="1" x14ac:dyDescent="0.2">
      <c r="A255" s="30"/>
      <c r="B255" s="128"/>
      <c r="C255" s="178" t="s">
        <v>661</v>
      </c>
      <c r="D255" s="178" t="s">
        <v>680</v>
      </c>
      <c r="E255" s="179" t="s">
        <v>1587</v>
      </c>
      <c r="F255" s="180" t="s">
        <v>1588</v>
      </c>
      <c r="G255" s="181" t="s">
        <v>926</v>
      </c>
      <c r="H255" s="182">
        <v>1</v>
      </c>
      <c r="I255" s="183"/>
      <c r="J255" s="184">
        <f t="shared" si="45"/>
        <v>0</v>
      </c>
      <c r="K255" s="185"/>
      <c r="L255" s="186"/>
      <c r="M255" s="187" t="s">
        <v>1</v>
      </c>
      <c r="N255" s="188" t="s">
        <v>38</v>
      </c>
      <c r="O255" s="59"/>
      <c r="P255" s="170">
        <f t="shared" si="46"/>
        <v>0</v>
      </c>
      <c r="Q255" s="170">
        <v>0</v>
      </c>
      <c r="R255" s="170">
        <f t="shared" si="47"/>
        <v>0</v>
      </c>
      <c r="S255" s="170">
        <v>0</v>
      </c>
      <c r="T255" s="171">
        <f t="shared" si="48"/>
        <v>0</v>
      </c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R255" s="172" t="s">
        <v>768</v>
      </c>
      <c r="AT255" s="172" t="s">
        <v>680</v>
      </c>
      <c r="AU255" s="172" t="s">
        <v>84</v>
      </c>
      <c r="AY255" s="13" t="s">
        <v>219</v>
      </c>
      <c r="BE255" s="91">
        <f t="shared" si="49"/>
        <v>0</v>
      </c>
      <c r="BF255" s="91">
        <f t="shared" si="50"/>
        <v>0</v>
      </c>
      <c r="BG255" s="91">
        <f t="shared" si="51"/>
        <v>0</v>
      </c>
      <c r="BH255" s="91">
        <f t="shared" si="52"/>
        <v>0</v>
      </c>
      <c r="BI255" s="91">
        <f t="shared" si="53"/>
        <v>0</v>
      </c>
      <c r="BJ255" s="13" t="s">
        <v>84</v>
      </c>
      <c r="BK255" s="91">
        <f t="shared" si="54"/>
        <v>0</v>
      </c>
      <c r="BL255" s="13" t="s">
        <v>389</v>
      </c>
      <c r="BM255" s="172" t="s">
        <v>697</v>
      </c>
    </row>
    <row r="256" spans="1:65" s="2" customFormat="1" ht="16.5" customHeight="1" x14ac:dyDescent="0.2">
      <c r="A256" s="30"/>
      <c r="B256" s="128"/>
      <c r="C256" s="160" t="s">
        <v>467</v>
      </c>
      <c r="D256" s="160" t="s">
        <v>221</v>
      </c>
      <c r="E256" s="161" t="s">
        <v>1589</v>
      </c>
      <c r="F256" s="162" t="s">
        <v>1590</v>
      </c>
      <c r="G256" s="163" t="s">
        <v>380</v>
      </c>
      <c r="H256" s="164">
        <v>720</v>
      </c>
      <c r="I256" s="165"/>
      <c r="J256" s="166">
        <f t="shared" si="45"/>
        <v>0</v>
      </c>
      <c r="K256" s="167"/>
      <c r="L256" s="31"/>
      <c r="M256" s="168" t="s">
        <v>1</v>
      </c>
      <c r="N256" s="169" t="s">
        <v>38</v>
      </c>
      <c r="O256" s="59"/>
      <c r="P256" s="170">
        <f t="shared" si="46"/>
        <v>0</v>
      </c>
      <c r="Q256" s="170">
        <v>0</v>
      </c>
      <c r="R256" s="170">
        <f t="shared" si="47"/>
        <v>0</v>
      </c>
      <c r="S256" s="170">
        <v>0</v>
      </c>
      <c r="T256" s="171">
        <f t="shared" si="48"/>
        <v>0</v>
      </c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R256" s="172" t="s">
        <v>389</v>
      </c>
      <c r="AT256" s="172" t="s">
        <v>221</v>
      </c>
      <c r="AU256" s="172" t="s">
        <v>84</v>
      </c>
      <c r="AY256" s="13" t="s">
        <v>219</v>
      </c>
      <c r="BE256" s="91">
        <f t="shared" si="49"/>
        <v>0</v>
      </c>
      <c r="BF256" s="91">
        <f t="shared" si="50"/>
        <v>0</v>
      </c>
      <c r="BG256" s="91">
        <f t="shared" si="51"/>
        <v>0</v>
      </c>
      <c r="BH256" s="91">
        <f t="shared" si="52"/>
        <v>0</v>
      </c>
      <c r="BI256" s="91">
        <f t="shared" si="53"/>
        <v>0</v>
      </c>
      <c r="BJ256" s="13" t="s">
        <v>84</v>
      </c>
      <c r="BK256" s="91">
        <f t="shared" si="54"/>
        <v>0</v>
      </c>
      <c r="BL256" s="13" t="s">
        <v>389</v>
      </c>
      <c r="BM256" s="172" t="s">
        <v>700</v>
      </c>
    </row>
    <row r="257" spans="1:65" s="2" customFormat="1" ht="21.75" customHeight="1" x14ac:dyDescent="0.2">
      <c r="A257" s="30"/>
      <c r="B257" s="128"/>
      <c r="C257" s="178" t="s">
        <v>672</v>
      </c>
      <c r="D257" s="178" t="s">
        <v>680</v>
      </c>
      <c r="E257" s="179" t="s">
        <v>1591</v>
      </c>
      <c r="F257" s="180" t="s">
        <v>1592</v>
      </c>
      <c r="G257" s="181" t="s">
        <v>1593</v>
      </c>
      <c r="H257" s="182">
        <v>720</v>
      </c>
      <c r="I257" s="183"/>
      <c r="J257" s="184">
        <f t="shared" si="45"/>
        <v>0</v>
      </c>
      <c r="K257" s="185"/>
      <c r="L257" s="186"/>
      <c r="M257" s="187" t="s">
        <v>1</v>
      </c>
      <c r="N257" s="188" t="s">
        <v>38</v>
      </c>
      <c r="O257" s="59"/>
      <c r="P257" s="170">
        <f t="shared" si="46"/>
        <v>0</v>
      </c>
      <c r="Q257" s="170">
        <v>0</v>
      </c>
      <c r="R257" s="170">
        <f t="shared" si="47"/>
        <v>0</v>
      </c>
      <c r="S257" s="170">
        <v>0</v>
      </c>
      <c r="T257" s="171">
        <f t="shared" si="48"/>
        <v>0</v>
      </c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R257" s="172" t="s">
        <v>768</v>
      </c>
      <c r="AT257" s="172" t="s">
        <v>680</v>
      </c>
      <c r="AU257" s="172" t="s">
        <v>84</v>
      </c>
      <c r="AY257" s="13" t="s">
        <v>219</v>
      </c>
      <c r="BE257" s="91">
        <f t="shared" si="49"/>
        <v>0</v>
      </c>
      <c r="BF257" s="91">
        <f t="shared" si="50"/>
        <v>0</v>
      </c>
      <c r="BG257" s="91">
        <f t="shared" si="51"/>
        <v>0</v>
      </c>
      <c r="BH257" s="91">
        <f t="shared" si="52"/>
        <v>0</v>
      </c>
      <c r="BI257" s="91">
        <f t="shared" si="53"/>
        <v>0</v>
      </c>
      <c r="BJ257" s="13" t="s">
        <v>84</v>
      </c>
      <c r="BK257" s="91">
        <f t="shared" si="54"/>
        <v>0</v>
      </c>
      <c r="BL257" s="13" t="s">
        <v>389</v>
      </c>
      <c r="BM257" s="172" t="s">
        <v>704</v>
      </c>
    </row>
    <row r="258" spans="1:65" s="2" customFormat="1" ht="16.5" customHeight="1" x14ac:dyDescent="0.2">
      <c r="A258" s="30"/>
      <c r="B258" s="128"/>
      <c r="C258" s="160" t="s">
        <v>471</v>
      </c>
      <c r="D258" s="160" t="s">
        <v>221</v>
      </c>
      <c r="E258" s="161" t="s">
        <v>1594</v>
      </c>
      <c r="F258" s="162" t="s">
        <v>1595</v>
      </c>
      <c r="G258" s="163" t="s">
        <v>926</v>
      </c>
      <c r="H258" s="164">
        <v>1</v>
      </c>
      <c r="I258" s="165"/>
      <c r="J258" s="166">
        <f t="shared" si="45"/>
        <v>0</v>
      </c>
      <c r="K258" s="167"/>
      <c r="L258" s="31"/>
      <c r="M258" s="168" t="s">
        <v>1</v>
      </c>
      <c r="N258" s="169" t="s">
        <v>38</v>
      </c>
      <c r="O258" s="59"/>
      <c r="P258" s="170">
        <f t="shared" si="46"/>
        <v>0</v>
      </c>
      <c r="Q258" s="170">
        <v>0</v>
      </c>
      <c r="R258" s="170">
        <f t="shared" si="47"/>
        <v>0</v>
      </c>
      <c r="S258" s="170">
        <v>0</v>
      </c>
      <c r="T258" s="171">
        <f t="shared" si="48"/>
        <v>0</v>
      </c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R258" s="172" t="s">
        <v>389</v>
      </c>
      <c r="AT258" s="172" t="s">
        <v>221</v>
      </c>
      <c r="AU258" s="172" t="s">
        <v>84</v>
      </c>
      <c r="AY258" s="13" t="s">
        <v>219</v>
      </c>
      <c r="BE258" s="91">
        <f t="shared" si="49"/>
        <v>0</v>
      </c>
      <c r="BF258" s="91">
        <f t="shared" si="50"/>
        <v>0</v>
      </c>
      <c r="BG258" s="91">
        <f t="shared" si="51"/>
        <v>0</v>
      </c>
      <c r="BH258" s="91">
        <f t="shared" si="52"/>
        <v>0</v>
      </c>
      <c r="BI258" s="91">
        <f t="shared" si="53"/>
        <v>0</v>
      </c>
      <c r="BJ258" s="13" t="s">
        <v>84</v>
      </c>
      <c r="BK258" s="91">
        <f t="shared" si="54"/>
        <v>0</v>
      </c>
      <c r="BL258" s="13" t="s">
        <v>389</v>
      </c>
      <c r="BM258" s="172" t="s">
        <v>707</v>
      </c>
    </row>
    <row r="259" spans="1:65" s="2" customFormat="1" ht="16.5" customHeight="1" x14ac:dyDescent="0.2">
      <c r="A259" s="30"/>
      <c r="B259" s="128"/>
      <c r="C259" s="178" t="s">
        <v>679</v>
      </c>
      <c r="D259" s="178" t="s">
        <v>680</v>
      </c>
      <c r="E259" s="179" t="s">
        <v>1596</v>
      </c>
      <c r="F259" s="180" t="s">
        <v>1597</v>
      </c>
      <c r="G259" s="181" t="s">
        <v>926</v>
      </c>
      <c r="H259" s="182">
        <v>1</v>
      </c>
      <c r="I259" s="183"/>
      <c r="J259" s="184">
        <f t="shared" si="45"/>
        <v>0</v>
      </c>
      <c r="K259" s="185"/>
      <c r="L259" s="186"/>
      <c r="M259" s="187" t="s">
        <v>1</v>
      </c>
      <c r="N259" s="188" t="s">
        <v>38</v>
      </c>
      <c r="O259" s="59"/>
      <c r="P259" s="170">
        <f t="shared" si="46"/>
        <v>0</v>
      </c>
      <c r="Q259" s="170">
        <v>0</v>
      </c>
      <c r="R259" s="170">
        <f t="shared" si="47"/>
        <v>0</v>
      </c>
      <c r="S259" s="170">
        <v>0</v>
      </c>
      <c r="T259" s="171">
        <f t="shared" si="48"/>
        <v>0</v>
      </c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R259" s="172" t="s">
        <v>768</v>
      </c>
      <c r="AT259" s="172" t="s">
        <v>680</v>
      </c>
      <c r="AU259" s="172" t="s">
        <v>84</v>
      </c>
      <c r="AY259" s="13" t="s">
        <v>219</v>
      </c>
      <c r="BE259" s="91">
        <f t="shared" si="49"/>
        <v>0</v>
      </c>
      <c r="BF259" s="91">
        <f t="shared" si="50"/>
        <v>0</v>
      </c>
      <c r="BG259" s="91">
        <f t="shared" si="51"/>
        <v>0</v>
      </c>
      <c r="BH259" s="91">
        <f t="shared" si="52"/>
        <v>0</v>
      </c>
      <c r="BI259" s="91">
        <f t="shared" si="53"/>
        <v>0</v>
      </c>
      <c r="BJ259" s="13" t="s">
        <v>84</v>
      </c>
      <c r="BK259" s="91">
        <f t="shared" si="54"/>
        <v>0</v>
      </c>
      <c r="BL259" s="13" t="s">
        <v>389</v>
      </c>
      <c r="BM259" s="172" t="s">
        <v>1598</v>
      </c>
    </row>
    <row r="260" spans="1:65" s="2" customFormat="1" ht="24.3" customHeight="1" x14ac:dyDescent="0.2">
      <c r="A260" s="30"/>
      <c r="B260" s="128"/>
      <c r="C260" s="160" t="s">
        <v>474</v>
      </c>
      <c r="D260" s="160" t="s">
        <v>221</v>
      </c>
      <c r="E260" s="161" t="s">
        <v>1599</v>
      </c>
      <c r="F260" s="162" t="s">
        <v>1600</v>
      </c>
      <c r="G260" s="163" t="s">
        <v>926</v>
      </c>
      <c r="H260" s="164">
        <v>5</v>
      </c>
      <c r="I260" s="165"/>
      <c r="J260" s="166">
        <f t="shared" si="45"/>
        <v>0</v>
      </c>
      <c r="K260" s="167"/>
      <c r="L260" s="31"/>
      <c r="M260" s="168" t="s">
        <v>1</v>
      </c>
      <c r="N260" s="169" t="s">
        <v>38</v>
      </c>
      <c r="O260" s="59"/>
      <c r="P260" s="170">
        <f t="shared" si="46"/>
        <v>0</v>
      </c>
      <c r="Q260" s="170">
        <v>0</v>
      </c>
      <c r="R260" s="170">
        <f t="shared" si="47"/>
        <v>0</v>
      </c>
      <c r="S260" s="170">
        <v>0</v>
      </c>
      <c r="T260" s="171">
        <f t="shared" si="48"/>
        <v>0</v>
      </c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R260" s="172" t="s">
        <v>389</v>
      </c>
      <c r="AT260" s="172" t="s">
        <v>221</v>
      </c>
      <c r="AU260" s="172" t="s">
        <v>84</v>
      </c>
      <c r="AY260" s="13" t="s">
        <v>219</v>
      </c>
      <c r="BE260" s="91">
        <f t="shared" si="49"/>
        <v>0</v>
      </c>
      <c r="BF260" s="91">
        <f t="shared" si="50"/>
        <v>0</v>
      </c>
      <c r="BG260" s="91">
        <f t="shared" si="51"/>
        <v>0</v>
      </c>
      <c r="BH260" s="91">
        <f t="shared" si="52"/>
        <v>0</v>
      </c>
      <c r="BI260" s="91">
        <f t="shared" si="53"/>
        <v>0</v>
      </c>
      <c r="BJ260" s="13" t="s">
        <v>84</v>
      </c>
      <c r="BK260" s="91">
        <f t="shared" si="54"/>
        <v>0</v>
      </c>
      <c r="BL260" s="13" t="s">
        <v>389</v>
      </c>
      <c r="BM260" s="172" t="s">
        <v>717</v>
      </c>
    </row>
    <row r="261" spans="1:65" s="2" customFormat="1" ht="16.5" customHeight="1" x14ac:dyDescent="0.2">
      <c r="A261" s="30"/>
      <c r="B261" s="128"/>
      <c r="C261" s="178" t="s">
        <v>687</v>
      </c>
      <c r="D261" s="178" t="s">
        <v>680</v>
      </c>
      <c r="E261" s="179" t="s">
        <v>1601</v>
      </c>
      <c r="F261" s="180" t="s">
        <v>1602</v>
      </c>
      <c r="G261" s="181" t="s">
        <v>926</v>
      </c>
      <c r="H261" s="182">
        <v>5</v>
      </c>
      <c r="I261" s="183"/>
      <c r="J261" s="184">
        <f t="shared" si="45"/>
        <v>0</v>
      </c>
      <c r="K261" s="185"/>
      <c r="L261" s="186"/>
      <c r="M261" s="187" t="s">
        <v>1</v>
      </c>
      <c r="N261" s="188" t="s">
        <v>38</v>
      </c>
      <c r="O261" s="59"/>
      <c r="P261" s="170">
        <f t="shared" si="46"/>
        <v>0</v>
      </c>
      <c r="Q261" s="170">
        <v>0</v>
      </c>
      <c r="R261" s="170">
        <f t="shared" si="47"/>
        <v>0</v>
      </c>
      <c r="S261" s="170">
        <v>0</v>
      </c>
      <c r="T261" s="171">
        <f t="shared" si="48"/>
        <v>0</v>
      </c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R261" s="172" t="s">
        <v>768</v>
      </c>
      <c r="AT261" s="172" t="s">
        <v>680</v>
      </c>
      <c r="AU261" s="172" t="s">
        <v>84</v>
      </c>
      <c r="AY261" s="13" t="s">
        <v>219</v>
      </c>
      <c r="BE261" s="91">
        <f t="shared" si="49"/>
        <v>0</v>
      </c>
      <c r="BF261" s="91">
        <f t="shared" si="50"/>
        <v>0</v>
      </c>
      <c r="BG261" s="91">
        <f t="shared" si="51"/>
        <v>0</v>
      </c>
      <c r="BH261" s="91">
        <f t="shared" si="52"/>
        <v>0</v>
      </c>
      <c r="BI261" s="91">
        <f t="shared" si="53"/>
        <v>0</v>
      </c>
      <c r="BJ261" s="13" t="s">
        <v>84</v>
      </c>
      <c r="BK261" s="91">
        <f t="shared" si="54"/>
        <v>0</v>
      </c>
      <c r="BL261" s="13" t="s">
        <v>389</v>
      </c>
      <c r="BM261" s="172" t="s">
        <v>721</v>
      </c>
    </row>
    <row r="262" spans="1:65" s="2" customFormat="1" ht="16.5" customHeight="1" x14ac:dyDescent="0.2">
      <c r="A262" s="30"/>
      <c r="B262" s="128"/>
      <c r="C262" s="160" t="s">
        <v>478</v>
      </c>
      <c r="D262" s="160" t="s">
        <v>221</v>
      </c>
      <c r="E262" s="161" t="s">
        <v>1603</v>
      </c>
      <c r="F262" s="162" t="s">
        <v>1604</v>
      </c>
      <c r="G262" s="163" t="s">
        <v>926</v>
      </c>
      <c r="H262" s="164">
        <v>1</v>
      </c>
      <c r="I262" s="165"/>
      <c r="J262" s="166">
        <f t="shared" si="45"/>
        <v>0</v>
      </c>
      <c r="K262" s="167"/>
      <c r="L262" s="31"/>
      <c r="M262" s="168" t="s">
        <v>1</v>
      </c>
      <c r="N262" s="169" t="s">
        <v>38</v>
      </c>
      <c r="O262" s="59"/>
      <c r="P262" s="170">
        <f t="shared" si="46"/>
        <v>0</v>
      </c>
      <c r="Q262" s="170">
        <v>0</v>
      </c>
      <c r="R262" s="170">
        <f t="shared" si="47"/>
        <v>0</v>
      </c>
      <c r="S262" s="170">
        <v>0</v>
      </c>
      <c r="T262" s="171">
        <f t="shared" si="48"/>
        <v>0</v>
      </c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R262" s="172" t="s">
        <v>389</v>
      </c>
      <c r="AT262" s="172" t="s">
        <v>221</v>
      </c>
      <c r="AU262" s="172" t="s">
        <v>84</v>
      </c>
      <c r="AY262" s="13" t="s">
        <v>219</v>
      </c>
      <c r="BE262" s="91">
        <f t="shared" si="49"/>
        <v>0</v>
      </c>
      <c r="BF262" s="91">
        <f t="shared" si="50"/>
        <v>0</v>
      </c>
      <c r="BG262" s="91">
        <f t="shared" si="51"/>
        <v>0</v>
      </c>
      <c r="BH262" s="91">
        <f t="shared" si="52"/>
        <v>0</v>
      </c>
      <c r="BI262" s="91">
        <f t="shared" si="53"/>
        <v>0</v>
      </c>
      <c r="BJ262" s="13" t="s">
        <v>84</v>
      </c>
      <c r="BK262" s="91">
        <f t="shared" si="54"/>
        <v>0</v>
      </c>
      <c r="BL262" s="13" t="s">
        <v>389</v>
      </c>
      <c r="BM262" s="172" t="s">
        <v>1605</v>
      </c>
    </row>
    <row r="263" spans="1:65" s="2" customFormat="1" ht="16.5" customHeight="1" x14ac:dyDescent="0.2">
      <c r="A263" s="30"/>
      <c r="B263" s="128"/>
      <c r="C263" s="178" t="s">
        <v>694</v>
      </c>
      <c r="D263" s="178" t="s">
        <v>680</v>
      </c>
      <c r="E263" s="179" t="s">
        <v>1606</v>
      </c>
      <c r="F263" s="180" t="s">
        <v>1607</v>
      </c>
      <c r="G263" s="181" t="s">
        <v>926</v>
      </c>
      <c r="H263" s="182">
        <v>1</v>
      </c>
      <c r="I263" s="183"/>
      <c r="J263" s="184">
        <f t="shared" si="45"/>
        <v>0</v>
      </c>
      <c r="K263" s="185"/>
      <c r="L263" s="186"/>
      <c r="M263" s="187" t="s">
        <v>1</v>
      </c>
      <c r="N263" s="188" t="s">
        <v>38</v>
      </c>
      <c r="O263" s="59"/>
      <c r="P263" s="170">
        <f t="shared" si="46"/>
        <v>0</v>
      </c>
      <c r="Q263" s="170">
        <v>0</v>
      </c>
      <c r="R263" s="170">
        <f t="shared" si="47"/>
        <v>0</v>
      </c>
      <c r="S263" s="170">
        <v>0</v>
      </c>
      <c r="T263" s="171">
        <f t="shared" si="48"/>
        <v>0</v>
      </c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R263" s="172" t="s">
        <v>768</v>
      </c>
      <c r="AT263" s="172" t="s">
        <v>680</v>
      </c>
      <c r="AU263" s="172" t="s">
        <v>84</v>
      </c>
      <c r="AY263" s="13" t="s">
        <v>219</v>
      </c>
      <c r="BE263" s="91">
        <f t="shared" si="49"/>
        <v>0</v>
      </c>
      <c r="BF263" s="91">
        <f t="shared" si="50"/>
        <v>0</v>
      </c>
      <c r="BG263" s="91">
        <f t="shared" si="51"/>
        <v>0</v>
      </c>
      <c r="BH263" s="91">
        <f t="shared" si="52"/>
        <v>0</v>
      </c>
      <c r="BI263" s="91">
        <f t="shared" si="53"/>
        <v>0</v>
      </c>
      <c r="BJ263" s="13" t="s">
        <v>84</v>
      </c>
      <c r="BK263" s="91">
        <f t="shared" si="54"/>
        <v>0</v>
      </c>
      <c r="BL263" s="13" t="s">
        <v>389</v>
      </c>
      <c r="BM263" s="172" t="s">
        <v>730</v>
      </c>
    </row>
    <row r="264" spans="1:65" s="2" customFormat="1" ht="21.75" customHeight="1" x14ac:dyDescent="0.2">
      <c r="A264" s="30"/>
      <c r="B264" s="128"/>
      <c r="C264" s="160" t="s">
        <v>481</v>
      </c>
      <c r="D264" s="160" t="s">
        <v>221</v>
      </c>
      <c r="E264" s="161" t="s">
        <v>1608</v>
      </c>
      <c r="F264" s="162" t="s">
        <v>1609</v>
      </c>
      <c r="G264" s="163" t="s">
        <v>380</v>
      </c>
      <c r="H264" s="164">
        <v>440</v>
      </c>
      <c r="I264" s="165"/>
      <c r="J264" s="166">
        <f t="shared" si="45"/>
        <v>0</v>
      </c>
      <c r="K264" s="167"/>
      <c r="L264" s="31"/>
      <c r="M264" s="168" t="s">
        <v>1</v>
      </c>
      <c r="N264" s="169" t="s">
        <v>38</v>
      </c>
      <c r="O264" s="59"/>
      <c r="P264" s="170">
        <f t="shared" si="46"/>
        <v>0</v>
      </c>
      <c r="Q264" s="170">
        <v>0</v>
      </c>
      <c r="R264" s="170">
        <f t="shared" si="47"/>
        <v>0</v>
      </c>
      <c r="S264" s="170">
        <v>0</v>
      </c>
      <c r="T264" s="171">
        <f t="shared" si="48"/>
        <v>0</v>
      </c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R264" s="172" t="s">
        <v>389</v>
      </c>
      <c r="AT264" s="172" t="s">
        <v>221</v>
      </c>
      <c r="AU264" s="172" t="s">
        <v>84</v>
      </c>
      <c r="AY264" s="13" t="s">
        <v>219</v>
      </c>
      <c r="BE264" s="91">
        <f t="shared" si="49"/>
        <v>0</v>
      </c>
      <c r="BF264" s="91">
        <f t="shared" si="50"/>
        <v>0</v>
      </c>
      <c r="BG264" s="91">
        <f t="shared" si="51"/>
        <v>0</v>
      </c>
      <c r="BH264" s="91">
        <f t="shared" si="52"/>
        <v>0</v>
      </c>
      <c r="BI264" s="91">
        <f t="shared" si="53"/>
        <v>0</v>
      </c>
      <c r="BJ264" s="13" t="s">
        <v>84</v>
      </c>
      <c r="BK264" s="91">
        <f t="shared" si="54"/>
        <v>0</v>
      </c>
      <c r="BL264" s="13" t="s">
        <v>389</v>
      </c>
      <c r="BM264" s="172" t="s">
        <v>733</v>
      </c>
    </row>
    <row r="265" spans="1:65" s="2" customFormat="1" ht="24.3" customHeight="1" x14ac:dyDescent="0.2">
      <c r="A265" s="30"/>
      <c r="B265" s="128"/>
      <c r="C265" s="178" t="s">
        <v>701</v>
      </c>
      <c r="D265" s="178" t="s">
        <v>680</v>
      </c>
      <c r="E265" s="179" t="s">
        <v>1610</v>
      </c>
      <c r="F265" s="180" t="s">
        <v>1611</v>
      </c>
      <c r="G265" s="181" t="s">
        <v>1</v>
      </c>
      <c r="H265" s="182">
        <v>440</v>
      </c>
      <c r="I265" s="183"/>
      <c r="J265" s="184">
        <f t="shared" si="45"/>
        <v>0</v>
      </c>
      <c r="K265" s="185"/>
      <c r="L265" s="186"/>
      <c r="M265" s="187" t="s">
        <v>1</v>
      </c>
      <c r="N265" s="188" t="s">
        <v>38</v>
      </c>
      <c r="O265" s="59"/>
      <c r="P265" s="170">
        <f t="shared" si="46"/>
        <v>0</v>
      </c>
      <c r="Q265" s="170">
        <v>0</v>
      </c>
      <c r="R265" s="170">
        <f t="shared" si="47"/>
        <v>0</v>
      </c>
      <c r="S265" s="170">
        <v>0</v>
      </c>
      <c r="T265" s="171">
        <f t="shared" si="48"/>
        <v>0</v>
      </c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R265" s="172" t="s">
        <v>768</v>
      </c>
      <c r="AT265" s="172" t="s">
        <v>680</v>
      </c>
      <c r="AU265" s="172" t="s">
        <v>84</v>
      </c>
      <c r="AY265" s="13" t="s">
        <v>219</v>
      </c>
      <c r="BE265" s="91">
        <f t="shared" si="49"/>
        <v>0</v>
      </c>
      <c r="BF265" s="91">
        <f t="shared" si="50"/>
        <v>0</v>
      </c>
      <c r="BG265" s="91">
        <f t="shared" si="51"/>
        <v>0</v>
      </c>
      <c r="BH265" s="91">
        <f t="shared" si="52"/>
        <v>0</v>
      </c>
      <c r="BI265" s="91">
        <f t="shared" si="53"/>
        <v>0</v>
      </c>
      <c r="BJ265" s="13" t="s">
        <v>84</v>
      </c>
      <c r="BK265" s="91">
        <f t="shared" si="54"/>
        <v>0</v>
      </c>
      <c r="BL265" s="13" t="s">
        <v>389</v>
      </c>
      <c r="BM265" s="172" t="s">
        <v>737</v>
      </c>
    </row>
    <row r="266" spans="1:65" s="2" customFormat="1" ht="16.5" customHeight="1" x14ac:dyDescent="0.2">
      <c r="A266" s="30"/>
      <c r="B266" s="128"/>
      <c r="C266" s="160" t="s">
        <v>485</v>
      </c>
      <c r="D266" s="160" t="s">
        <v>221</v>
      </c>
      <c r="E266" s="161" t="s">
        <v>1612</v>
      </c>
      <c r="F266" s="162" t="s">
        <v>1613</v>
      </c>
      <c r="G266" s="163" t="s">
        <v>926</v>
      </c>
      <c r="H266" s="164">
        <v>4</v>
      </c>
      <c r="I266" s="165"/>
      <c r="J266" s="166">
        <f t="shared" si="45"/>
        <v>0</v>
      </c>
      <c r="K266" s="167"/>
      <c r="L266" s="31"/>
      <c r="M266" s="168" t="s">
        <v>1</v>
      </c>
      <c r="N266" s="169" t="s">
        <v>38</v>
      </c>
      <c r="O266" s="59"/>
      <c r="P266" s="170">
        <f t="shared" si="46"/>
        <v>0</v>
      </c>
      <c r="Q266" s="170">
        <v>0</v>
      </c>
      <c r="R266" s="170">
        <f t="shared" si="47"/>
        <v>0</v>
      </c>
      <c r="S266" s="170">
        <v>0</v>
      </c>
      <c r="T266" s="171">
        <f t="shared" si="48"/>
        <v>0</v>
      </c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R266" s="172" t="s">
        <v>389</v>
      </c>
      <c r="AT266" s="172" t="s">
        <v>221</v>
      </c>
      <c r="AU266" s="172" t="s">
        <v>84</v>
      </c>
      <c r="AY266" s="13" t="s">
        <v>219</v>
      </c>
      <c r="BE266" s="91">
        <f t="shared" si="49"/>
        <v>0</v>
      </c>
      <c r="BF266" s="91">
        <f t="shared" si="50"/>
        <v>0</v>
      </c>
      <c r="BG266" s="91">
        <f t="shared" si="51"/>
        <v>0</v>
      </c>
      <c r="BH266" s="91">
        <f t="shared" si="52"/>
        <v>0</v>
      </c>
      <c r="BI266" s="91">
        <f t="shared" si="53"/>
        <v>0</v>
      </c>
      <c r="BJ266" s="13" t="s">
        <v>84</v>
      </c>
      <c r="BK266" s="91">
        <f t="shared" si="54"/>
        <v>0</v>
      </c>
      <c r="BL266" s="13" t="s">
        <v>389</v>
      </c>
      <c r="BM266" s="172" t="s">
        <v>740</v>
      </c>
    </row>
    <row r="267" spans="1:65" s="2" customFormat="1" ht="16.5" customHeight="1" x14ac:dyDescent="0.2">
      <c r="A267" s="30"/>
      <c r="B267" s="128"/>
      <c r="C267" s="178" t="s">
        <v>708</v>
      </c>
      <c r="D267" s="178" t="s">
        <v>680</v>
      </c>
      <c r="E267" s="179" t="s">
        <v>1614</v>
      </c>
      <c r="F267" s="180" t="s">
        <v>1615</v>
      </c>
      <c r="G267" s="181" t="s">
        <v>926</v>
      </c>
      <c r="H267" s="182">
        <v>4</v>
      </c>
      <c r="I267" s="183"/>
      <c r="J267" s="184">
        <f t="shared" si="45"/>
        <v>0</v>
      </c>
      <c r="K267" s="185"/>
      <c r="L267" s="186"/>
      <c r="M267" s="187" t="s">
        <v>1</v>
      </c>
      <c r="N267" s="188" t="s">
        <v>38</v>
      </c>
      <c r="O267" s="59"/>
      <c r="P267" s="170">
        <f t="shared" si="46"/>
        <v>0</v>
      </c>
      <c r="Q267" s="170">
        <v>0</v>
      </c>
      <c r="R267" s="170">
        <f t="shared" si="47"/>
        <v>0</v>
      </c>
      <c r="S267" s="170">
        <v>0</v>
      </c>
      <c r="T267" s="171">
        <f t="shared" si="48"/>
        <v>0</v>
      </c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R267" s="172" t="s">
        <v>768</v>
      </c>
      <c r="AT267" s="172" t="s">
        <v>680</v>
      </c>
      <c r="AU267" s="172" t="s">
        <v>84</v>
      </c>
      <c r="AY267" s="13" t="s">
        <v>219</v>
      </c>
      <c r="BE267" s="91">
        <f t="shared" si="49"/>
        <v>0</v>
      </c>
      <c r="BF267" s="91">
        <f t="shared" si="50"/>
        <v>0</v>
      </c>
      <c r="BG267" s="91">
        <f t="shared" si="51"/>
        <v>0</v>
      </c>
      <c r="BH267" s="91">
        <f t="shared" si="52"/>
        <v>0</v>
      </c>
      <c r="BI267" s="91">
        <f t="shared" si="53"/>
        <v>0</v>
      </c>
      <c r="BJ267" s="13" t="s">
        <v>84</v>
      </c>
      <c r="BK267" s="91">
        <f t="shared" si="54"/>
        <v>0</v>
      </c>
      <c r="BL267" s="13" t="s">
        <v>389</v>
      </c>
      <c r="BM267" s="172" t="s">
        <v>744</v>
      </c>
    </row>
    <row r="268" spans="1:65" s="2" customFormat="1" ht="16.5" customHeight="1" x14ac:dyDescent="0.2">
      <c r="A268" s="30"/>
      <c r="B268" s="128"/>
      <c r="C268" s="160" t="s">
        <v>488</v>
      </c>
      <c r="D268" s="160" t="s">
        <v>221</v>
      </c>
      <c r="E268" s="161" t="s">
        <v>1616</v>
      </c>
      <c r="F268" s="162" t="s">
        <v>1617</v>
      </c>
      <c r="G268" s="163" t="s">
        <v>926</v>
      </c>
      <c r="H268" s="164">
        <v>5</v>
      </c>
      <c r="I268" s="165"/>
      <c r="J268" s="166">
        <f t="shared" si="45"/>
        <v>0</v>
      </c>
      <c r="K268" s="167"/>
      <c r="L268" s="31"/>
      <c r="M268" s="168" t="s">
        <v>1</v>
      </c>
      <c r="N268" s="169" t="s">
        <v>38</v>
      </c>
      <c r="O268" s="59"/>
      <c r="P268" s="170">
        <f t="shared" si="46"/>
        <v>0</v>
      </c>
      <c r="Q268" s="170">
        <v>0</v>
      </c>
      <c r="R268" s="170">
        <f t="shared" si="47"/>
        <v>0</v>
      </c>
      <c r="S268" s="170">
        <v>0</v>
      </c>
      <c r="T268" s="171">
        <f t="shared" si="48"/>
        <v>0</v>
      </c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R268" s="172" t="s">
        <v>389</v>
      </c>
      <c r="AT268" s="172" t="s">
        <v>221</v>
      </c>
      <c r="AU268" s="172" t="s">
        <v>84</v>
      </c>
      <c r="AY268" s="13" t="s">
        <v>219</v>
      </c>
      <c r="BE268" s="91">
        <f t="shared" si="49"/>
        <v>0</v>
      </c>
      <c r="BF268" s="91">
        <f t="shared" si="50"/>
        <v>0</v>
      </c>
      <c r="BG268" s="91">
        <f t="shared" si="51"/>
        <v>0</v>
      </c>
      <c r="BH268" s="91">
        <f t="shared" si="52"/>
        <v>0</v>
      </c>
      <c r="BI268" s="91">
        <f t="shared" si="53"/>
        <v>0</v>
      </c>
      <c r="BJ268" s="13" t="s">
        <v>84</v>
      </c>
      <c r="BK268" s="91">
        <f t="shared" si="54"/>
        <v>0</v>
      </c>
      <c r="BL268" s="13" t="s">
        <v>389</v>
      </c>
      <c r="BM268" s="172" t="s">
        <v>747</v>
      </c>
    </row>
    <row r="269" spans="1:65" s="2" customFormat="1" ht="24.3" customHeight="1" x14ac:dyDescent="0.2">
      <c r="A269" s="30"/>
      <c r="B269" s="128"/>
      <c r="C269" s="178" t="s">
        <v>718</v>
      </c>
      <c r="D269" s="178" t="s">
        <v>680</v>
      </c>
      <c r="E269" s="179" t="s">
        <v>1618</v>
      </c>
      <c r="F269" s="180" t="s">
        <v>1619</v>
      </c>
      <c r="G269" s="181" t="s">
        <v>926</v>
      </c>
      <c r="H269" s="182">
        <v>5</v>
      </c>
      <c r="I269" s="183"/>
      <c r="J269" s="184">
        <f t="shared" si="45"/>
        <v>0</v>
      </c>
      <c r="K269" s="185"/>
      <c r="L269" s="186"/>
      <c r="M269" s="187" t="s">
        <v>1</v>
      </c>
      <c r="N269" s="188" t="s">
        <v>38</v>
      </c>
      <c r="O269" s="59"/>
      <c r="P269" s="170">
        <f t="shared" si="46"/>
        <v>0</v>
      </c>
      <c r="Q269" s="170">
        <v>0</v>
      </c>
      <c r="R269" s="170">
        <f t="shared" si="47"/>
        <v>0</v>
      </c>
      <c r="S269" s="170">
        <v>0</v>
      </c>
      <c r="T269" s="171">
        <f t="shared" si="48"/>
        <v>0</v>
      </c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R269" s="172" t="s">
        <v>768</v>
      </c>
      <c r="AT269" s="172" t="s">
        <v>680</v>
      </c>
      <c r="AU269" s="172" t="s">
        <v>84</v>
      </c>
      <c r="AY269" s="13" t="s">
        <v>219</v>
      </c>
      <c r="BE269" s="91">
        <f t="shared" si="49"/>
        <v>0</v>
      </c>
      <c r="BF269" s="91">
        <f t="shared" si="50"/>
        <v>0</v>
      </c>
      <c r="BG269" s="91">
        <f t="shared" si="51"/>
        <v>0</v>
      </c>
      <c r="BH269" s="91">
        <f t="shared" si="52"/>
        <v>0</v>
      </c>
      <c r="BI269" s="91">
        <f t="shared" si="53"/>
        <v>0</v>
      </c>
      <c r="BJ269" s="13" t="s">
        <v>84</v>
      </c>
      <c r="BK269" s="91">
        <f t="shared" si="54"/>
        <v>0</v>
      </c>
      <c r="BL269" s="13" t="s">
        <v>389</v>
      </c>
      <c r="BM269" s="172" t="s">
        <v>751</v>
      </c>
    </row>
    <row r="270" spans="1:65" s="11" customFormat="1" ht="22.8" customHeight="1" x14ac:dyDescent="0.25">
      <c r="B270" s="147"/>
      <c r="D270" s="148" t="s">
        <v>71</v>
      </c>
      <c r="E270" s="158" t="s">
        <v>1620</v>
      </c>
      <c r="F270" s="158" t="s">
        <v>1621</v>
      </c>
      <c r="I270" s="150"/>
      <c r="J270" s="159">
        <f>BK270</f>
        <v>0</v>
      </c>
      <c r="L270" s="147"/>
      <c r="M270" s="152"/>
      <c r="N270" s="153"/>
      <c r="O270" s="153"/>
      <c r="P270" s="154">
        <f>SUM(P271:P277)</f>
        <v>0</v>
      </c>
      <c r="Q270" s="153"/>
      <c r="R270" s="154">
        <f>SUM(R271:R277)</f>
        <v>1.56315</v>
      </c>
      <c r="S270" s="153"/>
      <c r="T270" s="155">
        <f>SUM(T271:T277)</f>
        <v>0</v>
      </c>
      <c r="AR270" s="148" t="s">
        <v>91</v>
      </c>
      <c r="AT270" s="156" t="s">
        <v>71</v>
      </c>
      <c r="AU270" s="156" t="s">
        <v>78</v>
      </c>
      <c r="AY270" s="148" t="s">
        <v>219</v>
      </c>
      <c r="BK270" s="157">
        <f>SUM(BK271:BK277)</f>
        <v>0</v>
      </c>
    </row>
    <row r="271" spans="1:65" s="2" customFormat="1" ht="24.3" customHeight="1" x14ac:dyDescent="0.2">
      <c r="A271" s="30"/>
      <c r="B271" s="128"/>
      <c r="C271" s="160" t="s">
        <v>492</v>
      </c>
      <c r="D271" s="160" t="s">
        <v>221</v>
      </c>
      <c r="E271" s="161" t="s">
        <v>1622</v>
      </c>
      <c r="F271" s="162" t="s">
        <v>1623</v>
      </c>
      <c r="G271" s="163" t="s">
        <v>380</v>
      </c>
      <c r="H271" s="164">
        <v>15</v>
      </c>
      <c r="I271" s="165"/>
      <c r="J271" s="166">
        <f t="shared" ref="J271:J277" si="55">ROUND(I271*H271,2)</f>
        <v>0</v>
      </c>
      <c r="K271" s="167"/>
      <c r="L271" s="31"/>
      <c r="M271" s="168" t="s">
        <v>1</v>
      </c>
      <c r="N271" s="169" t="s">
        <v>38</v>
      </c>
      <c r="O271" s="59"/>
      <c r="P271" s="170">
        <f t="shared" ref="P271:P277" si="56">O271*H271</f>
        <v>0</v>
      </c>
      <c r="Q271" s="170">
        <v>0</v>
      </c>
      <c r="R271" s="170">
        <f t="shared" ref="R271:R277" si="57">Q271*H271</f>
        <v>0</v>
      </c>
      <c r="S271" s="170">
        <v>0</v>
      </c>
      <c r="T271" s="171">
        <f t="shared" ref="T271:T277" si="58">S271*H271</f>
        <v>0</v>
      </c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R271" s="172" t="s">
        <v>389</v>
      </c>
      <c r="AT271" s="172" t="s">
        <v>221</v>
      </c>
      <c r="AU271" s="172" t="s">
        <v>84</v>
      </c>
      <c r="AY271" s="13" t="s">
        <v>219</v>
      </c>
      <c r="BE271" s="91">
        <f t="shared" ref="BE271:BE277" si="59">IF(N271="základná",J271,0)</f>
        <v>0</v>
      </c>
      <c r="BF271" s="91">
        <f t="shared" ref="BF271:BF277" si="60">IF(N271="znížená",J271,0)</f>
        <v>0</v>
      </c>
      <c r="BG271" s="91">
        <f t="shared" ref="BG271:BG277" si="61">IF(N271="zákl. prenesená",J271,0)</f>
        <v>0</v>
      </c>
      <c r="BH271" s="91">
        <f t="shared" ref="BH271:BH277" si="62">IF(N271="zníž. prenesená",J271,0)</f>
        <v>0</v>
      </c>
      <c r="BI271" s="91">
        <f t="shared" ref="BI271:BI277" si="63">IF(N271="nulová",J271,0)</f>
        <v>0</v>
      </c>
      <c r="BJ271" s="13" t="s">
        <v>84</v>
      </c>
      <c r="BK271" s="91">
        <f t="shared" ref="BK271:BK277" si="64">ROUND(I271*H271,2)</f>
        <v>0</v>
      </c>
      <c r="BL271" s="13" t="s">
        <v>389</v>
      </c>
      <c r="BM271" s="172" t="s">
        <v>754</v>
      </c>
    </row>
    <row r="272" spans="1:65" s="2" customFormat="1" ht="33" customHeight="1" x14ac:dyDescent="0.2">
      <c r="A272" s="30"/>
      <c r="B272" s="128"/>
      <c r="C272" s="160" t="s">
        <v>727</v>
      </c>
      <c r="D272" s="160" t="s">
        <v>221</v>
      </c>
      <c r="E272" s="161" t="s">
        <v>1624</v>
      </c>
      <c r="F272" s="162" t="s">
        <v>1625</v>
      </c>
      <c r="G272" s="163" t="s">
        <v>380</v>
      </c>
      <c r="H272" s="164">
        <v>15</v>
      </c>
      <c r="I272" s="165"/>
      <c r="J272" s="166">
        <f t="shared" si="55"/>
        <v>0</v>
      </c>
      <c r="K272" s="167"/>
      <c r="L272" s="31"/>
      <c r="M272" s="168" t="s">
        <v>1</v>
      </c>
      <c r="N272" s="169" t="s">
        <v>38</v>
      </c>
      <c r="O272" s="59"/>
      <c r="P272" s="170">
        <f t="shared" si="56"/>
        <v>0</v>
      </c>
      <c r="Q272" s="170">
        <v>0</v>
      </c>
      <c r="R272" s="170">
        <f t="shared" si="57"/>
        <v>0</v>
      </c>
      <c r="S272" s="170">
        <v>0</v>
      </c>
      <c r="T272" s="171">
        <f t="shared" si="58"/>
        <v>0</v>
      </c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R272" s="172" t="s">
        <v>389</v>
      </c>
      <c r="AT272" s="172" t="s">
        <v>221</v>
      </c>
      <c r="AU272" s="172" t="s">
        <v>84</v>
      </c>
      <c r="AY272" s="13" t="s">
        <v>219</v>
      </c>
      <c r="BE272" s="91">
        <f t="shared" si="59"/>
        <v>0</v>
      </c>
      <c r="BF272" s="91">
        <f t="shared" si="60"/>
        <v>0</v>
      </c>
      <c r="BG272" s="91">
        <f t="shared" si="61"/>
        <v>0</v>
      </c>
      <c r="BH272" s="91">
        <f t="shared" si="62"/>
        <v>0</v>
      </c>
      <c r="BI272" s="91">
        <f t="shared" si="63"/>
        <v>0</v>
      </c>
      <c r="BJ272" s="13" t="s">
        <v>84</v>
      </c>
      <c r="BK272" s="91">
        <f t="shared" si="64"/>
        <v>0</v>
      </c>
      <c r="BL272" s="13" t="s">
        <v>389</v>
      </c>
      <c r="BM272" s="172" t="s">
        <v>758</v>
      </c>
    </row>
    <row r="273" spans="1:65" s="2" customFormat="1" ht="16.5" customHeight="1" x14ac:dyDescent="0.2">
      <c r="A273" s="30"/>
      <c r="B273" s="128"/>
      <c r="C273" s="178" t="s">
        <v>495</v>
      </c>
      <c r="D273" s="178" t="s">
        <v>680</v>
      </c>
      <c r="E273" s="179" t="s">
        <v>1626</v>
      </c>
      <c r="F273" s="180" t="s">
        <v>1627</v>
      </c>
      <c r="G273" s="181" t="s">
        <v>250</v>
      </c>
      <c r="H273" s="182">
        <v>1.56</v>
      </c>
      <c r="I273" s="183"/>
      <c r="J273" s="184">
        <f t="shared" si="55"/>
        <v>0</v>
      </c>
      <c r="K273" s="185"/>
      <c r="L273" s="186"/>
      <c r="M273" s="187" t="s">
        <v>1</v>
      </c>
      <c r="N273" s="188" t="s">
        <v>38</v>
      </c>
      <c r="O273" s="59"/>
      <c r="P273" s="170">
        <f t="shared" si="56"/>
        <v>0</v>
      </c>
      <c r="Q273" s="170">
        <v>1</v>
      </c>
      <c r="R273" s="170">
        <f t="shared" si="57"/>
        <v>1.56</v>
      </c>
      <c r="S273" s="170">
        <v>0</v>
      </c>
      <c r="T273" s="171">
        <f t="shared" si="58"/>
        <v>0</v>
      </c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R273" s="172" t="s">
        <v>768</v>
      </c>
      <c r="AT273" s="172" t="s">
        <v>680</v>
      </c>
      <c r="AU273" s="172" t="s">
        <v>84</v>
      </c>
      <c r="AY273" s="13" t="s">
        <v>219</v>
      </c>
      <c r="BE273" s="91">
        <f t="shared" si="59"/>
        <v>0</v>
      </c>
      <c r="BF273" s="91">
        <f t="shared" si="60"/>
        <v>0</v>
      </c>
      <c r="BG273" s="91">
        <f t="shared" si="61"/>
        <v>0</v>
      </c>
      <c r="BH273" s="91">
        <f t="shared" si="62"/>
        <v>0</v>
      </c>
      <c r="BI273" s="91">
        <f t="shared" si="63"/>
        <v>0</v>
      </c>
      <c r="BJ273" s="13" t="s">
        <v>84</v>
      </c>
      <c r="BK273" s="91">
        <f t="shared" si="64"/>
        <v>0</v>
      </c>
      <c r="BL273" s="13" t="s">
        <v>389</v>
      </c>
      <c r="BM273" s="172" t="s">
        <v>761</v>
      </c>
    </row>
    <row r="274" spans="1:65" s="2" customFormat="1" ht="24.3" customHeight="1" x14ac:dyDescent="0.2">
      <c r="A274" s="30"/>
      <c r="B274" s="128"/>
      <c r="C274" s="160" t="s">
        <v>734</v>
      </c>
      <c r="D274" s="160" t="s">
        <v>221</v>
      </c>
      <c r="E274" s="161" t="s">
        <v>1628</v>
      </c>
      <c r="F274" s="162" t="s">
        <v>1629</v>
      </c>
      <c r="G274" s="163" t="s">
        <v>380</v>
      </c>
      <c r="H274" s="164">
        <v>15</v>
      </c>
      <c r="I274" s="165"/>
      <c r="J274" s="166">
        <f t="shared" si="55"/>
        <v>0</v>
      </c>
      <c r="K274" s="167"/>
      <c r="L274" s="31"/>
      <c r="M274" s="168" t="s">
        <v>1</v>
      </c>
      <c r="N274" s="169" t="s">
        <v>38</v>
      </c>
      <c r="O274" s="59"/>
      <c r="P274" s="170">
        <f t="shared" si="56"/>
        <v>0</v>
      </c>
      <c r="Q274" s="170">
        <v>0</v>
      </c>
      <c r="R274" s="170">
        <f t="shared" si="57"/>
        <v>0</v>
      </c>
      <c r="S274" s="170">
        <v>0</v>
      </c>
      <c r="T274" s="171">
        <f t="shared" si="58"/>
        <v>0</v>
      </c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R274" s="172" t="s">
        <v>389</v>
      </c>
      <c r="AT274" s="172" t="s">
        <v>221</v>
      </c>
      <c r="AU274" s="172" t="s">
        <v>84</v>
      </c>
      <c r="AY274" s="13" t="s">
        <v>219</v>
      </c>
      <c r="BE274" s="91">
        <f t="shared" si="59"/>
        <v>0</v>
      </c>
      <c r="BF274" s="91">
        <f t="shared" si="60"/>
        <v>0</v>
      </c>
      <c r="BG274" s="91">
        <f t="shared" si="61"/>
        <v>0</v>
      </c>
      <c r="BH274" s="91">
        <f t="shared" si="62"/>
        <v>0</v>
      </c>
      <c r="BI274" s="91">
        <f t="shared" si="63"/>
        <v>0</v>
      </c>
      <c r="BJ274" s="13" t="s">
        <v>84</v>
      </c>
      <c r="BK274" s="91">
        <f t="shared" si="64"/>
        <v>0</v>
      </c>
      <c r="BL274" s="13" t="s">
        <v>389</v>
      </c>
      <c r="BM274" s="172" t="s">
        <v>765</v>
      </c>
    </row>
    <row r="275" spans="1:65" s="2" customFormat="1" ht="24.3" customHeight="1" x14ac:dyDescent="0.2">
      <c r="A275" s="30"/>
      <c r="B275" s="128"/>
      <c r="C275" s="178" t="s">
        <v>499</v>
      </c>
      <c r="D275" s="178" t="s">
        <v>680</v>
      </c>
      <c r="E275" s="179" t="s">
        <v>1630</v>
      </c>
      <c r="F275" s="180" t="s">
        <v>1631</v>
      </c>
      <c r="G275" s="181" t="s">
        <v>380</v>
      </c>
      <c r="H275" s="182">
        <v>15</v>
      </c>
      <c r="I275" s="183"/>
      <c r="J275" s="184">
        <f t="shared" si="55"/>
        <v>0</v>
      </c>
      <c r="K275" s="185"/>
      <c r="L275" s="186"/>
      <c r="M275" s="187" t="s">
        <v>1</v>
      </c>
      <c r="N275" s="188" t="s">
        <v>38</v>
      </c>
      <c r="O275" s="59"/>
      <c r="P275" s="170">
        <f t="shared" si="56"/>
        <v>0</v>
      </c>
      <c r="Q275" s="170">
        <v>2.1000000000000001E-4</v>
      </c>
      <c r="R275" s="170">
        <f t="shared" si="57"/>
        <v>3.15E-3</v>
      </c>
      <c r="S275" s="170">
        <v>0</v>
      </c>
      <c r="T275" s="171">
        <f t="shared" si="58"/>
        <v>0</v>
      </c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R275" s="172" t="s">
        <v>768</v>
      </c>
      <c r="AT275" s="172" t="s">
        <v>680</v>
      </c>
      <c r="AU275" s="172" t="s">
        <v>84</v>
      </c>
      <c r="AY275" s="13" t="s">
        <v>219</v>
      </c>
      <c r="BE275" s="91">
        <f t="shared" si="59"/>
        <v>0</v>
      </c>
      <c r="BF275" s="91">
        <f t="shared" si="60"/>
        <v>0</v>
      </c>
      <c r="BG275" s="91">
        <f t="shared" si="61"/>
        <v>0</v>
      </c>
      <c r="BH275" s="91">
        <f t="shared" si="62"/>
        <v>0</v>
      </c>
      <c r="BI275" s="91">
        <f t="shared" si="63"/>
        <v>0</v>
      </c>
      <c r="BJ275" s="13" t="s">
        <v>84</v>
      </c>
      <c r="BK275" s="91">
        <f t="shared" si="64"/>
        <v>0</v>
      </c>
      <c r="BL275" s="13" t="s">
        <v>389</v>
      </c>
      <c r="BM275" s="172" t="s">
        <v>768</v>
      </c>
    </row>
    <row r="276" spans="1:65" s="2" customFormat="1" ht="33" customHeight="1" x14ac:dyDescent="0.2">
      <c r="A276" s="30"/>
      <c r="B276" s="128"/>
      <c r="C276" s="160" t="s">
        <v>741</v>
      </c>
      <c r="D276" s="160" t="s">
        <v>221</v>
      </c>
      <c r="E276" s="161" t="s">
        <v>1632</v>
      </c>
      <c r="F276" s="162" t="s">
        <v>1633</v>
      </c>
      <c r="G276" s="163" t="s">
        <v>380</v>
      </c>
      <c r="H276" s="164">
        <v>15</v>
      </c>
      <c r="I276" s="165"/>
      <c r="J276" s="166">
        <f t="shared" si="55"/>
        <v>0</v>
      </c>
      <c r="K276" s="167"/>
      <c r="L276" s="31"/>
      <c r="M276" s="168" t="s">
        <v>1</v>
      </c>
      <c r="N276" s="169" t="s">
        <v>38</v>
      </c>
      <c r="O276" s="59"/>
      <c r="P276" s="170">
        <f t="shared" si="56"/>
        <v>0</v>
      </c>
      <c r="Q276" s="170">
        <v>0</v>
      </c>
      <c r="R276" s="170">
        <f t="shared" si="57"/>
        <v>0</v>
      </c>
      <c r="S276" s="170">
        <v>0</v>
      </c>
      <c r="T276" s="171">
        <f t="shared" si="58"/>
        <v>0</v>
      </c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R276" s="172" t="s">
        <v>389</v>
      </c>
      <c r="AT276" s="172" t="s">
        <v>221</v>
      </c>
      <c r="AU276" s="172" t="s">
        <v>84</v>
      </c>
      <c r="AY276" s="13" t="s">
        <v>219</v>
      </c>
      <c r="BE276" s="91">
        <f t="shared" si="59"/>
        <v>0</v>
      </c>
      <c r="BF276" s="91">
        <f t="shared" si="60"/>
        <v>0</v>
      </c>
      <c r="BG276" s="91">
        <f t="shared" si="61"/>
        <v>0</v>
      </c>
      <c r="BH276" s="91">
        <f t="shared" si="62"/>
        <v>0</v>
      </c>
      <c r="BI276" s="91">
        <f t="shared" si="63"/>
        <v>0</v>
      </c>
      <c r="BJ276" s="13" t="s">
        <v>84</v>
      </c>
      <c r="BK276" s="91">
        <f t="shared" si="64"/>
        <v>0</v>
      </c>
      <c r="BL276" s="13" t="s">
        <v>389</v>
      </c>
      <c r="BM276" s="172" t="s">
        <v>772</v>
      </c>
    </row>
    <row r="277" spans="1:65" s="2" customFormat="1" ht="33" customHeight="1" x14ac:dyDescent="0.2">
      <c r="A277" s="30"/>
      <c r="B277" s="128"/>
      <c r="C277" s="160" t="s">
        <v>502</v>
      </c>
      <c r="D277" s="160" t="s">
        <v>221</v>
      </c>
      <c r="E277" s="161" t="s">
        <v>1634</v>
      </c>
      <c r="F277" s="162" t="s">
        <v>1635</v>
      </c>
      <c r="G277" s="163" t="s">
        <v>321</v>
      </c>
      <c r="H277" s="164">
        <v>15</v>
      </c>
      <c r="I277" s="165"/>
      <c r="J277" s="166">
        <f t="shared" si="55"/>
        <v>0</v>
      </c>
      <c r="K277" s="167"/>
      <c r="L277" s="31"/>
      <c r="M277" s="168" t="s">
        <v>1</v>
      </c>
      <c r="N277" s="169" t="s">
        <v>38</v>
      </c>
      <c r="O277" s="59"/>
      <c r="P277" s="170">
        <f t="shared" si="56"/>
        <v>0</v>
      </c>
      <c r="Q277" s="170">
        <v>0</v>
      </c>
      <c r="R277" s="170">
        <f t="shared" si="57"/>
        <v>0</v>
      </c>
      <c r="S277" s="170">
        <v>0</v>
      </c>
      <c r="T277" s="171">
        <f t="shared" si="58"/>
        <v>0</v>
      </c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R277" s="172" t="s">
        <v>389</v>
      </c>
      <c r="AT277" s="172" t="s">
        <v>221</v>
      </c>
      <c r="AU277" s="172" t="s">
        <v>84</v>
      </c>
      <c r="AY277" s="13" t="s">
        <v>219</v>
      </c>
      <c r="BE277" s="91">
        <f t="shared" si="59"/>
        <v>0</v>
      </c>
      <c r="BF277" s="91">
        <f t="shared" si="60"/>
        <v>0</v>
      </c>
      <c r="BG277" s="91">
        <f t="shared" si="61"/>
        <v>0</v>
      </c>
      <c r="BH277" s="91">
        <f t="shared" si="62"/>
        <v>0</v>
      </c>
      <c r="BI277" s="91">
        <f t="shared" si="63"/>
        <v>0</v>
      </c>
      <c r="BJ277" s="13" t="s">
        <v>84</v>
      </c>
      <c r="BK277" s="91">
        <f t="shared" si="64"/>
        <v>0</v>
      </c>
      <c r="BL277" s="13" t="s">
        <v>389</v>
      </c>
      <c r="BM277" s="172" t="s">
        <v>775</v>
      </c>
    </row>
    <row r="278" spans="1:65" s="11" customFormat="1" ht="25.95" customHeight="1" x14ac:dyDescent="0.25">
      <c r="B278" s="147"/>
      <c r="D278" s="148" t="s">
        <v>71</v>
      </c>
      <c r="E278" s="149" t="s">
        <v>198</v>
      </c>
      <c r="F278" s="149" t="s">
        <v>1636</v>
      </c>
      <c r="I278" s="150"/>
      <c r="J278" s="151">
        <f>BK278</f>
        <v>0</v>
      </c>
      <c r="L278" s="147"/>
      <c r="M278" s="152"/>
      <c r="N278" s="153"/>
      <c r="O278" s="153"/>
      <c r="P278" s="154">
        <f>SUM(P279:P284)</f>
        <v>0</v>
      </c>
      <c r="Q278" s="153"/>
      <c r="R278" s="154">
        <f>SUM(R279:R284)</f>
        <v>0</v>
      </c>
      <c r="S278" s="153"/>
      <c r="T278" s="155">
        <f>SUM(T279:T284)</f>
        <v>0</v>
      </c>
      <c r="AR278" s="148" t="s">
        <v>234</v>
      </c>
      <c r="AT278" s="156" t="s">
        <v>71</v>
      </c>
      <c r="AU278" s="156" t="s">
        <v>72</v>
      </c>
      <c r="AY278" s="148" t="s">
        <v>219</v>
      </c>
      <c r="BK278" s="157">
        <f>SUM(BK279:BK284)</f>
        <v>0</v>
      </c>
    </row>
    <row r="279" spans="1:65" s="2" customFormat="1" ht="44.25" customHeight="1" x14ac:dyDescent="0.2">
      <c r="A279" s="30"/>
      <c r="B279" s="128"/>
      <c r="C279" s="160" t="s">
        <v>748</v>
      </c>
      <c r="D279" s="160" t="s">
        <v>221</v>
      </c>
      <c r="E279" s="161" t="s">
        <v>1637</v>
      </c>
      <c r="F279" s="162" t="s">
        <v>1638</v>
      </c>
      <c r="G279" s="163" t="s">
        <v>926</v>
      </c>
      <c r="H279" s="164">
        <v>1</v>
      </c>
      <c r="I279" s="165"/>
      <c r="J279" s="166">
        <f t="shared" ref="J279:J284" si="65">ROUND(I279*H279,2)</f>
        <v>0</v>
      </c>
      <c r="K279" s="167"/>
      <c r="L279" s="31"/>
      <c r="M279" s="168" t="s">
        <v>1</v>
      </c>
      <c r="N279" s="169" t="s">
        <v>38</v>
      </c>
      <c r="O279" s="59"/>
      <c r="P279" s="170">
        <f t="shared" ref="P279:P284" si="66">O279*H279</f>
        <v>0</v>
      </c>
      <c r="Q279" s="170">
        <v>0</v>
      </c>
      <c r="R279" s="170">
        <f t="shared" ref="R279:R284" si="67">Q279*H279</f>
        <v>0</v>
      </c>
      <c r="S279" s="170">
        <v>0</v>
      </c>
      <c r="T279" s="171">
        <f t="shared" ref="T279:T284" si="68">S279*H279</f>
        <v>0</v>
      </c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R279" s="172" t="s">
        <v>389</v>
      </c>
      <c r="AT279" s="172" t="s">
        <v>221</v>
      </c>
      <c r="AU279" s="172" t="s">
        <v>78</v>
      </c>
      <c r="AY279" s="13" t="s">
        <v>219</v>
      </c>
      <c r="BE279" s="91">
        <f t="shared" ref="BE279:BE284" si="69">IF(N279="základná",J279,0)</f>
        <v>0</v>
      </c>
      <c r="BF279" s="91">
        <f t="shared" ref="BF279:BF284" si="70">IF(N279="znížená",J279,0)</f>
        <v>0</v>
      </c>
      <c r="BG279" s="91">
        <f t="shared" ref="BG279:BG284" si="71">IF(N279="zákl. prenesená",J279,0)</f>
        <v>0</v>
      </c>
      <c r="BH279" s="91">
        <f t="shared" ref="BH279:BH284" si="72">IF(N279="zníž. prenesená",J279,0)</f>
        <v>0</v>
      </c>
      <c r="BI279" s="91">
        <f t="shared" ref="BI279:BI284" si="73">IF(N279="nulová",J279,0)</f>
        <v>0</v>
      </c>
      <c r="BJ279" s="13" t="s">
        <v>84</v>
      </c>
      <c r="BK279" s="91">
        <f t="shared" ref="BK279:BK284" si="74">ROUND(I279*H279,2)</f>
        <v>0</v>
      </c>
      <c r="BL279" s="13" t="s">
        <v>389</v>
      </c>
      <c r="BM279" s="172" t="s">
        <v>1639</v>
      </c>
    </row>
    <row r="280" spans="1:65" s="2" customFormat="1" ht="21.75" customHeight="1" x14ac:dyDescent="0.2">
      <c r="A280" s="30"/>
      <c r="B280" s="128"/>
      <c r="C280" s="160" t="s">
        <v>755</v>
      </c>
      <c r="D280" s="160" t="s">
        <v>221</v>
      </c>
      <c r="E280" s="161" t="s">
        <v>1640</v>
      </c>
      <c r="F280" s="162" t="s">
        <v>1641</v>
      </c>
      <c r="G280" s="163" t="s">
        <v>926</v>
      </c>
      <c r="H280" s="164">
        <v>1</v>
      </c>
      <c r="I280" s="165"/>
      <c r="J280" s="166">
        <f t="shared" si="65"/>
        <v>0</v>
      </c>
      <c r="K280" s="167"/>
      <c r="L280" s="31"/>
      <c r="M280" s="168" t="s">
        <v>1</v>
      </c>
      <c r="N280" s="169" t="s">
        <v>38</v>
      </c>
      <c r="O280" s="59"/>
      <c r="P280" s="170">
        <f t="shared" si="66"/>
        <v>0</v>
      </c>
      <c r="Q280" s="170">
        <v>0</v>
      </c>
      <c r="R280" s="170">
        <f t="shared" si="67"/>
        <v>0</v>
      </c>
      <c r="S280" s="170">
        <v>0</v>
      </c>
      <c r="T280" s="171">
        <f t="shared" si="68"/>
        <v>0</v>
      </c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R280" s="172" t="s">
        <v>389</v>
      </c>
      <c r="AT280" s="172" t="s">
        <v>221</v>
      </c>
      <c r="AU280" s="172" t="s">
        <v>78</v>
      </c>
      <c r="AY280" s="13" t="s">
        <v>219</v>
      </c>
      <c r="BE280" s="91">
        <f t="shared" si="69"/>
        <v>0</v>
      </c>
      <c r="BF280" s="91">
        <f t="shared" si="70"/>
        <v>0</v>
      </c>
      <c r="BG280" s="91">
        <f t="shared" si="71"/>
        <v>0</v>
      </c>
      <c r="BH280" s="91">
        <f t="shared" si="72"/>
        <v>0</v>
      </c>
      <c r="BI280" s="91">
        <f t="shared" si="73"/>
        <v>0</v>
      </c>
      <c r="BJ280" s="13" t="s">
        <v>84</v>
      </c>
      <c r="BK280" s="91">
        <f t="shared" si="74"/>
        <v>0</v>
      </c>
      <c r="BL280" s="13" t="s">
        <v>389</v>
      </c>
      <c r="BM280" s="172" t="s">
        <v>789</v>
      </c>
    </row>
    <row r="281" spans="1:65" s="2" customFormat="1" ht="21.75" customHeight="1" x14ac:dyDescent="0.2">
      <c r="A281" s="30"/>
      <c r="B281" s="128"/>
      <c r="C281" s="160" t="s">
        <v>509</v>
      </c>
      <c r="D281" s="160" t="s">
        <v>221</v>
      </c>
      <c r="E281" s="161" t="s">
        <v>1642</v>
      </c>
      <c r="F281" s="162" t="s">
        <v>1643</v>
      </c>
      <c r="G281" s="163" t="s">
        <v>926</v>
      </c>
      <c r="H281" s="164">
        <v>1</v>
      </c>
      <c r="I281" s="165"/>
      <c r="J281" s="166">
        <f t="shared" si="65"/>
        <v>0</v>
      </c>
      <c r="K281" s="167"/>
      <c r="L281" s="31"/>
      <c r="M281" s="168" t="s">
        <v>1</v>
      </c>
      <c r="N281" s="169" t="s">
        <v>38</v>
      </c>
      <c r="O281" s="59"/>
      <c r="P281" s="170">
        <f t="shared" si="66"/>
        <v>0</v>
      </c>
      <c r="Q281" s="170">
        <v>0</v>
      </c>
      <c r="R281" s="170">
        <f t="shared" si="67"/>
        <v>0</v>
      </c>
      <c r="S281" s="170">
        <v>0</v>
      </c>
      <c r="T281" s="171">
        <f t="shared" si="68"/>
        <v>0</v>
      </c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R281" s="172" t="s">
        <v>389</v>
      </c>
      <c r="AT281" s="172" t="s">
        <v>221</v>
      </c>
      <c r="AU281" s="172" t="s">
        <v>78</v>
      </c>
      <c r="AY281" s="13" t="s">
        <v>219</v>
      </c>
      <c r="BE281" s="91">
        <f t="shared" si="69"/>
        <v>0</v>
      </c>
      <c r="BF281" s="91">
        <f t="shared" si="70"/>
        <v>0</v>
      </c>
      <c r="BG281" s="91">
        <f t="shared" si="71"/>
        <v>0</v>
      </c>
      <c r="BH281" s="91">
        <f t="shared" si="72"/>
        <v>0</v>
      </c>
      <c r="BI281" s="91">
        <f t="shared" si="73"/>
        <v>0</v>
      </c>
      <c r="BJ281" s="13" t="s">
        <v>84</v>
      </c>
      <c r="BK281" s="91">
        <f t="shared" si="74"/>
        <v>0</v>
      </c>
      <c r="BL281" s="13" t="s">
        <v>389</v>
      </c>
      <c r="BM281" s="172" t="s">
        <v>792</v>
      </c>
    </row>
    <row r="282" spans="1:65" s="2" customFormat="1" ht="24.3" customHeight="1" x14ac:dyDescent="0.2">
      <c r="A282" s="30"/>
      <c r="B282" s="128"/>
      <c r="C282" s="160" t="s">
        <v>762</v>
      </c>
      <c r="D282" s="160" t="s">
        <v>221</v>
      </c>
      <c r="E282" s="161" t="s">
        <v>1644</v>
      </c>
      <c r="F282" s="162" t="s">
        <v>1645</v>
      </c>
      <c r="G282" s="163" t="s">
        <v>926</v>
      </c>
      <c r="H282" s="164">
        <v>1</v>
      </c>
      <c r="I282" s="165"/>
      <c r="J282" s="166">
        <f t="shared" si="65"/>
        <v>0</v>
      </c>
      <c r="K282" s="167"/>
      <c r="L282" s="31"/>
      <c r="M282" s="168" t="s">
        <v>1</v>
      </c>
      <c r="N282" s="169" t="s">
        <v>38</v>
      </c>
      <c r="O282" s="59"/>
      <c r="P282" s="170">
        <f t="shared" si="66"/>
        <v>0</v>
      </c>
      <c r="Q282" s="170">
        <v>0</v>
      </c>
      <c r="R282" s="170">
        <f t="shared" si="67"/>
        <v>0</v>
      </c>
      <c r="S282" s="170">
        <v>0</v>
      </c>
      <c r="T282" s="171">
        <f t="shared" si="68"/>
        <v>0</v>
      </c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R282" s="172" t="s">
        <v>389</v>
      </c>
      <c r="AT282" s="172" t="s">
        <v>221</v>
      </c>
      <c r="AU282" s="172" t="s">
        <v>78</v>
      </c>
      <c r="AY282" s="13" t="s">
        <v>219</v>
      </c>
      <c r="BE282" s="91">
        <f t="shared" si="69"/>
        <v>0</v>
      </c>
      <c r="BF282" s="91">
        <f t="shared" si="70"/>
        <v>0</v>
      </c>
      <c r="BG282" s="91">
        <f t="shared" si="71"/>
        <v>0</v>
      </c>
      <c r="BH282" s="91">
        <f t="shared" si="72"/>
        <v>0</v>
      </c>
      <c r="BI282" s="91">
        <f t="shared" si="73"/>
        <v>0</v>
      </c>
      <c r="BJ282" s="13" t="s">
        <v>84</v>
      </c>
      <c r="BK282" s="91">
        <f t="shared" si="74"/>
        <v>0</v>
      </c>
      <c r="BL282" s="13" t="s">
        <v>389</v>
      </c>
      <c r="BM282" s="172" t="s">
        <v>796</v>
      </c>
    </row>
    <row r="283" spans="1:65" s="2" customFormat="1" ht="16.5" customHeight="1" x14ac:dyDescent="0.2">
      <c r="A283" s="30"/>
      <c r="B283" s="128"/>
      <c r="C283" s="160" t="s">
        <v>769</v>
      </c>
      <c r="D283" s="160" t="s">
        <v>221</v>
      </c>
      <c r="E283" s="161" t="s">
        <v>1646</v>
      </c>
      <c r="F283" s="162" t="s">
        <v>1647</v>
      </c>
      <c r="G283" s="163" t="s">
        <v>711</v>
      </c>
      <c r="H283" s="189"/>
      <c r="I283" s="165"/>
      <c r="J283" s="166">
        <f t="shared" si="65"/>
        <v>0</v>
      </c>
      <c r="K283" s="167"/>
      <c r="L283" s="31"/>
      <c r="M283" s="168" t="s">
        <v>1</v>
      </c>
      <c r="N283" s="169" t="s">
        <v>38</v>
      </c>
      <c r="O283" s="59"/>
      <c r="P283" s="170">
        <f t="shared" si="66"/>
        <v>0</v>
      </c>
      <c r="Q283" s="170">
        <v>0</v>
      </c>
      <c r="R283" s="170">
        <f t="shared" si="67"/>
        <v>0</v>
      </c>
      <c r="S283" s="170">
        <v>0</v>
      </c>
      <c r="T283" s="171">
        <f t="shared" si="68"/>
        <v>0</v>
      </c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R283" s="172" t="s">
        <v>389</v>
      </c>
      <c r="AT283" s="172" t="s">
        <v>221</v>
      </c>
      <c r="AU283" s="172" t="s">
        <v>78</v>
      </c>
      <c r="AY283" s="13" t="s">
        <v>219</v>
      </c>
      <c r="BE283" s="91">
        <f t="shared" si="69"/>
        <v>0</v>
      </c>
      <c r="BF283" s="91">
        <f t="shared" si="70"/>
        <v>0</v>
      </c>
      <c r="BG283" s="91">
        <f t="shared" si="71"/>
        <v>0</v>
      </c>
      <c r="BH283" s="91">
        <f t="shared" si="72"/>
        <v>0</v>
      </c>
      <c r="BI283" s="91">
        <f t="shared" si="73"/>
        <v>0</v>
      </c>
      <c r="BJ283" s="13" t="s">
        <v>84</v>
      </c>
      <c r="BK283" s="91">
        <f t="shared" si="74"/>
        <v>0</v>
      </c>
      <c r="BL283" s="13" t="s">
        <v>389</v>
      </c>
      <c r="BM283" s="172" t="s">
        <v>1648</v>
      </c>
    </row>
    <row r="284" spans="1:65" s="2" customFormat="1" ht="16.5" customHeight="1" x14ac:dyDescent="0.2">
      <c r="A284" s="30"/>
      <c r="B284" s="128"/>
      <c r="C284" s="160" t="s">
        <v>517</v>
      </c>
      <c r="D284" s="160" t="s">
        <v>221</v>
      </c>
      <c r="E284" s="161" t="s">
        <v>1649</v>
      </c>
      <c r="F284" s="162" t="s">
        <v>1650</v>
      </c>
      <c r="G284" s="163" t="s">
        <v>711</v>
      </c>
      <c r="H284" s="189"/>
      <c r="I284" s="165"/>
      <c r="J284" s="166">
        <f t="shared" si="65"/>
        <v>0</v>
      </c>
      <c r="K284" s="167"/>
      <c r="L284" s="31"/>
      <c r="M284" s="173" t="s">
        <v>1</v>
      </c>
      <c r="N284" s="174" t="s">
        <v>38</v>
      </c>
      <c r="O284" s="175"/>
      <c r="P284" s="176">
        <f t="shared" si="66"/>
        <v>0</v>
      </c>
      <c r="Q284" s="176">
        <v>0</v>
      </c>
      <c r="R284" s="176">
        <f t="shared" si="67"/>
        <v>0</v>
      </c>
      <c r="S284" s="176">
        <v>0</v>
      </c>
      <c r="T284" s="177">
        <f t="shared" si="68"/>
        <v>0</v>
      </c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R284" s="172" t="s">
        <v>389</v>
      </c>
      <c r="AT284" s="172" t="s">
        <v>221</v>
      </c>
      <c r="AU284" s="172" t="s">
        <v>78</v>
      </c>
      <c r="AY284" s="13" t="s">
        <v>219</v>
      </c>
      <c r="BE284" s="91">
        <f t="shared" si="69"/>
        <v>0</v>
      </c>
      <c r="BF284" s="91">
        <f t="shared" si="70"/>
        <v>0</v>
      </c>
      <c r="BG284" s="91">
        <f t="shared" si="71"/>
        <v>0</v>
      </c>
      <c r="BH284" s="91">
        <f t="shared" si="72"/>
        <v>0</v>
      </c>
      <c r="BI284" s="91">
        <f t="shared" si="73"/>
        <v>0</v>
      </c>
      <c r="BJ284" s="13" t="s">
        <v>84</v>
      </c>
      <c r="BK284" s="91">
        <f t="shared" si="74"/>
        <v>0</v>
      </c>
      <c r="BL284" s="13" t="s">
        <v>389</v>
      </c>
      <c r="BM284" s="172" t="s">
        <v>1651</v>
      </c>
    </row>
    <row r="285" spans="1:65" s="2" customFormat="1" ht="24.3" customHeight="1" x14ac:dyDescent="0.2">
      <c r="A285" s="30"/>
      <c r="B285" s="128"/>
      <c r="C285" s="427" t="s">
        <v>2852</v>
      </c>
      <c r="D285" s="427"/>
      <c r="E285" s="7"/>
      <c r="F285" s="7"/>
      <c r="G285" s="7"/>
      <c r="H285" s="7"/>
      <c r="I285" s="7"/>
      <c r="J285" s="192"/>
      <c r="K285" s="193"/>
      <c r="L285" s="31"/>
      <c r="M285" s="194"/>
      <c r="N285" s="169"/>
      <c r="O285" s="59"/>
      <c r="P285" s="170"/>
      <c r="Q285" s="170"/>
      <c r="R285" s="170"/>
      <c r="S285" s="170"/>
      <c r="T285" s="17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R285" s="172"/>
      <c r="AT285" s="172"/>
      <c r="AU285" s="172"/>
      <c r="AY285" s="13"/>
      <c r="BE285" s="91"/>
      <c r="BF285" s="91"/>
      <c r="BG285" s="91"/>
      <c r="BH285" s="91"/>
      <c r="BI285" s="91"/>
      <c r="BJ285" s="13"/>
      <c r="BK285" s="91"/>
      <c r="BL285" s="13"/>
      <c r="BM285" s="172"/>
    </row>
    <row r="286" spans="1:65" s="2" customFormat="1" ht="28.8" customHeight="1" x14ac:dyDescent="0.2">
      <c r="A286" s="30"/>
      <c r="B286" s="128"/>
      <c r="C286" s="427" t="s">
        <v>2853</v>
      </c>
      <c r="D286" s="427"/>
      <c r="E286" s="427"/>
      <c r="F286" s="427"/>
      <c r="G286" s="427"/>
      <c r="H286" s="427"/>
      <c r="I286" s="427"/>
      <c r="J286" s="192"/>
      <c r="K286" s="193"/>
      <c r="L286" s="31"/>
      <c r="M286" s="194"/>
      <c r="N286" s="169"/>
      <c r="O286" s="59"/>
      <c r="P286" s="170"/>
      <c r="Q286" s="170"/>
      <c r="R286" s="170"/>
      <c r="S286" s="170"/>
      <c r="T286" s="17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R286" s="172"/>
      <c r="AT286" s="172"/>
      <c r="AU286" s="172"/>
      <c r="AY286" s="13"/>
      <c r="BE286" s="91"/>
      <c r="BF286" s="91"/>
      <c r="BG286" s="91"/>
      <c r="BH286" s="91"/>
      <c r="BI286" s="91"/>
      <c r="BJ286" s="13"/>
      <c r="BK286" s="91"/>
      <c r="BL286" s="13"/>
      <c r="BM286" s="172"/>
    </row>
    <row r="287" spans="1:65" s="2" customFormat="1" ht="33.450000000000003" customHeight="1" x14ac:dyDescent="0.2">
      <c r="A287" s="30"/>
      <c r="B287" s="128"/>
      <c r="C287" s="427" t="s">
        <v>2854</v>
      </c>
      <c r="D287" s="427"/>
      <c r="E287" s="427"/>
      <c r="F287" s="427"/>
      <c r="G287" s="427"/>
      <c r="H287" s="427"/>
      <c r="I287" s="427"/>
      <c r="J287" s="192"/>
      <c r="K287" s="193"/>
      <c r="L287" s="31"/>
      <c r="M287" s="194"/>
      <c r="N287" s="169"/>
      <c r="O287" s="59"/>
      <c r="P287" s="170"/>
      <c r="Q287" s="170"/>
      <c r="R287" s="170"/>
      <c r="S287" s="170"/>
      <c r="T287" s="17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R287" s="172"/>
      <c r="AT287" s="172"/>
      <c r="AU287" s="172"/>
      <c r="AY287" s="13"/>
      <c r="BE287" s="91"/>
      <c r="BF287" s="91"/>
      <c r="BG287" s="91"/>
      <c r="BH287" s="91"/>
      <c r="BI287" s="91"/>
      <c r="BJ287" s="13"/>
      <c r="BK287" s="91"/>
      <c r="BL287" s="13"/>
      <c r="BM287" s="172"/>
    </row>
    <row r="288" spans="1:65" s="2" customFormat="1" ht="33.450000000000003" customHeight="1" x14ac:dyDescent="0.2">
      <c r="A288" s="30"/>
      <c r="B288" s="128"/>
      <c r="C288" s="427" t="s">
        <v>2855</v>
      </c>
      <c r="D288" s="427"/>
      <c r="E288" s="427"/>
      <c r="F288" s="427"/>
      <c r="G288" s="427"/>
      <c r="H288" s="427"/>
      <c r="I288" s="427"/>
      <c r="J288" s="192"/>
      <c r="K288" s="193"/>
      <c r="L288" s="31"/>
      <c r="M288" s="194"/>
      <c r="N288" s="169"/>
      <c r="O288" s="59"/>
      <c r="P288" s="170"/>
      <c r="Q288" s="170"/>
      <c r="R288" s="170"/>
      <c r="S288" s="170"/>
      <c r="T288" s="17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R288" s="172"/>
      <c r="AT288" s="172"/>
      <c r="AU288" s="172"/>
      <c r="AY288" s="13"/>
      <c r="BE288" s="91"/>
      <c r="BF288" s="91"/>
      <c r="BG288" s="91"/>
      <c r="BH288" s="91"/>
      <c r="BI288" s="91"/>
      <c r="BJ288" s="13"/>
      <c r="BK288" s="91"/>
      <c r="BL288" s="13"/>
      <c r="BM288" s="172"/>
    </row>
    <row r="289" spans="1:65" s="2" customFormat="1" ht="39" customHeight="1" x14ac:dyDescent="0.2">
      <c r="A289" s="30"/>
      <c r="B289" s="128"/>
      <c r="C289" s="427" t="s">
        <v>2856</v>
      </c>
      <c r="D289" s="427"/>
      <c r="E289" s="427"/>
      <c r="F289" s="427"/>
      <c r="G289" s="427"/>
      <c r="H289" s="427"/>
      <c r="I289" s="427"/>
      <c r="J289" s="192"/>
      <c r="K289" s="193"/>
      <c r="L289" s="31"/>
      <c r="M289" s="194"/>
      <c r="N289" s="169"/>
      <c r="O289" s="59"/>
      <c r="P289" s="170"/>
      <c r="Q289" s="170"/>
      <c r="R289" s="170"/>
      <c r="S289" s="170"/>
      <c r="T289" s="17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R289" s="172"/>
      <c r="AT289" s="172"/>
      <c r="AU289" s="172"/>
      <c r="AY289" s="13"/>
      <c r="BE289" s="91"/>
      <c r="BF289" s="91"/>
      <c r="BG289" s="91"/>
      <c r="BH289" s="91"/>
      <c r="BI289" s="91"/>
      <c r="BJ289" s="13"/>
      <c r="BK289" s="91"/>
      <c r="BL289" s="13"/>
      <c r="BM289" s="172"/>
    </row>
    <row r="290" spans="1:65" s="2" customFormat="1" ht="40.799999999999997" customHeight="1" x14ac:dyDescent="0.2">
      <c r="A290" s="30"/>
      <c r="B290" s="128"/>
      <c r="C290" s="427" t="s">
        <v>2857</v>
      </c>
      <c r="D290" s="427"/>
      <c r="E290" s="427"/>
      <c r="F290" s="427"/>
      <c r="G290" s="427"/>
      <c r="H290" s="427"/>
      <c r="I290" s="427"/>
      <c r="J290" s="192"/>
      <c r="K290" s="193"/>
      <c r="L290" s="31"/>
      <c r="M290" s="194"/>
      <c r="N290" s="169"/>
      <c r="O290" s="59"/>
      <c r="P290" s="170"/>
      <c r="Q290" s="170"/>
      <c r="R290" s="170"/>
      <c r="S290" s="170"/>
      <c r="T290" s="17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R290" s="172"/>
      <c r="AT290" s="172"/>
      <c r="AU290" s="172"/>
      <c r="AY290" s="13"/>
      <c r="BE290" s="91"/>
      <c r="BF290" s="91"/>
      <c r="BG290" s="91"/>
      <c r="BH290" s="91"/>
      <c r="BI290" s="91"/>
      <c r="BJ290" s="13"/>
      <c r="BK290" s="91"/>
      <c r="BL290" s="13"/>
      <c r="BM290" s="172"/>
    </row>
    <row r="291" spans="1:65" s="2" customFormat="1" ht="46.2" customHeight="1" x14ac:dyDescent="0.2">
      <c r="A291" s="30"/>
      <c r="B291" s="128"/>
      <c r="C291" s="427" t="s">
        <v>2858</v>
      </c>
      <c r="D291" s="427"/>
      <c r="E291" s="427"/>
      <c r="F291" s="427"/>
      <c r="G291" s="427"/>
      <c r="H291" s="427"/>
      <c r="I291" s="427"/>
      <c r="J291" s="192"/>
      <c r="K291" s="193"/>
      <c r="L291" s="31"/>
      <c r="M291" s="194"/>
      <c r="N291" s="169"/>
      <c r="O291" s="59"/>
      <c r="P291" s="170"/>
      <c r="Q291" s="170"/>
      <c r="R291" s="170"/>
      <c r="S291" s="170"/>
      <c r="T291" s="17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R291" s="172"/>
      <c r="AT291" s="172"/>
      <c r="AU291" s="172"/>
      <c r="AY291" s="13"/>
      <c r="BE291" s="91"/>
      <c r="BF291" s="91"/>
      <c r="BG291" s="91"/>
      <c r="BH291" s="91"/>
      <c r="BI291" s="91"/>
      <c r="BJ291" s="13"/>
      <c r="BK291" s="91"/>
      <c r="BL291" s="13"/>
      <c r="BM291" s="172"/>
    </row>
    <row r="292" spans="1:65" s="2" customFormat="1" ht="7.05" customHeight="1" x14ac:dyDescent="0.2">
      <c r="A292" s="30"/>
      <c r="B292" s="48"/>
      <c r="C292" s="49"/>
      <c r="D292" s="49"/>
      <c r="E292" s="49"/>
      <c r="F292" s="49"/>
      <c r="G292" s="49"/>
      <c r="H292" s="49"/>
      <c r="I292" s="49"/>
      <c r="J292" s="49"/>
      <c r="K292" s="49"/>
      <c r="L292" s="31"/>
      <c r="M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</row>
  </sheetData>
  <autoFilter ref="C140:K284"/>
  <mergeCells count="27">
    <mergeCell ref="C290:I290"/>
    <mergeCell ref="C291:I291"/>
    <mergeCell ref="C285:D285"/>
    <mergeCell ref="C286:I286"/>
    <mergeCell ref="C287:I287"/>
    <mergeCell ref="C288:I288"/>
    <mergeCell ref="C289:I289"/>
    <mergeCell ref="L2:V2"/>
    <mergeCell ref="D111:F111"/>
    <mergeCell ref="D112:F112"/>
    <mergeCell ref="D113:F113"/>
    <mergeCell ref="D114:F114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  <mergeCell ref="E127:H127"/>
    <mergeCell ref="E131:H131"/>
    <mergeCell ref="E129:H129"/>
    <mergeCell ref="E133:H133"/>
    <mergeCell ref="D115:F11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62"/>
  <sheetViews>
    <sheetView showGridLines="0" topLeftCell="A341" workbookViewId="0">
      <selection activeCell="J43" sqref="J43"/>
    </sheetView>
  </sheetViews>
  <sheetFormatPr defaultColWidth="8.7109375" defaultRowHeight="10.199999999999999" x14ac:dyDescent="0.2"/>
  <cols>
    <col min="1" max="1" width="8.28515625" style="1" customWidth="1"/>
    <col min="2" max="2" width="1.28515625" style="1" customWidth="1"/>
    <col min="3" max="4" width="4.28515625" style="1" customWidth="1"/>
    <col min="5" max="5" width="17.28515625" style="1" customWidth="1"/>
    <col min="6" max="6" width="50.7109375" style="1" customWidth="1"/>
    <col min="7" max="7" width="7.42578125" style="1" customWidth="1"/>
    <col min="8" max="8" width="14" style="1" customWidth="1"/>
    <col min="9" max="9" width="15.71093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7109375" style="1" hidden="1" customWidth="1"/>
    <col min="14" max="14" width="9.28515625" style="1" hidden="1"/>
    <col min="15" max="20" width="14.28515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7.049999999999997" customHeight="1" x14ac:dyDescent="0.2">
      <c r="L2" s="373" t="s">
        <v>5</v>
      </c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13" t="s">
        <v>110</v>
      </c>
    </row>
    <row r="3" spans="1:46" s="1" customFormat="1" ht="7.0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1:46" s="1" customFormat="1" ht="25.05" customHeight="1" x14ac:dyDescent="0.2">
      <c r="B4" s="16"/>
      <c r="D4" s="17" t="s">
        <v>180</v>
      </c>
      <c r="L4" s="16"/>
      <c r="M4" s="97" t="s">
        <v>9</v>
      </c>
      <c r="AT4" s="13" t="s">
        <v>3</v>
      </c>
    </row>
    <row r="5" spans="1:46" s="1" customFormat="1" ht="7.05" customHeight="1" x14ac:dyDescent="0.2">
      <c r="B5" s="16"/>
      <c r="L5" s="16"/>
    </row>
    <row r="6" spans="1:46" s="1" customFormat="1" ht="12" customHeight="1" x14ac:dyDescent="0.2">
      <c r="B6" s="16"/>
      <c r="D6" s="23" t="s">
        <v>15</v>
      </c>
      <c r="L6" s="16"/>
    </row>
    <row r="7" spans="1:46" s="1" customFormat="1" ht="16.5" customHeight="1" x14ac:dyDescent="0.2">
      <c r="B7" s="16"/>
      <c r="E7" s="428" t="str">
        <f>'Rekapitulácia stavby'!K6</f>
        <v>Vinárstvo S</v>
      </c>
      <c r="F7" s="429"/>
      <c r="G7" s="429"/>
      <c r="H7" s="429"/>
      <c r="L7" s="16"/>
    </row>
    <row r="8" spans="1:46" ht="13.2" x14ac:dyDescent="0.2">
      <c r="B8" s="16"/>
      <c r="D8" s="23" t="s">
        <v>181</v>
      </c>
      <c r="L8" s="16"/>
    </row>
    <row r="9" spans="1:46" s="1" customFormat="1" ht="16.5" customHeight="1" x14ac:dyDescent="0.2">
      <c r="B9" s="16"/>
      <c r="E9" s="428" t="s">
        <v>106</v>
      </c>
      <c r="F9" s="374"/>
      <c r="G9" s="374"/>
      <c r="H9" s="374"/>
      <c r="L9" s="16"/>
    </row>
    <row r="10" spans="1:46" s="1" customFormat="1" ht="12" customHeight="1" x14ac:dyDescent="0.2">
      <c r="B10" s="16"/>
      <c r="D10" s="23" t="s">
        <v>182</v>
      </c>
      <c r="L10" s="16"/>
    </row>
    <row r="11" spans="1:46" s="2" customFormat="1" ht="16.5" customHeight="1" x14ac:dyDescent="0.2">
      <c r="A11" s="30"/>
      <c r="B11" s="31"/>
      <c r="C11" s="30"/>
      <c r="D11" s="30"/>
      <c r="E11" s="431" t="s">
        <v>2851</v>
      </c>
      <c r="F11" s="425"/>
      <c r="G11" s="425"/>
      <c r="H11" s="425"/>
      <c r="I11" s="30"/>
      <c r="J11" s="30"/>
      <c r="K11" s="30"/>
      <c r="L11" s="4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 x14ac:dyDescent="0.2">
      <c r="A12" s="30"/>
      <c r="B12" s="31"/>
      <c r="C12" s="30"/>
      <c r="D12" s="23"/>
      <c r="E12" s="30"/>
      <c r="F12" s="30"/>
      <c r="G12" s="30"/>
      <c r="H12" s="30"/>
      <c r="I12" s="30"/>
      <c r="J12" s="30"/>
      <c r="K12" s="30"/>
      <c r="L12" s="4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6.5" customHeight="1" x14ac:dyDescent="0.2">
      <c r="A13" s="30"/>
      <c r="B13" s="31"/>
      <c r="C13" s="30"/>
      <c r="D13" s="30"/>
      <c r="E13" s="404"/>
      <c r="F13" s="425"/>
      <c r="G13" s="425"/>
      <c r="H13" s="425"/>
      <c r="I13" s="30"/>
      <c r="J13" s="30"/>
      <c r="K13" s="30"/>
      <c r="L13" s="4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x14ac:dyDescent="0.2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4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2" customHeight="1" x14ac:dyDescent="0.2">
      <c r="A15" s="30"/>
      <c r="B15" s="31"/>
      <c r="C15" s="30"/>
      <c r="D15" s="23" t="s">
        <v>16</v>
      </c>
      <c r="E15" s="30"/>
      <c r="F15" s="21" t="s">
        <v>1</v>
      </c>
      <c r="G15" s="30"/>
      <c r="H15" s="30"/>
      <c r="I15" s="23" t="s">
        <v>17</v>
      </c>
      <c r="J15" s="21" t="s">
        <v>1</v>
      </c>
      <c r="K15" s="30"/>
      <c r="L15" s="4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12" customHeight="1" x14ac:dyDescent="0.2">
      <c r="A16" s="30"/>
      <c r="B16" s="31"/>
      <c r="C16" s="30"/>
      <c r="D16" s="23" t="s">
        <v>18</v>
      </c>
      <c r="E16" s="30"/>
      <c r="F16" s="21" t="s">
        <v>183</v>
      </c>
      <c r="G16" s="30"/>
      <c r="H16" s="30"/>
      <c r="I16" s="23" t="s">
        <v>20</v>
      </c>
      <c r="J16" s="56">
        <f>'Rekapitulácia stavby'!AN8</f>
        <v>44665</v>
      </c>
      <c r="K16" s="30"/>
      <c r="L16" s="43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0.8" customHeight="1" x14ac:dyDescent="0.2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43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2" customHeight="1" x14ac:dyDescent="0.2">
      <c r="A18" s="30"/>
      <c r="B18" s="31"/>
      <c r="C18" s="30"/>
      <c r="D18" s="23" t="s">
        <v>21</v>
      </c>
      <c r="E18" s="30"/>
      <c r="F18" s="30"/>
      <c r="G18" s="30"/>
      <c r="H18" s="30"/>
      <c r="I18" s="23" t="s">
        <v>22</v>
      </c>
      <c r="J18" s="21" t="s">
        <v>1</v>
      </c>
      <c r="K18" s="30"/>
      <c r="L18" s="4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8" customHeight="1" x14ac:dyDescent="0.2">
      <c r="A19" s="30"/>
      <c r="B19" s="31"/>
      <c r="C19" s="30"/>
      <c r="D19" s="30"/>
      <c r="E19" s="21" t="s">
        <v>184</v>
      </c>
      <c r="F19" s="30"/>
      <c r="G19" s="30"/>
      <c r="H19" s="30"/>
      <c r="I19" s="23" t="s">
        <v>23</v>
      </c>
      <c r="J19" s="21" t="s">
        <v>1</v>
      </c>
      <c r="K19" s="30"/>
      <c r="L19" s="43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7.05" customHeight="1" x14ac:dyDescent="0.2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43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2" customHeight="1" x14ac:dyDescent="0.2">
      <c r="A21" s="30"/>
      <c r="B21" s="31"/>
      <c r="C21" s="30"/>
      <c r="D21" s="23" t="s">
        <v>24</v>
      </c>
      <c r="E21" s="30"/>
      <c r="F21" s="30"/>
      <c r="G21" s="30"/>
      <c r="H21" s="30"/>
      <c r="I21" s="23" t="s">
        <v>22</v>
      </c>
      <c r="J21" s="24" t="str">
        <f>'Rekapitulácia stavby'!AN13</f>
        <v>Vyplň údaj</v>
      </c>
      <c r="K21" s="30"/>
      <c r="L21" s="43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8" customHeight="1" x14ac:dyDescent="0.2">
      <c r="A22" s="30"/>
      <c r="B22" s="31"/>
      <c r="C22" s="30"/>
      <c r="D22" s="30"/>
      <c r="E22" s="426" t="str">
        <f>'Rekapitulácia stavby'!E14</f>
        <v>Vyplň údaj</v>
      </c>
      <c r="F22" s="378"/>
      <c r="G22" s="378"/>
      <c r="H22" s="378"/>
      <c r="I22" s="23" t="s">
        <v>23</v>
      </c>
      <c r="J22" s="24" t="str">
        <f>'Rekapitulácia stavby'!AN14</f>
        <v>Vyplň údaj</v>
      </c>
      <c r="K22" s="30"/>
      <c r="L22" s="4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7.05" customHeight="1" x14ac:dyDescent="0.2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4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2" customHeight="1" x14ac:dyDescent="0.2">
      <c r="A24" s="30"/>
      <c r="B24" s="31"/>
      <c r="C24" s="30"/>
      <c r="D24" s="23" t="s">
        <v>26</v>
      </c>
      <c r="E24" s="30"/>
      <c r="F24" s="30"/>
      <c r="G24" s="30"/>
      <c r="H24" s="30"/>
      <c r="I24" s="23" t="s">
        <v>22</v>
      </c>
      <c r="J24" s="21" t="s">
        <v>1</v>
      </c>
      <c r="K24" s="30"/>
      <c r="L24" s="43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8" customHeight="1" x14ac:dyDescent="0.2">
      <c r="A25" s="30"/>
      <c r="B25" s="31"/>
      <c r="C25" s="30"/>
      <c r="D25" s="30"/>
      <c r="E25" s="21" t="s">
        <v>185</v>
      </c>
      <c r="F25" s="30"/>
      <c r="G25" s="30"/>
      <c r="H25" s="30"/>
      <c r="I25" s="23" t="s">
        <v>23</v>
      </c>
      <c r="J25" s="21" t="s">
        <v>1</v>
      </c>
      <c r="K25" s="30"/>
      <c r="L25" s="43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7.05" customHeight="1" x14ac:dyDescent="0.2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4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12" customHeight="1" x14ac:dyDescent="0.2">
      <c r="A27" s="30"/>
      <c r="B27" s="31"/>
      <c r="C27" s="30"/>
      <c r="D27" s="23" t="s">
        <v>28</v>
      </c>
      <c r="E27" s="30"/>
      <c r="F27" s="30"/>
      <c r="G27" s="30"/>
      <c r="H27" s="30"/>
      <c r="I27" s="23" t="s">
        <v>22</v>
      </c>
      <c r="J27" s="21" t="s">
        <v>1</v>
      </c>
      <c r="K27" s="30"/>
      <c r="L27" s="43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18" customHeight="1" x14ac:dyDescent="0.2">
      <c r="A28" s="30"/>
      <c r="B28" s="31"/>
      <c r="C28" s="30"/>
      <c r="D28" s="30"/>
      <c r="E28" s="21" t="s">
        <v>186</v>
      </c>
      <c r="F28" s="30"/>
      <c r="G28" s="30"/>
      <c r="H28" s="30"/>
      <c r="I28" s="23" t="s">
        <v>23</v>
      </c>
      <c r="J28" s="21" t="s">
        <v>1</v>
      </c>
      <c r="K28" s="30"/>
      <c r="L28" s="4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7.05" customHeight="1" x14ac:dyDescent="0.2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43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12" customHeight="1" x14ac:dyDescent="0.2">
      <c r="A30" s="30"/>
      <c r="B30" s="31"/>
      <c r="C30" s="30"/>
      <c r="D30" s="23" t="s">
        <v>29</v>
      </c>
      <c r="E30" s="30"/>
      <c r="F30" s="30"/>
      <c r="G30" s="30"/>
      <c r="H30" s="30"/>
      <c r="I30" s="30"/>
      <c r="J30" s="30"/>
      <c r="K30" s="30"/>
      <c r="L30" s="43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7" customFormat="1" ht="16.5" customHeight="1" x14ac:dyDescent="0.2">
      <c r="A31" s="98"/>
      <c r="B31" s="99"/>
      <c r="C31" s="98"/>
      <c r="D31" s="98"/>
      <c r="E31" s="382" t="s">
        <v>1</v>
      </c>
      <c r="F31" s="382"/>
      <c r="G31" s="382"/>
      <c r="H31" s="382"/>
      <c r="I31" s="98"/>
      <c r="J31" s="98"/>
      <c r="K31" s="98"/>
      <c r="L31" s="100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</row>
    <row r="32" spans="1:31" s="2" customFormat="1" ht="7.05" customHeight="1" x14ac:dyDescent="0.2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43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7.05" customHeight="1" x14ac:dyDescent="0.2">
      <c r="A33" s="30"/>
      <c r="B33" s="31"/>
      <c r="C33" s="30"/>
      <c r="D33" s="67"/>
      <c r="E33" s="67"/>
      <c r="F33" s="67"/>
      <c r="G33" s="67"/>
      <c r="H33" s="67"/>
      <c r="I33" s="67"/>
      <c r="J33" s="67"/>
      <c r="K33" s="67"/>
      <c r="L33" s="4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55" customHeight="1" x14ac:dyDescent="0.2">
      <c r="A34" s="30"/>
      <c r="B34" s="31"/>
      <c r="C34" s="30"/>
      <c r="D34" s="21" t="s">
        <v>187</v>
      </c>
      <c r="E34" s="30"/>
      <c r="F34" s="30"/>
      <c r="G34" s="30"/>
      <c r="H34" s="30"/>
      <c r="I34" s="30"/>
      <c r="J34" s="29">
        <f>J100</f>
        <v>0</v>
      </c>
      <c r="K34" s="30"/>
      <c r="L34" s="43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55" customHeight="1" x14ac:dyDescent="0.2">
      <c r="A35" s="30"/>
      <c r="B35" s="31"/>
      <c r="C35" s="30"/>
      <c r="D35" s="28" t="s">
        <v>174</v>
      </c>
      <c r="E35" s="30"/>
      <c r="F35" s="30"/>
      <c r="G35" s="30"/>
      <c r="H35" s="30"/>
      <c r="I35" s="30"/>
      <c r="J35" s="29">
        <f>J124</f>
        <v>0</v>
      </c>
      <c r="K35" s="30"/>
      <c r="L35" s="4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25.2" customHeight="1" x14ac:dyDescent="0.2">
      <c r="A36" s="30"/>
      <c r="B36" s="31"/>
      <c r="C36" s="30"/>
      <c r="D36" s="101" t="s">
        <v>32</v>
      </c>
      <c r="E36" s="30"/>
      <c r="F36" s="30"/>
      <c r="G36" s="30"/>
      <c r="H36" s="30"/>
      <c r="I36" s="30"/>
      <c r="J36" s="72">
        <f>ROUND(J34 + J35, 2)</f>
        <v>0</v>
      </c>
      <c r="K36" s="30"/>
      <c r="L36" s="4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7.05" customHeight="1" x14ac:dyDescent="0.2">
      <c r="A37" s="30"/>
      <c r="B37" s="31"/>
      <c r="C37" s="30"/>
      <c r="D37" s="67"/>
      <c r="E37" s="67"/>
      <c r="F37" s="67"/>
      <c r="G37" s="67"/>
      <c r="H37" s="67"/>
      <c r="I37" s="67"/>
      <c r="J37" s="67"/>
      <c r="K37" s="67"/>
      <c r="L37" s="43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55" customHeight="1" x14ac:dyDescent="0.2">
      <c r="A38" s="30"/>
      <c r="B38" s="31"/>
      <c r="C38" s="30"/>
      <c r="D38" s="30"/>
      <c r="E38" s="30"/>
      <c r="F38" s="34" t="s">
        <v>34</v>
      </c>
      <c r="G38" s="30"/>
      <c r="H38" s="30"/>
      <c r="I38" s="34" t="s">
        <v>33</v>
      </c>
      <c r="J38" s="34" t="s">
        <v>35</v>
      </c>
      <c r="K38" s="30"/>
      <c r="L38" s="43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55" customHeight="1" x14ac:dyDescent="0.2">
      <c r="A39" s="30"/>
      <c r="B39" s="31"/>
      <c r="C39" s="30"/>
      <c r="D39" s="102" t="s">
        <v>36</v>
      </c>
      <c r="E39" s="36" t="s">
        <v>37</v>
      </c>
      <c r="F39" s="103">
        <f>ROUND((SUM(BE124:BE131) + SUM(BE155:BE351)),  2)</f>
        <v>0</v>
      </c>
      <c r="G39" s="104"/>
      <c r="H39" s="104"/>
      <c r="I39" s="105">
        <v>0.2</v>
      </c>
      <c r="J39" s="103">
        <f>ROUND(((SUM(BE124:BE131) + SUM(BE155:BE351))*I39),  2)</f>
        <v>0</v>
      </c>
      <c r="K39" s="30"/>
      <c r="L39" s="43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55" customHeight="1" x14ac:dyDescent="0.2">
      <c r="A40" s="30"/>
      <c r="B40" s="31"/>
      <c r="C40" s="30"/>
      <c r="D40" s="30"/>
      <c r="E40" s="36" t="s">
        <v>38</v>
      </c>
      <c r="F40" s="103">
        <f>J36</f>
        <v>0</v>
      </c>
      <c r="G40" s="104"/>
      <c r="H40" s="104"/>
      <c r="I40" s="105">
        <v>0.2</v>
      </c>
      <c r="J40" s="103">
        <f>F40*0.2</f>
        <v>0</v>
      </c>
      <c r="K40" s="30"/>
      <c r="L40" s="43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14.55" hidden="1" customHeight="1" x14ac:dyDescent="0.2">
      <c r="A41" s="30"/>
      <c r="B41" s="31"/>
      <c r="C41" s="30"/>
      <c r="D41" s="30"/>
      <c r="E41" s="23" t="s">
        <v>39</v>
      </c>
      <c r="F41" s="106">
        <f>ROUND((SUM(BG124:BG131) + SUM(BG155:BG351)),  2)</f>
        <v>0</v>
      </c>
      <c r="G41" s="30"/>
      <c r="H41" s="30"/>
      <c r="I41" s="107">
        <v>0.2</v>
      </c>
      <c r="J41" s="106">
        <f>0</f>
        <v>0</v>
      </c>
      <c r="K41" s="30"/>
      <c r="L41" s="43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14.55" hidden="1" customHeight="1" x14ac:dyDescent="0.2">
      <c r="A42" s="30"/>
      <c r="B42" s="31"/>
      <c r="C42" s="30"/>
      <c r="D42" s="30"/>
      <c r="E42" s="23" t="s">
        <v>40</v>
      </c>
      <c r="F42" s="106">
        <f>ROUND((SUM(BH124:BH131) + SUM(BH155:BH351)),  2)</f>
        <v>0</v>
      </c>
      <c r="G42" s="30"/>
      <c r="H42" s="30"/>
      <c r="I42" s="107">
        <v>0.2</v>
      </c>
      <c r="J42" s="106">
        <f>0</f>
        <v>0</v>
      </c>
      <c r="K42" s="30"/>
      <c r="L42" s="43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" customFormat="1" ht="14.55" hidden="1" customHeight="1" x14ac:dyDescent="0.2">
      <c r="A43" s="30"/>
      <c r="B43" s="31"/>
      <c r="C43" s="30"/>
      <c r="D43" s="30"/>
      <c r="E43" s="36" t="s">
        <v>41</v>
      </c>
      <c r="F43" s="103">
        <f>ROUND((SUM(BI124:BI131) + SUM(BI155:BI351)),  2)</f>
        <v>0</v>
      </c>
      <c r="G43" s="104"/>
      <c r="H43" s="104"/>
      <c r="I43" s="105">
        <v>0</v>
      </c>
      <c r="J43" s="103">
        <f>0</f>
        <v>0</v>
      </c>
      <c r="K43" s="30"/>
      <c r="L43" s="43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2" customFormat="1" ht="7.05" customHeight="1" x14ac:dyDescent="0.2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43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s="2" customFormat="1" ht="25.2" customHeight="1" x14ac:dyDescent="0.2">
      <c r="A45" s="30"/>
      <c r="B45" s="31"/>
      <c r="C45" s="95"/>
      <c r="D45" s="108" t="s">
        <v>42</v>
      </c>
      <c r="E45" s="61"/>
      <c r="F45" s="61"/>
      <c r="G45" s="109" t="s">
        <v>43</v>
      </c>
      <c r="H45" s="110" t="s">
        <v>44</v>
      </c>
      <c r="I45" s="61"/>
      <c r="J45" s="111">
        <f>SUM(J36:J43)</f>
        <v>0</v>
      </c>
      <c r="K45" s="112"/>
      <c r="L45" s="43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  <row r="46" spans="1:31" s="2" customFormat="1" ht="14.55" customHeight="1" x14ac:dyDescent="0.2">
      <c r="A46" s="30"/>
      <c r="B46" s="31"/>
      <c r="C46" s="30"/>
      <c r="D46" s="30"/>
      <c r="E46" s="30"/>
      <c r="F46" s="30"/>
      <c r="G46" s="30"/>
      <c r="H46" s="30"/>
      <c r="I46" s="30"/>
      <c r="J46" s="30"/>
      <c r="K46" s="30"/>
      <c r="L46" s="43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:31" s="1" customFormat="1" ht="14.55" customHeight="1" x14ac:dyDescent="0.2">
      <c r="B47" s="16"/>
      <c r="L47" s="16"/>
    </row>
    <row r="48" spans="1:31" s="1" customFormat="1" ht="14.55" customHeight="1" x14ac:dyDescent="0.2">
      <c r="B48" s="16"/>
      <c r="L48" s="16"/>
    </row>
    <row r="49" spans="1:31" s="1" customFormat="1" ht="14.55" customHeight="1" x14ac:dyDescent="0.2">
      <c r="B49" s="16"/>
      <c r="L49" s="16"/>
    </row>
    <row r="50" spans="1:31" s="2" customFormat="1" ht="14.55" customHeight="1" x14ac:dyDescent="0.2">
      <c r="B50" s="43"/>
      <c r="D50" s="44" t="s">
        <v>45</v>
      </c>
      <c r="E50" s="45"/>
      <c r="F50" s="45"/>
      <c r="G50" s="44" t="s">
        <v>46</v>
      </c>
      <c r="H50" s="45"/>
      <c r="I50" s="45"/>
      <c r="J50" s="45"/>
      <c r="K50" s="45"/>
      <c r="L50" s="43"/>
    </row>
    <row r="51" spans="1:31" x14ac:dyDescent="0.2">
      <c r="B51" s="16"/>
      <c r="L51" s="16"/>
    </row>
    <row r="52" spans="1:31" x14ac:dyDescent="0.2">
      <c r="B52" s="16"/>
      <c r="L52" s="16"/>
    </row>
    <row r="53" spans="1:31" x14ac:dyDescent="0.2">
      <c r="B53" s="16"/>
      <c r="L53" s="16"/>
    </row>
    <row r="54" spans="1:31" x14ac:dyDescent="0.2">
      <c r="B54" s="16"/>
      <c r="L54" s="16"/>
    </row>
    <row r="55" spans="1:31" x14ac:dyDescent="0.2">
      <c r="B55" s="16"/>
      <c r="L55" s="16"/>
    </row>
    <row r="56" spans="1:31" x14ac:dyDescent="0.2">
      <c r="B56" s="16"/>
      <c r="L56" s="16"/>
    </row>
    <row r="57" spans="1:31" x14ac:dyDescent="0.2">
      <c r="B57" s="16"/>
      <c r="L57" s="16"/>
    </row>
    <row r="58" spans="1:31" x14ac:dyDescent="0.2">
      <c r="B58" s="16"/>
      <c r="L58" s="16"/>
    </row>
    <row r="59" spans="1:31" x14ac:dyDescent="0.2">
      <c r="B59" s="16"/>
      <c r="L59" s="16"/>
    </row>
    <row r="60" spans="1:31" x14ac:dyDescent="0.2">
      <c r="B60" s="16"/>
      <c r="L60" s="16"/>
    </row>
    <row r="61" spans="1:31" s="2" customFormat="1" ht="13.2" x14ac:dyDescent="0.2">
      <c r="A61" s="30"/>
      <c r="B61" s="31"/>
      <c r="C61" s="30"/>
      <c r="D61" s="46" t="s">
        <v>47</v>
      </c>
      <c r="E61" s="33"/>
      <c r="F61" s="113" t="s">
        <v>48</v>
      </c>
      <c r="G61" s="46" t="s">
        <v>47</v>
      </c>
      <c r="H61" s="33"/>
      <c r="I61" s="33"/>
      <c r="J61" s="114" t="s">
        <v>48</v>
      </c>
      <c r="K61" s="33"/>
      <c r="L61" s="4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x14ac:dyDescent="0.2">
      <c r="B62" s="16"/>
      <c r="L62" s="16"/>
    </row>
    <row r="63" spans="1:31" x14ac:dyDescent="0.2">
      <c r="B63" s="16"/>
      <c r="L63" s="16"/>
    </row>
    <row r="64" spans="1:31" x14ac:dyDescent="0.2">
      <c r="B64" s="16"/>
      <c r="L64" s="16"/>
    </row>
    <row r="65" spans="1:31" s="2" customFormat="1" ht="13.2" x14ac:dyDescent="0.2">
      <c r="A65" s="30"/>
      <c r="B65" s="31"/>
      <c r="C65" s="30"/>
      <c r="D65" s="44" t="s">
        <v>49</v>
      </c>
      <c r="E65" s="47"/>
      <c r="F65" s="47"/>
      <c r="G65" s="44" t="s">
        <v>50</v>
      </c>
      <c r="H65" s="47"/>
      <c r="I65" s="47"/>
      <c r="J65" s="47"/>
      <c r="K65" s="47"/>
      <c r="L65" s="4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x14ac:dyDescent="0.2">
      <c r="B66" s="16"/>
      <c r="L66" s="16"/>
    </row>
    <row r="67" spans="1:31" x14ac:dyDescent="0.2">
      <c r="B67" s="16"/>
      <c r="L67" s="16"/>
    </row>
    <row r="68" spans="1:31" x14ac:dyDescent="0.2">
      <c r="B68" s="16"/>
      <c r="L68" s="16"/>
    </row>
    <row r="69" spans="1:31" x14ac:dyDescent="0.2">
      <c r="B69" s="16"/>
      <c r="L69" s="16"/>
    </row>
    <row r="70" spans="1:31" x14ac:dyDescent="0.2">
      <c r="B70" s="16"/>
      <c r="L70" s="16"/>
    </row>
    <row r="71" spans="1:31" x14ac:dyDescent="0.2">
      <c r="B71" s="16"/>
      <c r="L71" s="16"/>
    </row>
    <row r="72" spans="1:31" x14ac:dyDescent="0.2">
      <c r="B72" s="16"/>
      <c r="L72" s="16"/>
    </row>
    <row r="73" spans="1:31" x14ac:dyDescent="0.2">
      <c r="B73" s="16"/>
      <c r="L73" s="16"/>
    </row>
    <row r="74" spans="1:31" x14ac:dyDescent="0.2">
      <c r="B74" s="16"/>
      <c r="L74" s="16"/>
    </row>
    <row r="75" spans="1:31" x14ac:dyDescent="0.2">
      <c r="B75" s="16"/>
      <c r="L75" s="16"/>
    </row>
    <row r="76" spans="1:31" s="2" customFormat="1" ht="13.2" x14ac:dyDescent="0.2">
      <c r="A76" s="30"/>
      <c r="B76" s="31"/>
      <c r="C76" s="30"/>
      <c r="D76" s="46" t="s">
        <v>47</v>
      </c>
      <c r="E76" s="33"/>
      <c r="F76" s="113" t="s">
        <v>48</v>
      </c>
      <c r="G76" s="46" t="s">
        <v>47</v>
      </c>
      <c r="H76" s="33"/>
      <c r="I76" s="33"/>
      <c r="J76" s="114" t="s">
        <v>48</v>
      </c>
      <c r="K76" s="33"/>
      <c r="L76" s="4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55" customHeight="1" x14ac:dyDescent="0.2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7.05" customHeight="1" x14ac:dyDescent="0.2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5.05" customHeight="1" x14ac:dyDescent="0.2">
      <c r="A82" s="30"/>
      <c r="B82" s="31"/>
      <c r="C82" s="17" t="s">
        <v>188</v>
      </c>
      <c r="D82" s="30"/>
      <c r="E82" s="30"/>
      <c r="F82" s="30"/>
      <c r="G82" s="30"/>
      <c r="H82" s="30"/>
      <c r="I82" s="30"/>
      <c r="J82" s="30"/>
      <c r="K82" s="30"/>
      <c r="L82" s="4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7.05" customHeight="1" x14ac:dyDescent="0.2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 x14ac:dyDescent="0.2">
      <c r="A84" s="30"/>
      <c r="B84" s="31"/>
      <c r="C84" s="23" t="s">
        <v>15</v>
      </c>
      <c r="D84" s="30"/>
      <c r="E84" s="30"/>
      <c r="F84" s="30"/>
      <c r="G84" s="30"/>
      <c r="H84" s="30"/>
      <c r="I84" s="30"/>
      <c r="J84" s="30"/>
      <c r="K84" s="30"/>
      <c r="L84" s="4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 x14ac:dyDescent="0.2">
      <c r="A85" s="30"/>
      <c r="B85" s="31"/>
      <c r="C85" s="30"/>
      <c r="D85" s="30"/>
      <c r="E85" s="428" t="str">
        <f>E7</f>
        <v>Vinárstvo S</v>
      </c>
      <c r="F85" s="429"/>
      <c r="G85" s="429"/>
      <c r="H85" s="429"/>
      <c r="I85" s="30"/>
      <c r="J85" s="30"/>
      <c r="K85" s="30"/>
      <c r="L85" s="4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1" customFormat="1" ht="12" customHeight="1" x14ac:dyDescent="0.2">
      <c r="B86" s="16"/>
      <c r="C86" s="23" t="s">
        <v>181</v>
      </c>
      <c r="L86" s="16"/>
    </row>
    <row r="87" spans="1:31" s="1" customFormat="1" ht="16.5" customHeight="1" x14ac:dyDescent="0.2">
      <c r="B87" s="16"/>
      <c r="E87" s="428" t="s">
        <v>106</v>
      </c>
      <c r="F87" s="374"/>
      <c r="G87" s="374"/>
      <c r="H87" s="374"/>
      <c r="L87" s="16"/>
    </row>
    <row r="88" spans="1:31" s="1" customFormat="1" ht="12" customHeight="1" x14ac:dyDescent="0.2">
      <c r="B88" s="16"/>
      <c r="C88" s="23" t="s">
        <v>182</v>
      </c>
      <c r="L88" s="16"/>
    </row>
    <row r="89" spans="1:31" s="2" customFormat="1" ht="16.5" customHeight="1" x14ac:dyDescent="0.2">
      <c r="A89" s="30"/>
      <c r="B89" s="31"/>
      <c r="C89" s="30"/>
      <c r="D89" s="30"/>
      <c r="E89" s="431" t="s">
        <v>2851</v>
      </c>
      <c r="F89" s="425"/>
      <c r="G89" s="425"/>
      <c r="H89" s="425"/>
      <c r="I89" s="30"/>
      <c r="J89" s="30"/>
      <c r="K89" s="30"/>
      <c r="L89" s="4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12" customHeight="1" x14ac:dyDescent="0.2">
      <c r="A90" s="30"/>
      <c r="B90" s="31"/>
      <c r="C90" s="23"/>
      <c r="D90" s="30"/>
      <c r="E90" s="30"/>
      <c r="F90" s="30"/>
      <c r="G90" s="30"/>
      <c r="H90" s="30"/>
      <c r="I90" s="30"/>
      <c r="J90" s="30"/>
      <c r="K90" s="30"/>
      <c r="L90" s="43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6.5" customHeight="1" x14ac:dyDescent="0.2">
      <c r="A91" s="30"/>
      <c r="B91" s="31"/>
      <c r="C91" s="30"/>
      <c r="D91" s="30"/>
      <c r="E91" s="404"/>
      <c r="F91" s="425"/>
      <c r="G91" s="425"/>
      <c r="H91" s="425"/>
      <c r="I91" s="30"/>
      <c r="J91" s="30"/>
      <c r="K91" s="30"/>
      <c r="L91" s="43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7.05" customHeight="1" x14ac:dyDescent="0.2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3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2" customHeight="1" x14ac:dyDescent="0.2">
      <c r="A93" s="30"/>
      <c r="B93" s="31"/>
      <c r="C93" s="23" t="s">
        <v>18</v>
      </c>
      <c r="D93" s="30"/>
      <c r="E93" s="30"/>
      <c r="F93" s="21" t="str">
        <f>F16</f>
        <v>k.ú.Strekov,okres Nové Zámky</v>
      </c>
      <c r="G93" s="30"/>
      <c r="H93" s="30"/>
      <c r="I93" s="23" t="s">
        <v>20</v>
      </c>
      <c r="J93" s="56">
        <f>IF(J16="","",J16)</f>
        <v>44665</v>
      </c>
      <c r="K93" s="30"/>
      <c r="L93" s="43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7.05" customHeight="1" x14ac:dyDescent="0.2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43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25.8" customHeight="1" x14ac:dyDescent="0.2">
      <c r="A95" s="30"/>
      <c r="B95" s="31"/>
      <c r="C95" s="23" t="s">
        <v>21</v>
      </c>
      <c r="D95" s="30"/>
      <c r="E95" s="30"/>
      <c r="F95" s="21" t="str">
        <f>E19</f>
        <v xml:space="preserve"> STON a.s. , Uhrova 18, 831 01 Bratislava</v>
      </c>
      <c r="G95" s="30"/>
      <c r="H95" s="30"/>
      <c r="I95" s="23" t="s">
        <v>26</v>
      </c>
      <c r="J95" s="26" t="str">
        <f>E25</f>
        <v xml:space="preserve"> Ing. arch. Tomáš Krištek</v>
      </c>
      <c r="K95" s="30"/>
      <c r="L95" s="43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2" customFormat="1" ht="15.3" customHeight="1" x14ac:dyDescent="0.2">
      <c r="A96" s="30"/>
      <c r="B96" s="31"/>
      <c r="C96" s="23" t="s">
        <v>24</v>
      </c>
      <c r="D96" s="30"/>
      <c r="E96" s="30"/>
      <c r="F96" s="21" t="str">
        <f>IF(E22="","",E22)</f>
        <v>Vyplň údaj</v>
      </c>
      <c r="G96" s="30"/>
      <c r="H96" s="30"/>
      <c r="I96" s="23" t="s">
        <v>28</v>
      </c>
      <c r="J96" s="26" t="str">
        <f>E28</f>
        <v>Rosoft,s.r.o.</v>
      </c>
      <c r="K96" s="30"/>
      <c r="L96" s="43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47" s="2" customFormat="1" ht="10.199999999999999" customHeight="1" x14ac:dyDescent="0.2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3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47" s="2" customFormat="1" ht="29.25" customHeight="1" x14ac:dyDescent="0.2">
      <c r="A98" s="30"/>
      <c r="B98" s="31"/>
      <c r="C98" s="115" t="s">
        <v>189</v>
      </c>
      <c r="D98" s="95"/>
      <c r="E98" s="95"/>
      <c r="F98" s="95"/>
      <c r="G98" s="95"/>
      <c r="H98" s="95"/>
      <c r="I98" s="95"/>
      <c r="J98" s="116" t="s">
        <v>190</v>
      </c>
      <c r="K98" s="95"/>
      <c r="L98" s="43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47" s="2" customFormat="1" ht="10.199999999999999" customHeight="1" x14ac:dyDescent="0.2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3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47" s="2" customFormat="1" ht="22.8" customHeight="1" x14ac:dyDescent="0.2">
      <c r="A100" s="30"/>
      <c r="B100" s="31"/>
      <c r="C100" s="117" t="s">
        <v>191</v>
      </c>
      <c r="D100" s="30"/>
      <c r="E100" s="30"/>
      <c r="F100" s="30"/>
      <c r="G100" s="30"/>
      <c r="H100" s="30"/>
      <c r="I100" s="30"/>
      <c r="J100" s="72">
        <f>J155</f>
        <v>0</v>
      </c>
      <c r="K100" s="30"/>
      <c r="L100" s="43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U100" s="13" t="s">
        <v>192</v>
      </c>
    </row>
    <row r="101" spans="1:47" s="8" customFormat="1" ht="25.05" customHeight="1" x14ac:dyDescent="0.2">
      <c r="B101" s="118"/>
      <c r="D101" s="119" t="s">
        <v>193</v>
      </c>
      <c r="E101" s="120"/>
      <c r="F101" s="120"/>
      <c r="G101" s="120"/>
      <c r="H101" s="120"/>
      <c r="I101" s="120"/>
      <c r="J101" s="121">
        <f>J156</f>
        <v>0</v>
      </c>
      <c r="L101" s="118"/>
    </row>
    <row r="102" spans="1:47" s="9" customFormat="1" ht="19.95" customHeight="1" x14ac:dyDescent="0.2">
      <c r="B102" s="122"/>
      <c r="D102" s="123" t="s">
        <v>280</v>
      </c>
      <c r="E102" s="124"/>
      <c r="F102" s="124"/>
      <c r="G102" s="124"/>
      <c r="H102" s="124"/>
      <c r="I102" s="124"/>
      <c r="J102" s="125">
        <f>J157</f>
        <v>0</v>
      </c>
      <c r="L102" s="122"/>
    </row>
    <row r="103" spans="1:47" s="9" customFormat="1" ht="19.95" customHeight="1" x14ac:dyDescent="0.2">
      <c r="B103" s="122"/>
      <c r="D103" s="123" t="s">
        <v>281</v>
      </c>
      <c r="E103" s="124"/>
      <c r="F103" s="124"/>
      <c r="G103" s="124"/>
      <c r="H103" s="124"/>
      <c r="I103" s="124"/>
      <c r="J103" s="125">
        <f>J159</f>
        <v>0</v>
      </c>
      <c r="L103" s="122"/>
    </row>
    <row r="104" spans="1:47" s="9" customFormat="1" ht="19.95" customHeight="1" x14ac:dyDescent="0.2">
      <c r="B104" s="122"/>
      <c r="D104" s="123" t="s">
        <v>282</v>
      </c>
      <c r="E104" s="124"/>
      <c r="F104" s="124"/>
      <c r="G104" s="124"/>
      <c r="H104" s="124"/>
      <c r="I104" s="124"/>
      <c r="J104" s="125">
        <f>J172</f>
        <v>0</v>
      </c>
      <c r="L104" s="122"/>
    </row>
    <row r="105" spans="1:47" s="9" customFormat="1" ht="19.95" customHeight="1" x14ac:dyDescent="0.2">
      <c r="B105" s="122"/>
      <c r="D105" s="123" t="s">
        <v>283</v>
      </c>
      <c r="E105" s="124"/>
      <c r="F105" s="124"/>
      <c r="G105" s="124"/>
      <c r="H105" s="124"/>
      <c r="I105" s="124"/>
      <c r="J105" s="125">
        <f>J184</f>
        <v>0</v>
      </c>
      <c r="L105" s="122"/>
    </row>
    <row r="106" spans="1:47" s="9" customFormat="1" ht="19.95" customHeight="1" x14ac:dyDescent="0.2">
      <c r="B106" s="122"/>
      <c r="D106" s="123" t="s">
        <v>195</v>
      </c>
      <c r="E106" s="124"/>
      <c r="F106" s="124"/>
      <c r="G106" s="124"/>
      <c r="H106" s="124"/>
      <c r="I106" s="124"/>
      <c r="J106" s="125">
        <f>J219</f>
        <v>0</v>
      </c>
      <c r="L106" s="122"/>
    </row>
    <row r="107" spans="1:47" s="8" customFormat="1" ht="25.05" customHeight="1" x14ac:dyDescent="0.2">
      <c r="B107" s="118"/>
      <c r="D107" s="119" t="s">
        <v>284</v>
      </c>
      <c r="E107" s="120"/>
      <c r="F107" s="120"/>
      <c r="G107" s="120"/>
      <c r="H107" s="120"/>
      <c r="I107" s="120"/>
      <c r="J107" s="121">
        <f>J229</f>
        <v>0</v>
      </c>
      <c r="L107" s="118"/>
    </row>
    <row r="108" spans="1:47" s="9" customFormat="1" ht="19.95" customHeight="1" x14ac:dyDescent="0.2">
      <c r="B108" s="122"/>
      <c r="D108" s="123" t="s">
        <v>285</v>
      </c>
      <c r="E108" s="124"/>
      <c r="F108" s="124"/>
      <c r="G108" s="124"/>
      <c r="H108" s="124"/>
      <c r="I108" s="124"/>
      <c r="J108" s="125">
        <f>J230</f>
        <v>0</v>
      </c>
      <c r="L108" s="122"/>
    </row>
    <row r="109" spans="1:47" s="9" customFormat="1" ht="19.95" customHeight="1" x14ac:dyDescent="0.2">
      <c r="B109" s="122"/>
      <c r="D109" s="123" t="s">
        <v>286</v>
      </c>
      <c r="E109" s="124"/>
      <c r="F109" s="124"/>
      <c r="G109" s="124"/>
      <c r="H109" s="124"/>
      <c r="I109" s="124"/>
      <c r="J109" s="125">
        <f>J243</f>
        <v>0</v>
      </c>
      <c r="L109" s="122"/>
    </row>
    <row r="110" spans="1:47" s="9" customFormat="1" ht="19.95" customHeight="1" x14ac:dyDescent="0.2">
      <c r="B110" s="122"/>
      <c r="D110" s="123" t="s">
        <v>287</v>
      </c>
      <c r="E110" s="124"/>
      <c r="F110" s="124"/>
      <c r="G110" s="124"/>
      <c r="H110" s="124"/>
      <c r="I110" s="124"/>
      <c r="J110" s="125">
        <f>J254</f>
        <v>0</v>
      </c>
      <c r="L110" s="122"/>
    </row>
    <row r="111" spans="1:47" s="9" customFormat="1" ht="19.95" customHeight="1" x14ac:dyDescent="0.2">
      <c r="B111" s="122"/>
      <c r="D111" s="123" t="s">
        <v>288</v>
      </c>
      <c r="E111" s="124"/>
      <c r="F111" s="124"/>
      <c r="G111" s="124"/>
      <c r="H111" s="124"/>
      <c r="I111" s="124"/>
      <c r="J111" s="125">
        <f>J270</f>
        <v>0</v>
      </c>
      <c r="L111" s="122"/>
    </row>
    <row r="112" spans="1:47" s="9" customFormat="1" ht="19.95" customHeight="1" x14ac:dyDescent="0.2">
      <c r="B112" s="122"/>
      <c r="D112" s="123" t="s">
        <v>289</v>
      </c>
      <c r="E112" s="124"/>
      <c r="F112" s="124"/>
      <c r="G112" s="124"/>
      <c r="H112" s="124"/>
      <c r="I112" s="124"/>
      <c r="J112" s="125">
        <f>J293</f>
        <v>0</v>
      </c>
      <c r="L112" s="122"/>
    </row>
    <row r="113" spans="1:65" s="9" customFormat="1" ht="19.95" customHeight="1" x14ac:dyDescent="0.2">
      <c r="B113" s="122"/>
      <c r="D113" s="123" t="s">
        <v>290</v>
      </c>
      <c r="E113" s="124"/>
      <c r="F113" s="124"/>
      <c r="G113" s="124"/>
      <c r="H113" s="124"/>
      <c r="I113" s="124"/>
      <c r="J113" s="125">
        <f>J300</f>
        <v>0</v>
      </c>
      <c r="L113" s="122"/>
    </row>
    <row r="114" spans="1:65" s="9" customFormat="1" ht="19.95" customHeight="1" x14ac:dyDescent="0.2">
      <c r="B114" s="122"/>
      <c r="D114" s="123" t="s">
        <v>291</v>
      </c>
      <c r="E114" s="124"/>
      <c r="F114" s="124"/>
      <c r="G114" s="124"/>
      <c r="H114" s="124"/>
      <c r="I114" s="124"/>
      <c r="J114" s="125">
        <f>J305</f>
        <v>0</v>
      </c>
      <c r="L114" s="122"/>
    </row>
    <row r="115" spans="1:65" s="9" customFormat="1" ht="19.95" customHeight="1" x14ac:dyDescent="0.2">
      <c r="B115" s="122"/>
      <c r="D115" s="123" t="s">
        <v>292</v>
      </c>
      <c r="E115" s="124"/>
      <c r="F115" s="124"/>
      <c r="G115" s="124"/>
      <c r="H115" s="124"/>
      <c r="I115" s="124"/>
      <c r="J115" s="125">
        <f>J310</f>
        <v>0</v>
      </c>
      <c r="L115" s="122"/>
    </row>
    <row r="116" spans="1:65" s="9" customFormat="1" ht="19.95" customHeight="1" x14ac:dyDescent="0.2">
      <c r="B116" s="122"/>
      <c r="D116" s="123" t="s">
        <v>1652</v>
      </c>
      <c r="E116" s="124"/>
      <c r="F116" s="124"/>
      <c r="G116" s="124"/>
      <c r="H116" s="124"/>
      <c r="I116" s="124"/>
      <c r="J116" s="125">
        <f>J324</f>
        <v>0</v>
      </c>
      <c r="L116" s="122"/>
    </row>
    <row r="117" spans="1:65" s="9" customFormat="1" ht="19.95" customHeight="1" x14ac:dyDescent="0.2">
      <c r="B117" s="122"/>
      <c r="D117" s="123" t="s">
        <v>1653</v>
      </c>
      <c r="E117" s="124"/>
      <c r="F117" s="124"/>
      <c r="G117" s="124"/>
      <c r="H117" s="124"/>
      <c r="I117" s="124"/>
      <c r="J117" s="125">
        <f>J331</f>
        <v>0</v>
      </c>
      <c r="L117" s="122"/>
    </row>
    <row r="118" spans="1:65" s="9" customFormat="1" ht="19.95" customHeight="1" x14ac:dyDescent="0.2">
      <c r="B118" s="122"/>
      <c r="D118" s="123" t="s">
        <v>1654</v>
      </c>
      <c r="E118" s="124"/>
      <c r="F118" s="124"/>
      <c r="G118" s="124"/>
      <c r="H118" s="124"/>
      <c r="I118" s="124"/>
      <c r="J118" s="125">
        <f>J335</f>
        <v>0</v>
      </c>
      <c r="L118" s="122"/>
    </row>
    <row r="119" spans="1:65" s="9" customFormat="1" ht="19.95" customHeight="1" x14ac:dyDescent="0.2">
      <c r="B119" s="122"/>
      <c r="D119" s="123" t="s">
        <v>1655</v>
      </c>
      <c r="E119" s="124"/>
      <c r="F119" s="124"/>
      <c r="G119" s="124"/>
      <c r="H119" s="124"/>
      <c r="I119" s="124"/>
      <c r="J119" s="125">
        <f>J339</f>
        <v>0</v>
      </c>
      <c r="L119" s="122"/>
    </row>
    <row r="120" spans="1:65" s="9" customFormat="1" ht="19.95" customHeight="1" x14ac:dyDescent="0.2">
      <c r="B120" s="122"/>
      <c r="D120" s="123" t="s">
        <v>298</v>
      </c>
      <c r="E120" s="124"/>
      <c r="F120" s="124"/>
      <c r="G120" s="124"/>
      <c r="H120" s="124"/>
      <c r="I120" s="124"/>
      <c r="J120" s="125">
        <f>J343</f>
        <v>0</v>
      </c>
      <c r="L120" s="122"/>
    </row>
    <row r="121" spans="1:65" s="9" customFormat="1" ht="19.95" customHeight="1" x14ac:dyDescent="0.2">
      <c r="B121" s="122"/>
      <c r="D121" s="123" t="s">
        <v>299</v>
      </c>
      <c r="E121" s="124"/>
      <c r="F121" s="124"/>
      <c r="G121" s="124"/>
      <c r="H121" s="124"/>
      <c r="I121" s="124"/>
      <c r="J121" s="125">
        <f>J348</f>
        <v>0</v>
      </c>
      <c r="L121" s="122"/>
    </row>
    <row r="122" spans="1:65" s="2" customFormat="1" ht="21.75" customHeight="1" x14ac:dyDescent="0.2">
      <c r="A122" s="30"/>
      <c r="B122" s="31"/>
      <c r="C122" s="30"/>
      <c r="D122" s="123" t="s">
        <v>2957</v>
      </c>
      <c r="E122" s="124"/>
      <c r="F122" s="124"/>
      <c r="G122" s="124"/>
      <c r="H122" s="124"/>
      <c r="I122" s="124"/>
      <c r="J122" s="125">
        <f>J353</f>
        <v>0</v>
      </c>
      <c r="K122" s="30"/>
      <c r="L122" s="43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65" s="2" customFormat="1" ht="7.05" customHeight="1" x14ac:dyDescent="0.2">
      <c r="A123" s="30"/>
      <c r="B123" s="31"/>
      <c r="C123" s="30"/>
      <c r="D123" s="30"/>
      <c r="E123" s="30"/>
      <c r="F123" s="30"/>
      <c r="G123" s="30"/>
      <c r="H123" s="30"/>
      <c r="I123" s="30"/>
      <c r="J123" s="30"/>
      <c r="K123" s="30"/>
      <c r="L123" s="43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65" s="2" customFormat="1" ht="29.25" customHeight="1" x14ac:dyDescent="0.2">
      <c r="A124" s="30"/>
      <c r="B124" s="31"/>
      <c r="C124" s="117" t="s">
        <v>196</v>
      </c>
      <c r="D124" s="30"/>
      <c r="E124" s="30"/>
      <c r="F124" s="30"/>
      <c r="G124" s="30"/>
      <c r="H124" s="30"/>
      <c r="I124" s="30"/>
      <c r="J124" s="126">
        <f>ROUND(J125 + J126 + J127 + J128 + J129 + J130,2)</f>
        <v>0</v>
      </c>
      <c r="K124" s="30"/>
      <c r="L124" s="43"/>
      <c r="N124" s="127" t="s">
        <v>36</v>
      </c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65" s="2" customFormat="1" ht="18" customHeight="1" x14ac:dyDescent="0.2">
      <c r="A125" s="30"/>
      <c r="B125" s="128"/>
      <c r="C125" s="129"/>
      <c r="D125" s="424" t="s">
        <v>197</v>
      </c>
      <c r="E125" s="430"/>
      <c r="F125" s="430"/>
      <c r="G125" s="129"/>
      <c r="H125" s="129"/>
      <c r="I125" s="129"/>
      <c r="J125" s="88">
        <v>0</v>
      </c>
      <c r="K125" s="129"/>
      <c r="L125" s="131"/>
      <c r="M125" s="132"/>
      <c r="N125" s="133" t="s">
        <v>38</v>
      </c>
      <c r="O125" s="132"/>
      <c r="P125" s="132"/>
      <c r="Q125" s="132"/>
      <c r="R125" s="132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32"/>
      <c r="AG125" s="132"/>
      <c r="AH125" s="132"/>
      <c r="AI125" s="132"/>
      <c r="AJ125" s="132"/>
      <c r="AK125" s="132"/>
      <c r="AL125" s="132"/>
      <c r="AM125" s="132"/>
      <c r="AN125" s="132"/>
      <c r="AO125" s="132"/>
      <c r="AP125" s="132"/>
      <c r="AQ125" s="132"/>
      <c r="AR125" s="132"/>
      <c r="AS125" s="132"/>
      <c r="AT125" s="132"/>
      <c r="AU125" s="132"/>
      <c r="AV125" s="132"/>
      <c r="AW125" s="132"/>
      <c r="AX125" s="132"/>
      <c r="AY125" s="134" t="s">
        <v>198</v>
      </c>
      <c r="AZ125" s="132"/>
      <c r="BA125" s="132"/>
      <c r="BB125" s="132"/>
      <c r="BC125" s="132"/>
      <c r="BD125" s="132"/>
      <c r="BE125" s="135">
        <f t="shared" ref="BE125:BE130" si="0">IF(N125="základná",J125,0)</f>
        <v>0</v>
      </c>
      <c r="BF125" s="135">
        <f t="shared" ref="BF125:BF130" si="1">IF(N125="znížená",J125,0)</f>
        <v>0</v>
      </c>
      <c r="BG125" s="135">
        <f t="shared" ref="BG125:BG130" si="2">IF(N125="zákl. prenesená",J125,0)</f>
        <v>0</v>
      </c>
      <c r="BH125" s="135">
        <f t="shared" ref="BH125:BH130" si="3">IF(N125="zníž. prenesená",J125,0)</f>
        <v>0</v>
      </c>
      <c r="BI125" s="135">
        <f t="shared" ref="BI125:BI130" si="4">IF(N125="nulová",J125,0)</f>
        <v>0</v>
      </c>
      <c r="BJ125" s="134" t="s">
        <v>84</v>
      </c>
      <c r="BK125" s="132"/>
      <c r="BL125" s="132"/>
      <c r="BM125" s="132"/>
    </row>
    <row r="126" spans="1:65" s="2" customFormat="1" ht="18" customHeight="1" x14ac:dyDescent="0.2">
      <c r="A126" s="30"/>
      <c r="B126" s="128"/>
      <c r="C126" s="129"/>
      <c r="D126" s="424" t="s">
        <v>199</v>
      </c>
      <c r="E126" s="430"/>
      <c r="F126" s="430"/>
      <c r="G126" s="129"/>
      <c r="H126" s="129"/>
      <c r="I126" s="129"/>
      <c r="J126" s="88">
        <v>0</v>
      </c>
      <c r="K126" s="129"/>
      <c r="L126" s="131"/>
      <c r="M126" s="132"/>
      <c r="N126" s="133" t="s">
        <v>38</v>
      </c>
      <c r="O126" s="132"/>
      <c r="P126" s="132"/>
      <c r="Q126" s="132"/>
      <c r="R126" s="132"/>
      <c r="S126" s="129"/>
      <c r="T126" s="129"/>
      <c r="U126" s="129"/>
      <c r="V126" s="129"/>
      <c r="W126" s="129"/>
      <c r="X126" s="129"/>
      <c r="Y126" s="129"/>
      <c r="Z126" s="129"/>
      <c r="AA126" s="129"/>
      <c r="AB126" s="129"/>
      <c r="AC126" s="129"/>
      <c r="AD126" s="129"/>
      <c r="AE126" s="129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  <c r="AP126" s="132"/>
      <c r="AQ126" s="132"/>
      <c r="AR126" s="132"/>
      <c r="AS126" s="132"/>
      <c r="AT126" s="132"/>
      <c r="AU126" s="132"/>
      <c r="AV126" s="132"/>
      <c r="AW126" s="132"/>
      <c r="AX126" s="132"/>
      <c r="AY126" s="134" t="s">
        <v>198</v>
      </c>
      <c r="AZ126" s="132"/>
      <c r="BA126" s="132"/>
      <c r="BB126" s="132"/>
      <c r="BC126" s="132"/>
      <c r="BD126" s="132"/>
      <c r="BE126" s="135">
        <f t="shared" si="0"/>
        <v>0</v>
      </c>
      <c r="BF126" s="135">
        <f t="shared" si="1"/>
        <v>0</v>
      </c>
      <c r="BG126" s="135">
        <f t="shared" si="2"/>
        <v>0</v>
      </c>
      <c r="BH126" s="135">
        <f t="shared" si="3"/>
        <v>0</v>
      </c>
      <c r="BI126" s="135">
        <f t="shared" si="4"/>
        <v>0</v>
      </c>
      <c r="BJ126" s="134" t="s">
        <v>84</v>
      </c>
      <c r="BK126" s="132"/>
      <c r="BL126" s="132"/>
      <c r="BM126" s="132"/>
    </row>
    <row r="127" spans="1:65" s="2" customFormat="1" ht="18" customHeight="1" x14ac:dyDescent="0.2">
      <c r="A127" s="30"/>
      <c r="B127" s="128"/>
      <c r="C127" s="129"/>
      <c r="D127" s="424" t="s">
        <v>200</v>
      </c>
      <c r="E127" s="430"/>
      <c r="F127" s="430"/>
      <c r="G127" s="129"/>
      <c r="H127" s="129"/>
      <c r="I127" s="129"/>
      <c r="J127" s="88">
        <v>0</v>
      </c>
      <c r="K127" s="129"/>
      <c r="L127" s="131"/>
      <c r="M127" s="132"/>
      <c r="N127" s="133" t="s">
        <v>38</v>
      </c>
      <c r="O127" s="132"/>
      <c r="P127" s="132"/>
      <c r="Q127" s="132"/>
      <c r="R127" s="132"/>
      <c r="S127" s="129"/>
      <c r="T127" s="129"/>
      <c r="U127" s="129"/>
      <c r="V127" s="129"/>
      <c r="W127" s="129"/>
      <c r="X127" s="129"/>
      <c r="Y127" s="129"/>
      <c r="Z127" s="129"/>
      <c r="AA127" s="129"/>
      <c r="AB127" s="129"/>
      <c r="AC127" s="129"/>
      <c r="AD127" s="129"/>
      <c r="AE127" s="129"/>
      <c r="AF127" s="132"/>
      <c r="AG127" s="132"/>
      <c r="AH127" s="132"/>
      <c r="AI127" s="132"/>
      <c r="AJ127" s="132"/>
      <c r="AK127" s="132"/>
      <c r="AL127" s="132"/>
      <c r="AM127" s="132"/>
      <c r="AN127" s="132"/>
      <c r="AO127" s="132"/>
      <c r="AP127" s="132"/>
      <c r="AQ127" s="132"/>
      <c r="AR127" s="132"/>
      <c r="AS127" s="132"/>
      <c r="AT127" s="132"/>
      <c r="AU127" s="132"/>
      <c r="AV127" s="132"/>
      <c r="AW127" s="132"/>
      <c r="AX127" s="132"/>
      <c r="AY127" s="134" t="s">
        <v>198</v>
      </c>
      <c r="AZ127" s="132"/>
      <c r="BA127" s="132"/>
      <c r="BB127" s="132"/>
      <c r="BC127" s="132"/>
      <c r="BD127" s="132"/>
      <c r="BE127" s="135">
        <f t="shared" si="0"/>
        <v>0</v>
      </c>
      <c r="BF127" s="135">
        <f t="shared" si="1"/>
        <v>0</v>
      </c>
      <c r="BG127" s="135">
        <f t="shared" si="2"/>
        <v>0</v>
      </c>
      <c r="BH127" s="135">
        <f t="shared" si="3"/>
        <v>0</v>
      </c>
      <c r="BI127" s="135">
        <f t="shared" si="4"/>
        <v>0</v>
      </c>
      <c r="BJ127" s="134" t="s">
        <v>84</v>
      </c>
      <c r="BK127" s="132"/>
      <c r="BL127" s="132"/>
      <c r="BM127" s="132"/>
    </row>
    <row r="128" spans="1:65" s="2" customFormat="1" ht="18" customHeight="1" x14ac:dyDescent="0.2">
      <c r="A128" s="30"/>
      <c r="B128" s="128"/>
      <c r="C128" s="129"/>
      <c r="D128" s="424" t="s">
        <v>201</v>
      </c>
      <c r="E128" s="430"/>
      <c r="F128" s="430"/>
      <c r="G128" s="129"/>
      <c r="H128" s="129"/>
      <c r="I128" s="129"/>
      <c r="J128" s="88">
        <v>0</v>
      </c>
      <c r="K128" s="129"/>
      <c r="L128" s="131"/>
      <c r="M128" s="132"/>
      <c r="N128" s="133" t="s">
        <v>38</v>
      </c>
      <c r="O128" s="132"/>
      <c r="P128" s="132"/>
      <c r="Q128" s="132"/>
      <c r="R128" s="132"/>
      <c r="S128" s="129"/>
      <c r="T128" s="129"/>
      <c r="U128" s="129"/>
      <c r="V128" s="129"/>
      <c r="W128" s="129"/>
      <c r="X128" s="129"/>
      <c r="Y128" s="129"/>
      <c r="Z128" s="129"/>
      <c r="AA128" s="129"/>
      <c r="AB128" s="129"/>
      <c r="AC128" s="129"/>
      <c r="AD128" s="129"/>
      <c r="AE128" s="129"/>
      <c r="AF128" s="132"/>
      <c r="AG128" s="132"/>
      <c r="AH128" s="132"/>
      <c r="AI128" s="132"/>
      <c r="AJ128" s="132"/>
      <c r="AK128" s="132"/>
      <c r="AL128" s="132"/>
      <c r="AM128" s="132"/>
      <c r="AN128" s="132"/>
      <c r="AO128" s="132"/>
      <c r="AP128" s="132"/>
      <c r="AQ128" s="132"/>
      <c r="AR128" s="132"/>
      <c r="AS128" s="132"/>
      <c r="AT128" s="132"/>
      <c r="AU128" s="132"/>
      <c r="AV128" s="132"/>
      <c r="AW128" s="132"/>
      <c r="AX128" s="132"/>
      <c r="AY128" s="134" t="s">
        <v>198</v>
      </c>
      <c r="AZ128" s="132"/>
      <c r="BA128" s="132"/>
      <c r="BB128" s="132"/>
      <c r="BC128" s="132"/>
      <c r="BD128" s="132"/>
      <c r="BE128" s="135">
        <f t="shared" si="0"/>
        <v>0</v>
      </c>
      <c r="BF128" s="135">
        <f t="shared" si="1"/>
        <v>0</v>
      </c>
      <c r="BG128" s="135">
        <f t="shared" si="2"/>
        <v>0</v>
      </c>
      <c r="BH128" s="135">
        <f t="shared" si="3"/>
        <v>0</v>
      </c>
      <c r="BI128" s="135">
        <f t="shared" si="4"/>
        <v>0</v>
      </c>
      <c r="BJ128" s="134" t="s">
        <v>84</v>
      </c>
      <c r="BK128" s="132"/>
      <c r="BL128" s="132"/>
      <c r="BM128" s="132"/>
    </row>
    <row r="129" spans="1:65" s="2" customFormat="1" ht="18" customHeight="1" x14ac:dyDescent="0.2">
      <c r="A129" s="30"/>
      <c r="B129" s="128"/>
      <c r="C129" s="129"/>
      <c r="D129" s="424" t="s">
        <v>202</v>
      </c>
      <c r="E129" s="430"/>
      <c r="F129" s="430"/>
      <c r="G129" s="129"/>
      <c r="H129" s="129"/>
      <c r="I129" s="129"/>
      <c r="J129" s="88">
        <v>0</v>
      </c>
      <c r="K129" s="129"/>
      <c r="L129" s="131"/>
      <c r="M129" s="132"/>
      <c r="N129" s="133" t="s">
        <v>38</v>
      </c>
      <c r="O129" s="132"/>
      <c r="P129" s="132"/>
      <c r="Q129" s="132"/>
      <c r="R129" s="132"/>
      <c r="S129" s="129"/>
      <c r="T129" s="129"/>
      <c r="U129" s="129"/>
      <c r="V129" s="129"/>
      <c r="W129" s="129"/>
      <c r="X129" s="129"/>
      <c r="Y129" s="129"/>
      <c r="Z129" s="129"/>
      <c r="AA129" s="129"/>
      <c r="AB129" s="129"/>
      <c r="AC129" s="129"/>
      <c r="AD129" s="129"/>
      <c r="AE129" s="129"/>
      <c r="AF129" s="132"/>
      <c r="AG129" s="132"/>
      <c r="AH129" s="132"/>
      <c r="AI129" s="132"/>
      <c r="AJ129" s="132"/>
      <c r="AK129" s="132"/>
      <c r="AL129" s="132"/>
      <c r="AM129" s="132"/>
      <c r="AN129" s="132"/>
      <c r="AO129" s="132"/>
      <c r="AP129" s="132"/>
      <c r="AQ129" s="132"/>
      <c r="AR129" s="132"/>
      <c r="AS129" s="132"/>
      <c r="AT129" s="132"/>
      <c r="AU129" s="132"/>
      <c r="AV129" s="132"/>
      <c r="AW129" s="132"/>
      <c r="AX129" s="132"/>
      <c r="AY129" s="134" t="s">
        <v>198</v>
      </c>
      <c r="AZ129" s="132"/>
      <c r="BA129" s="132"/>
      <c r="BB129" s="132"/>
      <c r="BC129" s="132"/>
      <c r="BD129" s="132"/>
      <c r="BE129" s="135">
        <f t="shared" si="0"/>
        <v>0</v>
      </c>
      <c r="BF129" s="135">
        <f t="shared" si="1"/>
        <v>0</v>
      </c>
      <c r="BG129" s="135">
        <f t="shared" si="2"/>
        <v>0</v>
      </c>
      <c r="BH129" s="135">
        <f t="shared" si="3"/>
        <v>0</v>
      </c>
      <c r="BI129" s="135">
        <f t="shared" si="4"/>
        <v>0</v>
      </c>
      <c r="BJ129" s="134" t="s">
        <v>84</v>
      </c>
      <c r="BK129" s="132"/>
      <c r="BL129" s="132"/>
      <c r="BM129" s="132"/>
    </row>
    <row r="130" spans="1:65" s="2" customFormat="1" ht="18" customHeight="1" x14ac:dyDescent="0.2">
      <c r="A130" s="30"/>
      <c r="B130" s="128"/>
      <c r="C130" s="129"/>
      <c r="D130" s="130" t="s">
        <v>203</v>
      </c>
      <c r="E130" s="129"/>
      <c r="F130" s="129"/>
      <c r="G130" s="129"/>
      <c r="H130" s="129"/>
      <c r="I130" s="129"/>
      <c r="J130" s="88">
        <f>ROUND(J34*T130,2)</f>
        <v>0</v>
      </c>
      <c r="K130" s="129"/>
      <c r="L130" s="131"/>
      <c r="M130" s="132"/>
      <c r="N130" s="133" t="s">
        <v>38</v>
      </c>
      <c r="O130" s="132"/>
      <c r="P130" s="132"/>
      <c r="Q130" s="132"/>
      <c r="R130" s="132"/>
      <c r="S130" s="129"/>
      <c r="T130" s="129"/>
      <c r="U130" s="129"/>
      <c r="V130" s="129"/>
      <c r="W130" s="129"/>
      <c r="X130" s="129"/>
      <c r="Y130" s="129"/>
      <c r="Z130" s="129"/>
      <c r="AA130" s="129"/>
      <c r="AB130" s="129"/>
      <c r="AC130" s="129"/>
      <c r="AD130" s="129"/>
      <c r="AE130" s="129"/>
      <c r="AF130" s="132"/>
      <c r="AG130" s="132"/>
      <c r="AH130" s="132"/>
      <c r="AI130" s="132"/>
      <c r="AJ130" s="132"/>
      <c r="AK130" s="132"/>
      <c r="AL130" s="132"/>
      <c r="AM130" s="132"/>
      <c r="AN130" s="132"/>
      <c r="AO130" s="132"/>
      <c r="AP130" s="132"/>
      <c r="AQ130" s="132"/>
      <c r="AR130" s="132"/>
      <c r="AS130" s="132"/>
      <c r="AT130" s="132"/>
      <c r="AU130" s="132"/>
      <c r="AV130" s="132"/>
      <c r="AW130" s="132"/>
      <c r="AX130" s="132"/>
      <c r="AY130" s="134" t="s">
        <v>204</v>
      </c>
      <c r="AZ130" s="132"/>
      <c r="BA130" s="132"/>
      <c r="BB130" s="132"/>
      <c r="BC130" s="132"/>
      <c r="BD130" s="132"/>
      <c r="BE130" s="135">
        <f t="shared" si="0"/>
        <v>0</v>
      </c>
      <c r="BF130" s="135">
        <f t="shared" si="1"/>
        <v>0</v>
      </c>
      <c r="BG130" s="135">
        <f t="shared" si="2"/>
        <v>0</v>
      </c>
      <c r="BH130" s="135">
        <f t="shared" si="3"/>
        <v>0</v>
      </c>
      <c r="BI130" s="135">
        <f t="shared" si="4"/>
        <v>0</v>
      </c>
      <c r="BJ130" s="134" t="s">
        <v>84</v>
      </c>
      <c r="BK130" s="132"/>
      <c r="BL130" s="132"/>
      <c r="BM130" s="132"/>
    </row>
    <row r="131" spans="1:65" s="2" customFormat="1" x14ac:dyDescent="0.2">
      <c r="A131" s="30"/>
      <c r="B131" s="31"/>
      <c r="C131" s="30"/>
      <c r="D131" s="30"/>
      <c r="E131" s="30"/>
      <c r="F131" s="30"/>
      <c r="G131" s="30"/>
      <c r="H131" s="30"/>
      <c r="I131" s="30"/>
      <c r="J131" s="30"/>
      <c r="K131" s="30"/>
      <c r="L131" s="43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65" s="2" customFormat="1" ht="29.25" customHeight="1" x14ac:dyDescent="0.2">
      <c r="A132" s="30"/>
      <c r="B132" s="31"/>
      <c r="C132" s="94" t="s">
        <v>179</v>
      </c>
      <c r="D132" s="95"/>
      <c r="E132" s="95"/>
      <c r="F132" s="95"/>
      <c r="G132" s="95"/>
      <c r="H132" s="95"/>
      <c r="I132" s="95"/>
      <c r="J132" s="96">
        <f>ROUND(J100+J124,2)</f>
        <v>0</v>
      </c>
      <c r="K132" s="95"/>
      <c r="L132" s="43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65" s="2" customFormat="1" ht="7.05" customHeight="1" x14ac:dyDescent="0.2">
      <c r="A133" s="30"/>
      <c r="B133" s="48"/>
      <c r="C133" s="49"/>
      <c r="D133" s="49"/>
      <c r="E133" s="49"/>
      <c r="F133" s="49"/>
      <c r="G133" s="49"/>
      <c r="H133" s="49"/>
      <c r="I133" s="49"/>
      <c r="J133" s="49"/>
      <c r="K133" s="49"/>
      <c r="L133" s="43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7" spans="1:65" s="2" customFormat="1" ht="7.05" customHeight="1" x14ac:dyDescent="0.2">
      <c r="A137" s="30"/>
      <c r="B137" s="50"/>
      <c r="C137" s="51"/>
      <c r="D137" s="51"/>
      <c r="E137" s="51"/>
      <c r="F137" s="51"/>
      <c r="G137" s="51"/>
      <c r="H137" s="51"/>
      <c r="I137" s="51"/>
      <c r="J137" s="51"/>
      <c r="K137" s="51"/>
      <c r="L137" s="43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</row>
    <row r="138" spans="1:65" s="2" customFormat="1" ht="25.05" customHeight="1" x14ac:dyDescent="0.2">
      <c r="A138" s="30"/>
      <c r="B138" s="31"/>
      <c r="C138" s="17" t="s">
        <v>205</v>
      </c>
      <c r="D138" s="30"/>
      <c r="E138" s="30"/>
      <c r="F138" s="30"/>
      <c r="G138" s="30"/>
      <c r="H138" s="30"/>
      <c r="I138" s="30"/>
      <c r="J138" s="30"/>
      <c r="K138" s="30"/>
      <c r="L138" s="43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</row>
    <row r="139" spans="1:65" s="2" customFormat="1" ht="7.05" customHeight="1" x14ac:dyDescent="0.2">
      <c r="A139" s="30"/>
      <c r="B139" s="31"/>
      <c r="C139" s="30"/>
      <c r="D139" s="30"/>
      <c r="E139" s="30"/>
      <c r="F139" s="30"/>
      <c r="G139" s="30"/>
      <c r="H139" s="30"/>
      <c r="I139" s="30"/>
      <c r="J139" s="30"/>
      <c r="K139" s="30"/>
      <c r="L139" s="43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</row>
    <row r="140" spans="1:65" s="2" customFormat="1" ht="12" customHeight="1" x14ac:dyDescent="0.2">
      <c r="A140" s="30"/>
      <c r="B140" s="31"/>
      <c r="C140" s="23" t="s">
        <v>15</v>
      </c>
      <c r="D140" s="30"/>
      <c r="E140" s="30"/>
      <c r="F140" s="30"/>
      <c r="G140" s="30"/>
      <c r="H140" s="30"/>
      <c r="I140" s="30"/>
      <c r="J140" s="30"/>
      <c r="K140" s="30"/>
      <c r="L140" s="43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</row>
    <row r="141" spans="1:65" s="2" customFormat="1" ht="16.5" customHeight="1" x14ac:dyDescent="0.2">
      <c r="A141" s="30"/>
      <c r="B141" s="31"/>
      <c r="C141" s="30"/>
      <c r="D141" s="30"/>
      <c r="E141" s="428" t="str">
        <f>E7</f>
        <v>Vinárstvo S</v>
      </c>
      <c r="F141" s="429"/>
      <c r="G141" s="429"/>
      <c r="H141" s="429"/>
      <c r="I141" s="30"/>
      <c r="J141" s="30"/>
      <c r="K141" s="30"/>
      <c r="L141" s="43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</row>
    <row r="142" spans="1:65" s="1" customFormat="1" ht="12" customHeight="1" x14ac:dyDescent="0.2">
      <c r="B142" s="16"/>
      <c r="C142" s="23" t="s">
        <v>181</v>
      </c>
      <c r="L142" s="16"/>
    </row>
    <row r="143" spans="1:65" s="1" customFormat="1" ht="16.5" customHeight="1" x14ac:dyDescent="0.2">
      <c r="B143" s="16"/>
      <c r="E143" s="428" t="s">
        <v>106</v>
      </c>
      <c r="F143" s="374"/>
      <c r="G143" s="374"/>
      <c r="H143" s="374"/>
      <c r="L143" s="16"/>
    </row>
    <row r="144" spans="1:65" s="1" customFormat="1" ht="12" customHeight="1" x14ac:dyDescent="0.2">
      <c r="B144" s="16"/>
      <c r="C144" s="23" t="s">
        <v>182</v>
      </c>
      <c r="L144" s="16"/>
    </row>
    <row r="145" spans="1:65" s="2" customFormat="1" ht="16.5" customHeight="1" x14ac:dyDescent="0.2">
      <c r="A145" s="30"/>
      <c r="B145" s="31"/>
      <c r="C145" s="30"/>
      <c r="D145" s="30"/>
      <c r="E145" s="431" t="s">
        <v>2851</v>
      </c>
      <c r="F145" s="425"/>
      <c r="G145" s="425"/>
      <c r="H145" s="425"/>
      <c r="I145" s="30"/>
      <c r="J145" s="30"/>
      <c r="K145" s="30"/>
      <c r="L145" s="43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</row>
    <row r="146" spans="1:65" s="2" customFormat="1" ht="12" customHeight="1" x14ac:dyDescent="0.2">
      <c r="A146" s="30"/>
      <c r="B146" s="31"/>
      <c r="C146" s="23"/>
      <c r="D146" s="30"/>
      <c r="E146" s="30"/>
      <c r="F146" s="30"/>
      <c r="G146" s="30"/>
      <c r="H146" s="30"/>
      <c r="I146" s="30"/>
      <c r="J146" s="30"/>
      <c r="K146" s="30"/>
      <c r="L146" s="43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</row>
    <row r="147" spans="1:65" s="2" customFormat="1" ht="16.5" customHeight="1" x14ac:dyDescent="0.2">
      <c r="A147" s="30"/>
      <c r="B147" s="31"/>
      <c r="C147" s="30"/>
      <c r="D147" s="30"/>
      <c r="E147" s="404"/>
      <c r="F147" s="425"/>
      <c r="G147" s="425"/>
      <c r="H147" s="425"/>
      <c r="I147" s="30"/>
      <c r="J147" s="30"/>
      <c r="K147" s="30"/>
      <c r="L147" s="43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</row>
    <row r="148" spans="1:65" s="2" customFormat="1" ht="7.05" customHeight="1" x14ac:dyDescent="0.2">
      <c r="A148" s="30"/>
      <c r="B148" s="31"/>
      <c r="C148" s="30"/>
      <c r="D148" s="30"/>
      <c r="E148" s="30"/>
      <c r="F148" s="30"/>
      <c r="G148" s="30"/>
      <c r="H148" s="30"/>
      <c r="I148" s="30"/>
      <c r="J148" s="30"/>
      <c r="K148" s="30"/>
      <c r="L148" s="43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</row>
    <row r="149" spans="1:65" s="2" customFormat="1" ht="12" customHeight="1" x14ac:dyDescent="0.2">
      <c r="A149" s="30"/>
      <c r="B149" s="31"/>
      <c r="C149" s="23" t="s">
        <v>18</v>
      </c>
      <c r="D149" s="30"/>
      <c r="E149" s="30"/>
      <c r="F149" s="21" t="str">
        <f>F16</f>
        <v>k.ú.Strekov,okres Nové Zámky</v>
      </c>
      <c r="G149" s="30"/>
      <c r="H149" s="30"/>
      <c r="I149" s="23" t="s">
        <v>20</v>
      </c>
      <c r="J149" s="56">
        <f>IF(J16="","",J16)</f>
        <v>44665</v>
      </c>
      <c r="K149" s="30"/>
      <c r="L149" s="43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</row>
    <row r="150" spans="1:65" s="2" customFormat="1" ht="7.05" customHeight="1" x14ac:dyDescent="0.2">
      <c r="A150" s="30"/>
      <c r="B150" s="31"/>
      <c r="C150" s="30"/>
      <c r="D150" s="30"/>
      <c r="E150" s="30"/>
      <c r="F150" s="30"/>
      <c r="G150" s="30"/>
      <c r="H150" s="30"/>
      <c r="I150" s="30"/>
      <c r="J150" s="30"/>
      <c r="K150" s="30"/>
      <c r="L150" s="43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</row>
    <row r="151" spans="1:65" s="2" customFormat="1" ht="25.8" customHeight="1" x14ac:dyDescent="0.2">
      <c r="A151" s="30"/>
      <c r="B151" s="31"/>
      <c r="C151" s="23" t="s">
        <v>21</v>
      </c>
      <c r="D151" s="30"/>
      <c r="E151" s="30"/>
      <c r="F151" s="21" t="str">
        <f>E19</f>
        <v xml:space="preserve"> STON a.s. , Uhrova 18, 831 01 Bratislava</v>
      </c>
      <c r="G151" s="30"/>
      <c r="H151" s="30"/>
      <c r="I151" s="23" t="s">
        <v>26</v>
      </c>
      <c r="J151" s="26" t="str">
        <f>E25</f>
        <v xml:space="preserve"> Ing. arch. Tomáš Krištek</v>
      </c>
      <c r="K151" s="30"/>
      <c r="L151" s="43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</row>
    <row r="152" spans="1:65" s="2" customFormat="1" ht="15.3" customHeight="1" x14ac:dyDescent="0.2">
      <c r="A152" s="30"/>
      <c r="B152" s="31"/>
      <c r="C152" s="23" t="s">
        <v>24</v>
      </c>
      <c r="D152" s="30"/>
      <c r="E152" s="30"/>
      <c r="F152" s="21" t="str">
        <f>IF(E22="","",E22)</f>
        <v>Vyplň údaj</v>
      </c>
      <c r="G152" s="30"/>
      <c r="H152" s="30"/>
      <c r="I152" s="23" t="s">
        <v>28</v>
      </c>
      <c r="J152" s="26" t="str">
        <f>E28</f>
        <v>Rosoft,s.r.o.</v>
      </c>
      <c r="K152" s="30"/>
      <c r="L152" s="43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</row>
    <row r="153" spans="1:65" s="2" customFormat="1" ht="10.199999999999999" customHeight="1" x14ac:dyDescent="0.2">
      <c r="A153" s="30"/>
      <c r="B153" s="31"/>
      <c r="C153" s="30"/>
      <c r="D153" s="30"/>
      <c r="E153" s="30"/>
      <c r="F153" s="30"/>
      <c r="G153" s="30"/>
      <c r="H153" s="30"/>
      <c r="I153" s="30"/>
      <c r="J153" s="30"/>
      <c r="K153" s="30"/>
      <c r="L153" s="43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</row>
    <row r="154" spans="1:65" s="10" customFormat="1" ht="29.25" customHeight="1" x14ac:dyDescent="0.2">
      <c r="A154" s="136"/>
      <c r="B154" s="137"/>
      <c r="C154" s="138" t="s">
        <v>206</v>
      </c>
      <c r="D154" s="139" t="s">
        <v>57</v>
      </c>
      <c r="E154" s="139" t="s">
        <v>53</v>
      </c>
      <c r="F154" s="139" t="s">
        <v>54</v>
      </c>
      <c r="G154" s="139" t="s">
        <v>207</v>
      </c>
      <c r="H154" s="139" t="s">
        <v>208</v>
      </c>
      <c r="I154" s="139" t="s">
        <v>209</v>
      </c>
      <c r="J154" s="140" t="s">
        <v>190</v>
      </c>
      <c r="K154" s="141" t="s">
        <v>210</v>
      </c>
      <c r="L154" s="142"/>
      <c r="M154" s="63" t="s">
        <v>1</v>
      </c>
      <c r="N154" s="64" t="s">
        <v>36</v>
      </c>
      <c r="O154" s="64" t="s">
        <v>211</v>
      </c>
      <c r="P154" s="64" t="s">
        <v>212</v>
      </c>
      <c r="Q154" s="64" t="s">
        <v>213</v>
      </c>
      <c r="R154" s="64" t="s">
        <v>214</v>
      </c>
      <c r="S154" s="64" t="s">
        <v>215</v>
      </c>
      <c r="T154" s="65" t="s">
        <v>216</v>
      </c>
      <c r="U154" s="136"/>
      <c r="V154" s="136"/>
      <c r="W154" s="136"/>
      <c r="X154" s="136"/>
      <c r="Y154" s="136"/>
      <c r="Z154" s="136"/>
      <c r="AA154" s="136"/>
      <c r="AB154" s="136"/>
      <c r="AC154" s="136"/>
      <c r="AD154" s="136"/>
      <c r="AE154" s="136"/>
    </row>
    <row r="155" spans="1:65" s="2" customFormat="1" ht="22.8" customHeight="1" x14ac:dyDescent="0.3">
      <c r="A155" s="30"/>
      <c r="B155" s="31"/>
      <c r="C155" s="70" t="s">
        <v>187</v>
      </c>
      <c r="D155" s="30"/>
      <c r="E155" s="30"/>
      <c r="F155" s="30"/>
      <c r="G155" s="30"/>
      <c r="H155" s="30"/>
      <c r="I155" s="30"/>
      <c r="J155" s="143">
        <f>J156+J229+J353</f>
        <v>0</v>
      </c>
      <c r="K155" s="30"/>
      <c r="L155" s="31"/>
      <c r="M155" s="66"/>
      <c r="N155" s="57"/>
      <c r="O155" s="67"/>
      <c r="P155" s="144">
        <f>P156+P229</f>
        <v>0</v>
      </c>
      <c r="Q155" s="67"/>
      <c r="R155" s="144">
        <f>R156+R229</f>
        <v>314.56060185000001</v>
      </c>
      <c r="S155" s="67"/>
      <c r="T155" s="145">
        <f>T156+T229</f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T155" s="13" t="s">
        <v>71</v>
      </c>
      <c r="AU155" s="13" t="s">
        <v>192</v>
      </c>
      <c r="BK155" s="146">
        <f>BK156+BK229</f>
        <v>0</v>
      </c>
    </row>
    <row r="156" spans="1:65" s="11" customFormat="1" ht="25.95" customHeight="1" x14ac:dyDescent="0.25">
      <c r="B156" s="147"/>
      <c r="D156" s="148" t="s">
        <v>71</v>
      </c>
      <c r="E156" s="149" t="s">
        <v>217</v>
      </c>
      <c r="F156" s="149" t="s">
        <v>218</v>
      </c>
      <c r="I156" s="150"/>
      <c r="J156" s="151">
        <f>BK156</f>
        <v>0</v>
      </c>
      <c r="L156" s="147"/>
      <c r="M156" s="152"/>
      <c r="N156" s="153"/>
      <c r="O156" s="153"/>
      <c r="P156" s="154">
        <f>P157+P159+P172+P184+P219</f>
        <v>0</v>
      </c>
      <c r="Q156" s="153"/>
      <c r="R156" s="154">
        <f>R157+R159+R172+R184+R219</f>
        <v>270.05076868000003</v>
      </c>
      <c r="S156" s="153"/>
      <c r="T156" s="155">
        <f>T157+T159+T172+T184+T219</f>
        <v>0</v>
      </c>
      <c r="AR156" s="148" t="s">
        <v>78</v>
      </c>
      <c r="AT156" s="156" t="s">
        <v>71</v>
      </c>
      <c r="AU156" s="156" t="s">
        <v>72</v>
      </c>
      <c r="AY156" s="148" t="s">
        <v>219</v>
      </c>
      <c r="BK156" s="157">
        <f>BK157+BK159+BK172+BK184+BK219</f>
        <v>0</v>
      </c>
    </row>
    <row r="157" spans="1:65" s="11" customFormat="1" ht="22.8" customHeight="1" x14ac:dyDescent="0.25">
      <c r="B157" s="147"/>
      <c r="D157" s="148" t="s">
        <v>71</v>
      </c>
      <c r="E157" s="158" t="s">
        <v>84</v>
      </c>
      <c r="F157" s="158" t="s">
        <v>318</v>
      </c>
      <c r="I157" s="150"/>
      <c r="J157" s="159">
        <f>BK157</f>
        <v>0</v>
      </c>
      <c r="L157" s="147"/>
      <c r="M157" s="152"/>
      <c r="N157" s="153"/>
      <c r="O157" s="153"/>
      <c r="P157" s="154">
        <f>P158</f>
        <v>0</v>
      </c>
      <c r="Q157" s="153"/>
      <c r="R157" s="154">
        <f>R158</f>
        <v>0.29021999999999998</v>
      </c>
      <c r="S157" s="153"/>
      <c r="T157" s="155">
        <f>T158</f>
        <v>0</v>
      </c>
      <c r="AR157" s="148" t="s">
        <v>78</v>
      </c>
      <c r="AT157" s="156" t="s">
        <v>71</v>
      </c>
      <c r="AU157" s="156" t="s">
        <v>78</v>
      </c>
      <c r="AY157" s="148" t="s">
        <v>219</v>
      </c>
      <c r="BK157" s="157">
        <f>BK158</f>
        <v>0</v>
      </c>
    </row>
    <row r="158" spans="1:65" s="2" customFormat="1" ht="24.3" customHeight="1" x14ac:dyDescent="0.2">
      <c r="A158" s="30"/>
      <c r="B158" s="128"/>
      <c r="C158" s="160" t="s">
        <v>78</v>
      </c>
      <c r="D158" s="160" t="s">
        <v>221</v>
      </c>
      <c r="E158" s="161" t="s">
        <v>1656</v>
      </c>
      <c r="F158" s="162" t="s">
        <v>1657</v>
      </c>
      <c r="G158" s="163" t="s">
        <v>380</v>
      </c>
      <c r="H158" s="164">
        <v>14</v>
      </c>
      <c r="I158" s="165"/>
      <c r="J158" s="166">
        <f>ROUND(I158*H158,2)</f>
        <v>0</v>
      </c>
      <c r="K158" s="167"/>
      <c r="L158" s="31"/>
      <c r="M158" s="168" t="s">
        <v>1</v>
      </c>
      <c r="N158" s="169" t="s">
        <v>38</v>
      </c>
      <c r="O158" s="59"/>
      <c r="P158" s="170">
        <f>O158*H158</f>
        <v>0</v>
      </c>
      <c r="Q158" s="170">
        <v>2.0729999999999998E-2</v>
      </c>
      <c r="R158" s="170">
        <f>Q158*H158</f>
        <v>0.29021999999999998</v>
      </c>
      <c r="S158" s="170">
        <v>0</v>
      </c>
      <c r="T158" s="171">
        <f>S158*H158</f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72" t="s">
        <v>225</v>
      </c>
      <c r="AT158" s="172" t="s">
        <v>221</v>
      </c>
      <c r="AU158" s="172" t="s">
        <v>84</v>
      </c>
      <c r="AY158" s="13" t="s">
        <v>219</v>
      </c>
      <c r="BE158" s="91">
        <f>IF(N158="základná",J158,0)</f>
        <v>0</v>
      </c>
      <c r="BF158" s="91">
        <f>IF(N158="znížená",J158,0)</f>
        <v>0</v>
      </c>
      <c r="BG158" s="91">
        <f>IF(N158="zákl. prenesená",J158,0)</f>
        <v>0</v>
      </c>
      <c r="BH158" s="91">
        <f>IF(N158="zníž. prenesená",J158,0)</f>
        <v>0</v>
      </c>
      <c r="BI158" s="91">
        <f>IF(N158="nulová",J158,0)</f>
        <v>0</v>
      </c>
      <c r="BJ158" s="13" t="s">
        <v>84</v>
      </c>
      <c r="BK158" s="91">
        <f>ROUND(I158*H158,2)</f>
        <v>0</v>
      </c>
      <c r="BL158" s="13" t="s">
        <v>225</v>
      </c>
      <c r="BM158" s="172" t="s">
        <v>396</v>
      </c>
    </row>
    <row r="159" spans="1:65" s="11" customFormat="1" ht="22.8" customHeight="1" x14ac:dyDescent="0.25">
      <c r="B159" s="147"/>
      <c r="D159" s="148" t="s">
        <v>71</v>
      </c>
      <c r="E159" s="158" t="s">
        <v>91</v>
      </c>
      <c r="F159" s="158" t="s">
        <v>355</v>
      </c>
      <c r="I159" s="150"/>
      <c r="J159" s="159">
        <f>BK159</f>
        <v>0</v>
      </c>
      <c r="L159" s="147"/>
      <c r="M159" s="152"/>
      <c r="N159" s="153"/>
      <c r="O159" s="153"/>
      <c r="P159" s="154">
        <f>SUM(P160:P171)</f>
        <v>0</v>
      </c>
      <c r="Q159" s="153"/>
      <c r="R159" s="154">
        <f>SUM(R160:R171)</f>
        <v>37.381109599999988</v>
      </c>
      <c r="S159" s="153"/>
      <c r="T159" s="155">
        <f>SUM(T160:T171)</f>
        <v>0</v>
      </c>
      <c r="AR159" s="148" t="s">
        <v>78</v>
      </c>
      <c r="AT159" s="156" t="s">
        <v>71</v>
      </c>
      <c r="AU159" s="156" t="s">
        <v>78</v>
      </c>
      <c r="AY159" s="148" t="s">
        <v>219</v>
      </c>
      <c r="BK159" s="157">
        <f>SUM(BK160:BK171)</f>
        <v>0</v>
      </c>
    </row>
    <row r="160" spans="1:65" s="2" customFormat="1" ht="24.3" customHeight="1" x14ac:dyDescent="0.2">
      <c r="A160" s="30"/>
      <c r="B160" s="128"/>
      <c r="C160" s="160" t="s">
        <v>84</v>
      </c>
      <c r="D160" s="160" t="s">
        <v>221</v>
      </c>
      <c r="E160" s="161" t="s">
        <v>1658</v>
      </c>
      <c r="F160" s="162" t="s">
        <v>1659</v>
      </c>
      <c r="G160" s="163" t="s">
        <v>224</v>
      </c>
      <c r="H160" s="164">
        <v>7.5030000000000001</v>
      </c>
      <c r="I160" s="165"/>
      <c r="J160" s="166">
        <f t="shared" ref="J160:J171" si="5">ROUND(I160*H160,2)</f>
        <v>0</v>
      </c>
      <c r="K160" s="167"/>
      <c r="L160" s="31"/>
      <c r="M160" s="168" t="s">
        <v>1</v>
      </c>
      <c r="N160" s="169" t="s">
        <v>38</v>
      </c>
      <c r="O160" s="59"/>
      <c r="P160" s="170">
        <f t="shared" ref="P160:P171" si="6">O160*H160</f>
        <v>0</v>
      </c>
      <c r="Q160" s="170">
        <v>1.03372</v>
      </c>
      <c r="R160" s="170">
        <f t="shared" ref="R160:R171" si="7">Q160*H160</f>
        <v>7.7560011600000003</v>
      </c>
      <c r="S160" s="170">
        <v>0</v>
      </c>
      <c r="T160" s="171">
        <f t="shared" ref="T160:T171" si="8"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72" t="s">
        <v>225</v>
      </c>
      <c r="AT160" s="172" t="s">
        <v>221</v>
      </c>
      <c r="AU160" s="172" t="s">
        <v>84</v>
      </c>
      <c r="AY160" s="13" t="s">
        <v>219</v>
      </c>
      <c r="BE160" s="91">
        <f t="shared" ref="BE160:BE171" si="9">IF(N160="základná",J160,0)</f>
        <v>0</v>
      </c>
      <c r="BF160" s="91">
        <f t="shared" ref="BF160:BF171" si="10">IF(N160="znížená",J160,0)</f>
        <v>0</v>
      </c>
      <c r="BG160" s="91">
        <f t="shared" ref="BG160:BG171" si="11">IF(N160="zákl. prenesená",J160,0)</f>
        <v>0</v>
      </c>
      <c r="BH160" s="91">
        <f t="shared" ref="BH160:BH171" si="12">IF(N160="zníž. prenesená",J160,0)</f>
        <v>0</v>
      </c>
      <c r="BI160" s="91">
        <f t="shared" ref="BI160:BI171" si="13">IF(N160="nulová",J160,0)</f>
        <v>0</v>
      </c>
      <c r="BJ160" s="13" t="s">
        <v>84</v>
      </c>
      <c r="BK160" s="91">
        <f t="shared" ref="BK160:BK171" si="14">ROUND(I160*H160,2)</f>
        <v>0</v>
      </c>
      <c r="BL160" s="13" t="s">
        <v>225</v>
      </c>
      <c r="BM160" s="172" t="s">
        <v>399</v>
      </c>
    </row>
    <row r="161" spans="1:65" s="2" customFormat="1" ht="24.3" customHeight="1" x14ac:dyDescent="0.2">
      <c r="A161" s="30"/>
      <c r="B161" s="128"/>
      <c r="C161" s="160" t="s">
        <v>91</v>
      </c>
      <c r="D161" s="160" t="s">
        <v>221</v>
      </c>
      <c r="E161" s="161" t="s">
        <v>357</v>
      </c>
      <c r="F161" s="162" t="s">
        <v>1660</v>
      </c>
      <c r="G161" s="163" t="s">
        <v>224</v>
      </c>
      <c r="H161" s="164">
        <v>42</v>
      </c>
      <c r="I161" s="165"/>
      <c r="J161" s="166">
        <f t="shared" si="5"/>
        <v>0</v>
      </c>
      <c r="K161" s="167"/>
      <c r="L161" s="31"/>
      <c r="M161" s="168" t="s">
        <v>1</v>
      </c>
      <c r="N161" s="169" t="s">
        <v>38</v>
      </c>
      <c r="O161" s="59"/>
      <c r="P161" s="170">
        <f t="shared" si="6"/>
        <v>0</v>
      </c>
      <c r="Q161" s="170">
        <v>0.25314999999999999</v>
      </c>
      <c r="R161" s="170">
        <f t="shared" si="7"/>
        <v>10.632299999999999</v>
      </c>
      <c r="S161" s="170">
        <v>0</v>
      </c>
      <c r="T161" s="171">
        <f t="shared" si="8"/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72" t="s">
        <v>225</v>
      </c>
      <c r="AT161" s="172" t="s">
        <v>221</v>
      </c>
      <c r="AU161" s="172" t="s">
        <v>84</v>
      </c>
      <c r="AY161" s="13" t="s">
        <v>219</v>
      </c>
      <c r="BE161" s="91">
        <f t="shared" si="9"/>
        <v>0</v>
      </c>
      <c r="BF161" s="91">
        <f t="shared" si="10"/>
        <v>0</v>
      </c>
      <c r="BG161" s="91">
        <f t="shared" si="11"/>
        <v>0</v>
      </c>
      <c r="BH161" s="91">
        <f t="shared" si="12"/>
        <v>0</v>
      </c>
      <c r="BI161" s="91">
        <f t="shared" si="13"/>
        <v>0</v>
      </c>
      <c r="BJ161" s="13" t="s">
        <v>84</v>
      </c>
      <c r="BK161" s="91">
        <f t="shared" si="14"/>
        <v>0</v>
      </c>
      <c r="BL161" s="13" t="s">
        <v>225</v>
      </c>
      <c r="BM161" s="172" t="s">
        <v>403</v>
      </c>
    </row>
    <row r="162" spans="1:65" s="2" customFormat="1" ht="16.5" customHeight="1" x14ac:dyDescent="0.2">
      <c r="A162" s="30"/>
      <c r="B162" s="128"/>
      <c r="C162" s="160" t="s">
        <v>225</v>
      </c>
      <c r="D162" s="160" t="s">
        <v>221</v>
      </c>
      <c r="E162" s="161" t="s">
        <v>387</v>
      </c>
      <c r="F162" s="162" t="s">
        <v>388</v>
      </c>
      <c r="G162" s="163" t="s">
        <v>246</v>
      </c>
      <c r="H162" s="164">
        <v>6</v>
      </c>
      <c r="I162" s="165"/>
      <c r="J162" s="166">
        <f t="shared" si="5"/>
        <v>0</v>
      </c>
      <c r="K162" s="167"/>
      <c r="L162" s="31"/>
      <c r="M162" s="168" t="s">
        <v>1</v>
      </c>
      <c r="N162" s="169" t="s">
        <v>38</v>
      </c>
      <c r="O162" s="59"/>
      <c r="P162" s="170">
        <f t="shared" si="6"/>
        <v>0</v>
      </c>
      <c r="Q162" s="170">
        <v>2.0789999999999999E-2</v>
      </c>
      <c r="R162" s="170">
        <f t="shared" si="7"/>
        <v>0.12473999999999999</v>
      </c>
      <c r="S162" s="170">
        <v>0</v>
      </c>
      <c r="T162" s="171">
        <f t="shared" si="8"/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72" t="s">
        <v>225</v>
      </c>
      <c r="AT162" s="172" t="s">
        <v>221</v>
      </c>
      <c r="AU162" s="172" t="s">
        <v>84</v>
      </c>
      <c r="AY162" s="13" t="s">
        <v>219</v>
      </c>
      <c r="BE162" s="91">
        <f t="shared" si="9"/>
        <v>0</v>
      </c>
      <c r="BF162" s="91">
        <f t="shared" si="10"/>
        <v>0</v>
      </c>
      <c r="BG162" s="91">
        <f t="shared" si="11"/>
        <v>0</v>
      </c>
      <c r="BH162" s="91">
        <f t="shared" si="12"/>
        <v>0</v>
      </c>
      <c r="BI162" s="91">
        <f t="shared" si="13"/>
        <v>0</v>
      </c>
      <c r="BJ162" s="13" t="s">
        <v>84</v>
      </c>
      <c r="BK162" s="91">
        <f t="shared" si="14"/>
        <v>0</v>
      </c>
      <c r="BL162" s="13" t="s">
        <v>225</v>
      </c>
      <c r="BM162" s="172" t="s">
        <v>421</v>
      </c>
    </row>
    <row r="163" spans="1:65" s="2" customFormat="1" ht="16.5" customHeight="1" x14ac:dyDescent="0.2">
      <c r="A163" s="30"/>
      <c r="B163" s="128"/>
      <c r="C163" s="160" t="s">
        <v>234</v>
      </c>
      <c r="D163" s="160" t="s">
        <v>221</v>
      </c>
      <c r="E163" s="161" t="s">
        <v>1661</v>
      </c>
      <c r="F163" s="162" t="s">
        <v>1662</v>
      </c>
      <c r="G163" s="163" t="s">
        <v>246</v>
      </c>
      <c r="H163" s="164">
        <v>4</v>
      </c>
      <c r="I163" s="165"/>
      <c r="J163" s="166">
        <f t="shared" si="5"/>
        <v>0</v>
      </c>
      <c r="K163" s="167"/>
      <c r="L163" s="31"/>
      <c r="M163" s="168" t="s">
        <v>1</v>
      </c>
      <c r="N163" s="169" t="s">
        <v>38</v>
      </c>
      <c r="O163" s="59"/>
      <c r="P163" s="170">
        <f t="shared" si="6"/>
        <v>0</v>
      </c>
      <c r="Q163" s="170">
        <v>6.9379999999999997E-2</v>
      </c>
      <c r="R163" s="170">
        <f t="shared" si="7"/>
        <v>0.27751999999999999</v>
      </c>
      <c r="S163" s="170">
        <v>0</v>
      </c>
      <c r="T163" s="171">
        <f t="shared" si="8"/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72" t="s">
        <v>225</v>
      </c>
      <c r="AT163" s="172" t="s">
        <v>221</v>
      </c>
      <c r="AU163" s="172" t="s">
        <v>84</v>
      </c>
      <c r="AY163" s="13" t="s">
        <v>219</v>
      </c>
      <c r="BE163" s="91">
        <f t="shared" si="9"/>
        <v>0</v>
      </c>
      <c r="BF163" s="91">
        <f t="shared" si="10"/>
        <v>0</v>
      </c>
      <c r="BG163" s="91">
        <f t="shared" si="11"/>
        <v>0</v>
      </c>
      <c r="BH163" s="91">
        <f t="shared" si="12"/>
        <v>0</v>
      </c>
      <c r="BI163" s="91">
        <f t="shared" si="13"/>
        <v>0</v>
      </c>
      <c r="BJ163" s="13" t="s">
        <v>84</v>
      </c>
      <c r="BK163" s="91">
        <f t="shared" si="14"/>
        <v>0</v>
      </c>
      <c r="BL163" s="13" t="s">
        <v>225</v>
      </c>
      <c r="BM163" s="172" t="s">
        <v>428</v>
      </c>
    </row>
    <row r="164" spans="1:65" s="2" customFormat="1" ht="16.5" customHeight="1" x14ac:dyDescent="0.2">
      <c r="A164" s="30"/>
      <c r="B164" s="128"/>
      <c r="C164" s="160" t="s">
        <v>230</v>
      </c>
      <c r="D164" s="160" t="s">
        <v>221</v>
      </c>
      <c r="E164" s="161" t="s">
        <v>1663</v>
      </c>
      <c r="F164" s="162" t="s">
        <v>1664</v>
      </c>
      <c r="G164" s="163" t="s">
        <v>246</v>
      </c>
      <c r="H164" s="164">
        <v>2</v>
      </c>
      <c r="I164" s="165"/>
      <c r="J164" s="166">
        <f t="shared" si="5"/>
        <v>0</v>
      </c>
      <c r="K164" s="167"/>
      <c r="L164" s="31"/>
      <c r="M164" s="168" t="s">
        <v>1</v>
      </c>
      <c r="N164" s="169" t="s">
        <v>38</v>
      </c>
      <c r="O164" s="59"/>
      <c r="P164" s="170">
        <f t="shared" si="6"/>
        <v>0</v>
      </c>
      <c r="Q164" s="170">
        <v>8.9080000000000006E-2</v>
      </c>
      <c r="R164" s="170">
        <f t="shared" si="7"/>
        <v>0.17816000000000001</v>
      </c>
      <c r="S164" s="170">
        <v>0</v>
      </c>
      <c r="T164" s="171">
        <f t="shared" si="8"/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72" t="s">
        <v>225</v>
      </c>
      <c r="AT164" s="172" t="s">
        <v>221</v>
      </c>
      <c r="AU164" s="172" t="s">
        <v>84</v>
      </c>
      <c r="AY164" s="13" t="s">
        <v>219</v>
      </c>
      <c r="BE164" s="91">
        <f t="shared" si="9"/>
        <v>0</v>
      </c>
      <c r="BF164" s="91">
        <f t="shared" si="10"/>
        <v>0</v>
      </c>
      <c r="BG164" s="91">
        <f t="shared" si="11"/>
        <v>0</v>
      </c>
      <c r="BH164" s="91">
        <f t="shared" si="12"/>
        <v>0</v>
      </c>
      <c r="BI164" s="91">
        <f t="shared" si="13"/>
        <v>0</v>
      </c>
      <c r="BJ164" s="13" t="s">
        <v>84</v>
      </c>
      <c r="BK164" s="91">
        <f t="shared" si="14"/>
        <v>0</v>
      </c>
      <c r="BL164" s="13" t="s">
        <v>225</v>
      </c>
      <c r="BM164" s="172" t="s">
        <v>431</v>
      </c>
    </row>
    <row r="165" spans="1:65" s="2" customFormat="1" ht="24.3" customHeight="1" x14ac:dyDescent="0.2">
      <c r="A165" s="30"/>
      <c r="B165" s="128"/>
      <c r="C165" s="160" t="s">
        <v>243</v>
      </c>
      <c r="D165" s="160" t="s">
        <v>221</v>
      </c>
      <c r="E165" s="161" t="s">
        <v>394</v>
      </c>
      <c r="F165" s="162" t="s">
        <v>395</v>
      </c>
      <c r="G165" s="163" t="s">
        <v>224</v>
      </c>
      <c r="H165" s="164">
        <v>3.1869999999999998</v>
      </c>
      <c r="I165" s="165"/>
      <c r="J165" s="166">
        <f t="shared" si="5"/>
        <v>0</v>
      </c>
      <c r="K165" s="167"/>
      <c r="L165" s="31"/>
      <c r="M165" s="168" t="s">
        <v>1</v>
      </c>
      <c r="N165" s="169" t="s">
        <v>38</v>
      </c>
      <c r="O165" s="59"/>
      <c r="P165" s="170">
        <f t="shared" si="6"/>
        <v>0</v>
      </c>
      <c r="Q165" s="170">
        <v>2.47227</v>
      </c>
      <c r="R165" s="170">
        <f t="shared" si="7"/>
        <v>7.8791244899999997</v>
      </c>
      <c r="S165" s="170">
        <v>0</v>
      </c>
      <c r="T165" s="171">
        <f t="shared" si="8"/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72" t="s">
        <v>225</v>
      </c>
      <c r="AT165" s="172" t="s">
        <v>221</v>
      </c>
      <c r="AU165" s="172" t="s">
        <v>84</v>
      </c>
      <c r="AY165" s="13" t="s">
        <v>219</v>
      </c>
      <c r="BE165" s="91">
        <f t="shared" si="9"/>
        <v>0</v>
      </c>
      <c r="BF165" s="91">
        <f t="shared" si="10"/>
        <v>0</v>
      </c>
      <c r="BG165" s="91">
        <f t="shared" si="11"/>
        <v>0</v>
      </c>
      <c r="BH165" s="91">
        <f t="shared" si="12"/>
        <v>0</v>
      </c>
      <c r="BI165" s="91">
        <f t="shared" si="13"/>
        <v>0</v>
      </c>
      <c r="BJ165" s="13" t="s">
        <v>84</v>
      </c>
      <c r="BK165" s="91">
        <f t="shared" si="14"/>
        <v>0</v>
      </c>
      <c r="BL165" s="13" t="s">
        <v>225</v>
      </c>
      <c r="BM165" s="172" t="s">
        <v>435</v>
      </c>
    </row>
    <row r="166" spans="1:65" s="2" customFormat="1" ht="24.3" customHeight="1" x14ac:dyDescent="0.2">
      <c r="A166" s="30"/>
      <c r="B166" s="128"/>
      <c r="C166" s="160" t="s">
        <v>233</v>
      </c>
      <c r="D166" s="160" t="s">
        <v>221</v>
      </c>
      <c r="E166" s="161" t="s">
        <v>397</v>
      </c>
      <c r="F166" s="162" t="s">
        <v>398</v>
      </c>
      <c r="G166" s="163" t="s">
        <v>321</v>
      </c>
      <c r="H166" s="164">
        <v>25.094999999999999</v>
      </c>
      <c r="I166" s="165"/>
      <c r="J166" s="166">
        <f t="shared" si="5"/>
        <v>0</v>
      </c>
      <c r="K166" s="167"/>
      <c r="L166" s="31"/>
      <c r="M166" s="168" t="s">
        <v>1</v>
      </c>
      <c r="N166" s="169" t="s">
        <v>38</v>
      </c>
      <c r="O166" s="59"/>
      <c r="P166" s="170">
        <f t="shared" si="6"/>
        <v>0</v>
      </c>
      <c r="Q166" s="170">
        <v>8.8400000000000006E-3</v>
      </c>
      <c r="R166" s="170">
        <f t="shared" si="7"/>
        <v>0.2218398</v>
      </c>
      <c r="S166" s="170">
        <v>0</v>
      </c>
      <c r="T166" s="171">
        <f t="shared" si="8"/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72" t="s">
        <v>225</v>
      </c>
      <c r="AT166" s="172" t="s">
        <v>221</v>
      </c>
      <c r="AU166" s="172" t="s">
        <v>84</v>
      </c>
      <c r="AY166" s="13" t="s">
        <v>219</v>
      </c>
      <c r="BE166" s="91">
        <f t="shared" si="9"/>
        <v>0</v>
      </c>
      <c r="BF166" s="91">
        <f t="shared" si="10"/>
        <v>0</v>
      </c>
      <c r="BG166" s="91">
        <f t="shared" si="11"/>
        <v>0</v>
      </c>
      <c r="BH166" s="91">
        <f t="shared" si="12"/>
        <v>0</v>
      </c>
      <c r="BI166" s="91">
        <f t="shared" si="13"/>
        <v>0</v>
      </c>
      <c r="BJ166" s="13" t="s">
        <v>84</v>
      </c>
      <c r="BK166" s="91">
        <f t="shared" si="14"/>
        <v>0</v>
      </c>
      <c r="BL166" s="13" t="s">
        <v>225</v>
      </c>
      <c r="BM166" s="172" t="s">
        <v>438</v>
      </c>
    </row>
    <row r="167" spans="1:65" s="2" customFormat="1" ht="24.3" customHeight="1" x14ac:dyDescent="0.2">
      <c r="A167" s="30"/>
      <c r="B167" s="128"/>
      <c r="C167" s="160" t="s">
        <v>238</v>
      </c>
      <c r="D167" s="160" t="s">
        <v>221</v>
      </c>
      <c r="E167" s="161" t="s">
        <v>401</v>
      </c>
      <c r="F167" s="162" t="s">
        <v>402</v>
      </c>
      <c r="G167" s="163" t="s">
        <v>321</v>
      </c>
      <c r="H167" s="164">
        <v>25.094999999999999</v>
      </c>
      <c r="I167" s="165"/>
      <c r="J167" s="166">
        <f t="shared" si="5"/>
        <v>0</v>
      </c>
      <c r="K167" s="167"/>
      <c r="L167" s="31"/>
      <c r="M167" s="168" t="s">
        <v>1</v>
      </c>
      <c r="N167" s="169" t="s">
        <v>38</v>
      </c>
      <c r="O167" s="59"/>
      <c r="P167" s="170">
        <f t="shared" si="6"/>
        <v>0</v>
      </c>
      <c r="Q167" s="170">
        <v>0</v>
      </c>
      <c r="R167" s="170">
        <f t="shared" si="7"/>
        <v>0</v>
      </c>
      <c r="S167" s="170">
        <v>0</v>
      </c>
      <c r="T167" s="171">
        <f t="shared" si="8"/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72" t="s">
        <v>225</v>
      </c>
      <c r="AT167" s="172" t="s">
        <v>221</v>
      </c>
      <c r="AU167" s="172" t="s">
        <v>84</v>
      </c>
      <c r="AY167" s="13" t="s">
        <v>219</v>
      </c>
      <c r="BE167" s="91">
        <f t="shared" si="9"/>
        <v>0</v>
      </c>
      <c r="BF167" s="91">
        <f t="shared" si="10"/>
        <v>0</v>
      </c>
      <c r="BG167" s="91">
        <f t="shared" si="11"/>
        <v>0</v>
      </c>
      <c r="BH167" s="91">
        <f t="shared" si="12"/>
        <v>0</v>
      </c>
      <c r="BI167" s="91">
        <f t="shared" si="13"/>
        <v>0</v>
      </c>
      <c r="BJ167" s="13" t="s">
        <v>84</v>
      </c>
      <c r="BK167" s="91">
        <f t="shared" si="14"/>
        <v>0</v>
      </c>
      <c r="BL167" s="13" t="s">
        <v>225</v>
      </c>
      <c r="BM167" s="172" t="s">
        <v>442</v>
      </c>
    </row>
    <row r="168" spans="1:65" s="2" customFormat="1" ht="16.5" customHeight="1" x14ac:dyDescent="0.2">
      <c r="A168" s="30"/>
      <c r="B168" s="128"/>
      <c r="C168" s="160" t="s">
        <v>237</v>
      </c>
      <c r="D168" s="160" t="s">
        <v>221</v>
      </c>
      <c r="E168" s="161" t="s">
        <v>404</v>
      </c>
      <c r="F168" s="162" t="s">
        <v>405</v>
      </c>
      <c r="G168" s="163" t="s">
        <v>250</v>
      </c>
      <c r="H168" s="164">
        <v>0.69499999999999995</v>
      </c>
      <c r="I168" s="165"/>
      <c r="J168" s="166">
        <f t="shared" si="5"/>
        <v>0</v>
      </c>
      <c r="K168" s="167"/>
      <c r="L168" s="31"/>
      <c r="M168" s="168" t="s">
        <v>1</v>
      </c>
      <c r="N168" s="169" t="s">
        <v>38</v>
      </c>
      <c r="O168" s="59"/>
      <c r="P168" s="170">
        <f t="shared" si="6"/>
        <v>0</v>
      </c>
      <c r="Q168" s="170">
        <v>1.0442499999999999</v>
      </c>
      <c r="R168" s="170">
        <f t="shared" si="7"/>
        <v>0.72575374999999986</v>
      </c>
      <c r="S168" s="170">
        <v>0</v>
      </c>
      <c r="T168" s="171">
        <f t="shared" si="8"/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72" t="s">
        <v>225</v>
      </c>
      <c r="AT168" s="172" t="s">
        <v>221</v>
      </c>
      <c r="AU168" s="172" t="s">
        <v>84</v>
      </c>
      <c r="AY168" s="13" t="s">
        <v>219</v>
      </c>
      <c r="BE168" s="91">
        <f t="shared" si="9"/>
        <v>0</v>
      </c>
      <c r="BF168" s="91">
        <f t="shared" si="10"/>
        <v>0</v>
      </c>
      <c r="BG168" s="91">
        <f t="shared" si="11"/>
        <v>0</v>
      </c>
      <c r="BH168" s="91">
        <f t="shared" si="12"/>
        <v>0</v>
      </c>
      <c r="BI168" s="91">
        <f t="shared" si="13"/>
        <v>0</v>
      </c>
      <c r="BJ168" s="13" t="s">
        <v>84</v>
      </c>
      <c r="BK168" s="91">
        <f t="shared" si="14"/>
        <v>0</v>
      </c>
      <c r="BL168" s="13" t="s">
        <v>225</v>
      </c>
      <c r="BM168" s="172" t="s">
        <v>446</v>
      </c>
    </row>
    <row r="169" spans="1:65" s="2" customFormat="1" ht="24.3" customHeight="1" x14ac:dyDescent="0.2">
      <c r="A169" s="30"/>
      <c r="B169" s="128"/>
      <c r="C169" s="160" t="s">
        <v>257</v>
      </c>
      <c r="D169" s="160" t="s">
        <v>221</v>
      </c>
      <c r="E169" s="161" t="s">
        <v>419</v>
      </c>
      <c r="F169" s="162" t="s">
        <v>420</v>
      </c>
      <c r="G169" s="163" t="s">
        <v>321</v>
      </c>
      <c r="H169" s="164">
        <v>45.731999999999999</v>
      </c>
      <c r="I169" s="165"/>
      <c r="J169" s="166">
        <f t="shared" si="5"/>
        <v>0</v>
      </c>
      <c r="K169" s="167"/>
      <c r="L169" s="31"/>
      <c r="M169" s="168" t="s">
        <v>1</v>
      </c>
      <c r="N169" s="169" t="s">
        <v>38</v>
      </c>
      <c r="O169" s="59"/>
      <c r="P169" s="170">
        <f t="shared" si="6"/>
        <v>0</v>
      </c>
      <c r="Q169" s="170">
        <v>0.13719999999999999</v>
      </c>
      <c r="R169" s="170">
        <f t="shared" si="7"/>
        <v>6.2744303999999991</v>
      </c>
      <c r="S169" s="170">
        <v>0</v>
      </c>
      <c r="T169" s="171">
        <f t="shared" si="8"/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72" t="s">
        <v>225</v>
      </c>
      <c r="AT169" s="172" t="s">
        <v>221</v>
      </c>
      <c r="AU169" s="172" t="s">
        <v>84</v>
      </c>
      <c r="AY169" s="13" t="s">
        <v>219</v>
      </c>
      <c r="BE169" s="91">
        <f t="shared" si="9"/>
        <v>0</v>
      </c>
      <c r="BF169" s="91">
        <f t="shared" si="10"/>
        <v>0</v>
      </c>
      <c r="BG169" s="91">
        <f t="shared" si="11"/>
        <v>0</v>
      </c>
      <c r="BH169" s="91">
        <f t="shared" si="12"/>
        <v>0</v>
      </c>
      <c r="BI169" s="91">
        <f t="shared" si="13"/>
        <v>0</v>
      </c>
      <c r="BJ169" s="13" t="s">
        <v>84</v>
      </c>
      <c r="BK169" s="91">
        <f t="shared" si="14"/>
        <v>0</v>
      </c>
      <c r="BL169" s="13" t="s">
        <v>225</v>
      </c>
      <c r="BM169" s="172" t="s">
        <v>450</v>
      </c>
    </row>
    <row r="170" spans="1:65" s="2" customFormat="1" ht="21.75" customHeight="1" x14ac:dyDescent="0.2">
      <c r="A170" s="30"/>
      <c r="B170" s="128"/>
      <c r="C170" s="160" t="s">
        <v>261</v>
      </c>
      <c r="D170" s="160" t="s">
        <v>221</v>
      </c>
      <c r="E170" s="161" t="s">
        <v>1665</v>
      </c>
      <c r="F170" s="162" t="s">
        <v>1666</v>
      </c>
      <c r="G170" s="163" t="s">
        <v>246</v>
      </c>
      <c r="H170" s="164">
        <v>2</v>
      </c>
      <c r="I170" s="165"/>
      <c r="J170" s="166">
        <f t="shared" si="5"/>
        <v>0</v>
      </c>
      <c r="K170" s="167"/>
      <c r="L170" s="31"/>
      <c r="M170" s="168" t="s">
        <v>1</v>
      </c>
      <c r="N170" s="169" t="s">
        <v>38</v>
      </c>
      <c r="O170" s="59"/>
      <c r="P170" s="170">
        <f t="shared" si="6"/>
        <v>0</v>
      </c>
      <c r="Q170" s="170">
        <v>2.562E-2</v>
      </c>
      <c r="R170" s="170">
        <f t="shared" si="7"/>
        <v>5.1240000000000001E-2</v>
      </c>
      <c r="S170" s="170">
        <v>0</v>
      </c>
      <c r="T170" s="171">
        <f t="shared" si="8"/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72" t="s">
        <v>225</v>
      </c>
      <c r="AT170" s="172" t="s">
        <v>221</v>
      </c>
      <c r="AU170" s="172" t="s">
        <v>84</v>
      </c>
      <c r="AY170" s="13" t="s">
        <v>219</v>
      </c>
      <c r="BE170" s="91">
        <f t="shared" si="9"/>
        <v>0</v>
      </c>
      <c r="BF170" s="91">
        <f t="shared" si="10"/>
        <v>0</v>
      </c>
      <c r="BG170" s="91">
        <f t="shared" si="11"/>
        <v>0</v>
      </c>
      <c r="BH170" s="91">
        <f t="shared" si="12"/>
        <v>0</v>
      </c>
      <c r="BI170" s="91">
        <f t="shared" si="13"/>
        <v>0</v>
      </c>
      <c r="BJ170" s="13" t="s">
        <v>84</v>
      </c>
      <c r="BK170" s="91">
        <f t="shared" si="14"/>
        <v>0</v>
      </c>
      <c r="BL170" s="13" t="s">
        <v>225</v>
      </c>
      <c r="BM170" s="172" t="s">
        <v>642</v>
      </c>
    </row>
    <row r="171" spans="1:65" s="2" customFormat="1" ht="16.5" customHeight="1" x14ac:dyDescent="0.2">
      <c r="A171" s="30"/>
      <c r="B171" s="128"/>
      <c r="C171" s="178" t="s">
        <v>265</v>
      </c>
      <c r="D171" s="178" t="s">
        <v>680</v>
      </c>
      <c r="E171" s="179" t="s">
        <v>1667</v>
      </c>
      <c r="F171" s="180" t="s">
        <v>1668</v>
      </c>
      <c r="G171" s="181" t="s">
        <v>246</v>
      </c>
      <c r="H171" s="182">
        <v>2</v>
      </c>
      <c r="I171" s="183"/>
      <c r="J171" s="184">
        <f t="shared" si="5"/>
        <v>0</v>
      </c>
      <c r="K171" s="185"/>
      <c r="L171" s="186"/>
      <c r="M171" s="187" t="s">
        <v>1</v>
      </c>
      <c r="N171" s="188" t="s">
        <v>38</v>
      </c>
      <c r="O171" s="59"/>
      <c r="P171" s="170">
        <f t="shared" si="6"/>
        <v>0</v>
      </c>
      <c r="Q171" s="170">
        <v>1.63</v>
      </c>
      <c r="R171" s="170">
        <f t="shared" si="7"/>
        <v>3.26</v>
      </c>
      <c r="S171" s="170">
        <v>0</v>
      </c>
      <c r="T171" s="171">
        <f t="shared" si="8"/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72" t="s">
        <v>233</v>
      </c>
      <c r="AT171" s="172" t="s">
        <v>680</v>
      </c>
      <c r="AU171" s="172" t="s">
        <v>84</v>
      </c>
      <c r="AY171" s="13" t="s">
        <v>219</v>
      </c>
      <c r="BE171" s="91">
        <f t="shared" si="9"/>
        <v>0</v>
      </c>
      <c r="BF171" s="91">
        <f t="shared" si="10"/>
        <v>0</v>
      </c>
      <c r="BG171" s="91">
        <f t="shared" si="11"/>
        <v>0</v>
      </c>
      <c r="BH171" s="91">
        <f t="shared" si="12"/>
        <v>0</v>
      </c>
      <c r="BI171" s="91">
        <f t="shared" si="13"/>
        <v>0</v>
      </c>
      <c r="BJ171" s="13" t="s">
        <v>84</v>
      </c>
      <c r="BK171" s="91">
        <f t="shared" si="14"/>
        <v>0</v>
      </c>
      <c r="BL171" s="13" t="s">
        <v>225</v>
      </c>
      <c r="BM171" s="172" t="s">
        <v>650</v>
      </c>
    </row>
    <row r="172" spans="1:65" s="11" customFormat="1" ht="22.8" customHeight="1" x14ac:dyDescent="0.25">
      <c r="B172" s="147"/>
      <c r="D172" s="148" t="s">
        <v>71</v>
      </c>
      <c r="E172" s="158" t="s">
        <v>225</v>
      </c>
      <c r="F172" s="158" t="s">
        <v>443</v>
      </c>
      <c r="I172" s="150"/>
      <c r="J172" s="159">
        <f>BK172</f>
        <v>0</v>
      </c>
      <c r="L172" s="147"/>
      <c r="M172" s="152"/>
      <c r="N172" s="153"/>
      <c r="O172" s="153"/>
      <c r="P172" s="154">
        <f>SUM(P173:P183)</f>
        <v>0</v>
      </c>
      <c r="Q172" s="153"/>
      <c r="R172" s="154">
        <f>SUM(R173:R183)</f>
        <v>66.506131960000019</v>
      </c>
      <c r="S172" s="153"/>
      <c r="T172" s="155">
        <f>SUM(T173:T183)</f>
        <v>0</v>
      </c>
      <c r="AR172" s="148" t="s">
        <v>78</v>
      </c>
      <c r="AT172" s="156" t="s">
        <v>71</v>
      </c>
      <c r="AU172" s="156" t="s">
        <v>78</v>
      </c>
      <c r="AY172" s="148" t="s">
        <v>219</v>
      </c>
      <c r="BK172" s="157">
        <f>SUM(BK173:BK183)</f>
        <v>0</v>
      </c>
    </row>
    <row r="173" spans="1:65" s="2" customFormat="1" ht="33" customHeight="1" x14ac:dyDescent="0.2">
      <c r="A173" s="30"/>
      <c r="B173" s="128"/>
      <c r="C173" s="160" t="s">
        <v>242</v>
      </c>
      <c r="D173" s="160" t="s">
        <v>221</v>
      </c>
      <c r="E173" s="161" t="s">
        <v>1669</v>
      </c>
      <c r="F173" s="162" t="s">
        <v>1670</v>
      </c>
      <c r="G173" s="163" t="s">
        <v>224</v>
      </c>
      <c r="H173" s="164">
        <v>17.846</v>
      </c>
      <c r="I173" s="165"/>
      <c r="J173" s="166">
        <f t="shared" ref="J173:J183" si="15">ROUND(I173*H173,2)</f>
        <v>0</v>
      </c>
      <c r="K173" s="167"/>
      <c r="L173" s="31"/>
      <c r="M173" s="168" t="s">
        <v>1</v>
      </c>
      <c r="N173" s="169" t="s">
        <v>38</v>
      </c>
      <c r="O173" s="59"/>
      <c r="P173" s="170">
        <f t="shared" ref="P173:P183" si="16">O173*H173</f>
        <v>0</v>
      </c>
      <c r="Q173" s="170">
        <v>2.4468000000000001</v>
      </c>
      <c r="R173" s="170">
        <f t="shared" ref="R173:R183" si="17">Q173*H173</f>
        <v>43.665592799999999</v>
      </c>
      <c r="S173" s="170">
        <v>0</v>
      </c>
      <c r="T173" s="171">
        <f t="shared" ref="T173:T183" si="18">S173*H173</f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72" t="s">
        <v>225</v>
      </c>
      <c r="AT173" s="172" t="s">
        <v>221</v>
      </c>
      <c r="AU173" s="172" t="s">
        <v>84</v>
      </c>
      <c r="AY173" s="13" t="s">
        <v>219</v>
      </c>
      <c r="BE173" s="91">
        <f t="shared" ref="BE173:BE183" si="19">IF(N173="základná",J173,0)</f>
        <v>0</v>
      </c>
      <c r="BF173" s="91">
        <f t="shared" ref="BF173:BF183" si="20">IF(N173="znížená",J173,0)</f>
        <v>0</v>
      </c>
      <c r="BG173" s="91">
        <f t="shared" ref="BG173:BG183" si="21">IF(N173="zákl. prenesená",J173,0)</f>
        <v>0</v>
      </c>
      <c r="BH173" s="91">
        <f t="shared" ref="BH173:BH183" si="22">IF(N173="zníž. prenesená",J173,0)</f>
        <v>0</v>
      </c>
      <c r="BI173" s="91">
        <f t="shared" ref="BI173:BI183" si="23">IF(N173="nulová",J173,0)</f>
        <v>0</v>
      </c>
      <c r="BJ173" s="13" t="s">
        <v>84</v>
      </c>
      <c r="BK173" s="91">
        <f t="shared" ref="BK173:BK183" si="24">ROUND(I173*H173,2)</f>
        <v>0</v>
      </c>
      <c r="BL173" s="13" t="s">
        <v>225</v>
      </c>
      <c r="BM173" s="172" t="s">
        <v>467</v>
      </c>
    </row>
    <row r="174" spans="1:65" s="2" customFormat="1" ht="16.5" customHeight="1" x14ac:dyDescent="0.2">
      <c r="A174" s="30"/>
      <c r="B174" s="128"/>
      <c r="C174" s="160" t="s">
        <v>272</v>
      </c>
      <c r="D174" s="160" t="s">
        <v>221</v>
      </c>
      <c r="E174" s="161" t="s">
        <v>1671</v>
      </c>
      <c r="F174" s="162" t="s">
        <v>1672</v>
      </c>
      <c r="G174" s="163" t="s">
        <v>321</v>
      </c>
      <c r="H174" s="164">
        <v>51.46</v>
      </c>
      <c r="I174" s="165"/>
      <c r="J174" s="166">
        <f t="shared" si="15"/>
        <v>0</v>
      </c>
      <c r="K174" s="167"/>
      <c r="L174" s="31"/>
      <c r="M174" s="168" t="s">
        <v>1</v>
      </c>
      <c r="N174" s="169" t="s">
        <v>38</v>
      </c>
      <c r="O174" s="59"/>
      <c r="P174" s="170">
        <f t="shared" si="16"/>
        <v>0</v>
      </c>
      <c r="Q174" s="170">
        <v>2.81E-3</v>
      </c>
      <c r="R174" s="170">
        <f t="shared" si="17"/>
        <v>0.1446026</v>
      </c>
      <c r="S174" s="170">
        <v>0</v>
      </c>
      <c r="T174" s="171">
        <f t="shared" si="18"/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72" t="s">
        <v>225</v>
      </c>
      <c r="AT174" s="172" t="s">
        <v>221</v>
      </c>
      <c r="AU174" s="172" t="s">
        <v>84</v>
      </c>
      <c r="AY174" s="13" t="s">
        <v>219</v>
      </c>
      <c r="BE174" s="91">
        <f t="shared" si="19"/>
        <v>0</v>
      </c>
      <c r="BF174" s="91">
        <f t="shared" si="20"/>
        <v>0</v>
      </c>
      <c r="BG174" s="91">
        <f t="shared" si="21"/>
        <v>0</v>
      </c>
      <c r="BH174" s="91">
        <f t="shared" si="22"/>
        <v>0</v>
      </c>
      <c r="BI174" s="91">
        <f t="shared" si="23"/>
        <v>0</v>
      </c>
      <c r="BJ174" s="13" t="s">
        <v>84</v>
      </c>
      <c r="BK174" s="91">
        <f t="shared" si="24"/>
        <v>0</v>
      </c>
      <c r="BL174" s="13" t="s">
        <v>225</v>
      </c>
      <c r="BM174" s="172" t="s">
        <v>471</v>
      </c>
    </row>
    <row r="175" spans="1:65" s="2" customFormat="1" ht="16.5" customHeight="1" x14ac:dyDescent="0.2">
      <c r="A175" s="30"/>
      <c r="B175" s="128"/>
      <c r="C175" s="160" t="s">
        <v>247</v>
      </c>
      <c r="D175" s="160" t="s">
        <v>221</v>
      </c>
      <c r="E175" s="161" t="s">
        <v>1673</v>
      </c>
      <c r="F175" s="162" t="s">
        <v>1674</v>
      </c>
      <c r="G175" s="163" t="s">
        <v>321</v>
      </c>
      <c r="H175" s="164">
        <v>51.46</v>
      </c>
      <c r="I175" s="165"/>
      <c r="J175" s="166">
        <f t="shared" si="15"/>
        <v>0</v>
      </c>
      <c r="K175" s="167"/>
      <c r="L175" s="31"/>
      <c r="M175" s="168" t="s">
        <v>1</v>
      </c>
      <c r="N175" s="169" t="s">
        <v>38</v>
      </c>
      <c r="O175" s="59"/>
      <c r="P175" s="170">
        <f t="shared" si="16"/>
        <v>0</v>
      </c>
      <c r="Q175" s="170">
        <v>0</v>
      </c>
      <c r="R175" s="170">
        <f t="shared" si="17"/>
        <v>0</v>
      </c>
      <c r="S175" s="170">
        <v>0</v>
      </c>
      <c r="T175" s="171">
        <f t="shared" si="18"/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72" t="s">
        <v>225</v>
      </c>
      <c r="AT175" s="172" t="s">
        <v>221</v>
      </c>
      <c r="AU175" s="172" t="s">
        <v>84</v>
      </c>
      <c r="AY175" s="13" t="s">
        <v>219</v>
      </c>
      <c r="BE175" s="91">
        <f t="shared" si="19"/>
        <v>0</v>
      </c>
      <c r="BF175" s="91">
        <f t="shared" si="20"/>
        <v>0</v>
      </c>
      <c r="BG175" s="91">
        <f t="shared" si="21"/>
        <v>0</v>
      </c>
      <c r="BH175" s="91">
        <f t="shared" si="22"/>
        <v>0</v>
      </c>
      <c r="BI175" s="91">
        <f t="shared" si="23"/>
        <v>0</v>
      </c>
      <c r="BJ175" s="13" t="s">
        <v>84</v>
      </c>
      <c r="BK175" s="91">
        <f t="shared" si="24"/>
        <v>0</v>
      </c>
      <c r="BL175" s="13" t="s">
        <v>225</v>
      </c>
      <c r="BM175" s="172" t="s">
        <v>474</v>
      </c>
    </row>
    <row r="176" spans="1:65" s="2" customFormat="1" ht="24.3" customHeight="1" x14ac:dyDescent="0.2">
      <c r="A176" s="30"/>
      <c r="B176" s="128"/>
      <c r="C176" s="160" t="s">
        <v>334</v>
      </c>
      <c r="D176" s="160" t="s">
        <v>221</v>
      </c>
      <c r="E176" s="161" t="s">
        <v>455</v>
      </c>
      <c r="F176" s="162" t="s">
        <v>456</v>
      </c>
      <c r="G176" s="163" t="s">
        <v>321</v>
      </c>
      <c r="H176" s="164">
        <v>54.598999999999997</v>
      </c>
      <c r="I176" s="165"/>
      <c r="J176" s="166">
        <f t="shared" si="15"/>
        <v>0</v>
      </c>
      <c r="K176" s="167"/>
      <c r="L176" s="31"/>
      <c r="M176" s="168" t="s">
        <v>1</v>
      </c>
      <c r="N176" s="169" t="s">
        <v>38</v>
      </c>
      <c r="O176" s="59"/>
      <c r="P176" s="170">
        <f t="shared" si="16"/>
        <v>0</v>
      </c>
      <c r="Q176" s="170">
        <v>5.4999999999999997E-3</v>
      </c>
      <c r="R176" s="170">
        <f t="shared" si="17"/>
        <v>0.30029449999999996</v>
      </c>
      <c r="S176" s="170">
        <v>0</v>
      </c>
      <c r="T176" s="171">
        <f t="shared" si="18"/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72" t="s">
        <v>225</v>
      </c>
      <c r="AT176" s="172" t="s">
        <v>221</v>
      </c>
      <c r="AU176" s="172" t="s">
        <v>84</v>
      </c>
      <c r="AY176" s="13" t="s">
        <v>219</v>
      </c>
      <c r="BE176" s="91">
        <f t="shared" si="19"/>
        <v>0</v>
      </c>
      <c r="BF176" s="91">
        <f t="shared" si="20"/>
        <v>0</v>
      </c>
      <c r="BG176" s="91">
        <f t="shared" si="21"/>
        <v>0</v>
      </c>
      <c r="BH176" s="91">
        <f t="shared" si="22"/>
        <v>0</v>
      </c>
      <c r="BI176" s="91">
        <f t="shared" si="23"/>
        <v>0</v>
      </c>
      <c r="BJ176" s="13" t="s">
        <v>84</v>
      </c>
      <c r="BK176" s="91">
        <f t="shared" si="24"/>
        <v>0</v>
      </c>
      <c r="BL176" s="13" t="s">
        <v>225</v>
      </c>
      <c r="BM176" s="172" t="s">
        <v>1675</v>
      </c>
    </row>
    <row r="177" spans="1:65" s="2" customFormat="1" ht="24.3" customHeight="1" x14ac:dyDescent="0.2">
      <c r="A177" s="30"/>
      <c r="B177" s="128"/>
      <c r="C177" s="160" t="s">
        <v>251</v>
      </c>
      <c r="D177" s="160" t="s">
        <v>221</v>
      </c>
      <c r="E177" s="161" t="s">
        <v>458</v>
      </c>
      <c r="F177" s="162" t="s">
        <v>459</v>
      </c>
      <c r="G177" s="163" t="s">
        <v>321</v>
      </c>
      <c r="H177" s="164">
        <v>54.598999999999997</v>
      </c>
      <c r="I177" s="165"/>
      <c r="J177" s="166">
        <f t="shared" si="15"/>
        <v>0</v>
      </c>
      <c r="K177" s="167"/>
      <c r="L177" s="31"/>
      <c r="M177" s="168" t="s">
        <v>1</v>
      </c>
      <c r="N177" s="169" t="s">
        <v>38</v>
      </c>
      <c r="O177" s="59"/>
      <c r="P177" s="170">
        <f t="shared" si="16"/>
        <v>0</v>
      </c>
      <c r="Q177" s="170">
        <v>0</v>
      </c>
      <c r="R177" s="170">
        <f t="shared" si="17"/>
        <v>0</v>
      </c>
      <c r="S177" s="170">
        <v>0</v>
      </c>
      <c r="T177" s="171">
        <f t="shared" si="18"/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72" t="s">
        <v>225</v>
      </c>
      <c r="AT177" s="172" t="s">
        <v>221</v>
      </c>
      <c r="AU177" s="172" t="s">
        <v>84</v>
      </c>
      <c r="AY177" s="13" t="s">
        <v>219</v>
      </c>
      <c r="BE177" s="91">
        <f t="shared" si="19"/>
        <v>0</v>
      </c>
      <c r="BF177" s="91">
        <f t="shared" si="20"/>
        <v>0</v>
      </c>
      <c r="BG177" s="91">
        <f t="shared" si="21"/>
        <v>0</v>
      </c>
      <c r="BH177" s="91">
        <f t="shared" si="22"/>
        <v>0</v>
      </c>
      <c r="BI177" s="91">
        <f t="shared" si="23"/>
        <v>0</v>
      </c>
      <c r="BJ177" s="13" t="s">
        <v>84</v>
      </c>
      <c r="BK177" s="91">
        <f t="shared" si="24"/>
        <v>0</v>
      </c>
      <c r="BL177" s="13" t="s">
        <v>225</v>
      </c>
      <c r="BM177" s="172" t="s">
        <v>1676</v>
      </c>
    </row>
    <row r="178" spans="1:65" s="2" customFormat="1" ht="16.5" customHeight="1" x14ac:dyDescent="0.2">
      <c r="A178" s="30"/>
      <c r="B178" s="128"/>
      <c r="C178" s="160" t="s">
        <v>341</v>
      </c>
      <c r="D178" s="160" t="s">
        <v>221</v>
      </c>
      <c r="E178" s="161" t="s">
        <v>462</v>
      </c>
      <c r="F178" s="162" t="s">
        <v>463</v>
      </c>
      <c r="G178" s="163" t="s">
        <v>250</v>
      </c>
      <c r="H178" s="164">
        <v>0.84</v>
      </c>
      <c r="I178" s="165"/>
      <c r="J178" s="166">
        <f t="shared" si="15"/>
        <v>0</v>
      </c>
      <c r="K178" s="167"/>
      <c r="L178" s="31"/>
      <c r="M178" s="168" t="s">
        <v>1</v>
      </c>
      <c r="N178" s="169" t="s">
        <v>38</v>
      </c>
      <c r="O178" s="59"/>
      <c r="P178" s="170">
        <f t="shared" si="16"/>
        <v>0</v>
      </c>
      <c r="Q178" s="170">
        <v>1.0442400000000001</v>
      </c>
      <c r="R178" s="170">
        <f t="shared" si="17"/>
        <v>0.87716159999999999</v>
      </c>
      <c r="S178" s="170">
        <v>0</v>
      </c>
      <c r="T178" s="171">
        <f t="shared" si="18"/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72" t="s">
        <v>225</v>
      </c>
      <c r="AT178" s="172" t="s">
        <v>221</v>
      </c>
      <c r="AU178" s="172" t="s">
        <v>84</v>
      </c>
      <c r="AY178" s="13" t="s">
        <v>219</v>
      </c>
      <c r="BE178" s="91">
        <f t="shared" si="19"/>
        <v>0</v>
      </c>
      <c r="BF178" s="91">
        <f t="shared" si="20"/>
        <v>0</v>
      </c>
      <c r="BG178" s="91">
        <f t="shared" si="21"/>
        <v>0</v>
      </c>
      <c r="BH178" s="91">
        <f t="shared" si="22"/>
        <v>0</v>
      </c>
      <c r="BI178" s="91">
        <f t="shared" si="23"/>
        <v>0</v>
      </c>
      <c r="BJ178" s="13" t="s">
        <v>84</v>
      </c>
      <c r="BK178" s="91">
        <f t="shared" si="24"/>
        <v>0</v>
      </c>
      <c r="BL178" s="13" t="s">
        <v>225</v>
      </c>
      <c r="BM178" s="172" t="s">
        <v>502</v>
      </c>
    </row>
    <row r="179" spans="1:65" s="2" customFormat="1" ht="16.5" customHeight="1" x14ac:dyDescent="0.2">
      <c r="A179" s="30"/>
      <c r="B179" s="128"/>
      <c r="C179" s="160" t="s">
        <v>7</v>
      </c>
      <c r="D179" s="160" t="s">
        <v>221</v>
      </c>
      <c r="E179" s="161" t="s">
        <v>465</v>
      </c>
      <c r="F179" s="162" t="s">
        <v>466</v>
      </c>
      <c r="G179" s="163" t="s">
        <v>250</v>
      </c>
      <c r="H179" s="164">
        <v>0.45300000000000001</v>
      </c>
      <c r="I179" s="165"/>
      <c r="J179" s="166">
        <f t="shared" si="15"/>
        <v>0</v>
      </c>
      <c r="K179" s="167"/>
      <c r="L179" s="31"/>
      <c r="M179" s="168" t="s">
        <v>1</v>
      </c>
      <c r="N179" s="169" t="s">
        <v>38</v>
      </c>
      <c r="O179" s="59"/>
      <c r="P179" s="170">
        <f t="shared" si="16"/>
        <v>0</v>
      </c>
      <c r="Q179" s="170">
        <v>0.98900999999999994</v>
      </c>
      <c r="R179" s="170">
        <f t="shared" si="17"/>
        <v>0.44802153</v>
      </c>
      <c r="S179" s="170">
        <v>0</v>
      </c>
      <c r="T179" s="171">
        <f t="shared" si="18"/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72" t="s">
        <v>225</v>
      </c>
      <c r="AT179" s="172" t="s">
        <v>221</v>
      </c>
      <c r="AU179" s="172" t="s">
        <v>84</v>
      </c>
      <c r="AY179" s="13" t="s">
        <v>219</v>
      </c>
      <c r="BE179" s="91">
        <f t="shared" si="19"/>
        <v>0</v>
      </c>
      <c r="BF179" s="91">
        <f t="shared" si="20"/>
        <v>0</v>
      </c>
      <c r="BG179" s="91">
        <f t="shared" si="21"/>
        <v>0</v>
      </c>
      <c r="BH179" s="91">
        <f t="shared" si="22"/>
        <v>0</v>
      </c>
      <c r="BI179" s="91">
        <f t="shared" si="23"/>
        <v>0</v>
      </c>
      <c r="BJ179" s="13" t="s">
        <v>84</v>
      </c>
      <c r="BK179" s="91">
        <f t="shared" si="24"/>
        <v>0</v>
      </c>
      <c r="BL179" s="13" t="s">
        <v>225</v>
      </c>
      <c r="BM179" s="172" t="s">
        <v>506</v>
      </c>
    </row>
    <row r="180" spans="1:65" s="2" customFormat="1" ht="24.3" customHeight="1" x14ac:dyDescent="0.2">
      <c r="A180" s="30"/>
      <c r="B180" s="128"/>
      <c r="C180" s="160" t="s">
        <v>348</v>
      </c>
      <c r="D180" s="160" t="s">
        <v>221</v>
      </c>
      <c r="E180" s="161" t="s">
        <v>479</v>
      </c>
      <c r="F180" s="162" t="s">
        <v>480</v>
      </c>
      <c r="G180" s="163" t="s">
        <v>224</v>
      </c>
      <c r="H180" s="164">
        <v>8.0180000000000007</v>
      </c>
      <c r="I180" s="165"/>
      <c r="J180" s="166">
        <f t="shared" si="15"/>
        <v>0</v>
      </c>
      <c r="K180" s="167"/>
      <c r="L180" s="31"/>
      <c r="M180" s="168" t="s">
        <v>1</v>
      </c>
      <c r="N180" s="169" t="s">
        <v>38</v>
      </c>
      <c r="O180" s="59"/>
      <c r="P180" s="170">
        <f t="shared" si="16"/>
        <v>0</v>
      </c>
      <c r="Q180" s="170">
        <v>2.4786100000000002</v>
      </c>
      <c r="R180" s="170">
        <f t="shared" si="17"/>
        <v>19.873494980000004</v>
      </c>
      <c r="S180" s="170">
        <v>0</v>
      </c>
      <c r="T180" s="171">
        <f t="shared" si="18"/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72" t="s">
        <v>225</v>
      </c>
      <c r="AT180" s="172" t="s">
        <v>221</v>
      </c>
      <c r="AU180" s="172" t="s">
        <v>84</v>
      </c>
      <c r="AY180" s="13" t="s">
        <v>219</v>
      </c>
      <c r="BE180" s="91">
        <f t="shared" si="19"/>
        <v>0</v>
      </c>
      <c r="BF180" s="91">
        <f t="shared" si="20"/>
        <v>0</v>
      </c>
      <c r="BG180" s="91">
        <f t="shared" si="21"/>
        <v>0</v>
      </c>
      <c r="BH180" s="91">
        <f t="shared" si="22"/>
        <v>0</v>
      </c>
      <c r="BI180" s="91">
        <f t="shared" si="23"/>
        <v>0</v>
      </c>
      <c r="BJ180" s="13" t="s">
        <v>84</v>
      </c>
      <c r="BK180" s="91">
        <f t="shared" si="24"/>
        <v>0</v>
      </c>
      <c r="BL180" s="13" t="s">
        <v>225</v>
      </c>
      <c r="BM180" s="172" t="s">
        <v>820</v>
      </c>
    </row>
    <row r="181" spans="1:65" s="2" customFormat="1" ht="16.5" customHeight="1" x14ac:dyDescent="0.2">
      <c r="A181" s="30"/>
      <c r="B181" s="128"/>
      <c r="C181" s="160" t="s">
        <v>256</v>
      </c>
      <c r="D181" s="160" t="s">
        <v>221</v>
      </c>
      <c r="E181" s="161" t="s">
        <v>483</v>
      </c>
      <c r="F181" s="162" t="s">
        <v>484</v>
      </c>
      <c r="G181" s="163" t="s">
        <v>321</v>
      </c>
      <c r="H181" s="164">
        <v>51.05</v>
      </c>
      <c r="I181" s="165"/>
      <c r="J181" s="166">
        <f t="shared" si="15"/>
        <v>0</v>
      </c>
      <c r="K181" s="167"/>
      <c r="L181" s="31"/>
      <c r="M181" s="168" t="s">
        <v>1</v>
      </c>
      <c r="N181" s="169" t="s">
        <v>38</v>
      </c>
      <c r="O181" s="59"/>
      <c r="P181" s="170">
        <f t="shared" si="16"/>
        <v>0</v>
      </c>
      <c r="Q181" s="170">
        <v>3.3500000000000001E-3</v>
      </c>
      <c r="R181" s="170">
        <f t="shared" si="17"/>
        <v>0.17101749999999999</v>
      </c>
      <c r="S181" s="170">
        <v>0</v>
      </c>
      <c r="T181" s="171">
        <f t="shared" si="18"/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72" t="s">
        <v>225</v>
      </c>
      <c r="AT181" s="172" t="s">
        <v>221</v>
      </c>
      <c r="AU181" s="172" t="s">
        <v>84</v>
      </c>
      <c r="AY181" s="13" t="s">
        <v>219</v>
      </c>
      <c r="BE181" s="91">
        <f t="shared" si="19"/>
        <v>0</v>
      </c>
      <c r="BF181" s="91">
        <f t="shared" si="20"/>
        <v>0</v>
      </c>
      <c r="BG181" s="91">
        <f t="shared" si="21"/>
        <v>0</v>
      </c>
      <c r="BH181" s="91">
        <f t="shared" si="22"/>
        <v>0</v>
      </c>
      <c r="BI181" s="91">
        <f t="shared" si="23"/>
        <v>0</v>
      </c>
      <c r="BJ181" s="13" t="s">
        <v>84</v>
      </c>
      <c r="BK181" s="91">
        <f t="shared" si="24"/>
        <v>0</v>
      </c>
      <c r="BL181" s="13" t="s">
        <v>225</v>
      </c>
      <c r="BM181" s="172" t="s">
        <v>574</v>
      </c>
    </row>
    <row r="182" spans="1:65" s="2" customFormat="1" ht="21.75" customHeight="1" x14ac:dyDescent="0.2">
      <c r="A182" s="30"/>
      <c r="B182" s="128"/>
      <c r="C182" s="160" t="s">
        <v>356</v>
      </c>
      <c r="D182" s="160" t="s">
        <v>221</v>
      </c>
      <c r="E182" s="161" t="s">
        <v>486</v>
      </c>
      <c r="F182" s="162" t="s">
        <v>487</v>
      </c>
      <c r="G182" s="163" t="s">
        <v>321</v>
      </c>
      <c r="H182" s="164">
        <v>51.05</v>
      </c>
      <c r="I182" s="165"/>
      <c r="J182" s="166">
        <f t="shared" si="15"/>
        <v>0</v>
      </c>
      <c r="K182" s="167"/>
      <c r="L182" s="31"/>
      <c r="M182" s="168" t="s">
        <v>1</v>
      </c>
      <c r="N182" s="169" t="s">
        <v>38</v>
      </c>
      <c r="O182" s="59"/>
      <c r="P182" s="170">
        <f t="shared" si="16"/>
        <v>0</v>
      </c>
      <c r="Q182" s="170">
        <v>0</v>
      </c>
      <c r="R182" s="170">
        <f t="shared" si="17"/>
        <v>0</v>
      </c>
      <c r="S182" s="170">
        <v>0</v>
      </c>
      <c r="T182" s="171">
        <f t="shared" si="18"/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72" t="s">
        <v>225</v>
      </c>
      <c r="AT182" s="172" t="s">
        <v>221</v>
      </c>
      <c r="AU182" s="172" t="s">
        <v>84</v>
      </c>
      <c r="AY182" s="13" t="s">
        <v>219</v>
      </c>
      <c r="BE182" s="91">
        <f t="shared" si="19"/>
        <v>0</v>
      </c>
      <c r="BF182" s="91">
        <f t="shared" si="20"/>
        <v>0</v>
      </c>
      <c r="BG182" s="91">
        <f t="shared" si="21"/>
        <v>0</v>
      </c>
      <c r="BH182" s="91">
        <f t="shared" si="22"/>
        <v>0</v>
      </c>
      <c r="BI182" s="91">
        <f t="shared" si="23"/>
        <v>0</v>
      </c>
      <c r="BJ182" s="13" t="s">
        <v>84</v>
      </c>
      <c r="BK182" s="91">
        <f t="shared" si="24"/>
        <v>0</v>
      </c>
      <c r="BL182" s="13" t="s">
        <v>225</v>
      </c>
      <c r="BM182" s="172" t="s">
        <v>578</v>
      </c>
    </row>
    <row r="183" spans="1:65" s="2" customFormat="1" ht="21.75" customHeight="1" x14ac:dyDescent="0.2">
      <c r="A183" s="30"/>
      <c r="B183" s="128"/>
      <c r="C183" s="160" t="s">
        <v>260</v>
      </c>
      <c r="D183" s="160" t="s">
        <v>221</v>
      </c>
      <c r="E183" s="161" t="s">
        <v>490</v>
      </c>
      <c r="F183" s="162" t="s">
        <v>491</v>
      </c>
      <c r="G183" s="163" t="s">
        <v>250</v>
      </c>
      <c r="H183" s="164">
        <v>0.98499999999999999</v>
      </c>
      <c r="I183" s="165"/>
      <c r="J183" s="166">
        <f t="shared" si="15"/>
        <v>0</v>
      </c>
      <c r="K183" s="167"/>
      <c r="L183" s="31"/>
      <c r="M183" s="168" t="s">
        <v>1</v>
      </c>
      <c r="N183" s="169" t="s">
        <v>38</v>
      </c>
      <c r="O183" s="59"/>
      <c r="P183" s="170">
        <f t="shared" si="16"/>
        <v>0</v>
      </c>
      <c r="Q183" s="170">
        <v>1.0415700000000001</v>
      </c>
      <c r="R183" s="170">
        <f t="shared" si="17"/>
        <v>1.0259464500000002</v>
      </c>
      <c r="S183" s="170">
        <v>0</v>
      </c>
      <c r="T183" s="171">
        <f t="shared" si="18"/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72" t="s">
        <v>225</v>
      </c>
      <c r="AT183" s="172" t="s">
        <v>221</v>
      </c>
      <c r="AU183" s="172" t="s">
        <v>84</v>
      </c>
      <c r="AY183" s="13" t="s">
        <v>219</v>
      </c>
      <c r="BE183" s="91">
        <f t="shared" si="19"/>
        <v>0</v>
      </c>
      <c r="BF183" s="91">
        <f t="shared" si="20"/>
        <v>0</v>
      </c>
      <c r="BG183" s="91">
        <f t="shared" si="21"/>
        <v>0</v>
      </c>
      <c r="BH183" s="91">
        <f t="shared" si="22"/>
        <v>0</v>
      </c>
      <c r="BI183" s="91">
        <f t="shared" si="23"/>
        <v>0</v>
      </c>
      <c r="BJ183" s="13" t="s">
        <v>84</v>
      </c>
      <c r="BK183" s="91">
        <f t="shared" si="24"/>
        <v>0</v>
      </c>
      <c r="BL183" s="13" t="s">
        <v>225</v>
      </c>
      <c r="BM183" s="172" t="s">
        <v>581</v>
      </c>
    </row>
    <row r="184" spans="1:65" s="11" customFormat="1" ht="22.8" customHeight="1" x14ac:dyDescent="0.25">
      <c r="B184" s="147"/>
      <c r="D184" s="148" t="s">
        <v>71</v>
      </c>
      <c r="E184" s="158" t="s">
        <v>230</v>
      </c>
      <c r="F184" s="158" t="s">
        <v>514</v>
      </c>
      <c r="I184" s="150"/>
      <c r="J184" s="159">
        <f>BK184</f>
        <v>0</v>
      </c>
      <c r="L184" s="147"/>
      <c r="M184" s="152"/>
      <c r="N184" s="153"/>
      <c r="O184" s="153"/>
      <c r="P184" s="154">
        <f>SUM(P185:P218)</f>
        <v>0</v>
      </c>
      <c r="Q184" s="153"/>
      <c r="R184" s="154">
        <f>SUM(R185:R218)</f>
        <v>163.71877752000003</v>
      </c>
      <c r="S184" s="153"/>
      <c r="T184" s="155">
        <f>SUM(T185:T218)</f>
        <v>0</v>
      </c>
      <c r="AR184" s="148" t="s">
        <v>78</v>
      </c>
      <c r="AT184" s="156" t="s">
        <v>71</v>
      </c>
      <c r="AU184" s="156" t="s">
        <v>78</v>
      </c>
      <c r="AY184" s="148" t="s">
        <v>219</v>
      </c>
      <c r="BK184" s="157">
        <f>SUM(BK185:BK218)</f>
        <v>0</v>
      </c>
    </row>
    <row r="185" spans="1:65" s="2" customFormat="1" ht="24.3" customHeight="1" x14ac:dyDescent="0.2">
      <c r="A185" s="30"/>
      <c r="B185" s="128"/>
      <c r="C185" s="160" t="s">
        <v>363</v>
      </c>
      <c r="D185" s="160" t="s">
        <v>221</v>
      </c>
      <c r="E185" s="161" t="s">
        <v>515</v>
      </c>
      <c r="F185" s="162" t="s">
        <v>516</v>
      </c>
      <c r="G185" s="163" t="s">
        <v>321</v>
      </c>
      <c r="H185" s="164">
        <v>109.74</v>
      </c>
      <c r="I185" s="165"/>
      <c r="J185" s="166">
        <f t="shared" ref="J185:J218" si="25">ROUND(I185*H185,2)</f>
        <v>0</v>
      </c>
      <c r="K185" s="167"/>
      <c r="L185" s="31"/>
      <c r="M185" s="168" t="s">
        <v>1</v>
      </c>
      <c r="N185" s="169" t="s">
        <v>38</v>
      </c>
      <c r="O185" s="59"/>
      <c r="P185" s="170">
        <f t="shared" ref="P185:P218" si="26">O185*H185</f>
        <v>0</v>
      </c>
      <c r="Q185" s="170">
        <v>3.1E-4</v>
      </c>
      <c r="R185" s="170">
        <f t="shared" ref="R185:R218" si="27">Q185*H185</f>
        <v>3.4019399999999998E-2</v>
      </c>
      <c r="S185" s="170">
        <v>0</v>
      </c>
      <c r="T185" s="171">
        <f t="shared" ref="T185:T218" si="28">S185*H185</f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72" t="s">
        <v>225</v>
      </c>
      <c r="AT185" s="172" t="s">
        <v>221</v>
      </c>
      <c r="AU185" s="172" t="s">
        <v>84</v>
      </c>
      <c r="AY185" s="13" t="s">
        <v>219</v>
      </c>
      <c r="BE185" s="91">
        <f t="shared" ref="BE185:BE218" si="29">IF(N185="základná",J185,0)</f>
        <v>0</v>
      </c>
      <c r="BF185" s="91">
        <f t="shared" ref="BF185:BF218" si="30">IF(N185="znížená",J185,0)</f>
        <v>0</v>
      </c>
      <c r="BG185" s="91">
        <f t="shared" ref="BG185:BG218" si="31">IF(N185="zákl. prenesená",J185,0)</f>
        <v>0</v>
      </c>
      <c r="BH185" s="91">
        <f t="shared" ref="BH185:BH218" si="32">IF(N185="zníž. prenesená",J185,0)</f>
        <v>0</v>
      </c>
      <c r="BI185" s="91">
        <f t="shared" ref="BI185:BI218" si="33">IF(N185="nulová",J185,0)</f>
        <v>0</v>
      </c>
      <c r="BJ185" s="13" t="s">
        <v>84</v>
      </c>
      <c r="BK185" s="91">
        <f t="shared" ref="BK185:BK218" si="34">ROUND(I185*H185,2)</f>
        <v>0</v>
      </c>
      <c r="BL185" s="13" t="s">
        <v>225</v>
      </c>
      <c r="BM185" s="172" t="s">
        <v>606</v>
      </c>
    </row>
    <row r="186" spans="1:65" s="2" customFormat="1" ht="37.799999999999997" customHeight="1" x14ac:dyDescent="0.2">
      <c r="A186" s="30"/>
      <c r="B186" s="128"/>
      <c r="C186" s="160" t="s">
        <v>264</v>
      </c>
      <c r="D186" s="160" t="s">
        <v>221</v>
      </c>
      <c r="E186" s="161" t="s">
        <v>1677</v>
      </c>
      <c r="F186" s="162" t="s">
        <v>1678</v>
      </c>
      <c r="G186" s="163" t="s">
        <v>321</v>
      </c>
      <c r="H186" s="164">
        <v>109.74</v>
      </c>
      <c r="I186" s="165"/>
      <c r="J186" s="166">
        <f t="shared" si="25"/>
        <v>0</v>
      </c>
      <c r="K186" s="167"/>
      <c r="L186" s="31"/>
      <c r="M186" s="168" t="s">
        <v>1</v>
      </c>
      <c r="N186" s="169" t="s">
        <v>38</v>
      </c>
      <c r="O186" s="59"/>
      <c r="P186" s="170">
        <f t="shared" si="26"/>
        <v>0</v>
      </c>
      <c r="Q186" s="170">
        <v>2.171E-2</v>
      </c>
      <c r="R186" s="170">
        <f t="shared" si="27"/>
        <v>2.3824554</v>
      </c>
      <c r="S186" s="170">
        <v>0</v>
      </c>
      <c r="T186" s="171">
        <f t="shared" si="28"/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72" t="s">
        <v>225</v>
      </c>
      <c r="AT186" s="172" t="s">
        <v>221</v>
      </c>
      <c r="AU186" s="172" t="s">
        <v>84</v>
      </c>
      <c r="AY186" s="13" t="s">
        <v>219</v>
      </c>
      <c r="BE186" s="91">
        <f t="shared" si="29"/>
        <v>0</v>
      </c>
      <c r="BF186" s="91">
        <f t="shared" si="30"/>
        <v>0</v>
      </c>
      <c r="BG186" s="91">
        <f t="shared" si="31"/>
        <v>0</v>
      </c>
      <c r="BH186" s="91">
        <f t="shared" si="32"/>
        <v>0</v>
      </c>
      <c r="BI186" s="91">
        <f t="shared" si="33"/>
        <v>0</v>
      </c>
      <c r="BJ186" s="13" t="s">
        <v>84</v>
      </c>
      <c r="BK186" s="91">
        <f t="shared" si="34"/>
        <v>0</v>
      </c>
      <c r="BL186" s="13" t="s">
        <v>225</v>
      </c>
      <c r="BM186" s="172" t="s">
        <v>609</v>
      </c>
    </row>
    <row r="187" spans="1:65" s="2" customFormat="1" ht="24.3" customHeight="1" x14ac:dyDescent="0.2">
      <c r="A187" s="30"/>
      <c r="B187" s="128"/>
      <c r="C187" s="160" t="s">
        <v>370</v>
      </c>
      <c r="D187" s="160" t="s">
        <v>221</v>
      </c>
      <c r="E187" s="161" t="s">
        <v>533</v>
      </c>
      <c r="F187" s="162" t="s">
        <v>1679</v>
      </c>
      <c r="G187" s="163" t="s">
        <v>321</v>
      </c>
      <c r="H187" s="164">
        <v>74.864000000000004</v>
      </c>
      <c r="I187" s="165"/>
      <c r="J187" s="166">
        <f t="shared" si="25"/>
        <v>0</v>
      </c>
      <c r="K187" s="167"/>
      <c r="L187" s="31"/>
      <c r="M187" s="168" t="s">
        <v>1</v>
      </c>
      <c r="N187" s="169" t="s">
        <v>38</v>
      </c>
      <c r="O187" s="59"/>
      <c r="P187" s="170">
        <f t="shared" si="26"/>
        <v>0</v>
      </c>
      <c r="Q187" s="170">
        <v>2.9999999999999997E-4</v>
      </c>
      <c r="R187" s="170">
        <f t="shared" si="27"/>
        <v>2.2459199999999999E-2</v>
      </c>
      <c r="S187" s="170">
        <v>0</v>
      </c>
      <c r="T187" s="171">
        <f t="shared" si="28"/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72" t="s">
        <v>225</v>
      </c>
      <c r="AT187" s="172" t="s">
        <v>221</v>
      </c>
      <c r="AU187" s="172" t="s">
        <v>84</v>
      </c>
      <c r="AY187" s="13" t="s">
        <v>219</v>
      </c>
      <c r="BE187" s="91">
        <f t="shared" si="29"/>
        <v>0</v>
      </c>
      <c r="BF187" s="91">
        <f t="shared" si="30"/>
        <v>0</v>
      </c>
      <c r="BG187" s="91">
        <f t="shared" si="31"/>
        <v>0</v>
      </c>
      <c r="BH187" s="91">
        <f t="shared" si="32"/>
        <v>0</v>
      </c>
      <c r="BI187" s="91">
        <f t="shared" si="33"/>
        <v>0</v>
      </c>
      <c r="BJ187" s="13" t="s">
        <v>84</v>
      </c>
      <c r="BK187" s="91">
        <f t="shared" si="34"/>
        <v>0</v>
      </c>
      <c r="BL187" s="13" t="s">
        <v>225</v>
      </c>
      <c r="BM187" s="172" t="s">
        <v>613</v>
      </c>
    </row>
    <row r="188" spans="1:65" s="2" customFormat="1" ht="44.25" customHeight="1" x14ac:dyDescent="0.2">
      <c r="A188" s="30"/>
      <c r="B188" s="128"/>
      <c r="C188" s="160" t="s">
        <v>268</v>
      </c>
      <c r="D188" s="160" t="s">
        <v>221</v>
      </c>
      <c r="E188" s="161" t="s">
        <v>1680</v>
      </c>
      <c r="F188" s="162" t="s">
        <v>1681</v>
      </c>
      <c r="G188" s="163" t="s">
        <v>321</v>
      </c>
      <c r="H188" s="164">
        <v>492.03199999999998</v>
      </c>
      <c r="I188" s="165"/>
      <c r="J188" s="166">
        <f t="shared" si="25"/>
        <v>0</v>
      </c>
      <c r="K188" s="167"/>
      <c r="L188" s="31"/>
      <c r="M188" s="168" t="s">
        <v>1</v>
      </c>
      <c r="N188" s="169" t="s">
        <v>38</v>
      </c>
      <c r="O188" s="59"/>
      <c r="P188" s="170">
        <f t="shared" si="26"/>
        <v>0</v>
      </c>
      <c r="Q188" s="170">
        <v>1.6E-2</v>
      </c>
      <c r="R188" s="170">
        <f t="shared" si="27"/>
        <v>7.8725119999999995</v>
      </c>
      <c r="S188" s="170">
        <v>0</v>
      </c>
      <c r="T188" s="171">
        <f t="shared" si="28"/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72" t="s">
        <v>225</v>
      </c>
      <c r="AT188" s="172" t="s">
        <v>221</v>
      </c>
      <c r="AU188" s="172" t="s">
        <v>84</v>
      </c>
      <c r="AY188" s="13" t="s">
        <v>219</v>
      </c>
      <c r="BE188" s="91">
        <f t="shared" si="29"/>
        <v>0</v>
      </c>
      <c r="BF188" s="91">
        <f t="shared" si="30"/>
        <v>0</v>
      </c>
      <c r="BG188" s="91">
        <f t="shared" si="31"/>
        <v>0</v>
      </c>
      <c r="BH188" s="91">
        <f t="shared" si="32"/>
        <v>0</v>
      </c>
      <c r="BI188" s="91">
        <f t="shared" si="33"/>
        <v>0</v>
      </c>
      <c r="BJ188" s="13" t="s">
        <v>84</v>
      </c>
      <c r="BK188" s="91">
        <f t="shared" si="34"/>
        <v>0</v>
      </c>
      <c r="BL188" s="13" t="s">
        <v>225</v>
      </c>
      <c r="BM188" s="172" t="s">
        <v>616</v>
      </c>
    </row>
    <row r="189" spans="1:65" s="2" customFormat="1" ht="24.3" customHeight="1" x14ac:dyDescent="0.2">
      <c r="A189" s="30"/>
      <c r="B189" s="128"/>
      <c r="C189" s="160" t="s">
        <v>377</v>
      </c>
      <c r="D189" s="160" t="s">
        <v>221</v>
      </c>
      <c r="E189" s="161" t="s">
        <v>557</v>
      </c>
      <c r="F189" s="162" t="s">
        <v>558</v>
      </c>
      <c r="G189" s="163" t="s">
        <v>321</v>
      </c>
      <c r="H189" s="164">
        <v>350.673</v>
      </c>
      <c r="I189" s="165"/>
      <c r="J189" s="166">
        <f t="shared" si="25"/>
        <v>0</v>
      </c>
      <c r="K189" s="167"/>
      <c r="L189" s="31"/>
      <c r="M189" s="168" t="s">
        <v>1</v>
      </c>
      <c r="N189" s="169" t="s">
        <v>38</v>
      </c>
      <c r="O189" s="59"/>
      <c r="P189" s="170">
        <f t="shared" si="26"/>
        <v>0</v>
      </c>
      <c r="Q189" s="170">
        <v>2.3000000000000001E-4</v>
      </c>
      <c r="R189" s="170">
        <f t="shared" si="27"/>
        <v>8.0654790000000004E-2</v>
      </c>
      <c r="S189" s="170">
        <v>0</v>
      </c>
      <c r="T189" s="171">
        <f t="shared" si="28"/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72" t="s">
        <v>225</v>
      </c>
      <c r="AT189" s="172" t="s">
        <v>221</v>
      </c>
      <c r="AU189" s="172" t="s">
        <v>84</v>
      </c>
      <c r="AY189" s="13" t="s">
        <v>219</v>
      </c>
      <c r="BE189" s="91">
        <f t="shared" si="29"/>
        <v>0</v>
      </c>
      <c r="BF189" s="91">
        <f t="shared" si="30"/>
        <v>0</v>
      </c>
      <c r="BG189" s="91">
        <f t="shared" si="31"/>
        <v>0</v>
      </c>
      <c r="BH189" s="91">
        <f t="shared" si="32"/>
        <v>0</v>
      </c>
      <c r="BI189" s="91">
        <f t="shared" si="33"/>
        <v>0</v>
      </c>
      <c r="BJ189" s="13" t="s">
        <v>84</v>
      </c>
      <c r="BK189" s="91">
        <f t="shared" si="34"/>
        <v>0</v>
      </c>
      <c r="BL189" s="13" t="s">
        <v>225</v>
      </c>
      <c r="BM189" s="172" t="s">
        <v>1682</v>
      </c>
    </row>
    <row r="190" spans="1:65" s="2" customFormat="1" ht="44.25" customHeight="1" x14ac:dyDescent="0.2">
      <c r="A190" s="30"/>
      <c r="B190" s="128"/>
      <c r="C190" s="160" t="s">
        <v>271</v>
      </c>
      <c r="D190" s="160" t="s">
        <v>221</v>
      </c>
      <c r="E190" s="161" t="s">
        <v>561</v>
      </c>
      <c r="F190" s="162" t="s">
        <v>562</v>
      </c>
      <c r="G190" s="163" t="s">
        <v>321</v>
      </c>
      <c r="H190" s="164">
        <v>350.673</v>
      </c>
      <c r="I190" s="165"/>
      <c r="J190" s="166">
        <f t="shared" si="25"/>
        <v>0</v>
      </c>
      <c r="K190" s="167"/>
      <c r="L190" s="31"/>
      <c r="M190" s="168" t="s">
        <v>1</v>
      </c>
      <c r="N190" s="169" t="s">
        <v>38</v>
      </c>
      <c r="O190" s="59"/>
      <c r="P190" s="170">
        <f t="shared" si="26"/>
        <v>0</v>
      </c>
      <c r="Q190" s="170">
        <v>5.5999999999999999E-3</v>
      </c>
      <c r="R190" s="170">
        <f t="shared" si="27"/>
        <v>1.9637688</v>
      </c>
      <c r="S190" s="170">
        <v>0</v>
      </c>
      <c r="T190" s="171">
        <f t="shared" si="28"/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72" t="s">
        <v>225</v>
      </c>
      <c r="AT190" s="172" t="s">
        <v>221</v>
      </c>
      <c r="AU190" s="172" t="s">
        <v>84</v>
      </c>
      <c r="AY190" s="13" t="s">
        <v>219</v>
      </c>
      <c r="BE190" s="91">
        <f t="shared" si="29"/>
        <v>0</v>
      </c>
      <c r="BF190" s="91">
        <f t="shared" si="30"/>
        <v>0</v>
      </c>
      <c r="BG190" s="91">
        <f t="shared" si="31"/>
        <v>0</v>
      </c>
      <c r="BH190" s="91">
        <f t="shared" si="32"/>
        <v>0</v>
      </c>
      <c r="BI190" s="91">
        <f t="shared" si="33"/>
        <v>0</v>
      </c>
      <c r="BJ190" s="13" t="s">
        <v>84</v>
      </c>
      <c r="BK190" s="91">
        <f t="shared" si="34"/>
        <v>0</v>
      </c>
      <c r="BL190" s="13" t="s">
        <v>225</v>
      </c>
      <c r="BM190" s="172" t="s">
        <v>1683</v>
      </c>
    </row>
    <row r="191" spans="1:65" s="2" customFormat="1" ht="49.05" customHeight="1" x14ac:dyDescent="0.2">
      <c r="A191" s="30"/>
      <c r="B191" s="128"/>
      <c r="C191" s="160" t="s">
        <v>386</v>
      </c>
      <c r="D191" s="160" t="s">
        <v>221</v>
      </c>
      <c r="E191" s="161" t="s">
        <v>565</v>
      </c>
      <c r="F191" s="162" t="s">
        <v>566</v>
      </c>
      <c r="G191" s="163" t="s">
        <v>321</v>
      </c>
      <c r="H191" s="164">
        <v>350.673</v>
      </c>
      <c r="I191" s="165"/>
      <c r="J191" s="166">
        <f t="shared" si="25"/>
        <v>0</v>
      </c>
      <c r="K191" s="167"/>
      <c r="L191" s="31"/>
      <c r="M191" s="168" t="s">
        <v>1</v>
      </c>
      <c r="N191" s="169" t="s">
        <v>38</v>
      </c>
      <c r="O191" s="59"/>
      <c r="P191" s="170">
        <f t="shared" si="26"/>
        <v>0</v>
      </c>
      <c r="Q191" s="170">
        <v>3.8800000000000002E-3</v>
      </c>
      <c r="R191" s="170">
        <f t="shared" si="27"/>
        <v>1.3606112400000001</v>
      </c>
      <c r="S191" s="170">
        <v>0</v>
      </c>
      <c r="T191" s="171">
        <f t="shared" si="28"/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72" t="s">
        <v>225</v>
      </c>
      <c r="AT191" s="172" t="s">
        <v>221</v>
      </c>
      <c r="AU191" s="172" t="s">
        <v>84</v>
      </c>
      <c r="AY191" s="13" t="s">
        <v>219</v>
      </c>
      <c r="BE191" s="91">
        <f t="shared" si="29"/>
        <v>0</v>
      </c>
      <c r="BF191" s="91">
        <f t="shared" si="30"/>
        <v>0</v>
      </c>
      <c r="BG191" s="91">
        <f t="shared" si="31"/>
        <v>0</v>
      </c>
      <c r="BH191" s="91">
        <f t="shared" si="32"/>
        <v>0</v>
      </c>
      <c r="BI191" s="91">
        <f t="shared" si="33"/>
        <v>0</v>
      </c>
      <c r="BJ191" s="13" t="s">
        <v>84</v>
      </c>
      <c r="BK191" s="91">
        <f t="shared" si="34"/>
        <v>0</v>
      </c>
      <c r="BL191" s="13" t="s">
        <v>225</v>
      </c>
      <c r="BM191" s="172" t="s">
        <v>1684</v>
      </c>
    </row>
    <row r="192" spans="1:65" s="2" customFormat="1" ht="24.3" customHeight="1" x14ac:dyDescent="0.2">
      <c r="A192" s="30"/>
      <c r="B192" s="128"/>
      <c r="C192" s="160" t="s">
        <v>275</v>
      </c>
      <c r="D192" s="160" t="s">
        <v>221</v>
      </c>
      <c r="E192" s="161" t="s">
        <v>569</v>
      </c>
      <c r="F192" s="162" t="s">
        <v>570</v>
      </c>
      <c r="G192" s="163" t="s">
        <v>321</v>
      </c>
      <c r="H192" s="164">
        <v>722.18600000000004</v>
      </c>
      <c r="I192" s="165"/>
      <c r="J192" s="166">
        <f t="shared" si="25"/>
        <v>0</v>
      </c>
      <c r="K192" s="167"/>
      <c r="L192" s="31"/>
      <c r="M192" s="168" t="s">
        <v>1</v>
      </c>
      <c r="N192" s="169" t="s">
        <v>38</v>
      </c>
      <c r="O192" s="59"/>
      <c r="P192" s="170">
        <f t="shared" si="26"/>
        <v>0</v>
      </c>
      <c r="Q192" s="170">
        <v>5.1500000000000001E-3</v>
      </c>
      <c r="R192" s="170">
        <f t="shared" si="27"/>
        <v>3.7192579000000001</v>
      </c>
      <c r="S192" s="170">
        <v>0</v>
      </c>
      <c r="T192" s="171">
        <f t="shared" si="28"/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72" t="s">
        <v>225</v>
      </c>
      <c r="AT192" s="172" t="s">
        <v>221</v>
      </c>
      <c r="AU192" s="172" t="s">
        <v>84</v>
      </c>
      <c r="AY192" s="13" t="s">
        <v>219</v>
      </c>
      <c r="BE192" s="91">
        <f t="shared" si="29"/>
        <v>0</v>
      </c>
      <c r="BF192" s="91">
        <f t="shared" si="30"/>
        <v>0</v>
      </c>
      <c r="BG192" s="91">
        <f t="shared" si="31"/>
        <v>0</v>
      </c>
      <c r="BH192" s="91">
        <f t="shared" si="32"/>
        <v>0</v>
      </c>
      <c r="BI192" s="91">
        <f t="shared" si="33"/>
        <v>0</v>
      </c>
      <c r="BJ192" s="13" t="s">
        <v>84</v>
      </c>
      <c r="BK192" s="91">
        <f t="shared" si="34"/>
        <v>0</v>
      </c>
      <c r="BL192" s="13" t="s">
        <v>225</v>
      </c>
      <c r="BM192" s="172" t="s">
        <v>1685</v>
      </c>
    </row>
    <row r="193" spans="1:65" s="2" customFormat="1" ht="16.5" customHeight="1" x14ac:dyDescent="0.2">
      <c r="A193" s="30"/>
      <c r="B193" s="128"/>
      <c r="C193" s="160" t="s">
        <v>393</v>
      </c>
      <c r="D193" s="160" t="s">
        <v>221</v>
      </c>
      <c r="E193" s="161" t="s">
        <v>572</v>
      </c>
      <c r="F193" s="162" t="s">
        <v>573</v>
      </c>
      <c r="G193" s="163" t="s">
        <v>380</v>
      </c>
      <c r="H193" s="164">
        <v>47.83</v>
      </c>
      <c r="I193" s="165"/>
      <c r="J193" s="166">
        <f t="shared" si="25"/>
        <v>0</v>
      </c>
      <c r="K193" s="167"/>
      <c r="L193" s="31"/>
      <c r="M193" s="168" t="s">
        <v>1</v>
      </c>
      <c r="N193" s="169" t="s">
        <v>38</v>
      </c>
      <c r="O193" s="59"/>
      <c r="P193" s="170">
        <f t="shared" si="26"/>
        <v>0</v>
      </c>
      <c r="Q193" s="170">
        <v>0</v>
      </c>
      <c r="R193" s="170">
        <f t="shared" si="27"/>
        <v>0</v>
      </c>
      <c r="S193" s="170">
        <v>0</v>
      </c>
      <c r="T193" s="171">
        <f t="shared" si="28"/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72" t="s">
        <v>225</v>
      </c>
      <c r="AT193" s="172" t="s">
        <v>221</v>
      </c>
      <c r="AU193" s="172" t="s">
        <v>84</v>
      </c>
      <c r="AY193" s="13" t="s">
        <v>219</v>
      </c>
      <c r="BE193" s="91">
        <f t="shared" si="29"/>
        <v>0</v>
      </c>
      <c r="BF193" s="91">
        <f t="shared" si="30"/>
        <v>0</v>
      </c>
      <c r="BG193" s="91">
        <f t="shared" si="31"/>
        <v>0</v>
      </c>
      <c r="BH193" s="91">
        <f t="shared" si="32"/>
        <v>0</v>
      </c>
      <c r="BI193" s="91">
        <f t="shared" si="33"/>
        <v>0</v>
      </c>
      <c r="BJ193" s="13" t="s">
        <v>84</v>
      </c>
      <c r="BK193" s="91">
        <f t="shared" si="34"/>
        <v>0</v>
      </c>
      <c r="BL193" s="13" t="s">
        <v>225</v>
      </c>
      <c r="BM193" s="172" t="s">
        <v>627</v>
      </c>
    </row>
    <row r="194" spans="1:65" s="2" customFormat="1" ht="21.75" customHeight="1" x14ac:dyDescent="0.2">
      <c r="A194" s="30"/>
      <c r="B194" s="128"/>
      <c r="C194" s="160" t="s">
        <v>279</v>
      </c>
      <c r="D194" s="160" t="s">
        <v>221</v>
      </c>
      <c r="E194" s="161" t="s">
        <v>576</v>
      </c>
      <c r="F194" s="162" t="s">
        <v>577</v>
      </c>
      <c r="G194" s="163" t="s">
        <v>380</v>
      </c>
      <c r="H194" s="164">
        <v>106.9</v>
      </c>
      <c r="I194" s="165"/>
      <c r="J194" s="166">
        <f t="shared" si="25"/>
        <v>0</v>
      </c>
      <c r="K194" s="167"/>
      <c r="L194" s="31"/>
      <c r="M194" s="168" t="s">
        <v>1</v>
      </c>
      <c r="N194" s="169" t="s">
        <v>38</v>
      </c>
      <c r="O194" s="59"/>
      <c r="P194" s="170">
        <f t="shared" si="26"/>
        <v>0</v>
      </c>
      <c r="Q194" s="170">
        <v>0</v>
      </c>
      <c r="R194" s="170">
        <f t="shared" si="27"/>
        <v>0</v>
      </c>
      <c r="S194" s="170">
        <v>0</v>
      </c>
      <c r="T194" s="171">
        <f t="shared" si="28"/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72" t="s">
        <v>225</v>
      </c>
      <c r="AT194" s="172" t="s">
        <v>221</v>
      </c>
      <c r="AU194" s="172" t="s">
        <v>84</v>
      </c>
      <c r="AY194" s="13" t="s">
        <v>219</v>
      </c>
      <c r="BE194" s="91">
        <f t="shared" si="29"/>
        <v>0</v>
      </c>
      <c r="BF194" s="91">
        <f t="shared" si="30"/>
        <v>0</v>
      </c>
      <c r="BG194" s="91">
        <f t="shared" si="31"/>
        <v>0</v>
      </c>
      <c r="BH194" s="91">
        <f t="shared" si="32"/>
        <v>0</v>
      </c>
      <c r="BI194" s="91">
        <f t="shared" si="33"/>
        <v>0</v>
      </c>
      <c r="BJ194" s="13" t="s">
        <v>84</v>
      </c>
      <c r="BK194" s="91">
        <f t="shared" si="34"/>
        <v>0</v>
      </c>
      <c r="BL194" s="13" t="s">
        <v>225</v>
      </c>
      <c r="BM194" s="172" t="s">
        <v>630</v>
      </c>
    </row>
    <row r="195" spans="1:65" s="2" customFormat="1" ht="21.75" customHeight="1" x14ac:dyDescent="0.2">
      <c r="A195" s="30"/>
      <c r="B195" s="128"/>
      <c r="C195" s="160" t="s">
        <v>400</v>
      </c>
      <c r="D195" s="160" t="s">
        <v>221</v>
      </c>
      <c r="E195" s="161" t="s">
        <v>579</v>
      </c>
      <c r="F195" s="162" t="s">
        <v>580</v>
      </c>
      <c r="G195" s="163" t="s">
        <v>380</v>
      </c>
      <c r="H195" s="164">
        <v>20.5</v>
      </c>
      <c r="I195" s="165"/>
      <c r="J195" s="166">
        <f t="shared" si="25"/>
        <v>0</v>
      </c>
      <c r="K195" s="167"/>
      <c r="L195" s="31"/>
      <c r="M195" s="168" t="s">
        <v>1</v>
      </c>
      <c r="N195" s="169" t="s">
        <v>38</v>
      </c>
      <c r="O195" s="59"/>
      <c r="P195" s="170">
        <f t="shared" si="26"/>
        <v>0</v>
      </c>
      <c r="Q195" s="170">
        <v>0</v>
      </c>
      <c r="R195" s="170">
        <f t="shared" si="27"/>
        <v>0</v>
      </c>
      <c r="S195" s="170">
        <v>0</v>
      </c>
      <c r="T195" s="171">
        <f t="shared" si="28"/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72" t="s">
        <v>225</v>
      </c>
      <c r="AT195" s="172" t="s">
        <v>221</v>
      </c>
      <c r="AU195" s="172" t="s">
        <v>84</v>
      </c>
      <c r="AY195" s="13" t="s">
        <v>219</v>
      </c>
      <c r="BE195" s="91">
        <f t="shared" si="29"/>
        <v>0</v>
      </c>
      <c r="BF195" s="91">
        <f t="shared" si="30"/>
        <v>0</v>
      </c>
      <c r="BG195" s="91">
        <f t="shared" si="31"/>
        <v>0</v>
      </c>
      <c r="BH195" s="91">
        <f t="shared" si="32"/>
        <v>0</v>
      </c>
      <c r="BI195" s="91">
        <f t="shared" si="33"/>
        <v>0</v>
      </c>
      <c r="BJ195" s="13" t="s">
        <v>84</v>
      </c>
      <c r="BK195" s="91">
        <f t="shared" si="34"/>
        <v>0</v>
      </c>
      <c r="BL195" s="13" t="s">
        <v>225</v>
      </c>
      <c r="BM195" s="172" t="s">
        <v>634</v>
      </c>
    </row>
    <row r="196" spans="1:65" s="2" customFormat="1" ht="16.5" customHeight="1" x14ac:dyDescent="0.2">
      <c r="A196" s="30"/>
      <c r="B196" s="128"/>
      <c r="C196" s="160" t="s">
        <v>337</v>
      </c>
      <c r="D196" s="160" t="s">
        <v>221</v>
      </c>
      <c r="E196" s="161" t="s">
        <v>583</v>
      </c>
      <c r="F196" s="162" t="s">
        <v>584</v>
      </c>
      <c r="G196" s="163" t="s">
        <v>380</v>
      </c>
      <c r="H196" s="164">
        <v>250.4</v>
      </c>
      <c r="I196" s="165"/>
      <c r="J196" s="166">
        <f t="shared" si="25"/>
        <v>0</v>
      </c>
      <c r="K196" s="167"/>
      <c r="L196" s="31"/>
      <c r="M196" s="168" t="s">
        <v>1</v>
      </c>
      <c r="N196" s="169" t="s">
        <v>38</v>
      </c>
      <c r="O196" s="59"/>
      <c r="P196" s="170">
        <f t="shared" si="26"/>
        <v>0</v>
      </c>
      <c r="Q196" s="170">
        <v>0</v>
      </c>
      <c r="R196" s="170">
        <f t="shared" si="27"/>
        <v>0</v>
      </c>
      <c r="S196" s="170">
        <v>0</v>
      </c>
      <c r="T196" s="171">
        <f t="shared" si="28"/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72" t="s">
        <v>225</v>
      </c>
      <c r="AT196" s="172" t="s">
        <v>221</v>
      </c>
      <c r="AU196" s="172" t="s">
        <v>84</v>
      </c>
      <c r="AY196" s="13" t="s">
        <v>219</v>
      </c>
      <c r="BE196" s="91">
        <f t="shared" si="29"/>
        <v>0</v>
      </c>
      <c r="BF196" s="91">
        <f t="shared" si="30"/>
        <v>0</v>
      </c>
      <c r="BG196" s="91">
        <f t="shared" si="31"/>
        <v>0</v>
      </c>
      <c r="BH196" s="91">
        <f t="shared" si="32"/>
        <v>0</v>
      </c>
      <c r="BI196" s="91">
        <f t="shared" si="33"/>
        <v>0</v>
      </c>
      <c r="BJ196" s="13" t="s">
        <v>84</v>
      </c>
      <c r="BK196" s="91">
        <f t="shared" si="34"/>
        <v>0</v>
      </c>
      <c r="BL196" s="13" t="s">
        <v>225</v>
      </c>
      <c r="BM196" s="172" t="s">
        <v>637</v>
      </c>
    </row>
    <row r="197" spans="1:65" s="2" customFormat="1" ht="16.5" customHeight="1" x14ac:dyDescent="0.2">
      <c r="A197" s="30"/>
      <c r="B197" s="128"/>
      <c r="C197" s="160" t="s">
        <v>407</v>
      </c>
      <c r="D197" s="160" t="s">
        <v>221</v>
      </c>
      <c r="E197" s="161" t="s">
        <v>586</v>
      </c>
      <c r="F197" s="162" t="s">
        <v>587</v>
      </c>
      <c r="G197" s="163" t="s">
        <v>380</v>
      </c>
      <c r="H197" s="164">
        <v>105.8</v>
      </c>
      <c r="I197" s="165"/>
      <c r="J197" s="166">
        <f t="shared" si="25"/>
        <v>0</v>
      </c>
      <c r="K197" s="167"/>
      <c r="L197" s="31"/>
      <c r="M197" s="168" t="s">
        <v>1</v>
      </c>
      <c r="N197" s="169" t="s">
        <v>38</v>
      </c>
      <c r="O197" s="59"/>
      <c r="P197" s="170">
        <f t="shared" si="26"/>
        <v>0</v>
      </c>
      <c r="Q197" s="170">
        <v>0</v>
      </c>
      <c r="R197" s="170">
        <f t="shared" si="27"/>
        <v>0</v>
      </c>
      <c r="S197" s="170">
        <v>0</v>
      </c>
      <c r="T197" s="171">
        <f t="shared" si="28"/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72" t="s">
        <v>225</v>
      </c>
      <c r="AT197" s="172" t="s">
        <v>221</v>
      </c>
      <c r="AU197" s="172" t="s">
        <v>84</v>
      </c>
      <c r="AY197" s="13" t="s">
        <v>219</v>
      </c>
      <c r="BE197" s="91">
        <f t="shared" si="29"/>
        <v>0</v>
      </c>
      <c r="BF197" s="91">
        <f t="shared" si="30"/>
        <v>0</v>
      </c>
      <c r="BG197" s="91">
        <f t="shared" si="31"/>
        <v>0</v>
      </c>
      <c r="BH197" s="91">
        <f t="shared" si="32"/>
        <v>0</v>
      </c>
      <c r="BI197" s="91">
        <f t="shared" si="33"/>
        <v>0</v>
      </c>
      <c r="BJ197" s="13" t="s">
        <v>84</v>
      </c>
      <c r="BK197" s="91">
        <f t="shared" si="34"/>
        <v>0</v>
      </c>
      <c r="BL197" s="13" t="s">
        <v>225</v>
      </c>
      <c r="BM197" s="172" t="s">
        <v>641</v>
      </c>
    </row>
    <row r="198" spans="1:65" s="2" customFormat="1" ht="49.05" customHeight="1" x14ac:dyDescent="0.2">
      <c r="A198" s="30"/>
      <c r="B198" s="128"/>
      <c r="C198" s="160" t="s">
        <v>340</v>
      </c>
      <c r="D198" s="160" t="s">
        <v>221</v>
      </c>
      <c r="E198" s="161" t="s">
        <v>1686</v>
      </c>
      <c r="F198" s="162" t="s">
        <v>1687</v>
      </c>
      <c r="G198" s="163" t="s">
        <v>321</v>
      </c>
      <c r="H198" s="164">
        <v>26.187000000000001</v>
      </c>
      <c r="I198" s="165"/>
      <c r="J198" s="166">
        <f t="shared" si="25"/>
        <v>0</v>
      </c>
      <c r="K198" s="167"/>
      <c r="L198" s="31"/>
      <c r="M198" s="168" t="s">
        <v>1</v>
      </c>
      <c r="N198" s="169" t="s">
        <v>38</v>
      </c>
      <c r="O198" s="59"/>
      <c r="P198" s="170">
        <f t="shared" si="26"/>
        <v>0</v>
      </c>
      <c r="Q198" s="170">
        <v>2.5170000000000001E-2</v>
      </c>
      <c r="R198" s="170">
        <f t="shared" si="27"/>
        <v>0.65912679000000007</v>
      </c>
      <c r="S198" s="170">
        <v>0</v>
      </c>
      <c r="T198" s="171">
        <f t="shared" si="28"/>
        <v>0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172" t="s">
        <v>225</v>
      </c>
      <c r="AT198" s="172" t="s">
        <v>221</v>
      </c>
      <c r="AU198" s="172" t="s">
        <v>84</v>
      </c>
      <c r="AY198" s="13" t="s">
        <v>219</v>
      </c>
      <c r="BE198" s="91">
        <f t="shared" si="29"/>
        <v>0</v>
      </c>
      <c r="BF198" s="91">
        <f t="shared" si="30"/>
        <v>0</v>
      </c>
      <c r="BG198" s="91">
        <f t="shared" si="31"/>
        <v>0</v>
      </c>
      <c r="BH198" s="91">
        <f t="shared" si="32"/>
        <v>0</v>
      </c>
      <c r="BI198" s="91">
        <f t="shared" si="33"/>
        <v>0</v>
      </c>
      <c r="BJ198" s="13" t="s">
        <v>84</v>
      </c>
      <c r="BK198" s="91">
        <f t="shared" si="34"/>
        <v>0</v>
      </c>
      <c r="BL198" s="13" t="s">
        <v>225</v>
      </c>
      <c r="BM198" s="172" t="s">
        <v>1688</v>
      </c>
    </row>
    <row r="199" spans="1:65" s="2" customFormat="1" ht="49.05" customHeight="1" x14ac:dyDescent="0.2">
      <c r="A199" s="30"/>
      <c r="B199" s="128"/>
      <c r="C199" s="160" t="s">
        <v>414</v>
      </c>
      <c r="D199" s="160" t="s">
        <v>221</v>
      </c>
      <c r="E199" s="161" t="s">
        <v>1689</v>
      </c>
      <c r="F199" s="162" t="s">
        <v>1690</v>
      </c>
      <c r="G199" s="163" t="s">
        <v>321</v>
      </c>
      <c r="H199" s="164">
        <v>6.46</v>
      </c>
      <c r="I199" s="165"/>
      <c r="J199" s="166">
        <f t="shared" si="25"/>
        <v>0</v>
      </c>
      <c r="K199" s="167"/>
      <c r="L199" s="31"/>
      <c r="M199" s="168" t="s">
        <v>1</v>
      </c>
      <c r="N199" s="169" t="s">
        <v>38</v>
      </c>
      <c r="O199" s="59"/>
      <c r="P199" s="170">
        <f t="shared" si="26"/>
        <v>0</v>
      </c>
      <c r="Q199" s="170">
        <v>2.5170000000000001E-2</v>
      </c>
      <c r="R199" s="170">
        <f t="shared" si="27"/>
        <v>0.1625982</v>
      </c>
      <c r="S199" s="170">
        <v>0</v>
      </c>
      <c r="T199" s="171">
        <f t="shared" si="28"/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72" t="s">
        <v>225</v>
      </c>
      <c r="AT199" s="172" t="s">
        <v>221</v>
      </c>
      <c r="AU199" s="172" t="s">
        <v>84</v>
      </c>
      <c r="AY199" s="13" t="s">
        <v>219</v>
      </c>
      <c r="BE199" s="91">
        <f t="shared" si="29"/>
        <v>0</v>
      </c>
      <c r="BF199" s="91">
        <f t="shared" si="30"/>
        <v>0</v>
      </c>
      <c r="BG199" s="91">
        <f t="shared" si="31"/>
        <v>0</v>
      </c>
      <c r="BH199" s="91">
        <f t="shared" si="32"/>
        <v>0</v>
      </c>
      <c r="BI199" s="91">
        <f t="shared" si="33"/>
        <v>0</v>
      </c>
      <c r="BJ199" s="13" t="s">
        <v>84</v>
      </c>
      <c r="BK199" s="91">
        <f t="shared" si="34"/>
        <v>0</v>
      </c>
      <c r="BL199" s="13" t="s">
        <v>225</v>
      </c>
      <c r="BM199" s="172" t="s">
        <v>1691</v>
      </c>
    </row>
    <row r="200" spans="1:65" s="2" customFormat="1" ht="33" customHeight="1" x14ac:dyDescent="0.2">
      <c r="A200" s="30"/>
      <c r="B200" s="128"/>
      <c r="C200" s="160" t="s">
        <v>344</v>
      </c>
      <c r="D200" s="160" t="s">
        <v>221</v>
      </c>
      <c r="E200" s="161" t="s">
        <v>1692</v>
      </c>
      <c r="F200" s="162" t="s">
        <v>1693</v>
      </c>
      <c r="G200" s="163" t="s">
        <v>321</v>
      </c>
      <c r="H200" s="164">
        <v>1.8</v>
      </c>
      <c r="I200" s="165"/>
      <c r="J200" s="166">
        <f t="shared" si="25"/>
        <v>0</v>
      </c>
      <c r="K200" s="167"/>
      <c r="L200" s="31"/>
      <c r="M200" s="168" t="s">
        <v>1</v>
      </c>
      <c r="N200" s="169" t="s">
        <v>38</v>
      </c>
      <c r="O200" s="59"/>
      <c r="P200" s="170">
        <f t="shared" si="26"/>
        <v>0</v>
      </c>
      <c r="Q200" s="170">
        <v>1.0359999999999999E-2</v>
      </c>
      <c r="R200" s="170">
        <f t="shared" si="27"/>
        <v>1.8647999999999998E-2</v>
      </c>
      <c r="S200" s="170">
        <v>0</v>
      </c>
      <c r="T200" s="171">
        <f t="shared" si="28"/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172" t="s">
        <v>225</v>
      </c>
      <c r="AT200" s="172" t="s">
        <v>221</v>
      </c>
      <c r="AU200" s="172" t="s">
        <v>84</v>
      </c>
      <c r="AY200" s="13" t="s">
        <v>219</v>
      </c>
      <c r="BE200" s="91">
        <f t="shared" si="29"/>
        <v>0</v>
      </c>
      <c r="BF200" s="91">
        <f t="shared" si="30"/>
        <v>0</v>
      </c>
      <c r="BG200" s="91">
        <f t="shared" si="31"/>
        <v>0</v>
      </c>
      <c r="BH200" s="91">
        <f t="shared" si="32"/>
        <v>0</v>
      </c>
      <c r="BI200" s="91">
        <f t="shared" si="33"/>
        <v>0</v>
      </c>
      <c r="BJ200" s="13" t="s">
        <v>84</v>
      </c>
      <c r="BK200" s="91">
        <f t="shared" si="34"/>
        <v>0</v>
      </c>
      <c r="BL200" s="13" t="s">
        <v>225</v>
      </c>
      <c r="BM200" s="172" t="s">
        <v>653</v>
      </c>
    </row>
    <row r="201" spans="1:65" s="2" customFormat="1" ht="33" customHeight="1" x14ac:dyDescent="0.2">
      <c r="A201" s="30"/>
      <c r="B201" s="128"/>
      <c r="C201" s="160" t="s">
        <v>418</v>
      </c>
      <c r="D201" s="160" t="s">
        <v>221</v>
      </c>
      <c r="E201" s="161" t="s">
        <v>593</v>
      </c>
      <c r="F201" s="162" t="s">
        <v>594</v>
      </c>
      <c r="G201" s="163" t="s">
        <v>321</v>
      </c>
      <c r="H201" s="164">
        <v>4.24</v>
      </c>
      <c r="I201" s="165"/>
      <c r="J201" s="166">
        <f t="shared" si="25"/>
        <v>0</v>
      </c>
      <c r="K201" s="167"/>
      <c r="L201" s="31"/>
      <c r="M201" s="168" t="s">
        <v>1</v>
      </c>
      <c r="N201" s="169" t="s">
        <v>38</v>
      </c>
      <c r="O201" s="59"/>
      <c r="P201" s="170">
        <f t="shared" si="26"/>
        <v>0</v>
      </c>
      <c r="Q201" s="170">
        <v>1.0359999999999999E-2</v>
      </c>
      <c r="R201" s="170">
        <f t="shared" si="27"/>
        <v>4.3926399999999997E-2</v>
      </c>
      <c r="S201" s="170">
        <v>0</v>
      </c>
      <c r="T201" s="171">
        <f t="shared" si="28"/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72" t="s">
        <v>225</v>
      </c>
      <c r="AT201" s="172" t="s">
        <v>221</v>
      </c>
      <c r="AU201" s="172" t="s">
        <v>84</v>
      </c>
      <c r="AY201" s="13" t="s">
        <v>219</v>
      </c>
      <c r="BE201" s="91">
        <f t="shared" si="29"/>
        <v>0</v>
      </c>
      <c r="BF201" s="91">
        <f t="shared" si="30"/>
        <v>0</v>
      </c>
      <c r="BG201" s="91">
        <f t="shared" si="31"/>
        <v>0</v>
      </c>
      <c r="BH201" s="91">
        <f t="shared" si="32"/>
        <v>0</v>
      </c>
      <c r="BI201" s="91">
        <f t="shared" si="33"/>
        <v>0</v>
      </c>
      <c r="BJ201" s="13" t="s">
        <v>84</v>
      </c>
      <c r="BK201" s="91">
        <f t="shared" si="34"/>
        <v>0</v>
      </c>
      <c r="BL201" s="13" t="s">
        <v>225</v>
      </c>
      <c r="BM201" s="172" t="s">
        <v>657</v>
      </c>
    </row>
    <row r="202" spans="1:65" s="2" customFormat="1" ht="33" customHeight="1" x14ac:dyDescent="0.2">
      <c r="A202" s="30"/>
      <c r="B202" s="128"/>
      <c r="C202" s="160" t="s">
        <v>347</v>
      </c>
      <c r="D202" s="160" t="s">
        <v>221</v>
      </c>
      <c r="E202" s="161" t="s">
        <v>1694</v>
      </c>
      <c r="F202" s="162" t="s">
        <v>1695</v>
      </c>
      <c r="G202" s="163" t="s">
        <v>321</v>
      </c>
      <c r="H202" s="164">
        <v>47.85</v>
      </c>
      <c r="I202" s="165"/>
      <c r="J202" s="166">
        <f t="shared" si="25"/>
        <v>0</v>
      </c>
      <c r="K202" s="167"/>
      <c r="L202" s="31"/>
      <c r="M202" s="168" t="s">
        <v>1</v>
      </c>
      <c r="N202" s="169" t="s">
        <v>38</v>
      </c>
      <c r="O202" s="59"/>
      <c r="P202" s="170">
        <f t="shared" si="26"/>
        <v>0</v>
      </c>
      <c r="Q202" s="170">
        <v>1.0359999999999999E-2</v>
      </c>
      <c r="R202" s="170">
        <f t="shared" si="27"/>
        <v>0.495726</v>
      </c>
      <c r="S202" s="170">
        <v>0</v>
      </c>
      <c r="T202" s="171">
        <f t="shared" si="28"/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72" t="s">
        <v>225</v>
      </c>
      <c r="AT202" s="172" t="s">
        <v>221</v>
      </c>
      <c r="AU202" s="172" t="s">
        <v>84</v>
      </c>
      <c r="AY202" s="13" t="s">
        <v>219</v>
      </c>
      <c r="BE202" s="91">
        <f t="shared" si="29"/>
        <v>0</v>
      </c>
      <c r="BF202" s="91">
        <f t="shared" si="30"/>
        <v>0</v>
      </c>
      <c r="BG202" s="91">
        <f t="shared" si="31"/>
        <v>0</v>
      </c>
      <c r="BH202" s="91">
        <f t="shared" si="32"/>
        <v>0</v>
      </c>
      <c r="BI202" s="91">
        <f t="shared" si="33"/>
        <v>0</v>
      </c>
      <c r="BJ202" s="13" t="s">
        <v>84</v>
      </c>
      <c r="BK202" s="91">
        <f t="shared" si="34"/>
        <v>0</v>
      </c>
      <c r="BL202" s="13" t="s">
        <v>225</v>
      </c>
      <c r="BM202" s="172" t="s">
        <v>660</v>
      </c>
    </row>
    <row r="203" spans="1:65" s="2" customFormat="1" ht="33" customHeight="1" x14ac:dyDescent="0.2">
      <c r="A203" s="30"/>
      <c r="B203" s="128"/>
      <c r="C203" s="160" t="s">
        <v>425</v>
      </c>
      <c r="D203" s="160" t="s">
        <v>221</v>
      </c>
      <c r="E203" s="161" t="s">
        <v>597</v>
      </c>
      <c r="F203" s="162" t="s">
        <v>598</v>
      </c>
      <c r="G203" s="163" t="s">
        <v>321</v>
      </c>
      <c r="H203" s="164">
        <v>39.840000000000003</v>
      </c>
      <c r="I203" s="165"/>
      <c r="J203" s="166">
        <f t="shared" si="25"/>
        <v>0</v>
      </c>
      <c r="K203" s="167"/>
      <c r="L203" s="31"/>
      <c r="M203" s="168" t="s">
        <v>1</v>
      </c>
      <c r="N203" s="169" t="s">
        <v>38</v>
      </c>
      <c r="O203" s="59"/>
      <c r="P203" s="170">
        <f t="shared" si="26"/>
        <v>0</v>
      </c>
      <c r="Q203" s="170">
        <v>1.0359999999999999E-2</v>
      </c>
      <c r="R203" s="170">
        <f t="shared" si="27"/>
        <v>0.41274240000000001</v>
      </c>
      <c r="S203" s="170">
        <v>0</v>
      </c>
      <c r="T203" s="171">
        <f t="shared" si="28"/>
        <v>0</v>
      </c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R203" s="172" t="s">
        <v>225</v>
      </c>
      <c r="AT203" s="172" t="s">
        <v>221</v>
      </c>
      <c r="AU203" s="172" t="s">
        <v>84</v>
      </c>
      <c r="AY203" s="13" t="s">
        <v>219</v>
      </c>
      <c r="BE203" s="91">
        <f t="shared" si="29"/>
        <v>0</v>
      </c>
      <c r="BF203" s="91">
        <f t="shared" si="30"/>
        <v>0</v>
      </c>
      <c r="BG203" s="91">
        <f t="shared" si="31"/>
        <v>0</v>
      </c>
      <c r="BH203" s="91">
        <f t="shared" si="32"/>
        <v>0</v>
      </c>
      <c r="BI203" s="91">
        <f t="shared" si="33"/>
        <v>0</v>
      </c>
      <c r="BJ203" s="13" t="s">
        <v>84</v>
      </c>
      <c r="BK203" s="91">
        <f t="shared" si="34"/>
        <v>0</v>
      </c>
      <c r="BL203" s="13" t="s">
        <v>225</v>
      </c>
      <c r="BM203" s="172" t="s">
        <v>664</v>
      </c>
    </row>
    <row r="204" spans="1:65" s="2" customFormat="1" ht="24.3" customHeight="1" x14ac:dyDescent="0.2">
      <c r="A204" s="30"/>
      <c r="B204" s="128"/>
      <c r="C204" s="160" t="s">
        <v>351</v>
      </c>
      <c r="D204" s="160" t="s">
        <v>221</v>
      </c>
      <c r="E204" s="161" t="s">
        <v>1696</v>
      </c>
      <c r="F204" s="162" t="s">
        <v>1697</v>
      </c>
      <c r="G204" s="163" t="s">
        <v>321</v>
      </c>
      <c r="H204" s="164">
        <v>266.66000000000003</v>
      </c>
      <c r="I204" s="165"/>
      <c r="J204" s="166">
        <f t="shared" si="25"/>
        <v>0</v>
      </c>
      <c r="K204" s="167"/>
      <c r="L204" s="31"/>
      <c r="M204" s="168" t="s">
        <v>1</v>
      </c>
      <c r="N204" s="169" t="s">
        <v>38</v>
      </c>
      <c r="O204" s="59"/>
      <c r="P204" s="170">
        <f t="shared" si="26"/>
        <v>0</v>
      </c>
      <c r="Q204" s="170">
        <v>3.0790000000000001E-2</v>
      </c>
      <c r="R204" s="170">
        <f t="shared" si="27"/>
        <v>8.2104614000000016</v>
      </c>
      <c r="S204" s="170">
        <v>0</v>
      </c>
      <c r="T204" s="171">
        <f t="shared" si="28"/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72" t="s">
        <v>225</v>
      </c>
      <c r="AT204" s="172" t="s">
        <v>221</v>
      </c>
      <c r="AU204" s="172" t="s">
        <v>84</v>
      </c>
      <c r="AY204" s="13" t="s">
        <v>219</v>
      </c>
      <c r="BE204" s="91">
        <f t="shared" si="29"/>
        <v>0</v>
      </c>
      <c r="BF204" s="91">
        <f t="shared" si="30"/>
        <v>0</v>
      </c>
      <c r="BG204" s="91">
        <f t="shared" si="31"/>
        <v>0</v>
      </c>
      <c r="BH204" s="91">
        <f t="shared" si="32"/>
        <v>0</v>
      </c>
      <c r="BI204" s="91">
        <f t="shared" si="33"/>
        <v>0</v>
      </c>
      <c r="BJ204" s="13" t="s">
        <v>84</v>
      </c>
      <c r="BK204" s="91">
        <f t="shared" si="34"/>
        <v>0</v>
      </c>
      <c r="BL204" s="13" t="s">
        <v>225</v>
      </c>
      <c r="BM204" s="172" t="s">
        <v>667</v>
      </c>
    </row>
    <row r="205" spans="1:65" s="2" customFormat="1" ht="21.75" customHeight="1" x14ac:dyDescent="0.2">
      <c r="A205" s="30"/>
      <c r="B205" s="128"/>
      <c r="C205" s="160" t="s">
        <v>432</v>
      </c>
      <c r="D205" s="160" t="s">
        <v>221</v>
      </c>
      <c r="E205" s="161" t="s">
        <v>1698</v>
      </c>
      <c r="F205" s="162" t="s">
        <v>1699</v>
      </c>
      <c r="G205" s="163" t="s">
        <v>224</v>
      </c>
      <c r="H205" s="164">
        <v>22</v>
      </c>
      <c r="I205" s="165"/>
      <c r="J205" s="166">
        <f t="shared" si="25"/>
        <v>0</v>
      </c>
      <c r="K205" s="167"/>
      <c r="L205" s="31"/>
      <c r="M205" s="168" t="s">
        <v>1</v>
      </c>
      <c r="N205" s="169" t="s">
        <v>38</v>
      </c>
      <c r="O205" s="59"/>
      <c r="P205" s="170">
        <f t="shared" si="26"/>
        <v>0</v>
      </c>
      <c r="Q205" s="170">
        <v>2.4542099999999998</v>
      </c>
      <c r="R205" s="170">
        <f t="shared" si="27"/>
        <v>53.992619999999995</v>
      </c>
      <c r="S205" s="170">
        <v>0</v>
      </c>
      <c r="T205" s="171">
        <f t="shared" si="28"/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72" t="s">
        <v>225</v>
      </c>
      <c r="AT205" s="172" t="s">
        <v>221</v>
      </c>
      <c r="AU205" s="172" t="s">
        <v>84</v>
      </c>
      <c r="AY205" s="13" t="s">
        <v>219</v>
      </c>
      <c r="BE205" s="91">
        <f t="shared" si="29"/>
        <v>0</v>
      </c>
      <c r="BF205" s="91">
        <f t="shared" si="30"/>
        <v>0</v>
      </c>
      <c r="BG205" s="91">
        <f t="shared" si="31"/>
        <v>0</v>
      </c>
      <c r="BH205" s="91">
        <f t="shared" si="32"/>
        <v>0</v>
      </c>
      <c r="BI205" s="91">
        <f t="shared" si="33"/>
        <v>0</v>
      </c>
      <c r="BJ205" s="13" t="s">
        <v>84</v>
      </c>
      <c r="BK205" s="91">
        <f t="shared" si="34"/>
        <v>0</v>
      </c>
      <c r="BL205" s="13" t="s">
        <v>225</v>
      </c>
      <c r="BM205" s="172" t="s">
        <v>675</v>
      </c>
    </row>
    <row r="206" spans="1:65" s="2" customFormat="1" ht="24.3" customHeight="1" x14ac:dyDescent="0.2">
      <c r="A206" s="30"/>
      <c r="B206" s="128"/>
      <c r="C206" s="160" t="s">
        <v>354</v>
      </c>
      <c r="D206" s="160" t="s">
        <v>221</v>
      </c>
      <c r="E206" s="161" t="s">
        <v>1700</v>
      </c>
      <c r="F206" s="162" t="s">
        <v>1701</v>
      </c>
      <c r="G206" s="163" t="s">
        <v>380</v>
      </c>
      <c r="H206" s="164">
        <v>24</v>
      </c>
      <c r="I206" s="165"/>
      <c r="J206" s="166">
        <f t="shared" si="25"/>
        <v>0</v>
      </c>
      <c r="K206" s="167"/>
      <c r="L206" s="31"/>
      <c r="M206" s="168" t="s">
        <v>1</v>
      </c>
      <c r="N206" s="169" t="s">
        <v>38</v>
      </c>
      <c r="O206" s="59"/>
      <c r="P206" s="170">
        <f t="shared" si="26"/>
        <v>0</v>
      </c>
      <c r="Q206" s="170">
        <v>0</v>
      </c>
      <c r="R206" s="170">
        <f t="shared" si="27"/>
        <v>0</v>
      </c>
      <c r="S206" s="170">
        <v>0</v>
      </c>
      <c r="T206" s="171">
        <f t="shared" si="28"/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72" t="s">
        <v>225</v>
      </c>
      <c r="AT206" s="172" t="s">
        <v>221</v>
      </c>
      <c r="AU206" s="172" t="s">
        <v>84</v>
      </c>
      <c r="AY206" s="13" t="s">
        <v>219</v>
      </c>
      <c r="BE206" s="91">
        <f t="shared" si="29"/>
        <v>0</v>
      </c>
      <c r="BF206" s="91">
        <f t="shared" si="30"/>
        <v>0</v>
      </c>
      <c r="BG206" s="91">
        <f t="shared" si="31"/>
        <v>0</v>
      </c>
      <c r="BH206" s="91">
        <f t="shared" si="32"/>
        <v>0</v>
      </c>
      <c r="BI206" s="91">
        <f t="shared" si="33"/>
        <v>0</v>
      </c>
      <c r="BJ206" s="13" t="s">
        <v>84</v>
      </c>
      <c r="BK206" s="91">
        <f t="shared" si="34"/>
        <v>0</v>
      </c>
      <c r="BL206" s="13" t="s">
        <v>225</v>
      </c>
      <c r="BM206" s="172" t="s">
        <v>678</v>
      </c>
    </row>
    <row r="207" spans="1:65" s="2" customFormat="1" ht="21.75" customHeight="1" x14ac:dyDescent="0.2">
      <c r="A207" s="30"/>
      <c r="B207" s="128"/>
      <c r="C207" s="160" t="s">
        <v>439</v>
      </c>
      <c r="D207" s="160" t="s">
        <v>221</v>
      </c>
      <c r="E207" s="161" t="s">
        <v>1702</v>
      </c>
      <c r="F207" s="162" t="s">
        <v>1703</v>
      </c>
      <c r="G207" s="163" t="s">
        <v>224</v>
      </c>
      <c r="H207" s="164">
        <v>30.4</v>
      </c>
      <c r="I207" s="165"/>
      <c r="J207" s="166">
        <f t="shared" si="25"/>
        <v>0</v>
      </c>
      <c r="K207" s="167"/>
      <c r="L207" s="31"/>
      <c r="M207" s="168" t="s">
        <v>1</v>
      </c>
      <c r="N207" s="169" t="s">
        <v>38</v>
      </c>
      <c r="O207" s="59"/>
      <c r="P207" s="170">
        <f t="shared" si="26"/>
        <v>0</v>
      </c>
      <c r="Q207" s="170">
        <v>0</v>
      </c>
      <c r="R207" s="170">
        <f t="shared" si="27"/>
        <v>0</v>
      </c>
      <c r="S207" s="170">
        <v>0</v>
      </c>
      <c r="T207" s="171">
        <f t="shared" si="28"/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172" t="s">
        <v>225</v>
      </c>
      <c r="AT207" s="172" t="s">
        <v>221</v>
      </c>
      <c r="AU207" s="172" t="s">
        <v>84</v>
      </c>
      <c r="AY207" s="13" t="s">
        <v>219</v>
      </c>
      <c r="BE207" s="91">
        <f t="shared" si="29"/>
        <v>0</v>
      </c>
      <c r="BF207" s="91">
        <f t="shared" si="30"/>
        <v>0</v>
      </c>
      <c r="BG207" s="91">
        <f t="shared" si="31"/>
        <v>0</v>
      </c>
      <c r="BH207" s="91">
        <f t="shared" si="32"/>
        <v>0</v>
      </c>
      <c r="BI207" s="91">
        <f t="shared" si="33"/>
        <v>0</v>
      </c>
      <c r="BJ207" s="13" t="s">
        <v>84</v>
      </c>
      <c r="BK207" s="91">
        <f t="shared" si="34"/>
        <v>0</v>
      </c>
      <c r="BL207" s="13" t="s">
        <v>225</v>
      </c>
      <c r="BM207" s="172" t="s">
        <v>683</v>
      </c>
    </row>
    <row r="208" spans="1:65" s="2" customFormat="1" ht="24.3" customHeight="1" x14ac:dyDescent="0.2">
      <c r="A208" s="30"/>
      <c r="B208" s="128"/>
      <c r="C208" s="160" t="s">
        <v>359</v>
      </c>
      <c r="D208" s="160" t="s">
        <v>221</v>
      </c>
      <c r="E208" s="161" t="s">
        <v>1704</v>
      </c>
      <c r="F208" s="162" t="s">
        <v>1705</v>
      </c>
      <c r="G208" s="163" t="s">
        <v>224</v>
      </c>
      <c r="H208" s="164">
        <v>30.4</v>
      </c>
      <c r="I208" s="165"/>
      <c r="J208" s="166">
        <f t="shared" si="25"/>
        <v>0</v>
      </c>
      <c r="K208" s="167"/>
      <c r="L208" s="31"/>
      <c r="M208" s="168" t="s">
        <v>1</v>
      </c>
      <c r="N208" s="169" t="s">
        <v>38</v>
      </c>
      <c r="O208" s="59"/>
      <c r="P208" s="170">
        <f t="shared" si="26"/>
        <v>0</v>
      </c>
      <c r="Q208" s="170">
        <v>2.4504800000000002</v>
      </c>
      <c r="R208" s="170">
        <f t="shared" si="27"/>
        <v>74.494591999999997</v>
      </c>
      <c r="S208" s="170">
        <v>0</v>
      </c>
      <c r="T208" s="171">
        <f t="shared" si="28"/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72" t="s">
        <v>225</v>
      </c>
      <c r="AT208" s="172" t="s">
        <v>221</v>
      </c>
      <c r="AU208" s="172" t="s">
        <v>84</v>
      </c>
      <c r="AY208" s="13" t="s">
        <v>219</v>
      </c>
      <c r="BE208" s="91">
        <f t="shared" si="29"/>
        <v>0</v>
      </c>
      <c r="BF208" s="91">
        <f t="shared" si="30"/>
        <v>0</v>
      </c>
      <c r="BG208" s="91">
        <f t="shared" si="31"/>
        <v>0</v>
      </c>
      <c r="BH208" s="91">
        <f t="shared" si="32"/>
        <v>0</v>
      </c>
      <c r="BI208" s="91">
        <f t="shared" si="33"/>
        <v>0</v>
      </c>
      <c r="BJ208" s="13" t="s">
        <v>84</v>
      </c>
      <c r="BK208" s="91">
        <f t="shared" si="34"/>
        <v>0</v>
      </c>
      <c r="BL208" s="13" t="s">
        <v>225</v>
      </c>
      <c r="BM208" s="172" t="s">
        <v>686</v>
      </c>
    </row>
    <row r="209" spans="1:65" s="2" customFormat="1" ht="21.75" customHeight="1" x14ac:dyDescent="0.2">
      <c r="A209" s="30"/>
      <c r="B209" s="128"/>
      <c r="C209" s="160" t="s">
        <v>447</v>
      </c>
      <c r="D209" s="160" t="s">
        <v>221</v>
      </c>
      <c r="E209" s="161" t="s">
        <v>1706</v>
      </c>
      <c r="F209" s="162" t="s">
        <v>1707</v>
      </c>
      <c r="G209" s="163" t="s">
        <v>321</v>
      </c>
      <c r="H209" s="164">
        <v>0.44</v>
      </c>
      <c r="I209" s="165"/>
      <c r="J209" s="166">
        <f t="shared" si="25"/>
        <v>0</v>
      </c>
      <c r="K209" s="167"/>
      <c r="L209" s="31"/>
      <c r="M209" s="168" t="s">
        <v>1</v>
      </c>
      <c r="N209" s="169" t="s">
        <v>38</v>
      </c>
      <c r="O209" s="59"/>
      <c r="P209" s="170">
        <f t="shared" si="26"/>
        <v>0</v>
      </c>
      <c r="Q209" s="170">
        <v>8.6300000000000005E-3</v>
      </c>
      <c r="R209" s="170">
        <f t="shared" si="27"/>
        <v>3.7972000000000001E-3</v>
      </c>
      <c r="S209" s="170">
        <v>0</v>
      </c>
      <c r="T209" s="171">
        <f t="shared" si="28"/>
        <v>0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R209" s="172" t="s">
        <v>225</v>
      </c>
      <c r="AT209" s="172" t="s">
        <v>221</v>
      </c>
      <c r="AU209" s="172" t="s">
        <v>84</v>
      </c>
      <c r="AY209" s="13" t="s">
        <v>219</v>
      </c>
      <c r="BE209" s="91">
        <f t="shared" si="29"/>
        <v>0</v>
      </c>
      <c r="BF209" s="91">
        <f t="shared" si="30"/>
        <v>0</v>
      </c>
      <c r="BG209" s="91">
        <f t="shared" si="31"/>
        <v>0</v>
      </c>
      <c r="BH209" s="91">
        <f t="shared" si="32"/>
        <v>0</v>
      </c>
      <c r="BI209" s="91">
        <f t="shared" si="33"/>
        <v>0</v>
      </c>
      <c r="BJ209" s="13" t="s">
        <v>84</v>
      </c>
      <c r="BK209" s="91">
        <f t="shared" si="34"/>
        <v>0</v>
      </c>
      <c r="BL209" s="13" t="s">
        <v>225</v>
      </c>
      <c r="BM209" s="172" t="s">
        <v>690</v>
      </c>
    </row>
    <row r="210" spans="1:65" s="2" customFormat="1" ht="21.75" customHeight="1" x14ac:dyDescent="0.2">
      <c r="A210" s="30"/>
      <c r="B210" s="128"/>
      <c r="C210" s="160" t="s">
        <v>362</v>
      </c>
      <c r="D210" s="160" t="s">
        <v>221</v>
      </c>
      <c r="E210" s="161" t="s">
        <v>1708</v>
      </c>
      <c r="F210" s="162" t="s">
        <v>1709</v>
      </c>
      <c r="G210" s="163" t="s">
        <v>321</v>
      </c>
      <c r="H210" s="164">
        <v>0.44</v>
      </c>
      <c r="I210" s="165"/>
      <c r="J210" s="166">
        <f t="shared" si="25"/>
        <v>0</v>
      </c>
      <c r="K210" s="167"/>
      <c r="L210" s="31"/>
      <c r="M210" s="168" t="s">
        <v>1</v>
      </c>
      <c r="N210" s="169" t="s">
        <v>38</v>
      </c>
      <c r="O210" s="59"/>
      <c r="P210" s="170">
        <f t="shared" si="26"/>
        <v>0</v>
      </c>
      <c r="Q210" s="170">
        <v>0</v>
      </c>
      <c r="R210" s="170">
        <f t="shared" si="27"/>
        <v>0</v>
      </c>
      <c r="S210" s="170">
        <v>0</v>
      </c>
      <c r="T210" s="171">
        <f t="shared" si="28"/>
        <v>0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172" t="s">
        <v>225</v>
      </c>
      <c r="AT210" s="172" t="s">
        <v>221</v>
      </c>
      <c r="AU210" s="172" t="s">
        <v>84</v>
      </c>
      <c r="AY210" s="13" t="s">
        <v>219</v>
      </c>
      <c r="BE210" s="91">
        <f t="shared" si="29"/>
        <v>0</v>
      </c>
      <c r="BF210" s="91">
        <f t="shared" si="30"/>
        <v>0</v>
      </c>
      <c r="BG210" s="91">
        <f t="shared" si="31"/>
        <v>0</v>
      </c>
      <c r="BH210" s="91">
        <f t="shared" si="32"/>
        <v>0</v>
      </c>
      <c r="BI210" s="91">
        <f t="shared" si="33"/>
        <v>0</v>
      </c>
      <c r="BJ210" s="13" t="s">
        <v>84</v>
      </c>
      <c r="BK210" s="91">
        <f t="shared" si="34"/>
        <v>0</v>
      </c>
      <c r="BL210" s="13" t="s">
        <v>225</v>
      </c>
      <c r="BM210" s="172" t="s">
        <v>693</v>
      </c>
    </row>
    <row r="211" spans="1:65" s="2" customFormat="1" ht="24.3" customHeight="1" x14ac:dyDescent="0.2">
      <c r="A211" s="30"/>
      <c r="B211" s="128"/>
      <c r="C211" s="160" t="s">
        <v>454</v>
      </c>
      <c r="D211" s="160" t="s">
        <v>221</v>
      </c>
      <c r="E211" s="161" t="s">
        <v>621</v>
      </c>
      <c r="F211" s="162" t="s">
        <v>622</v>
      </c>
      <c r="G211" s="163" t="s">
        <v>321</v>
      </c>
      <c r="H211" s="164">
        <v>67.94</v>
      </c>
      <c r="I211" s="165"/>
      <c r="J211" s="166">
        <f t="shared" si="25"/>
        <v>0</v>
      </c>
      <c r="K211" s="167"/>
      <c r="L211" s="31"/>
      <c r="M211" s="168" t="s">
        <v>1</v>
      </c>
      <c r="N211" s="169" t="s">
        <v>38</v>
      </c>
      <c r="O211" s="59"/>
      <c r="P211" s="170">
        <f t="shared" si="26"/>
        <v>0</v>
      </c>
      <c r="Q211" s="170">
        <v>0.10965999999999999</v>
      </c>
      <c r="R211" s="170">
        <f t="shared" si="27"/>
        <v>7.4503003999999997</v>
      </c>
      <c r="S211" s="170">
        <v>0</v>
      </c>
      <c r="T211" s="171">
        <f t="shared" si="28"/>
        <v>0</v>
      </c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R211" s="172" t="s">
        <v>225</v>
      </c>
      <c r="AT211" s="172" t="s">
        <v>221</v>
      </c>
      <c r="AU211" s="172" t="s">
        <v>84</v>
      </c>
      <c r="AY211" s="13" t="s">
        <v>219</v>
      </c>
      <c r="BE211" s="91">
        <f t="shared" si="29"/>
        <v>0</v>
      </c>
      <c r="BF211" s="91">
        <f t="shared" si="30"/>
        <v>0</v>
      </c>
      <c r="BG211" s="91">
        <f t="shared" si="31"/>
        <v>0</v>
      </c>
      <c r="BH211" s="91">
        <f t="shared" si="32"/>
        <v>0</v>
      </c>
      <c r="BI211" s="91">
        <f t="shared" si="33"/>
        <v>0</v>
      </c>
      <c r="BJ211" s="13" t="s">
        <v>84</v>
      </c>
      <c r="BK211" s="91">
        <f t="shared" si="34"/>
        <v>0</v>
      </c>
      <c r="BL211" s="13" t="s">
        <v>225</v>
      </c>
      <c r="BM211" s="172" t="s">
        <v>704</v>
      </c>
    </row>
    <row r="212" spans="1:65" s="2" customFormat="1" ht="24.3" customHeight="1" x14ac:dyDescent="0.2">
      <c r="A212" s="30"/>
      <c r="B212" s="128"/>
      <c r="C212" s="160" t="s">
        <v>366</v>
      </c>
      <c r="D212" s="160" t="s">
        <v>221</v>
      </c>
      <c r="E212" s="161" t="s">
        <v>1710</v>
      </c>
      <c r="F212" s="162" t="s">
        <v>1711</v>
      </c>
      <c r="G212" s="163" t="s">
        <v>246</v>
      </c>
      <c r="H212" s="164">
        <v>8</v>
      </c>
      <c r="I212" s="165"/>
      <c r="J212" s="166">
        <f t="shared" si="25"/>
        <v>0</v>
      </c>
      <c r="K212" s="167"/>
      <c r="L212" s="31"/>
      <c r="M212" s="168" t="s">
        <v>1</v>
      </c>
      <c r="N212" s="169" t="s">
        <v>38</v>
      </c>
      <c r="O212" s="59"/>
      <c r="P212" s="170">
        <f t="shared" si="26"/>
        <v>0</v>
      </c>
      <c r="Q212" s="170">
        <v>1.8859999999999998E-2</v>
      </c>
      <c r="R212" s="170">
        <f t="shared" si="27"/>
        <v>0.15087999999999999</v>
      </c>
      <c r="S212" s="170">
        <v>0</v>
      </c>
      <c r="T212" s="171">
        <f t="shared" si="28"/>
        <v>0</v>
      </c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R212" s="172" t="s">
        <v>225</v>
      </c>
      <c r="AT212" s="172" t="s">
        <v>221</v>
      </c>
      <c r="AU212" s="172" t="s">
        <v>84</v>
      </c>
      <c r="AY212" s="13" t="s">
        <v>219</v>
      </c>
      <c r="BE212" s="91">
        <f t="shared" si="29"/>
        <v>0</v>
      </c>
      <c r="BF212" s="91">
        <f t="shared" si="30"/>
        <v>0</v>
      </c>
      <c r="BG212" s="91">
        <f t="shared" si="31"/>
        <v>0</v>
      </c>
      <c r="BH212" s="91">
        <f t="shared" si="32"/>
        <v>0</v>
      </c>
      <c r="BI212" s="91">
        <f t="shared" si="33"/>
        <v>0</v>
      </c>
      <c r="BJ212" s="13" t="s">
        <v>84</v>
      </c>
      <c r="BK212" s="91">
        <f t="shared" si="34"/>
        <v>0</v>
      </c>
      <c r="BL212" s="13" t="s">
        <v>225</v>
      </c>
      <c r="BM212" s="172" t="s">
        <v>707</v>
      </c>
    </row>
    <row r="213" spans="1:65" s="2" customFormat="1" ht="24.3" customHeight="1" x14ac:dyDescent="0.2">
      <c r="A213" s="30"/>
      <c r="B213" s="128"/>
      <c r="C213" s="178" t="s">
        <v>461</v>
      </c>
      <c r="D213" s="178" t="s">
        <v>680</v>
      </c>
      <c r="E213" s="179" t="s">
        <v>1712</v>
      </c>
      <c r="F213" s="180" t="s">
        <v>1713</v>
      </c>
      <c r="G213" s="181" t="s">
        <v>246</v>
      </c>
      <c r="H213" s="182">
        <v>5</v>
      </c>
      <c r="I213" s="183"/>
      <c r="J213" s="184">
        <f t="shared" si="25"/>
        <v>0</v>
      </c>
      <c r="K213" s="185"/>
      <c r="L213" s="186"/>
      <c r="M213" s="187" t="s">
        <v>1</v>
      </c>
      <c r="N213" s="188" t="s">
        <v>38</v>
      </c>
      <c r="O213" s="59"/>
      <c r="P213" s="170">
        <f t="shared" si="26"/>
        <v>0</v>
      </c>
      <c r="Q213" s="170">
        <v>1.1299999999999999E-2</v>
      </c>
      <c r="R213" s="170">
        <f t="shared" si="27"/>
        <v>5.6499999999999995E-2</v>
      </c>
      <c r="S213" s="170">
        <v>0</v>
      </c>
      <c r="T213" s="171">
        <f t="shared" si="28"/>
        <v>0</v>
      </c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R213" s="172" t="s">
        <v>233</v>
      </c>
      <c r="AT213" s="172" t="s">
        <v>680</v>
      </c>
      <c r="AU213" s="172" t="s">
        <v>84</v>
      </c>
      <c r="AY213" s="13" t="s">
        <v>219</v>
      </c>
      <c r="BE213" s="91">
        <f t="shared" si="29"/>
        <v>0</v>
      </c>
      <c r="BF213" s="91">
        <f t="shared" si="30"/>
        <v>0</v>
      </c>
      <c r="BG213" s="91">
        <f t="shared" si="31"/>
        <v>0</v>
      </c>
      <c r="BH213" s="91">
        <f t="shared" si="32"/>
        <v>0</v>
      </c>
      <c r="BI213" s="91">
        <f t="shared" si="33"/>
        <v>0</v>
      </c>
      <c r="BJ213" s="13" t="s">
        <v>84</v>
      </c>
      <c r="BK213" s="91">
        <f t="shared" si="34"/>
        <v>0</v>
      </c>
      <c r="BL213" s="13" t="s">
        <v>225</v>
      </c>
      <c r="BM213" s="172" t="s">
        <v>1598</v>
      </c>
    </row>
    <row r="214" spans="1:65" s="2" customFormat="1" ht="24.3" customHeight="1" x14ac:dyDescent="0.2">
      <c r="A214" s="30"/>
      <c r="B214" s="128"/>
      <c r="C214" s="178" t="s">
        <v>369</v>
      </c>
      <c r="D214" s="178" t="s">
        <v>680</v>
      </c>
      <c r="E214" s="179" t="s">
        <v>1714</v>
      </c>
      <c r="F214" s="180" t="s">
        <v>1715</v>
      </c>
      <c r="G214" s="181" t="s">
        <v>246</v>
      </c>
      <c r="H214" s="182">
        <v>1</v>
      </c>
      <c r="I214" s="183"/>
      <c r="J214" s="184">
        <f t="shared" si="25"/>
        <v>0</v>
      </c>
      <c r="K214" s="185"/>
      <c r="L214" s="186"/>
      <c r="M214" s="187" t="s">
        <v>1</v>
      </c>
      <c r="N214" s="188" t="s">
        <v>38</v>
      </c>
      <c r="O214" s="59"/>
      <c r="P214" s="170">
        <f t="shared" si="26"/>
        <v>0</v>
      </c>
      <c r="Q214" s="170">
        <v>1.15E-2</v>
      </c>
      <c r="R214" s="170">
        <f t="shared" si="27"/>
        <v>1.15E-2</v>
      </c>
      <c r="S214" s="170">
        <v>0</v>
      </c>
      <c r="T214" s="171">
        <f t="shared" si="28"/>
        <v>0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172" t="s">
        <v>233</v>
      </c>
      <c r="AT214" s="172" t="s">
        <v>680</v>
      </c>
      <c r="AU214" s="172" t="s">
        <v>84</v>
      </c>
      <c r="AY214" s="13" t="s">
        <v>219</v>
      </c>
      <c r="BE214" s="91">
        <f t="shared" si="29"/>
        <v>0</v>
      </c>
      <c r="BF214" s="91">
        <f t="shared" si="30"/>
        <v>0</v>
      </c>
      <c r="BG214" s="91">
        <f t="shared" si="31"/>
        <v>0</v>
      </c>
      <c r="BH214" s="91">
        <f t="shared" si="32"/>
        <v>0</v>
      </c>
      <c r="BI214" s="91">
        <f t="shared" si="33"/>
        <v>0</v>
      </c>
      <c r="BJ214" s="13" t="s">
        <v>84</v>
      </c>
      <c r="BK214" s="91">
        <f t="shared" si="34"/>
        <v>0</v>
      </c>
      <c r="BL214" s="13" t="s">
        <v>225</v>
      </c>
      <c r="BM214" s="172" t="s">
        <v>717</v>
      </c>
    </row>
    <row r="215" spans="1:65" s="2" customFormat="1" ht="21.75" customHeight="1" x14ac:dyDescent="0.2">
      <c r="A215" s="30"/>
      <c r="B215" s="128"/>
      <c r="C215" s="178" t="s">
        <v>468</v>
      </c>
      <c r="D215" s="178" t="s">
        <v>680</v>
      </c>
      <c r="E215" s="179" t="s">
        <v>1716</v>
      </c>
      <c r="F215" s="180" t="s">
        <v>1717</v>
      </c>
      <c r="G215" s="181" t="s">
        <v>246</v>
      </c>
      <c r="H215" s="182">
        <v>1</v>
      </c>
      <c r="I215" s="183"/>
      <c r="J215" s="184">
        <f t="shared" si="25"/>
        <v>0</v>
      </c>
      <c r="K215" s="185"/>
      <c r="L215" s="186"/>
      <c r="M215" s="187" t="s">
        <v>1</v>
      </c>
      <c r="N215" s="188" t="s">
        <v>38</v>
      </c>
      <c r="O215" s="59"/>
      <c r="P215" s="170">
        <f t="shared" si="26"/>
        <v>0</v>
      </c>
      <c r="Q215" s="170">
        <v>1.15E-2</v>
      </c>
      <c r="R215" s="170">
        <f t="shared" si="27"/>
        <v>1.15E-2</v>
      </c>
      <c r="S215" s="170">
        <v>0</v>
      </c>
      <c r="T215" s="171">
        <f t="shared" si="28"/>
        <v>0</v>
      </c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R215" s="172" t="s">
        <v>233</v>
      </c>
      <c r="AT215" s="172" t="s">
        <v>680</v>
      </c>
      <c r="AU215" s="172" t="s">
        <v>84</v>
      </c>
      <c r="AY215" s="13" t="s">
        <v>219</v>
      </c>
      <c r="BE215" s="91">
        <f t="shared" si="29"/>
        <v>0</v>
      </c>
      <c r="BF215" s="91">
        <f t="shared" si="30"/>
        <v>0</v>
      </c>
      <c r="BG215" s="91">
        <f t="shared" si="31"/>
        <v>0</v>
      </c>
      <c r="BH215" s="91">
        <f t="shared" si="32"/>
        <v>0</v>
      </c>
      <c r="BI215" s="91">
        <f t="shared" si="33"/>
        <v>0</v>
      </c>
      <c r="BJ215" s="13" t="s">
        <v>84</v>
      </c>
      <c r="BK215" s="91">
        <f t="shared" si="34"/>
        <v>0</v>
      </c>
      <c r="BL215" s="13" t="s">
        <v>225</v>
      </c>
      <c r="BM215" s="172" t="s">
        <v>721</v>
      </c>
    </row>
    <row r="216" spans="1:65" s="2" customFormat="1" ht="21.75" customHeight="1" x14ac:dyDescent="0.2">
      <c r="A216" s="30"/>
      <c r="B216" s="128"/>
      <c r="C216" s="178" t="s">
        <v>373</v>
      </c>
      <c r="D216" s="178" t="s">
        <v>680</v>
      </c>
      <c r="E216" s="179" t="s">
        <v>1718</v>
      </c>
      <c r="F216" s="180" t="s">
        <v>1719</v>
      </c>
      <c r="G216" s="181" t="s">
        <v>246</v>
      </c>
      <c r="H216" s="182">
        <v>1</v>
      </c>
      <c r="I216" s="183"/>
      <c r="J216" s="184">
        <f t="shared" si="25"/>
        <v>0</v>
      </c>
      <c r="K216" s="185"/>
      <c r="L216" s="186"/>
      <c r="M216" s="187" t="s">
        <v>1</v>
      </c>
      <c r="N216" s="188" t="s">
        <v>38</v>
      </c>
      <c r="O216" s="59"/>
      <c r="P216" s="170">
        <f t="shared" si="26"/>
        <v>0</v>
      </c>
      <c r="Q216" s="170">
        <v>1.15E-2</v>
      </c>
      <c r="R216" s="170">
        <f t="shared" si="27"/>
        <v>1.15E-2</v>
      </c>
      <c r="S216" s="170">
        <v>0</v>
      </c>
      <c r="T216" s="171">
        <f t="shared" si="28"/>
        <v>0</v>
      </c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R216" s="172" t="s">
        <v>233</v>
      </c>
      <c r="AT216" s="172" t="s">
        <v>680</v>
      </c>
      <c r="AU216" s="172" t="s">
        <v>84</v>
      </c>
      <c r="AY216" s="13" t="s">
        <v>219</v>
      </c>
      <c r="BE216" s="91">
        <f t="shared" si="29"/>
        <v>0</v>
      </c>
      <c r="BF216" s="91">
        <f t="shared" si="30"/>
        <v>0</v>
      </c>
      <c r="BG216" s="91">
        <f t="shared" si="31"/>
        <v>0</v>
      </c>
      <c r="BH216" s="91">
        <f t="shared" si="32"/>
        <v>0</v>
      </c>
      <c r="BI216" s="91">
        <f t="shared" si="33"/>
        <v>0</v>
      </c>
      <c r="BJ216" s="13" t="s">
        <v>84</v>
      </c>
      <c r="BK216" s="91">
        <f t="shared" si="34"/>
        <v>0</v>
      </c>
      <c r="BL216" s="13" t="s">
        <v>225</v>
      </c>
      <c r="BM216" s="172" t="s">
        <v>1605</v>
      </c>
    </row>
    <row r="217" spans="1:65" s="2" customFormat="1" ht="24.3" customHeight="1" x14ac:dyDescent="0.2">
      <c r="A217" s="30"/>
      <c r="B217" s="128"/>
      <c r="C217" s="160" t="s">
        <v>475</v>
      </c>
      <c r="D217" s="160" t="s">
        <v>221</v>
      </c>
      <c r="E217" s="161" t="s">
        <v>1720</v>
      </c>
      <c r="F217" s="162" t="s">
        <v>1721</v>
      </c>
      <c r="G217" s="163" t="s">
        <v>246</v>
      </c>
      <c r="H217" s="164">
        <v>2</v>
      </c>
      <c r="I217" s="165"/>
      <c r="J217" s="166">
        <f t="shared" si="25"/>
        <v>0</v>
      </c>
      <c r="K217" s="167"/>
      <c r="L217" s="31"/>
      <c r="M217" s="168" t="s">
        <v>1</v>
      </c>
      <c r="N217" s="169" t="s">
        <v>38</v>
      </c>
      <c r="O217" s="59"/>
      <c r="P217" s="170">
        <f t="shared" si="26"/>
        <v>0</v>
      </c>
      <c r="Q217" s="170">
        <v>3.7510000000000002E-2</v>
      </c>
      <c r="R217" s="170">
        <f t="shared" si="27"/>
        <v>7.5020000000000003E-2</v>
      </c>
      <c r="S217" s="170">
        <v>0</v>
      </c>
      <c r="T217" s="171">
        <f t="shared" si="28"/>
        <v>0</v>
      </c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R217" s="172" t="s">
        <v>225</v>
      </c>
      <c r="AT217" s="172" t="s">
        <v>221</v>
      </c>
      <c r="AU217" s="172" t="s">
        <v>84</v>
      </c>
      <c r="AY217" s="13" t="s">
        <v>219</v>
      </c>
      <c r="BE217" s="91">
        <f t="shared" si="29"/>
        <v>0</v>
      </c>
      <c r="BF217" s="91">
        <f t="shared" si="30"/>
        <v>0</v>
      </c>
      <c r="BG217" s="91">
        <f t="shared" si="31"/>
        <v>0</v>
      </c>
      <c r="BH217" s="91">
        <f t="shared" si="32"/>
        <v>0</v>
      </c>
      <c r="BI217" s="91">
        <f t="shared" si="33"/>
        <v>0</v>
      </c>
      <c r="BJ217" s="13" t="s">
        <v>84</v>
      </c>
      <c r="BK217" s="91">
        <f t="shared" si="34"/>
        <v>0</v>
      </c>
      <c r="BL217" s="13" t="s">
        <v>225</v>
      </c>
      <c r="BM217" s="172" t="s">
        <v>730</v>
      </c>
    </row>
    <row r="218" spans="1:65" s="2" customFormat="1" ht="24.3" customHeight="1" x14ac:dyDescent="0.2">
      <c r="A218" s="30"/>
      <c r="B218" s="128"/>
      <c r="C218" s="178" t="s">
        <v>376</v>
      </c>
      <c r="D218" s="178" t="s">
        <v>680</v>
      </c>
      <c r="E218" s="179" t="s">
        <v>1722</v>
      </c>
      <c r="F218" s="180" t="s">
        <v>1723</v>
      </c>
      <c r="G218" s="181" t="s">
        <v>246</v>
      </c>
      <c r="H218" s="182">
        <v>2</v>
      </c>
      <c r="I218" s="183"/>
      <c r="J218" s="184">
        <f t="shared" si="25"/>
        <v>0</v>
      </c>
      <c r="K218" s="185"/>
      <c r="L218" s="186"/>
      <c r="M218" s="187" t="s">
        <v>1</v>
      </c>
      <c r="N218" s="188" t="s">
        <v>38</v>
      </c>
      <c r="O218" s="59"/>
      <c r="P218" s="170">
        <f t="shared" si="26"/>
        <v>0</v>
      </c>
      <c r="Q218" s="170">
        <v>1.0800000000000001E-2</v>
      </c>
      <c r="R218" s="170">
        <f t="shared" si="27"/>
        <v>2.1600000000000001E-2</v>
      </c>
      <c r="S218" s="170">
        <v>0</v>
      </c>
      <c r="T218" s="171">
        <f t="shared" si="28"/>
        <v>0</v>
      </c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R218" s="172" t="s">
        <v>233</v>
      </c>
      <c r="AT218" s="172" t="s">
        <v>680</v>
      </c>
      <c r="AU218" s="172" t="s">
        <v>84</v>
      </c>
      <c r="AY218" s="13" t="s">
        <v>219</v>
      </c>
      <c r="BE218" s="91">
        <f t="shared" si="29"/>
        <v>0</v>
      </c>
      <c r="BF218" s="91">
        <f t="shared" si="30"/>
        <v>0</v>
      </c>
      <c r="BG218" s="91">
        <f t="shared" si="31"/>
        <v>0</v>
      </c>
      <c r="BH218" s="91">
        <f t="shared" si="32"/>
        <v>0</v>
      </c>
      <c r="BI218" s="91">
        <f t="shared" si="33"/>
        <v>0</v>
      </c>
      <c r="BJ218" s="13" t="s">
        <v>84</v>
      </c>
      <c r="BK218" s="91">
        <f t="shared" si="34"/>
        <v>0</v>
      </c>
      <c r="BL218" s="13" t="s">
        <v>225</v>
      </c>
      <c r="BM218" s="172" t="s">
        <v>733</v>
      </c>
    </row>
    <row r="219" spans="1:65" s="11" customFormat="1" ht="22.8" customHeight="1" x14ac:dyDescent="0.25">
      <c r="B219" s="147"/>
      <c r="D219" s="148" t="s">
        <v>71</v>
      </c>
      <c r="E219" s="158" t="s">
        <v>238</v>
      </c>
      <c r="F219" s="158" t="s">
        <v>239</v>
      </c>
      <c r="I219" s="150"/>
      <c r="J219" s="159">
        <f>BK219</f>
        <v>0</v>
      </c>
      <c r="L219" s="147"/>
      <c r="M219" s="152"/>
      <c r="N219" s="153"/>
      <c r="O219" s="153"/>
      <c r="P219" s="154">
        <f>SUM(P220:P228)</f>
        <v>0</v>
      </c>
      <c r="Q219" s="153"/>
      <c r="R219" s="154">
        <f>SUM(R220:R228)</f>
        <v>2.1545296</v>
      </c>
      <c r="S219" s="153"/>
      <c r="T219" s="155">
        <f>SUM(T220:T228)</f>
        <v>0</v>
      </c>
      <c r="AR219" s="148" t="s">
        <v>78</v>
      </c>
      <c r="AT219" s="156" t="s">
        <v>71</v>
      </c>
      <c r="AU219" s="156" t="s">
        <v>78</v>
      </c>
      <c r="AY219" s="148" t="s">
        <v>219</v>
      </c>
      <c r="BK219" s="157">
        <f>SUM(BK220:BK228)</f>
        <v>0</v>
      </c>
    </row>
    <row r="220" spans="1:65" s="2" customFormat="1" ht="24.3" customHeight="1" x14ac:dyDescent="0.2">
      <c r="A220" s="30"/>
      <c r="B220" s="128"/>
      <c r="C220" s="160" t="s">
        <v>482</v>
      </c>
      <c r="D220" s="160" t="s">
        <v>221</v>
      </c>
      <c r="E220" s="161" t="s">
        <v>628</v>
      </c>
      <c r="F220" s="162" t="s">
        <v>629</v>
      </c>
      <c r="G220" s="163" t="s">
        <v>321</v>
      </c>
      <c r="H220" s="164">
        <v>357.6</v>
      </c>
      <c r="I220" s="165"/>
      <c r="J220" s="166">
        <f t="shared" ref="J220:J228" si="35">ROUND(I220*H220,2)</f>
        <v>0</v>
      </c>
      <c r="K220" s="167"/>
      <c r="L220" s="31"/>
      <c r="M220" s="168" t="s">
        <v>1</v>
      </c>
      <c r="N220" s="169" t="s">
        <v>38</v>
      </c>
      <c r="O220" s="59"/>
      <c r="P220" s="170">
        <f t="shared" ref="P220:P228" si="36">O220*H220</f>
        <v>0</v>
      </c>
      <c r="Q220" s="170">
        <v>0</v>
      </c>
      <c r="R220" s="170">
        <f t="shared" ref="R220:R228" si="37">Q220*H220</f>
        <v>0</v>
      </c>
      <c r="S220" s="170">
        <v>0</v>
      </c>
      <c r="T220" s="171">
        <f t="shared" ref="T220:T228" si="38">S220*H220</f>
        <v>0</v>
      </c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R220" s="172" t="s">
        <v>225</v>
      </c>
      <c r="AT220" s="172" t="s">
        <v>221</v>
      </c>
      <c r="AU220" s="172" t="s">
        <v>84</v>
      </c>
      <c r="AY220" s="13" t="s">
        <v>219</v>
      </c>
      <c r="BE220" s="91">
        <f t="shared" ref="BE220:BE228" si="39">IF(N220="základná",J220,0)</f>
        <v>0</v>
      </c>
      <c r="BF220" s="91">
        <f t="shared" ref="BF220:BF228" si="40">IF(N220="znížená",J220,0)</f>
        <v>0</v>
      </c>
      <c r="BG220" s="91">
        <f t="shared" ref="BG220:BG228" si="41">IF(N220="zákl. prenesená",J220,0)</f>
        <v>0</v>
      </c>
      <c r="BH220" s="91">
        <f t="shared" ref="BH220:BH228" si="42">IF(N220="zníž. prenesená",J220,0)</f>
        <v>0</v>
      </c>
      <c r="BI220" s="91">
        <f t="shared" ref="BI220:BI228" si="43">IF(N220="nulová",J220,0)</f>
        <v>0</v>
      </c>
      <c r="BJ220" s="13" t="s">
        <v>84</v>
      </c>
      <c r="BK220" s="91">
        <f t="shared" ref="BK220:BK228" si="44">ROUND(I220*H220,2)</f>
        <v>0</v>
      </c>
      <c r="BL220" s="13" t="s">
        <v>225</v>
      </c>
      <c r="BM220" s="172" t="s">
        <v>737</v>
      </c>
    </row>
    <row r="221" spans="1:65" s="2" customFormat="1" ht="24.3" customHeight="1" x14ac:dyDescent="0.2">
      <c r="A221" s="30"/>
      <c r="B221" s="128"/>
      <c r="C221" s="160" t="s">
        <v>381</v>
      </c>
      <c r="D221" s="160" t="s">
        <v>221</v>
      </c>
      <c r="E221" s="161" t="s">
        <v>632</v>
      </c>
      <c r="F221" s="162" t="s">
        <v>633</v>
      </c>
      <c r="G221" s="163" t="s">
        <v>321</v>
      </c>
      <c r="H221" s="164">
        <v>715.2</v>
      </c>
      <c r="I221" s="165"/>
      <c r="J221" s="166">
        <f t="shared" si="35"/>
        <v>0</v>
      </c>
      <c r="K221" s="167"/>
      <c r="L221" s="31"/>
      <c r="M221" s="168" t="s">
        <v>1</v>
      </c>
      <c r="N221" s="169" t="s">
        <v>38</v>
      </c>
      <c r="O221" s="59"/>
      <c r="P221" s="170">
        <f t="shared" si="36"/>
        <v>0</v>
      </c>
      <c r="Q221" s="170">
        <v>6.0999999999999997E-4</v>
      </c>
      <c r="R221" s="170">
        <f t="shared" si="37"/>
        <v>0.43627199999999999</v>
      </c>
      <c r="S221" s="170">
        <v>0</v>
      </c>
      <c r="T221" s="171">
        <f t="shared" si="38"/>
        <v>0</v>
      </c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R221" s="172" t="s">
        <v>225</v>
      </c>
      <c r="AT221" s="172" t="s">
        <v>221</v>
      </c>
      <c r="AU221" s="172" t="s">
        <v>84</v>
      </c>
      <c r="AY221" s="13" t="s">
        <v>219</v>
      </c>
      <c r="BE221" s="91">
        <f t="shared" si="39"/>
        <v>0</v>
      </c>
      <c r="BF221" s="91">
        <f t="shared" si="40"/>
        <v>0</v>
      </c>
      <c r="BG221" s="91">
        <f t="shared" si="41"/>
        <v>0</v>
      </c>
      <c r="BH221" s="91">
        <f t="shared" si="42"/>
        <v>0</v>
      </c>
      <c r="BI221" s="91">
        <f t="shared" si="43"/>
        <v>0</v>
      </c>
      <c r="BJ221" s="13" t="s">
        <v>84</v>
      </c>
      <c r="BK221" s="91">
        <f t="shared" si="44"/>
        <v>0</v>
      </c>
      <c r="BL221" s="13" t="s">
        <v>225</v>
      </c>
      <c r="BM221" s="172" t="s">
        <v>740</v>
      </c>
    </row>
    <row r="222" spans="1:65" s="2" customFormat="1" ht="24.3" customHeight="1" x14ac:dyDescent="0.2">
      <c r="A222" s="30"/>
      <c r="B222" s="128"/>
      <c r="C222" s="160" t="s">
        <v>489</v>
      </c>
      <c r="D222" s="160" t="s">
        <v>221</v>
      </c>
      <c r="E222" s="161" t="s">
        <v>635</v>
      </c>
      <c r="F222" s="162" t="s">
        <v>636</v>
      </c>
      <c r="G222" s="163" t="s">
        <v>321</v>
      </c>
      <c r="H222" s="164">
        <v>357.6</v>
      </c>
      <c r="I222" s="165"/>
      <c r="J222" s="166">
        <f t="shared" si="35"/>
        <v>0</v>
      </c>
      <c r="K222" s="167"/>
      <c r="L222" s="31"/>
      <c r="M222" s="168" t="s">
        <v>1</v>
      </c>
      <c r="N222" s="169" t="s">
        <v>38</v>
      </c>
      <c r="O222" s="59"/>
      <c r="P222" s="170">
        <f t="shared" si="36"/>
        <v>0</v>
      </c>
      <c r="Q222" s="170">
        <v>0</v>
      </c>
      <c r="R222" s="170">
        <f t="shared" si="37"/>
        <v>0</v>
      </c>
      <c r="S222" s="170">
        <v>0</v>
      </c>
      <c r="T222" s="171">
        <f t="shared" si="38"/>
        <v>0</v>
      </c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R222" s="172" t="s">
        <v>225</v>
      </c>
      <c r="AT222" s="172" t="s">
        <v>221</v>
      </c>
      <c r="AU222" s="172" t="s">
        <v>84</v>
      </c>
      <c r="AY222" s="13" t="s">
        <v>219</v>
      </c>
      <c r="BE222" s="91">
        <f t="shared" si="39"/>
        <v>0</v>
      </c>
      <c r="BF222" s="91">
        <f t="shared" si="40"/>
        <v>0</v>
      </c>
      <c r="BG222" s="91">
        <f t="shared" si="41"/>
        <v>0</v>
      </c>
      <c r="BH222" s="91">
        <f t="shared" si="42"/>
        <v>0</v>
      </c>
      <c r="BI222" s="91">
        <f t="shared" si="43"/>
        <v>0</v>
      </c>
      <c r="BJ222" s="13" t="s">
        <v>84</v>
      </c>
      <c r="BK222" s="91">
        <f t="shared" si="44"/>
        <v>0</v>
      </c>
      <c r="BL222" s="13" t="s">
        <v>225</v>
      </c>
      <c r="BM222" s="172" t="s">
        <v>744</v>
      </c>
    </row>
    <row r="223" spans="1:65" s="2" customFormat="1" ht="21.75" customHeight="1" x14ac:dyDescent="0.2">
      <c r="A223" s="30"/>
      <c r="B223" s="128"/>
      <c r="C223" s="160" t="s">
        <v>385</v>
      </c>
      <c r="D223" s="160" t="s">
        <v>221</v>
      </c>
      <c r="E223" s="161" t="s">
        <v>639</v>
      </c>
      <c r="F223" s="162" t="s">
        <v>640</v>
      </c>
      <c r="G223" s="163" t="s">
        <v>321</v>
      </c>
      <c r="H223" s="164">
        <v>145.16</v>
      </c>
      <c r="I223" s="165"/>
      <c r="J223" s="166">
        <f t="shared" si="35"/>
        <v>0</v>
      </c>
      <c r="K223" s="167"/>
      <c r="L223" s="31"/>
      <c r="M223" s="168" t="s">
        <v>1</v>
      </c>
      <c r="N223" s="169" t="s">
        <v>38</v>
      </c>
      <c r="O223" s="59"/>
      <c r="P223" s="170">
        <f t="shared" si="36"/>
        <v>0</v>
      </c>
      <c r="Q223" s="170">
        <v>1.66E-3</v>
      </c>
      <c r="R223" s="170">
        <f t="shared" si="37"/>
        <v>0.2409656</v>
      </c>
      <c r="S223" s="170">
        <v>0</v>
      </c>
      <c r="T223" s="171">
        <f t="shared" si="38"/>
        <v>0</v>
      </c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R223" s="172" t="s">
        <v>225</v>
      </c>
      <c r="AT223" s="172" t="s">
        <v>221</v>
      </c>
      <c r="AU223" s="172" t="s">
        <v>84</v>
      </c>
      <c r="AY223" s="13" t="s">
        <v>219</v>
      </c>
      <c r="BE223" s="91">
        <f t="shared" si="39"/>
        <v>0</v>
      </c>
      <c r="BF223" s="91">
        <f t="shared" si="40"/>
        <v>0</v>
      </c>
      <c r="BG223" s="91">
        <f t="shared" si="41"/>
        <v>0</v>
      </c>
      <c r="BH223" s="91">
        <f t="shared" si="42"/>
        <v>0</v>
      </c>
      <c r="BI223" s="91">
        <f t="shared" si="43"/>
        <v>0</v>
      </c>
      <c r="BJ223" s="13" t="s">
        <v>84</v>
      </c>
      <c r="BK223" s="91">
        <f t="shared" si="44"/>
        <v>0</v>
      </c>
      <c r="BL223" s="13" t="s">
        <v>225</v>
      </c>
      <c r="BM223" s="172" t="s">
        <v>747</v>
      </c>
    </row>
    <row r="224" spans="1:65" s="2" customFormat="1" ht="21.75" customHeight="1" x14ac:dyDescent="0.2">
      <c r="A224" s="30"/>
      <c r="B224" s="128"/>
      <c r="C224" s="160" t="s">
        <v>496</v>
      </c>
      <c r="D224" s="160" t="s">
        <v>221</v>
      </c>
      <c r="E224" s="161" t="s">
        <v>1724</v>
      </c>
      <c r="F224" s="162" t="s">
        <v>1725</v>
      </c>
      <c r="G224" s="163" t="s">
        <v>321</v>
      </c>
      <c r="H224" s="164">
        <v>217.75</v>
      </c>
      <c r="I224" s="165"/>
      <c r="J224" s="166">
        <f t="shared" si="35"/>
        <v>0</v>
      </c>
      <c r="K224" s="167"/>
      <c r="L224" s="31"/>
      <c r="M224" s="168" t="s">
        <v>1</v>
      </c>
      <c r="N224" s="169" t="s">
        <v>38</v>
      </c>
      <c r="O224" s="59"/>
      <c r="P224" s="170">
        <f t="shared" si="36"/>
        <v>0</v>
      </c>
      <c r="Q224" s="170">
        <v>5.8799999999999998E-3</v>
      </c>
      <c r="R224" s="170">
        <f t="shared" si="37"/>
        <v>1.28037</v>
      </c>
      <c r="S224" s="170">
        <v>0</v>
      </c>
      <c r="T224" s="171">
        <f t="shared" si="38"/>
        <v>0</v>
      </c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R224" s="172" t="s">
        <v>225</v>
      </c>
      <c r="AT224" s="172" t="s">
        <v>221</v>
      </c>
      <c r="AU224" s="172" t="s">
        <v>84</v>
      </c>
      <c r="AY224" s="13" t="s">
        <v>219</v>
      </c>
      <c r="BE224" s="91">
        <f t="shared" si="39"/>
        <v>0</v>
      </c>
      <c r="BF224" s="91">
        <f t="shared" si="40"/>
        <v>0</v>
      </c>
      <c r="BG224" s="91">
        <f t="shared" si="41"/>
        <v>0</v>
      </c>
      <c r="BH224" s="91">
        <f t="shared" si="42"/>
        <v>0</v>
      </c>
      <c r="BI224" s="91">
        <f t="shared" si="43"/>
        <v>0</v>
      </c>
      <c r="BJ224" s="13" t="s">
        <v>84</v>
      </c>
      <c r="BK224" s="91">
        <f t="shared" si="44"/>
        <v>0</v>
      </c>
      <c r="BL224" s="13" t="s">
        <v>225</v>
      </c>
      <c r="BM224" s="172" t="s">
        <v>751</v>
      </c>
    </row>
    <row r="225" spans="1:65" s="2" customFormat="1" ht="21.75" customHeight="1" x14ac:dyDescent="0.2">
      <c r="A225" s="30"/>
      <c r="B225" s="128"/>
      <c r="C225" s="160" t="s">
        <v>389</v>
      </c>
      <c r="D225" s="160" t="s">
        <v>221</v>
      </c>
      <c r="E225" s="161" t="s">
        <v>643</v>
      </c>
      <c r="F225" s="162" t="s">
        <v>644</v>
      </c>
      <c r="G225" s="163" t="s">
        <v>321</v>
      </c>
      <c r="H225" s="164">
        <v>31.85</v>
      </c>
      <c r="I225" s="165"/>
      <c r="J225" s="166">
        <f t="shared" si="35"/>
        <v>0</v>
      </c>
      <c r="K225" s="167"/>
      <c r="L225" s="31"/>
      <c r="M225" s="168" t="s">
        <v>1</v>
      </c>
      <c r="N225" s="169" t="s">
        <v>38</v>
      </c>
      <c r="O225" s="59"/>
      <c r="P225" s="170">
        <f t="shared" si="36"/>
        <v>0</v>
      </c>
      <c r="Q225" s="170">
        <v>5.8799999999999998E-3</v>
      </c>
      <c r="R225" s="170">
        <f t="shared" si="37"/>
        <v>0.187278</v>
      </c>
      <c r="S225" s="170">
        <v>0</v>
      </c>
      <c r="T225" s="171">
        <f t="shared" si="38"/>
        <v>0</v>
      </c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R225" s="172" t="s">
        <v>225</v>
      </c>
      <c r="AT225" s="172" t="s">
        <v>221</v>
      </c>
      <c r="AU225" s="172" t="s">
        <v>84</v>
      </c>
      <c r="AY225" s="13" t="s">
        <v>219</v>
      </c>
      <c r="BE225" s="91">
        <f t="shared" si="39"/>
        <v>0</v>
      </c>
      <c r="BF225" s="91">
        <f t="shared" si="40"/>
        <v>0</v>
      </c>
      <c r="BG225" s="91">
        <f t="shared" si="41"/>
        <v>0</v>
      </c>
      <c r="BH225" s="91">
        <f t="shared" si="42"/>
        <v>0</v>
      </c>
      <c r="BI225" s="91">
        <f t="shared" si="43"/>
        <v>0</v>
      </c>
      <c r="BJ225" s="13" t="s">
        <v>84</v>
      </c>
      <c r="BK225" s="91">
        <f t="shared" si="44"/>
        <v>0</v>
      </c>
      <c r="BL225" s="13" t="s">
        <v>225</v>
      </c>
      <c r="BM225" s="172" t="s">
        <v>754</v>
      </c>
    </row>
    <row r="226" spans="1:65" s="2" customFormat="1" ht="21.75" customHeight="1" x14ac:dyDescent="0.2">
      <c r="A226" s="30"/>
      <c r="B226" s="128"/>
      <c r="C226" s="160" t="s">
        <v>503</v>
      </c>
      <c r="D226" s="160" t="s">
        <v>221</v>
      </c>
      <c r="E226" s="161" t="s">
        <v>655</v>
      </c>
      <c r="F226" s="162" t="s">
        <v>656</v>
      </c>
      <c r="G226" s="163" t="s">
        <v>321</v>
      </c>
      <c r="H226" s="164">
        <v>357.6</v>
      </c>
      <c r="I226" s="165"/>
      <c r="J226" s="166">
        <f t="shared" si="35"/>
        <v>0</v>
      </c>
      <c r="K226" s="167"/>
      <c r="L226" s="31"/>
      <c r="M226" s="168" t="s">
        <v>1</v>
      </c>
      <c r="N226" s="169" t="s">
        <v>38</v>
      </c>
      <c r="O226" s="59"/>
      <c r="P226" s="170">
        <f t="shared" si="36"/>
        <v>0</v>
      </c>
      <c r="Q226" s="170">
        <v>0</v>
      </c>
      <c r="R226" s="170">
        <f t="shared" si="37"/>
        <v>0</v>
      </c>
      <c r="S226" s="170">
        <v>0</v>
      </c>
      <c r="T226" s="171">
        <f t="shared" si="38"/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172" t="s">
        <v>225</v>
      </c>
      <c r="AT226" s="172" t="s">
        <v>221</v>
      </c>
      <c r="AU226" s="172" t="s">
        <v>84</v>
      </c>
      <c r="AY226" s="13" t="s">
        <v>219</v>
      </c>
      <c r="BE226" s="91">
        <f t="shared" si="39"/>
        <v>0</v>
      </c>
      <c r="BF226" s="91">
        <f t="shared" si="40"/>
        <v>0</v>
      </c>
      <c r="BG226" s="91">
        <f t="shared" si="41"/>
        <v>0</v>
      </c>
      <c r="BH226" s="91">
        <f t="shared" si="42"/>
        <v>0</v>
      </c>
      <c r="BI226" s="91">
        <f t="shared" si="43"/>
        <v>0</v>
      </c>
      <c r="BJ226" s="13" t="s">
        <v>84</v>
      </c>
      <c r="BK226" s="91">
        <f t="shared" si="44"/>
        <v>0</v>
      </c>
      <c r="BL226" s="13" t="s">
        <v>225</v>
      </c>
      <c r="BM226" s="172" t="s">
        <v>758</v>
      </c>
    </row>
    <row r="227" spans="1:65" s="2" customFormat="1" ht="24.3" customHeight="1" x14ac:dyDescent="0.2">
      <c r="A227" s="30"/>
      <c r="B227" s="128"/>
      <c r="C227" s="160" t="s">
        <v>392</v>
      </c>
      <c r="D227" s="160" t="s">
        <v>221</v>
      </c>
      <c r="E227" s="161" t="s">
        <v>658</v>
      </c>
      <c r="F227" s="162" t="s">
        <v>659</v>
      </c>
      <c r="G227" s="163" t="s">
        <v>321</v>
      </c>
      <c r="H227" s="164">
        <v>482.2</v>
      </c>
      <c r="I227" s="165"/>
      <c r="J227" s="166">
        <f t="shared" si="35"/>
        <v>0</v>
      </c>
      <c r="K227" s="167"/>
      <c r="L227" s="31"/>
      <c r="M227" s="168" t="s">
        <v>1</v>
      </c>
      <c r="N227" s="169" t="s">
        <v>38</v>
      </c>
      <c r="O227" s="59"/>
      <c r="P227" s="170">
        <f t="shared" si="36"/>
        <v>0</v>
      </c>
      <c r="Q227" s="170">
        <v>2.0000000000000002E-5</v>
      </c>
      <c r="R227" s="170">
        <f t="shared" si="37"/>
        <v>9.6439999999999998E-3</v>
      </c>
      <c r="S227" s="170">
        <v>0</v>
      </c>
      <c r="T227" s="171">
        <f t="shared" si="38"/>
        <v>0</v>
      </c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R227" s="172" t="s">
        <v>225</v>
      </c>
      <c r="AT227" s="172" t="s">
        <v>221</v>
      </c>
      <c r="AU227" s="172" t="s">
        <v>84</v>
      </c>
      <c r="AY227" s="13" t="s">
        <v>219</v>
      </c>
      <c r="BE227" s="91">
        <f t="shared" si="39"/>
        <v>0</v>
      </c>
      <c r="BF227" s="91">
        <f t="shared" si="40"/>
        <v>0</v>
      </c>
      <c r="BG227" s="91">
        <f t="shared" si="41"/>
        <v>0</v>
      </c>
      <c r="BH227" s="91">
        <f t="shared" si="42"/>
        <v>0</v>
      </c>
      <c r="BI227" s="91">
        <f t="shared" si="43"/>
        <v>0</v>
      </c>
      <c r="BJ227" s="13" t="s">
        <v>84</v>
      </c>
      <c r="BK227" s="91">
        <f t="shared" si="44"/>
        <v>0</v>
      </c>
      <c r="BL227" s="13" t="s">
        <v>225</v>
      </c>
      <c r="BM227" s="172" t="s">
        <v>761</v>
      </c>
    </row>
    <row r="228" spans="1:65" s="2" customFormat="1" ht="21.75" customHeight="1" x14ac:dyDescent="0.2">
      <c r="A228" s="30"/>
      <c r="B228" s="128"/>
      <c r="C228" s="160" t="s">
        <v>510</v>
      </c>
      <c r="D228" s="160" t="s">
        <v>221</v>
      </c>
      <c r="E228" s="161" t="s">
        <v>665</v>
      </c>
      <c r="F228" s="162" t="s">
        <v>666</v>
      </c>
      <c r="G228" s="163" t="s">
        <v>250</v>
      </c>
      <c r="H228" s="164">
        <v>263.75200000000001</v>
      </c>
      <c r="I228" s="165"/>
      <c r="J228" s="166">
        <f t="shared" si="35"/>
        <v>0</v>
      </c>
      <c r="K228" s="167"/>
      <c r="L228" s="31"/>
      <c r="M228" s="168" t="s">
        <v>1</v>
      </c>
      <c r="N228" s="169" t="s">
        <v>38</v>
      </c>
      <c r="O228" s="59"/>
      <c r="P228" s="170">
        <f t="shared" si="36"/>
        <v>0</v>
      </c>
      <c r="Q228" s="170">
        <v>0</v>
      </c>
      <c r="R228" s="170">
        <f t="shared" si="37"/>
        <v>0</v>
      </c>
      <c r="S228" s="170">
        <v>0</v>
      </c>
      <c r="T228" s="171">
        <f t="shared" si="38"/>
        <v>0</v>
      </c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R228" s="172" t="s">
        <v>225</v>
      </c>
      <c r="AT228" s="172" t="s">
        <v>221</v>
      </c>
      <c r="AU228" s="172" t="s">
        <v>84</v>
      </c>
      <c r="AY228" s="13" t="s">
        <v>219</v>
      </c>
      <c r="BE228" s="91">
        <f t="shared" si="39"/>
        <v>0</v>
      </c>
      <c r="BF228" s="91">
        <f t="shared" si="40"/>
        <v>0</v>
      </c>
      <c r="BG228" s="91">
        <f t="shared" si="41"/>
        <v>0</v>
      </c>
      <c r="BH228" s="91">
        <f t="shared" si="42"/>
        <v>0</v>
      </c>
      <c r="BI228" s="91">
        <f t="shared" si="43"/>
        <v>0</v>
      </c>
      <c r="BJ228" s="13" t="s">
        <v>84</v>
      </c>
      <c r="BK228" s="91">
        <f t="shared" si="44"/>
        <v>0</v>
      </c>
      <c r="BL228" s="13" t="s">
        <v>225</v>
      </c>
      <c r="BM228" s="172" t="s">
        <v>765</v>
      </c>
    </row>
    <row r="229" spans="1:65" s="11" customFormat="1" ht="25.95" customHeight="1" x14ac:dyDescent="0.25">
      <c r="B229" s="147"/>
      <c r="D229" s="148" t="s">
        <v>71</v>
      </c>
      <c r="E229" s="149" t="s">
        <v>668</v>
      </c>
      <c r="F229" s="149" t="s">
        <v>669</v>
      </c>
      <c r="I229" s="150"/>
      <c r="J229" s="151">
        <f>BK229</f>
        <v>0</v>
      </c>
      <c r="L229" s="147"/>
      <c r="M229" s="152"/>
      <c r="N229" s="153"/>
      <c r="O229" s="153"/>
      <c r="P229" s="154">
        <f>P230+P243+P254+P270+P293+P300+P305+P310+P324+P331+P335+P339+P343+P348</f>
        <v>0</v>
      </c>
      <c r="Q229" s="153"/>
      <c r="R229" s="154">
        <f>R230+R243+R254+R270+R293+R300+R305+R310+R324+R331+R335+R339+R343+R348</f>
        <v>44.50983317</v>
      </c>
      <c r="S229" s="153"/>
      <c r="T229" s="155">
        <f>T230+T243+T254+T270+T293+T300+T305+T310+T324+T331+T335+T339+T343+T348</f>
        <v>0</v>
      </c>
      <c r="AR229" s="148" t="s">
        <v>78</v>
      </c>
      <c r="AT229" s="156" t="s">
        <v>71</v>
      </c>
      <c r="AU229" s="156" t="s">
        <v>72</v>
      </c>
      <c r="AY229" s="148" t="s">
        <v>219</v>
      </c>
      <c r="BK229" s="157">
        <f>BK230+BK243+BK254+BK270+BK293+BK300+BK305+BK310+BK324+BK331+BK335+BK339+BK343+BK348</f>
        <v>0</v>
      </c>
    </row>
    <row r="230" spans="1:65" s="11" customFormat="1" ht="22.8" customHeight="1" x14ac:dyDescent="0.25">
      <c r="B230" s="147"/>
      <c r="D230" s="148" t="s">
        <v>71</v>
      </c>
      <c r="E230" s="158" t="s">
        <v>670</v>
      </c>
      <c r="F230" s="158" t="s">
        <v>671</v>
      </c>
      <c r="I230" s="150"/>
      <c r="J230" s="159">
        <f>BK230</f>
        <v>0</v>
      </c>
      <c r="L230" s="147"/>
      <c r="M230" s="152"/>
      <c r="N230" s="153"/>
      <c r="O230" s="153"/>
      <c r="P230" s="154">
        <f>SUM(P231:P242)</f>
        <v>0</v>
      </c>
      <c r="Q230" s="153"/>
      <c r="R230" s="154">
        <f>SUM(R231:R242)</f>
        <v>0.29722599999999999</v>
      </c>
      <c r="S230" s="153"/>
      <c r="T230" s="155">
        <f>SUM(T231:T242)</f>
        <v>0</v>
      </c>
      <c r="AR230" s="148" t="s">
        <v>84</v>
      </c>
      <c r="AT230" s="156" t="s">
        <v>71</v>
      </c>
      <c r="AU230" s="156" t="s">
        <v>78</v>
      </c>
      <c r="AY230" s="148" t="s">
        <v>219</v>
      </c>
      <c r="BK230" s="157">
        <f>SUM(BK231:BK242)</f>
        <v>0</v>
      </c>
    </row>
    <row r="231" spans="1:65" s="2" customFormat="1" ht="24.3" customHeight="1" x14ac:dyDescent="0.2">
      <c r="A231" s="30"/>
      <c r="B231" s="128"/>
      <c r="C231" s="160" t="s">
        <v>396</v>
      </c>
      <c r="D231" s="160" t="s">
        <v>221</v>
      </c>
      <c r="E231" s="161" t="s">
        <v>676</v>
      </c>
      <c r="F231" s="162" t="s">
        <v>677</v>
      </c>
      <c r="G231" s="163" t="s">
        <v>321</v>
      </c>
      <c r="H231" s="164">
        <v>70</v>
      </c>
      <c r="I231" s="165"/>
      <c r="J231" s="166">
        <f t="shared" ref="J231:J242" si="45">ROUND(I231*H231,2)</f>
        <v>0</v>
      </c>
      <c r="K231" s="167"/>
      <c r="L231" s="31"/>
      <c r="M231" s="168" t="s">
        <v>1</v>
      </c>
      <c r="N231" s="169" t="s">
        <v>38</v>
      </c>
      <c r="O231" s="59"/>
      <c r="P231" s="170">
        <f t="shared" ref="P231:P242" si="46">O231*H231</f>
        <v>0</v>
      </c>
      <c r="Q231" s="170">
        <v>1.7000000000000001E-4</v>
      </c>
      <c r="R231" s="170">
        <f t="shared" ref="R231:R242" si="47">Q231*H231</f>
        <v>1.1900000000000001E-2</v>
      </c>
      <c r="S231" s="170">
        <v>0</v>
      </c>
      <c r="T231" s="171">
        <f t="shared" ref="T231:T242" si="48">S231*H231</f>
        <v>0</v>
      </c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R231" s="172" t="s">
        <v>247</v>
      </c>
      <c r="AT231" s="172" t="s">
        <v>221</v>
      </c>
      <c r="AU231" s="172" t="s">
        <v>84</v>
      </c>
      <c r="AY231" s="13" t="s">
        <v>219</v>
      </c>
      <c r="BE231" s="91">
        <f t="shared" ref="BE231:BE242" si="49">IF(N231="základná",J231,0)</f>
        <v>0</v>
      </c>
      <c r="BF231" s="91">
        <f t="shared" ref="BF231:BF242" si="50">IF(N231="znížená",J231,0)</f>
        <v>0</v>
      </c>
      <c r="BG231" s="91">
        <f t="shared" ref="BG231:BG242" si="51">IF(N231="zákl. prenesená",J231,0)</f>
        <v>0</v>
      </c>
      <c r="BH231" s="91">
        <f t="shared" ref="BH231:BH242" si="52">IF(N231="zníž. prenesená",J231,0)</f>
        <v>0</v>
      </c>
      <c r="BI231" s="91">
        <f t="shared" ref="BI231:BI242" si="53">IF(N231="nulová",J231,0)</f>
        <v>0</v>
      </c>
      <c r="BJ231" s="13" t="s">
        <v>84</v>
      </c>
      <c r="BK231" s="91">
        <f t="shared" ref="BK231:BK242" si="54">ROUND(I231*H231,2)</f>
        <v>0</v>
      </c>
      <c r="BL231" s="13" t="s">
        <v>247</v>
      </c>
      <c r="BM231" s="172" t="s">
        <v>772</v>
      </c>
    </row>
    <row r="232" spans="1:65" s="2" customFormat="1" ht="16.5" customHeight="1" x14ac:dyDescent="0.2">
      <c r="A232" s="30"/>
      <c r="B232" s="128"/>
      <c r="C232" s="178" t="s">
        <v>518</v>
      </c>
      <c r="D232" s="178" t="s">
        <v>680</v>
      </c>
      <c r="E232" s="179" t="s">
        <v>681</v>
      </c>
      <c r="F232" s="180" t="s">
        <v>682</v>
      </c>
      <c r="G232" s="181" t="s">
        <v>250</v>
      </c>
      <c r="H232" s="182">
        <v>0.1</v>
      </c>
      <c r="I232" s="183"/>
      <c r="J232" s="184">
        <f t="shared" si="45"/>
        <v>0</v>
      </c>
      <c r="K232" s="185"/>
      <c r="L232" s="186"/>
      <c r="M232" s="187" t="s">
        <v>1</v>
      </c>
      <c r="N232" s="188" t="s">
        <v>38</v>
      </c>
      <c r="O232" s="59"/>
      <c r="P232" s="170">
        <f t="shared" si="46"/>
        <v>0</v>
      </c>
      <c r="Q232" s="170">
        <v>1</v>
      </c>
      <c r="R232" s="170">
        <f t="shared" si="47"/>
        <v>0.1</v>
      </c>
      <c r="S232" s="170">
        <v>0</v>
      </c>
      <c r="T232" s="171">
        <f t="shared" si="48"/>
        <v>0</v>
      </c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R232" s="172" t="s">
        <v>275</v>
      </c>
      <c r="AT232" s="172" t="s">
        <v>680</v>
      </c>
      <c r="AU232" s="172" t="s">
        <v>84</v>
      </c>
      <c r="AY232" s="13" t="s">
        <v>219</v>
      </c>
      <c r="BE232" s="91">
        <f t="shared" si="49"/>
        <v>0</v>
      </c>
      <c r="BF232" s="91">
        <f t="shared" si="50"/>
        <v>0</v>
      </c>
      <c r="BG232" s="91">
        <f t="shared" si="51"/>
        <v>0</v>
      </c>
      <c r="BH232" s="91">
        <f t="shared" si="52"/>
        <v>0</v>
      </c>
      <c r="BI232" s="91">
        <f t="shared" si="53"/>
        <v>0</v>
      </c>
      <c r="BJ232" s="13" t="s">
        <v>84</v>
      </c>
      <c r="BK232" s="91">
        <f t="shared" si="54"/>
        <v>0</v>
      </c>
      <c r="BL232" s="13" t="s">
        <v>247</v>
      </c>
      <c r="BM232" s="172" t="s">
        <v>775</v>
      </c>
    </row>
    <row r="233" spans="1:65" s="2" customFormat="1" ht="21.75" customHeight="1" x14ac:dyDescent="0.2">
      <c r="A233" s="30"/>
      <c r="B233" s="128"/>
      <c r="C233" s="160" t="s">
        <v>399</v>
      </c>
      <c r="D233" s="160" t="s">
        <v>221</v>
      </c>
      <c r="E233" s="161" t="s">
        <v>688</v>
      </c>
      <c r="F233" s="162" t="s">
        <v>689</v>
      </c>
      <c r="G233" s="163" t="s">
        <v>321</v>
      </c>
      <c r="H233" s="164">
        <v>70</v>
      </c>
      <c r="I233" s="165"/>
      <c r="J233" s="166">
        <f t="shared" si="45"/>
        <v>0</v>
      </c>
      <c r="K233" s="167"/>
      <c r="L233" s="31"/>
      <c r="M233" s="168" t="s">
        <v>1</v>
      </c>
      <c r="N233" s="169" t="s">
        <v>38</v>
      </c>
      <c r="O233" s="59"/>
      <c r="P233" s="170">
        <f t="shared" si="46"/>
        <v>0</v>
      </c>
      <c r="Q233" s="170">
        <v>5.6999999999999998E-4</v>
      </c>
      <c r="R233" s="170">
        <f t="shared" si="47"/>
        <v>3.9899999999999998E-2</v>
      </c>
      <c r="S233" s="170">
        <v>0</v>
      </c>
      <c r="T233" s="171">
        <f t="shared" si="48"/>
        <v>0</v>
      </c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R233" s="172" t="s">
        <v>247</v>
      </c>
      <c r="AT233" s="172" t="s">
        <v>221</v>
      </c>
      <c r="AU233" s="172" t="s">
        <v>84</v>
      </c>
      <c r="AY233" s="13" t="s">
        <v>219</v>
      </c>
      <c r="BE233" s="91">
        <f t="shared" si="49"/>
        <v>0</v>
      </c>
      <c r="BF233" s="91">
        <f t="shared" si="50"/>
        <v>0</v>
      </c>
      <c r="BG233" s="91">
        <f t="shared" si="51"/>
        <v>0</v>
      </c>
      <c r="BH233" s="91">
        <f t="shared" si="52"/>
        <v>0</v>
      </c>
      <c r="BI233" s="91">
        <f t="shared" si="53"/>
        <v>0</v>
      </c>
      <c r="BJ233" s="13" t="s">
        <v>84</v>
      </c>
      <c r="BK233" s="91">
        <f t="shared" si="54"/>
        <v>0</v>
      </c>
      <c r="BL233" s="13" t="s">
        <v>247</v>
      </c>
      <c r="BM233" s="172" t="s">
        <v>785</v>
      </c>
    </row>
    <row r="234" spans="1:65" s="2" customFormat="1" ht="24.3" customHeight="1" x14ac:dyDescent="0.2">
      <c r="A234" s="30"/>
      <c r="B234" s="128"/>
      <c r="C234" s="178" t="s">
        <v>525</v>
      </c>
      <c r="D234" s="178" t="s">
        <v>680</v>
      </c>
      <c r="E234" s="179" t="s">
        <v>691</v>
      </c>
      <c r="F234" s="180" t="s">
        <v>692</v>
      </c>
      <c r="G234" s="181" t="s">
        <v>321</v>
      </c>
      <c r="H234" s="182">
        <v>75</v>
      </c>
      <c r="I234" s="183"/>
      <c r="J234" s="184">
        <f t="shared" si="45"/>
        <v>0</v>
      </c>
      <c r="K234" s="185"/>
      <c r="L234" s="186"/>
      <c r="M234" s="187" t="s">
        <v>1</v>
      </c>
      <c r="N234" s="188" t="s">
        <v>38</v>
      </c>
      <c r="O234" s="59"/>
      <c r="P234" s="170">
        <f t="shared" si="46"/>
        <v>0</v>
      </c>
      <c r="Q234" s="170">
        <v>0</v>
      </c>
      <c r="R234" s="170">
        <f t="shared" si="47"/>
        <v>0</v>
      </c>
      <c r="S234" s="170">
        <v>0</v>
      </c>
      <c r="T234" s="171">
        <f t="shared" si="48"/>
        <v>0</v>
      </c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R234" s="172" t="s">
        <v>275</v>
      </c>
      <c r="AT234" s="172" t="s">
        <v>680</v>
      </c>
      <c r="AU234" s="172" t="s">
        <v>84</v>
      </c>
      <c r="AY234" s="13" t="s">
        <v>219</v>
      </c>
      <c r="BE234" s="91">
        <f t="shared" si="49"/>
        <v>0</v>
      </c>
      <c r="BF234" s="91">
        <f t="shared" si="50"/>
        <v>0</v>
      </c>
      <c r="BG234" s="91">
        <f t="shared" si="51"/>
        <v>0</v>
      </c>
      <c r="BH234" s="91">
        <f t="shared" si="52"/>
        <v>0</v>
      </c>
      <c r="BI234" s="91">
        <f t="shared" si="53"/>
        <v>0</v>
      </c>
      <c r="BJ234" s="13" t="s">
        <v>84</v>
      </c>
      <c r="BK234" s="91">
        <f t="shared" si="54"/>
        <v>0</v>
      </c>
      <c r="BL234" s="13" t="s">
        <v>247</v>
      </c>
      <c r="BM234" s="172" t="s">
        <v>789</v>
      </c>
    </row>
    <row r="235" spans="1:65" s="2" customFormat="1" ht="21.75" customHeight="1" x14ac:dyDescent="0.2">
      <c r="A235" s="30"/>
      <c r="B235" s="128"/>
      <c r="C235" s="160" t="s">
        <v>403</v>
      </c>
      <c r="D235" s="160" t="s">
        <v>221</v>
      </c>
      <c r="E235" s="161" t="s">
        <v>695</v>
      </c>
      <c r="F235" s="162" t="s">
        <v>696</v>
      </c>
      <c r="G235" s="163" t="s">
        <v>321</v>
      </c>
      <c r="H235" s="164">
        <v>80</v>
      </c>
      <c r="I235" s="165"/>
      <c r="J235" s="166">
        <f t="shared" si="45"/>
        <v>0</v>
      </c>
      <c r="K235" s="167"/>
      <c r="L235" s="31"/>
      <c r="M235" s="168" t="s">
        <v>1</v>
      </c>
      <c r="N235" s="169" t="s">
        <v>38</v>
      </c>
      <c r="O235" s="59"/>
      <c r="P235" s="170">
        <f t="shared" si="46"/>
        <v>0</v>
      </c>
      <c r="Q235" s="170">
        <v>9.1E-4</v>
      </c>
      <c r="R235" s="170">
        <f t="shared" si="47"/>
        <v>7.2800000000000004E-2</v>
      </c>
      <c r="S235" s="170">
        <v>0</v>
      </c>
      <c r="T235" s="171">
        <f t="shared" si="48"/>
        <v>0</v>
      </c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R235" s="172" t="s">
        <v>247</v>
      </c>
      <c r="AT235" s="172" t="s">
        <v>221</v>
      </c>
      <c r="AU235" s="172" t="s">
        <v>84</v>
      </c>
      <c r="AY235" s="13" t="s">
        <v>219</v>
      </c>
      <c r="BE235" s="91">
        <f t="shared" si="49"/>
        <v>0</v>
      </c>
      <c r="BF235" s="91">
        <f t="shared" si="50"/>
        <v>0</v>
      </c>
      <c r="BG235" s="91">
        <f t="shared" si="51"/>
        <v>0</v>
      </c>
      <c r="BH235" s="91">
        <f t="shared" si="52"/>
        <v>0</v>
      </c>
      <c r="BI235" s="91">
        <f t="shared" si="53"/>
        <v>0</v>
      </c>
      <c r="BJ235" s="13" t="s">
        <v>84</v>
      </c>
      <c r="BK235" s="91">
        <f t="shared" si="54"/>
        <v>0</v>
      </c>
      <c r="BL235" s="13" t="s">
        <v>247</v>
      </c>
      <c r="BM235" s="172" t="s">
        <v>792</v>
      </c>
    </row>
    <row r="236" spans="1:65" s="2" customFormat="1" ht="33" customHeight="1" x14ac:dyDescent="0.2">
      <c r="A236" s="30"/>
      <c r="B236" s="128"/>
      <c r="C236" s="160" t="s">
        <v>532</v>
      </c>
      <c r="D236" s="160" t="s">
        <v>221</v>
      </c>
      <c r="E236" s="161" t="s">
        <v>698</v>
      </c>
      <c r="F236" s="162" t="s">
        <v>699</v>
      </c>
      <c r="G236" s="163" t="s">
        <v>321</v>
      </c>
      <c r="H236" s="164">
        <v>2.42</v>
      </c>
      <c r="I236" s="165"/>
      <c r="J236" s="166">
        <f t="shared" si="45"/>
        <v>0</v>
      </c>
      <c r="K236" s="167"/>
      <c r="L236" s="31"/>
      <c r="M236" s="168" t="s">
        <v>1</v>
      </c>
      <c r="N236" s="169" t="s">
        <v>38</v>
      </c>
      <c r="O236" s="59"/>
      <c r="P236" s="170">
        <f t="shared" si="46"/>
        <v>0</v>
      </c>
      <c r="Q236" s="170">
        <v>3.5000000000000001E-3</v>
      </c>
      <c r="R236" s="170">
        <f t="shared" si="47"/>
        <v>8.4700000000000001E-3</v>
      </c>
      <c r="S236" s="170">
        <v>0</v>
      </c>
      <c r="T236" s="171">
        <f t="shared" si="48"/>
        <v>0</v>
      </c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R236" s="172" t="s">
        <v>247</v>
      </c>
      <c r="AT236" s="172" t="s">
        <v>221</v>
      </c>
      <c r="AU236" s="172" t="s">
        <v>84</v>
      </c>
      <c r="AY236" s="13" t="s">
        <v>219</v>
      </c>
      <c r="BE236" s="91">
        <f t="shared" si="49"/>
        <v>0</v>
      </c>
      <c r="BF236" s="91">
        <f t="shared" si="50"/>
        <v>0</v>
      </c>
      <c r="BG236" s="91">
        <f t="shared" si="51"/>
        <v>0</v>
      </c>
      <c r="BH236" s="91">
        <f t="shared" si="52"/>
        <v>0</v>
      </c>
      <c r="BI236" s="91">
        <f t="shared" si="53"/>
        <v>0</v>
      </c>
      <c r="BJ236" s="13" t="s">
        <v>84</v>
      </c>
      <c r="BK236" s="91">
        <f t="shared" si="54"/>
        <v>0</v>
      </c>
      <c r="BL236" s="13" t="s">
        <v>247</v>
      </c>
      <c r="BM236" s="172" t="s">
        <v>796</v>
      </c>
    </row>
    <row r="237" spans="1:65" s="2" customFormat="1" ht="33" customHeight="1" x14ac:dyDescent="0.2">
      <c r="A237" s="30"/>
      <c r="B237" s="128"/>
      <c r="C237" s="160" t="s">
        <v>406</v>
      </c>
      <c r="D237" s="160" t="s">
        <v>221</v>
      </c>
      <c r="E237" s="161" t="s">
        <v>702</v>
      </c>
      <c r="F237" s="162" t="s">
        <v>703</v>
      </c>
      <c r="G237" s="163" t="s">
        <v>321</v>
      </c>
      <c r="H237" s="164">
        <v>6.3</v>
      </c>
      <c r="I237" s="165"/>
      <c r="J237" s="166">
        <f t="shared" si="45"/>
        <v>0</v>
      </c>
      <c r="K237" s="167"/>
      <c r="L237" s="31"/>
      <c r="M237" s="168" t="s">
        <v>1</v>
      </c>
      <c r="N237" s="169" t="s">
        <v>38</v>
      </c>
      <c r="O237" s="59"/>
      <c r="P237" s="170">
        <f t="shared" si="46"/>
        <v>0</v>
      </c>
      <c r="Q237" s="170">
        <v>3.96E-3</v>
      </c>
      <c r="R237" s="170">
        <f t="shared" si="47"/>
        <v>2.4947999999999998E-2</v>
      </c>
      <c r="S237" s="170">
        <v>0</v>
      </c>
      <c r="T237" s="171">
        <f t="shared" si="48"/>
        <v>0</v>
      </c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R237" s="172" t="s">
        <v>247</v>
      </c>
      <c r="AT237" s="172" t="s">
        <v>221</v>
      </c>
      <c r="AU237" s="172" t="s">
        <v>84</v>
      </c>
      <c r="AY237" s="13" t="s">
        <v>219</v>
      </c>
      <c r="BE237" s="91">
        <f t="shared" si="49"/>
        <v>0</v>
      </c>
      <c r="BF237" s="91">
        <f t="shared" si="50"/>
        <v>0</v>
      </c>
      <c r="BG237" s="91">
        <f t="shared" si="51"/>
        <v>0</v>
      </c>
      <c r="BH237" s="91">
        <f t="shared" si="52"/>
        <v>0</v>
      </c>
      <c r="BI237" s="91">
        <f t="shared" si="53"/>
        <v>0</v>
      </c>
      <c r="BJ237" s="13" t="s">
        <v>84</v>
      </c>
      <c r="BK237" s="91">
        <f t="shared" si="54"/>
        <v>0</v>
      </c>
      <c r="BL237" s="13" t="s">
        <v>247</v>
      </c>
      <c r="BM237" s="172" t="s">
        <v>799</v>
      </c>
    </row>
    <row r="238" spans="1:65" s="2" customFormat="1" ht="24.3" customHeight="1" x14ac:dyDescent="0.2">
      <c r="A238" s="30"/>
      <c r="B238" s="128"/>
      <c r="C238" s="160" t="s">
        <v>539</v>
      </c>
      <c r="D238" s="160" t="s">
        <v>221</v>
      </c>
      <c r="E238" s="161" t="s">
        <v>1726</v>
      </c>
      <c r="F238" s="162" t="s">
        <v>1727</v>
      </c>
      <c r="G238" s="163" t="s">
        <v>321</v>
      </c>
      <c r="H238" s="164">
        <v>17.760000000000002</v>
      </c>
      <c r="I238" s="165"/>
      <c r="J238" s="166">
        <f t="shared" si="45"/>
        <v>0</v>
      </c>
      <c r="K238" s="167"/>
      <c r="L238" s="31"/>
      <c r="M238" s="168" t="s">
        <v>1</v>
      </c>
      <c r="N238" s="169" t="s">
        <v>38</v>
      </c>
      <c r="O238" s="59"/>
      <c r="P238" s="170">
        <f t="shared" si="46"/>
        <v>0</v>
      </c>
      <c r="Q238" s="170">
        <v>0</v>
      </c>
      <c r="R238" s="170">
        <f t="shared" si="47"/>
        <v>0</v>
      </c>
      <c r="S238" s="170">
        <v>0</v>
      </c>
      <c r="T238" s="171">
        <f t="shared" si="48"/>
        <v>0</v>
      </c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R238" s="172" t="s">
        <v>247</v>
      </c>
      <c r="AT238" s="172" t="s">
        <v>221</v>
      </c>
      <c r="AU238" s="172" t="s">
        <v>84</v>
      </c>
      <c r="AY238" s="13" t="s">
        <v>219</v>
      </c>
      <c r="BE238" s="91">
        <f t="shared" si="49"/>
        <v>0</v>
      </c>
      <c r="BF238" s="91">
        <f t="shared" si="50"/>
        <v>0</v>
      </c>
      <c r="BG238" s="91">
        <f t="shared" si="51"/>
        <v>0</v>
      </c>
      <c r="BH238" s="91">
        <f t="shared" si="52"/>
        <v>0</v>
      </c>
      <c r="BI238" s="91">
        <f t="shared" si="53"/>
        <v>0</v>
      </c>
      <c r="BJ238" s="13" t="s">
        <v>84</v>
      </c>
      <c r="BK238" s="91">
        <f t="shared" si="54"/>
        <v>0</v>
      </c>
      <c r="BL238" s="13" t="s">
        <v>247</v>
      </c>
      <c r="BM238" s="172" t="s">
        <v>803</v>
      </c>
    </row>
    <row r="239" spans="1:65" s="2" customFormat="1" ht="16.5" customHeight="1" x14ac:dyDescent="0.2">
      <c r="A239" s="30"/>
      <c r="B239" s="128"/>
      <c r="C239" s="178" t="s">
        <v>410</v>
      </c>
      <c r="D239" s="178" t="s">
        <v>680</v>
      </c>
      <c r="E239" s="179" t="s">
        <v>1728</v>
      </c>
      <c r="F239" s="180" t="s">
        <v>1729</v>
      </c>
      <c r="G239" s="181" t="s">
        <v>250</v>
      </c>
      <c r="H239" s="182">
        <v>2.5000000000000001E-2</v>
      </c>
      <c r="I239" s="183"/>
      <c r="J239" s="184">
        <f t="shared" si="45"/>
        <v>0</v>
      </c>
      <c r="K239" s="185"/>
      <c r="L239" s="186"/>
      <c r="M239" s="187" t="s">
        <v>1</v>
      </c>
      <c r="N239" s="188" t="s">
        <v>38</v>
      </c>
      <c r="O239" s="59"/>
      <c r="P239" s="170">
        <f t="shared" si="46"/>
        <v>0</v>
      </c>
      <c r="Q239" s="170">
        <v>1</v>
      </c>
      <c r="R239" s="170">
        <f t="shared" si="47"/>
        <v>2.5000000000000001E-2</v>
      </c>
      <c r="S239" s="170">
        <v>0</v>
      </c>
      <c r="T239" s="171">
        <f t="shared" si="48"/>
        <v>0</v>
      </c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R239" s="172" t="s">
        <v>275</v>
      </c>
      <c r="AT239" s="172" t="s">
        <v>680</v>
      </c>
      <c r="AU239" s="172" t="s">
        <v>84</v>
      </c>
      <c r="AY239" s="13" t="s">
        <v>219</v>
      </c>
      <c r="BE239" s="91">
        <f t="shared" si="49"/>
        <v>0</v>
      </c>
      <c r="BF239" s="91">
        <f t="shared" si="50"/>
        <v>0</v>
      </c>
      <c r="BG239" s="91">
        <f t="shared" si="51"/>
        <v>0</v>
      </c>
      <c r="BH239" s="91">
        <f t="shared" si="52"/>
        <v>0</v>
      </c>
      <c r="BI239" s="91">
        <f t="shared" si="53"/>
        <v>0</v>
      </c>
      <c r="BJ239" s="13" t="s">
        <v>84</v>
      </c>
      <c r="BK239" s="91">
        <f t="shared" si="54"/>
        <v>0</v>
      </c>
      <c r="BL239" s="13" t="s">
        <v>247</v>
      </c>
      <c r="BM239" s="172" t="s">
        <v>1730</v>
      </c>
    </row>
    <row r="240" spans="1:65" s="2" customFormat="1" ht="21.75" customHeight="1" x14ac:dyDescent="0.2">
      <c r="A240" s="30"/>
      <c r="B240" s="128"/>
      <c r="C240" s="160" t="s">
        <v>546</v>
      </c>
      <c r="D240" s="160" t="s">
        <v>221</v>
      </c>
      <c r="E240" s="161" t="s">
        <v>1731</v>
      </c>
      <c r="F240" s="162" t="s">
        <v>1732</v>
      </c>
      <c r="G240" s="163" t="s">
        <v>321</v>
      </c>
      <c r="H240" s="164">
        <v>35.520000000000003</v>
      </c>
      <c r="I240" s="165"/>
      <c r="J240" s="166">
        <f t="shared" si="45"/>
        <v>0</v>
      </c>
      <c r="K240" s="167"/>
      <c r="L240" s="31"/>
      <c r="M240" s="168" t="s">
        <v>1</v>
      </c>
      <c r="N240" s="169" t="s">
        <v>38</v>
      </c>
      <c r="O240" s="59"/>
      <c r="P240" s="170">
        <f t="shared" si="46"/>
        <v>0</v>
      </c>
      <c r="Q240" s="170">
        <v>4.0000000000000002E-4</v>
      </c>
      <c r="R240" s="170">
        <f t="shared" si="47"/>
        <v>1.4208000000000002E-2</v>
      </c>
      <c r="S240" s="170">
        <v>0</v>
      </c>
      <c r="T240" s="171">
        <f t="shared" si="48"/>
        <v>0</v>
      </c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R240" s="172" t="s">
        <v>247</v>
      </c>
      <c r="AT240" s="172" t="s">
        <v>221</v>
      </c>
      <c r="AU240" s="172" t="s">
        <v>84</v>
      </c>
      <c r="AY240" s="13" t="s">
        <v>219</v>
      </c>
      <c r="BE240" s="91">
        <f t="shared" si="49"/>
        <v>0</v>
      </c>
      <c r="BF240" s="91">
        <f t="shared" si="50"/>
        <v>0</v>
      </c>
      <c r="BG240" s="91">
        <f t="shared" si="51"/>
        <v>0</v>
      </c>
      <c r="BH240" s="91">
        <f t="shared" si="52"/>
        <v>0</v>
      </c>
      <c r="BI240" s="91">
        <f t="shared" si="53"/>
        <v>0</v>
      </c>
      <c r="BJ240" s="13" t="s">
        <v>84</v>
      </c>
      <c r="BK240" s="91">
        <f t="shared" si="54"/>
        <v>0</v>
      </c>
      <c r="BL240" s="13" t="s">
        <v>247</v>
      </c>
      <c r="BM240" s="172" t="s">
        <v>807</v>
      </c>
    </row>
    <row r="241" spans="1:65" s="2" customFormat="1" ht="24.3" customHeight="1" x14ac:dyDescent="0.2">
      <c r="A241" s="30"/>
      <c r="B241" s="128"/>
      <c r="C241" s="178" t="s">
        <v>413</v>
      </c>
      <c r="D241" s="178" t="s">
        <v>680</v>
      </c>
      <c r="E241" s="179" t="s">
        <v>1733</v>
      </c>
      <c r="F241" s="180" t="s">
        <v>692</v>
      </c>
      <c r="G241" s="181" t="s">
        <v>321</v>
      </c>
      <c r="H241" s="182">
        <v>40.847999999999999</v>
      </c>
      <c r="I241" s="183"/>
      <c r="J241" s="184">
        <f t="shared" si="45"/>
        <v>0</v>
      </c>
      <c r="K241" s="185"/>
      <c r="L241" s="186"/>
      <c r="M241" s="187" t="s">
        <v>1</v>
      </c>
      <c r="N241" s="188" t="s">
        <v>38</v>
      </c>
      <c r="O241" s="59"/>
      <c r="P241" s="170">
        <f t="shared" si="46"/>
        <v>0</v>
      </c>
      <c r="Q241" s="170">
        <v>0</v>
      </c>
      <c r="R241" s="170">
        <f t="shared" si="47"/>
        <v>0</v>
      </c>
      <c r="S241" s="170">
        <v>0</v>
      </c>
      <c r="T241" s="171">
        <f t="shared" si="48"/>
        <v>0</v>
      </c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R241" s="172" t="s">
        <v>275</v>
      </c>
      <c r="AT241" s="172" t="s">
        <v>680</v>
      </c>
      <c r="AU241" s="172" t="s">
        <v>84</v>
      </c>
      <c r="AY241" s="13" t="s">
        <v>219</v>
      </c>
      <c r="BE241" s="91">
        <f t="shared" si="49"/>
        <v>0</v>
      </c>
      <c r="BF241" s="91">
        <f t="shared" si="50"/>
        <v>0</v>
      </c>
      <c r="BG241" s="91">
        <f t="shared" si="51"/>
        <v>0</v>
      </c>
      <c r="BH241" s="91">
        <f t="shared" si="52"/>
        <v>0</v>
      </c>
      <c r="BI241" s="91">
        <f t="shared" si="53"/>
        <v>0</v>
      </c>
      <c r="BJ241" s="13" t="s">
        <v>84</v>
      </c>
      <c r="BK241" s="91">
        <f t="shared" si="54"/>
        <v>0</v>
      </c>
      <c r="BL241" s="13" t="s">
        <v>247</v>
      </c>
      <c r="BM241" s="172" t="s">
        <v>1734</v>
      </c>
    </row>
    <row r="242" spans="1:65" s="2" customFormat="1" ht="24.3" customHeight="1" x14ac:dyDescent="0.2">
      <c r="A242" s="30"/>
      <c r="B242" s="128"/>
      <c r="C242" s="160" t="s">
        <v>553</v>
      </c>
      <c r="D242" s="160" t="s">
        <v>221</v>
      </c>
      <c r="E242" s="161" t="s">
        <v>709</v>
      </c>
      <c r="F242" s="162" t="s">
        <v>710</v>
      </c>
      <c r="G242" s="163" t="s">
        <v>711</v>
      </c>
      <c r="H242" s="189"/>
      <c r="I242" s="165"/>
      <c r="J242" s="166">
        <f t="shared" si="45"/>
        <v>0</v>
      </c>
      <c r="K242" s="167"/>
      <c r="L242" s="31"/>
      <c r="M242" s="168" t="s">
        <v>1</v>
      </c>
      <c r="N242" s="169" t="s">
        <v>38</v>
      </c>
      <c r="O242" s="59"/>
      <c r="P242" s="170">
        <f t="shared" si="46"/>
        <v>0</v>
      </c>
      <c r="Q242" s="170">
        <v>0</v>
      </c>
      <c r="R242" s="170">
        <f t="shared" si="47"/>
        <v>0</v>
      </c>
      <c r="S242" s="170">
        <v>0</v>
      </c>
      <c r="T242" s="171">
        <f t="shared" si="48"/>
        <v>0</v>
      </c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R242" s="172" t="s">
        <v>247</v>
      </c>
      <c r="AT242" s="172" t="s">
        <v>221</v>
      </c>
      <c r="AU242" s="172" t="s">
        <v>84</v>
      </c>
      <c r="AY242" s="13" t="s">
        <v>219</v>
      </c>
      <c r="BE242" s="91">
        <f t="shared" si="49"/>
        <v>0</v>
      </c>
      <c r="BF242" s="91">
        <f t="shared" si="50"/>
        <v>0</v>
      </c>
      <c r="BG242" s="91">
        <f t="shared" si="51"/>
        <v>0</v>
      </c>
      <c r="BH242" s="91">
        <f t="shared" si="52"/>
        <v>0</v>
      </c>
      <c r="BI242" s="91">
        <f t="shared" si="53"/>
        <v>0</v>
      </c>
      <c r="BJ242" s="13" t="s">
        <v>84</v>
      </c>
      <c r="BK242" s="91">
        <f t="shared" si="54"/>
        <v>0</v>
      </c>
      <c r="BL242" s="13" t="s">
        <v>247</v>
      </c>
      <c r="BM242" s="172" t="s">
        <v>1735</v>
      </c>
    </row>
    <row r="243" spans="1:65" s="11" customFormat="1" ht="22.8" customHeight="1" x14ac:dyDescent="0.25">
      <c r="B243" s="147"/>
      <c r="D243" s="148" t="s">
        <v>71</v>
      </c>
      <c r="E243" s="158" t="s">
        <v>713</v>
      </c>
      <c r="F243" s="158" t="s">
        <v>714</v>
      </c>
      <c r="I243" s="150"/>
      <c r="J243" s="159">
        <f>BK243</f>
        <v>0</v>
      </c>
      <c r="L243" s="147"/>
      <c r="M243" s="152"/>
      <c r="N243" s="153"/>
      <c r="O243" s="153"/>
      <c r="P243" s="154">
        <f>SUM(P244:P253)</f>
        <v>0</v>
      </c>
      <c r="Q243" s="153"/>
      <c r="R243" s="154">
        <f>SUM(R244:R253)</f>
        <v>0.34064986000000003</v>
      </c>
      <c r="S243" s="153"/>
      <c r="T243" s="155">
        <f>SUM(T244:T253)</f>
        <v>0</v>
      </c>
      <c r="AR243" s="148" t="s">
        <v>84</v>
      </c>
      <c r="AT243" s="156" t="s">
        <v>71</v>
      </c>
      <c r="AU243" s="156" t="s">
        <v>78</v>
      </c>
      <c r="AY243" s="148" t="s">
        <v>219</v>
      </c>
      <c r="BK243" s="157">
        <f>SUM(BK244:BK253)</f>
        <v>0</v>
      </c>
    </row>
    <row r="244" spans="1:65" s="2" customFormat="1" ht="24.3" customHeight="1" x14ac:dyDescent="0.2">
      <c r="A244" s="30"/>
      <c r="B244" s="128"/>
      <c r="C244" s="160" t="s">
        <v>417</v>
      </c>
      <c r="D244" s="160" t="s">
        <v>221</v>
      </c>
      <c r="E244" s="161" t="s">
        <v>715</v>
      </c>
      <c r="F244" s="162" t="s">
        <v>716</v>
      </c>
      <c r="G244" s="163" t="s">
        <v>321</v>
      </c>
      <c r="H244" s="164">
        <v>15.72</v>
      </c>
      <c r="I244" s="165"/>
      <c r="J244" s="166">
        <f t="shared" ref="J244:J253" si="55">ROUND(I244*H244,2)</f>
        <v>0</v>
      </c>
      <c r="K244" s="167"/>
      <c r="L244" s="31"/>
      <c r="M244" s="168" t="s">
        <v>1</v>
      </c>
      <c r="N244" s="169" t="s">
        <v>38</v>
      </c>
      <c r="O244" s="59"/>
      <c r="P244" s="170">
        <f t="shared" ref="P244:P253" si="56">O244*H244</f>
        <v>0</v>
      </c>
      <c r="Q244" s="170">
        <v>0</v>
      </c>
      <c r="R244" s="170">
        <f t="shared" ref="R244:R253" si="57">Q244*H244</f>
        <v>0</v>
      </c>
      <c r="S244" s="170">
        <v>0</v>
      </c>
      <c r="T244" s="171">
        <f t="shared" ref="T244:T253" si="58">S244*H244</f>
        <v>0</v>
      </c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R244" s="172" t="s">
        <v>247</v>
      </c>
      <c r="AT244" s="172" t="s">
        <v>221</v>
      </c>
      <c r="AU244" s="172" t="s">
        <v>84</v>
      </c>
      <c r="AY244" s="13" t="s">
        <v>219</v>
      </c>
      <c r="BE244" s="91">
        <f t="shared" ref="BE244:BE253" si="59">IF(N244="základná",J244,0)</f>
        <v>0</v>
      </c>
      <c r="BF244" s="91">
        <f t="shared" ref="BF244:BF253" si="60">IF(N244="znížená",J244,0)</f>
        <v>0</v>
      </c>
      <c r="BG244" s="91">
        <f t="shared" ref="BG244:BG253" si="61">IF(N244="zákl. prenesená",J244,0)</f>
        <v>0</v>
      </c>
      <c r="BH244" s="91">
        <f t="shared" ref="BH244:BH253" si="62">IF(N244="zníž. prenesená",J244,0)</f>
        <v>0</v>
      </c>
      <c r="BI244" s="91">
        <f t="shared" ref="BI244:BI253" si="63">IF(N244="nulová",J244,0)</f>
        <v>0</v>
      </c>
      <c r="BJ244" s="13" t="s">
        <v>84</v>
      </c>
      <c r="BK244" s="91">
        <f t="shared" ref="BK244:BK253" si="64">ROUND(I244*H244,2)</f>
        <v>0</v>
      </c>
      <c r="BL244" s="13" t="s">
        <v>247</v>
      </c>
      <c r="BM244" s="172" t="s">
        <v>815</v>
      </c>
    </row>
    <row r="245" spans="1:65" s="2" customFormat="1" ht="16.5" customHeight="1" x14ac:dyDescent="0.2">
      <c r="A245" s="30"/>
      <c r="B245" s="128"/>
      <c r="C245" s="178" t="s">
        <v>560</v>
      </c>
      <c r="D245" s="178" t="s">
        <v>680</v>
      </c>
      <c r="E245" s="179" t="s">
        <v>719</v>
      </c>
      <c r="F245" s="180" t="s">
        <v>720</v>
      </c>
      <c r="G245" s="181" t="s">
        <v>321</v>
      </c>
      <c r="H245" s="182">
        <v>18.077999999999999</v>
      </c>
      <c r="I245" s="183"/>
      <c r="J245" s="184">
        <f t="shared" si="55"/>
        <v>0</v>
      </c>
      <c r="K245" s="185"/>
      <c r="L245" s="186"/>
      <c r="M245" s="187" t="s">
        <v>1</v>
      </c>
      <c r="N245" s="188" t="s">
        <v>38</v>
      </c>
      <c r="O245" s="59"/>
      <c r="P245" s="170">
        <f t="shared" si="56"/>
        <v>0</v>
      </c>
      <c r="Q245" s="170">
        <v>6.4000000000000005E-4</v>
      </c>
      <c r="R245" s="170">
        <f t="shared" si="57"/>
        <v>1.1569920000000001E-2</v>
      </c>
      <c r="S245" s="170">
        <v>0</v>
      </c>
      <c r="T245" s="171">
        <f t="shared" si="58"/>
        <v>0</v>
      </c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R245" s="172" t="s">
        <v>275</v>
      </c>
      <c r="AT245" s="172" t="s">
        <v>680</v>
      </c>
      <c r="AU245" s="172" t="s">
        <v>84</v>
      </c>
      <c r="AY245" s="13" t="s">
        <v>219</v>
      </c>
      <c r="BE245" s="91">
        <f t="shared" si="59"/>
        <v>0</v>
      </c>
      <c r="BF245" s="91">
        <f t="shared" si="60"/>
        <v>0</v>
      </c>
      <c r="BG245" s="91">
        <f t="shared" si="61"/>
        <v>0</v>
      </c>
      <c r="BH245" s="91">
        <f t="shared" si="62"/>
        <v>0</v>
      </c>
      <c r="BI245" s="91">
        <f t="shared" si="63"/>
        <v>0</v>
      </c>
      <c r="BJ245" s="13" t="s">
        <v>84</v>
      </c>
      <c r="BK245" s="91">
        <f t="shared" si="64"/>
        <v>0</v>
      </c>
      <c r="BL245" s="13" t="s">
        <v>247</v>
      </c>
      <c r="BM245" s="172" t="s">
        <v>819</v>
      </c>
    </row>
    <row r="246" spans="1:65" s="2" customFormat="1" ht="21.75" customHeight="1" x14ac:dyDescent="0.2">
      <c r="A246" s="30"/>
      <c r="B246" s="128"/>
      <c r="C246" s="160" t="s">
        <v>564</v>
      </c>
      <c r="D246" s="160" t="s">
        <v>221</v>
      </c>
      <c r="E246" s="161" t="s">
        <v>1736</v>
      </c>
      <c r="F246" s="162" t="s">
        <v>1737</v>
      </c>
      <c r="G246" s="163" t="s">
        <v>321</v>
      </c>
      <c r="H246" s="164">
        <v>55</v>
      </c>
      <c r="I246" s="165"/>
      <c r="J246" s="166">
        <f t="shared" si="55"/>
        <v>0</v>
      </c>
      <c r="K246" s="167"/>
      <c r="L246" s="31"/>
      <c r="M246" s="168" t="s">
        <v>1</v>
      </c>
      <c r="N246" s="169" t="s">
        <v>38</v>
      </c>
      <c r="O246" s="59"/>
      <c r="P246" s="170">
        <f t="shared" si="56"/>
        <v>0</v>
      </c>
      <c r="Q246" s="170">
        <v>3.0000000000000001E-5</v>
      </c>
      <c r="R246" s="170">
        <f t="shared" si="57"/>
        <v>1.65E-3</v>
      </c>
      <c r="S246" s="170">
        <v>0</v>
      </c>
      <c r="T246" s="171">
        <f t="shared" si="58"/>
        <v>0</v>
      </c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R246" s="172" t="s">
        <v>247</v>
      </c>
      <c r="AT246" s="172" t="s">
        <v>221</v>
      </c>
      <c r="AU246" s="172" t="s">
        <v>84</v>
      </c>
      <c r="AY246" s="13" t="s">
        <v>219</v>
      </c>
      <c r="BE246" s="91">
        <f t="shared" si="59"/>
        <v>0</v>
      </c>
      <c r="BF246" s="91">
        <f t="shared" si="60"/>
        <v>0</v>
      </c>
      <c r="BG246" s="91">
        <f t="shared" si="61"/>
        <v>0</v>
      </c>
      <c r="BH246" s="91">
        <f t="shared" si="62"/>
        <v>0</v>
      </c>
      <c r="BI246" s="91">
        <f t="shared" si="63"/>
        <v>0</v>
      </c>
      <c r="BJ246" s="13" t="s">
        <v>84</v>
      </c>
      <c r="BK246" s="91">
        <f t="shared" si="64"/>
        <v>0</v>
      </c>
      <c r="BL246" s="13" t="s">
        <v>247</v>
      </c>
      <c r="BM246" s="172" t="s">
        <v>823</v>
      </c>
    </row>
    <row r="247" spans="1:65" s="2" customFormat="1" ht="24.3" customHeight="1" x14ac:dyDescent="0.2">
      <c r="A247" s="30"/>
      <c r="B247" s="128"/>
      <c r="C247" s="178" t="s">
        <v>568</v>
      </c>
      <c r="D247" s="178" t="s">
        <v>680</v>
      </c>
      <c r="E247" s="179" t="s">
        <v>1738</v>
      </c>
      <c r="F247" s="180" t="s">
        <v>1739</v>
      </c>
      <c r="G247" s="181" t="s">
        <v>321</v>
      </c>
      <c r="H247" s="182">
        <v>60</v>
      </c>
      <c r="I247" s="183"/>
      <c r="J247" s="184">
        <f t="shared" si="55"/>
        <v>0</v>
      </c>
      <c r="K247" s="185"/>
      <c r="L247" s="186"/>
      <c r="M247" s="187" t="s">
        <v>1</v>
      </c>
      <c r="N247" s="188" t="s">
        <v>38</v>
      </c>
      <c r="O247" s="59"/>
      <c r="P247" s="170">
        <f t="shared" si="56"/>
        <v>0</v>
      </c>
      <c r="Q247" s="170">
        <v>2.5400000000000002E-3</v>
      </c>
      <c r="R247" s="170">
        <f t="shared" si="57"/>
        <v>0.15240000000000001</v>
      </c>
      <c r="S247" s="170">
        <v>0</v>
      </c>
      <c r="T247" s="171">
        <f t="shared" si="58"/>
        <v>0</v>
      </c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R247" s="172" t="s">
        <v>275</v>
      </c>
      <c r="AT247" s="172" t="s">
        <v>680</v>
      </c>
      <c r="AU247" s="172" t="s">
        <v>84</v>
      </c>
      <c r="AY247" s="13" t="s">
        <v>219</v>
      </c>
      <c r="BE247" s="91">
        <f t="shared" si="59"/>
        <v>0</v>
      </c>
      <c r="BF247" s="91">
        <f t="shared" si="60"/>
        <v>0</v>
      </c>
      <c r="BG247" s="91">
        <f t="shared" si="61"/>
        <v>0</v>
      </c>
      <c r="BH247" s="91">
        <f t="shared" si="62"/>
        <v>0</v>
      </c>
      <c r="BI247" s="91">
        <f t="shared" si="63"/>
        <v>0</v>
      </c>
      <c r="BJ247" s="13" t="s">
        <v>84</v>
      </c>
      <c r="BK247" s="91">
        <f t="shared" si="64"/>
        <v>0</v>
      </c>
      <c r="BL247" s="13" t="s">
        <v>247</v>
      </c>
      <c r="BM247" s="172" t="s">
        <v>827</v>
      </c>
    </row>
    <row r="248" spans="1:65" s="2" customFormat="1" ht="24.3" customHeight="1" x14ac:dyDescent="0.2">
      <c r="A248" s="30"/>
      <c r="B248" s="128"/>
      <c r="C248" s="160" t="s">
        <v>421</v>
      </c>
      <c r="D248" s="160" t="s">
        <v>221</v>
      </c>
      <c r="E248" s="161" t="s">
        <v>1740</v>
      </c>
      <c r="F248" s="162" t="s">
        <v>1741</v>
      </c>
      <c r="G248" s="163" t="s">
        <v>321</v>
      </c>
      <c r="H248" s="164">
        <v>62.5</v>
      </c>
      <c r="I248" s="165"/>
      <c r="J248" s="166">
        <f t="shared" si="55"/>
        <v>0</v>
      </c>
      <c r="K248" s="167"/>
      <c r="L248" s="31"/>
      <c r="M248" s="168" t="s">
        <v>1</v>
      </c>
      <c r="N248" s="169" t="s">
        <v>38</v>
      </c>
      <c r="O248" s="59"/>
      <c r="P248" s="170">
        <f t="shared" si="56"/>
        <v>0</v>
      </c>
      <c r="Q248" s="170">
        <v>0</v>
      </c>
      <c r="R248" s="170">
        <f t="shared" si="57"/>
        <v>0</v>
      </c>
      <c r="S248" s="170">
        <v>0</v>
      </c>
      <c r="T248" s="171">
        <f t="shared" si="58"/>
        <v>0</v>
      </c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R248" s="172" t="s">
        <v>247</v>
      </c>
      <c r="AT248" s="172" t="s">
        <v>221</v>
      </c>
      <c r="AU248" s="172" t="s">
        <v>84</v>
      </c>
      <c r="AY248" s="13" t="s">
        <v>219</v>
      </c>
      <c r="BE248" s="91">
        <f t="shared" si="59"/>
        <v>0</v>
      </c>
      <c r="BF248" s="91">
        <f t="shared" si="60"/>
        <v>0</v>
      </c>
      <c r="BG248" s="91">
        <f t="shared" si="61"/>
        <v>0</v>
      </c>
      <c r="BH248" s="91">
        <f t="shared" si="62"/>
        <v>0</v>
      </c>
      <c r="BI248" s="91">
        <f t="shared" si="63"/>
        <v>0</v>
      </c>
      <c r="BJ248" s="13" t="s">
        <v>84</v>
      </c>
      <c r="BK248" s="91">
        <f t="shared" si="64"/>
        <v>0</v>
      </c>
      <c r="BL248" s="13" t="s">
        <v>247</v>
      </c>
      <c r="BM248" s="172" t="s">
        <v>1742</v>
      </c>
    </row>
    <row r="249" spans="1:65" s="2" customFormat="1" ht="21.75" customHeight="1" x14ac:dyDescent="0.2">
      <c r="A249" s="30"/>
      <c r="B249" s="128"/>
      <c r="C249" s="178" t="s">
        <v>575</v>
      </c>
      <c r="D249" s="178" t="s">
        <v>680</v>
      </c>
      <c r="E249" s="179" t="s">
        <v>1743</v>
      </c>
      <c r="F249" s="180" t="s">
        <v>1744</v>
      </c>
      <c r="G249" s="181" t="s">
        <v>321</v>
      </c>
      <c r="H249" s="182">
        <v>71.875</v>
      </c>
      <c r="I249" s="183"/>
      <c r="J249" s="184">
        <f t="shared" si="55"/>
        <v>0</v>
      </c>
      <c r="K249" s="185"/>
      <c r="L249" s="186"/>
      <c r="M249" s="187" t="s">
        <v>1</v>
      </c>
      <c r="N249" s="188" t="s">
        <v>38</v>
      </c>
      <c r="O249" s="59"/>
      <c r="P249" s="170">
        <f t="shared" si="56"/>
        <v>0</v>
      </c>
      <c r="Q249" s="170">
        <v>2.9999999999999997E-4</v>
      </c>
      <c r="R249" s="170">
        <f t="shared" si="57"/>
        <v>2.1562499999999998E-2</v>
      </c>
      <c r="S249" s="170">
        <v>0</v>
      </c>
      <c r="T249" s="171">
        <f t="shared" si="58"/>
        <v>0</v>
      </c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R249" s="172" t="s">
        <v>275</v>
      </c>
      <c r="AT249" s="172" t="s">
        <v>680</v>
      </c>
      <c r="AU249" s="172" t="s">
        <v>84</v>
      </c>
      <c r="AY249" s="13" t="s">
        <v>219</v>
      </c>
      <c r="BE249" s="91">
        <f t="shared" si="59"/>
        <v>0</v>
      </c>
      <c r="BF249" s="91">
        <f t="shared" si="60"/>
        <v>0</v>
      </c>
      <c r="BG249" s="91">
        <f t="shared" si="61"/>
        <v>0</v>
      </c>
      <c r="BH249" s="91">
        <f t="shared" si="62"/>
        <v>0</v>
      </c>
      <c r="BI249" s="91">
        <f t="shared" si="63"/>
        <v>0</v>
      </c>
      <c r="BJ249" s="13" t="s">
        <v>84</v>
      </c>
      <c r="BK249" s="91">
        <f t="shared" si="64"/>
        <v>0</v>
      </c>
      <c r="BL249" s="13" t="s">
        <v>247</v>
      </c>
      <c r="BM249" s="172" t="s">
        <v>837</v>
      </c>
    </row>
    <row r="250" spans="1:65" s="2" customFormat="1" ht="24.3" customHeight="1" x14ac:dyDescent="0.2">
      <c r="A250" s="30"/>
      <c r="B250" s="128"/>
      <c r="C250" s="160" t="s">
        <v>424</v>
      </c>
      <c r="D250" s="160" t="s">
        <v>221</v>
      </c>
      <c r="E250" s="161" t="s">
        <v>1745</v>
      </c>
      <c r="F250" s="162" t="s">
        <v>1746</v>
      </c>
      <c r="G250" s="163" t="s">
        <v>380</v>
      </c>
      <c r="H250" s="164">
        <v>55</v>
      </c>
      <c r="I250" s="165"/>
      <c r="J250" s="166">
        <f t="shared" si="55"/>
        <v>0</v>
      </c>
      <c r="K250" s="167"/>
      <c r="L250" s="31"/>
      <c r="M250" s="168" t="s">
        <v>1</v>
      </c>
      <c r="N250" s="169" t="s">
        <v>38</v>
      </c>
      <c r="O250" s="59"/>
      <c r="P250" s="170">
        <f t="shared" si="56"/>
        <v>0</v>
      </c>
      <c r="Q250" s="170">
        <v>1.0000000000000001E-5</v>
      </c>
      <c r="R250" s="170">
        <f t="shared" si="57"/>
        <v>5.5000000000000003E-4</v>
      </c>
      <c r="S250" s="170">
        <v>0</v>
      </c>
      <c r="T250" s="171">
        <f t="shared" si="58"/>
        <v>0</v>
      </c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R250" s="172" t="s">
        <v>247</v>
      </c>
      <c r="AT250" s="172" t="s">
        <v>221</v>
      </c>
      <c r="AU250" s="172" t="s">
        <v>84</v>
      </c>
      <c r="AY250" s="13" t="s">
        <v>219</v>
      </c>
      <c r="BE250" s="91">
        <f t="shared" si="59"/>
        <v>0</v>
      </c>
      <c r="BF250" s="91">
        <f t="shared" si="60"/>
        <v>0</v>
      </c>
      <c r="BG250" s="91">
        <f t="shared" si="61"/>
        <v>0</v>
      </c>
      <c r="BH250" s="91">
        <f t="shared" si="62"/>
        <v>0</v>
      </c>
      <c r="BI250" s="91">
        <f t="shared" si="63"/>
        <v>0</v>
      </c>
      <c r="BJ250" s="13" t="s">
        <v>84</v>
      </c>
      <c r="BK250" s="91">
        <f t="shared" si="64"/>
        <v>0</v>
      </c>
      <c r="BL250" s="13" t="s">
        <v>247</v>
      </c>
      <c r="BM250" s="172" t="s">
        <v>1747</v>
      </c>
    </row>
    <row r="251" spans="1:65" s="2" customFormat="1" ht="33" customHeight="1" x14ac:dyDescent="0.2">
      <c r="A251" s="30"/>
      <c r="B251" s="128"/>
      <c r="C251" s="160" t="s">
        <v>582</v>
      </c>
      <c r="D251" s="160" t="s">
        <v>221</v>
      </c>
      <c r="E251" s="161" t="s">
        <v>1748</v>
      </c>
      <c r="F251" s="162" t="s">
        <v>1749</v>
      </c>
      <c r="G251" s="163" t="s">
        <v>380</v>
      </c>
      <c r="H251" s="164">
        <v>53</v>
      </c>
      <c r="I251" s="165"/>
      <c r="J251" s="166">
        <f t="shared" si="55"/>
        <v>0</v>
      </c>
      <c r="K251" s="167"/>
      <c r="L251" s="31"/>
      <c r="M251" s="168" t="s">
        <v>1</v>
      </c>
      <c r="N251" s="169" t="s">
        <v>38</v>
      </c>
      <c r="O251" s="59"/>
      <c r="P251" s="170">
        <f t="shared" si="56"/>
        <v>0</v>
      </c>
      <c r="Q251" s="170">
        <v>3.0000000000000001E-5</v>
      </c>
      <c r="R251" s="170">
        <f t="shared" si="57"/>
        <v>1.5900000000000001E-3</v>
      </c>
      <c r="S251" s="170">
        <v>0</v>
      </c>
      <c r="T251" s="171">
        <f t="shared" si="58"/>
        <v>0</v>
      </c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R251" s="172" t="s">
        <v>247</v>
      </c>
      <c r="AT251" s="172" t="s">
        <v>221</v>
      </c>
      <c r="AU251" s="172" t="s">
        <v>84</v>
      </c>
      <c r="AY251" s="13" t="s">
        <v>219</v>
      </c>
      <c r="BE251" s="91">
        <f t="shared" si="59"/>
        <v>0</v>
      </c>
      <c r="BF251" s="91">
        <f t="shared" si="60"/>
        <v>0</v>
      </c>
      <c r="BG251" s="91">
        <f t="shared" si="61"/>
        <v>0</v>
      </c>
      <c r="BH251" s="91">
        <f t="shared" si="62"/>
        <v>0</v>
      </c>
      <c r="BI251" s="91">
        <f t="shared" si="63"/>
        <v>0</v>
      </c>
      <c r="BJ251" s="13" t="s">
        <v>84</v>
      </c>
      <c r="BK251" s="91">
        <f t="shared" si="64"/>
        <v>0</v>
      </c>
      <c r="BL251" s="13" t="s">
        <v>247</v>
      </c>
      <c r="BM251" s="172" t="s">
        <v>844</v>
      </c>
    </row>
    <row r="252" spans="1:65" s="2" customFormat="1" ht="24.3" customHeight="1" x14ac:dyDescent="0.2">
      <c r="A252" s="30"/>
      <c r="B252" s="128"/>
      <c r="C252" s="178" t="s">
        <v>428</v>
      </c>
      <c r="D252" s="178" t="s">
        <v>680</v>
      </c>
      <c r="E252" s="179" t="s">
        <v>1750</v>
      </c>
      <c r="F252" s="180" t="s">
        <v>1751</v>
      </c>
      <c r="G252" s="181" t="s">
        <v>321</v>
      </c>
      <c r="H252" s="182">
        <v>19.106999999999999</v>
      </c>
      <c r="I252" s="183"/>
      <c r="J252" s="184">
        <f t="shared" si="55"/>
        <v>0</v>
      </c>
      <c r="K252" s="185"/>
      <c r="L252" s="186"/>
      <c r="M252" s="187" t="s">
        <v>1</v>
      </c>
      <c r="N252" s="188" t="s">
        <v>38</v>
      </c>
      <c r="O252" s="59"/>
      <c r="P252" s="170">
        <f t="shared" si="56"/>
        <v>0</v>
      </c>
      <c r="Q252" s="170">
        <v>7.92E-3</v>
      </c>
      <c r="R252" s="170">
        <f t="shared" si="57"/>
        <v>0.15132744000000001</v>
      </c>
      <c r="S252" s="170">
        <v>0</v>
      </c>
      <c r="T252" s="171">
        <f t="shared" si="58"/>
        <v>0</v>
      </c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R252" s="172" t="s">
        <v>275</v>
      </c>
      <c r="AT252" s="172" t="s">
        <v>680</v>
      </c>
      <c r="AU252" s="172" t="s">
        <v>84</v>
      </c>
      <c r="AY252" s="13" t="s">
        <v>219</v>
      </c>
      <c r="BE252" s="91">
        <f t="shared" si="59"/>
        <v>0</v>
      </c>
      <c r="BF252" s="91">
        <f t="shared" si="60"/>
        <v>0</v>
      </c>
      <c r="BG252" s="91">
        <f t="shared" si="61"/>
        <v>0</v>
      </c>
      <c r="BH252" s="91">
        <f t="shared" si="62"/>
        <v>0</v>
      </c>
      <c r="BI252" s="91">
        <f t="shared" si="63"/>
        <v>0</v>
      </c>
      <c r="BJ252" s="13" t="s">
        <v>84</v>
      </c>
      <c r="BK252" s="91">
        <f t="shared" si="64"/>
        <v>0</v>
      </c>
      <c r="BL252" s="13" t="s">
        <v>247</v>
      </c>
      <c r="BM252" s="172" t="s">
        <v>1752</v>
      </c>
    </row>
    <row r="253" spans="1:65" s="2" customFormat="1" ht="24.3" customHeight="1" x14ac:dyDescent="0.2">
      <c r="A253" s="30"/>
      <c r="B253" s="128"/>
      <c r="C253" s="160" t="s">
        <v>589</v>
      </c>
      <c r="D253" s="160" t="s">
        <v>221</v>
      </c>
      <c r="E253" s="161" t="s">
        <v>1753</v>
      </c>
      <c r="F253" s="162" t="s">
        <v>1754</v>
      </c>
      <c r="G253" s="163" t="s">
        <v>711</v>
      </c>
      <c r="H253" s="189"/>
      <c r="I253" s="165"/>
      <c r="J253" s="166">
        <f t="shared" si="55"/>
        <v>0</v>
      </c>
      <c r="K253" s="167"/>
      <c r="L253" s="31"/>
      <c r="M253" s="168" t="s">
        <v>1</v>
      </c>
      <c r="N253" s="169" t="s">
        <v>38</v>
      </c>
      <c r="O253" s="59"/>
      <c r="P253" s="170">
        <f t="shared" si="56"/>
        <v>0</v>
      </c>
      <c r="Q253" s="170">
        <v>0</v>
      </c>
      <c r="R253" s="170">
        <f t="shared" si="57"/>
        <v>0</v>
      </c>
      <c r="S253" s="170">
        <v>0</v>
      </c>
      <c r="T253" s="171">
        <f t="shared" si="58"/>
        <v>0</v>
      </c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R253" s="172" t="s">
        <v>247</v>
      </c>
      <c r="AT253" s="172" t="s">
        <v>221</v>
      </c>
      <c r="AU253" s="172" t="s">
        <v>84</v>
      </c>
      <c r="AY253" s="13" t="s">
        <v>219</v>
      </c>
      <c r="BE253" s="91">
        <f t="shared" si="59"/>
        <v>0</v>
      </c>
      <c r="BF253" s="91">
        <f t="shared" si="60"/>
        <v>0</v>
      </c>
      <c r="BG253" s="91">
        <f t="shared" si="61"/>
        <v>0</v>
      </c>
      <c r="BH253" s="91">
        <f t="shared" si="62"/>
        <v>0</v>
      </c>
      <c r="BI253" s="91">
        <f t="shared" si="63"/>
        <v>0</v>
      </c>
      <c r="BJ253" s="13" t="s">
        <v>84</v>
      </c>
      <c r="BK253" s="91">
        <f t="shared" si="64"/>
        <v>0</v>
      </c>
      <c r="BL253" s="13" t="s">
        <v>247</v>
      </c>
      <c r="BM253" s="172" t="s">
        <v>1755</v>
      </c>
    </row>
    <row r="254" spans="1:65" s="11" customFormat="1" ht="22.8" customHeight="1" x14ac:dyDescent="0.25">
      <c r="B254" s="147"/>
      <c r="D254" s="148" t="s">
        <v>71</v>
      </c>
      <c r="E254" s="158" t="s">
        <v>725</v>
      </c>
      <c r="F254" s="158" t="s">
        <v>726</v>
      </c>
      <c r="I254" s="150"/>
      <c r="J254" s="159">
        <f>BK254</f>
        <v>0</v>
      </c>
      <c r="L254" s="147"/>
      <c r="M254" s="152"/>
      <c r="N254" s="153"/>
      <c r="O254" s="153"/>
      <c r="P254" s="154">
        <f>SUM(P255:P269)</f>
        <v>0</v>
      </c>
      <c r="Q254" s="153"/>
      <c r="R254" s="154">
        <f>SUM(R255:R269)</f>
        <v>0.85211345000000005</v>
      </c>
      <c r="S254" s="153"/>
      <c r="T254" s="155">
        <f>SUM(T255:T269)</f>
        <v>0</v>
      </c>
      <c r="AR254" s="148" t="s">
        <v>84</v>
      </c>
      <c r="AT254" s="156" t="s">
        <v>71</v>
      </c>
      <c r="AU254" s="156" t="s">
        <v>78</v>
      </c>
      <c r="AY254" s="148" t="s">
        <v>219</v>
      </c>
      <c r="BK254" s="157">
        <f>SUM(BK255:BK269)</f>
        <v>0</v>
      </c>
    </row>
    <row r="255" spans="1:65" s="2" customFormat="1" ht="16.5" customHeight="1" x14ac:dyDescent="0.2">
      <c r="A255" s="30"/>
      <c r="B255" s="128"/>
      <c r="C255" s="160" t="s">
        <v>431</v>
      </c>
      <c r="D255" s="160" t="s">
        <v>221</v>
      </c>
      <c r="E255" s="161" t="s">
        <v>1756</v>
      </c>
      <c r="F255" s="162" t="s">
        <v>1757</v>
      </c>
      <c r="G255" s="163" t="s">
        <v>321</v>
      </c>
      <c r="H255" s="164">
        <v>16.899999999999999</v>
      </c>
      <c r="I255" s="165"/>
      <c r="J255" s="166">
        <f t="shared" ref="J255:J269" si="65">ROUND(I255*H255,2)</f>
        <v>0</v>
      </c>
      <c r="K255" s="167"/>
      <c r="L255" s="31"/>
      <c r="M255" s="168" t="s">
        <v>1</v>
      </c>
      <c r="N255" s="169" t="s">
        <v>38</v>
      </c>
      <c r="O255" s="59"/>
      <c r="P255" s="170">
        <f t="shared" ref="P255:P269" si="66">O255*H255</f>
        <v>0</v>
      </c>
      <c r="Q255" s="170">
        <v>0</v>
      </c>
      <c r="R255" s="170">
        <f t="shared" ref="R255:R269" si="67">Q255*H255</f>
        <v>0</v>
      </c>
      <c r="S255" s="170">
        <v>0</v>
      </c>
      <c r="T255" s="171">
        <f t="shared" ref="T255:T269" si="68">S255*H255</f>
        <v>0</v>
      </c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R255" s="172" t="s">
        <v>247</v>
      </c>
      <c r="AT255" s="172" t="s">
        <v>221</v>
      </c>
      <c r="AU255" s="172" t="s">
        <v>84</v>
      </c>
      <c r="AY255" s="13" t="s">
        <v>219</v>
      </c>
      <c r="BE255" s="91">
        <f t="shared" ref="BE255:BE269" si="69">IF(N255="základná",J255,0)</f>
        <v>0</v>
      </c>
      <c r="BF255" s="91">
        <f t="shared" ref="BF255:BF269" si="70">IF(N255="znížená",J255,0)</f>
        <v>0</v>
      </c>
      <c r="BG255" s="91">
        <f t="shared" ref="BG255:BG269" si="71">IF(N255="zákl. prenesená",J255,0)</f>
        <v>0</v>
      </c>
      <c r="BH255" s="91">
        <f t="shared" ref="BH255:BH269" si="72">IF(N255="zníž. prenesená",J255,0)</f>
        <v>0</v>
      </c>
      <c r="BI255" s="91">
        <f t="shared" ref="BI255:BI269" si="73">IF(N255="nulová",J255,0)</f>
        <v>0</v>
      </c>
      <c r="BJ255" s="13" t="s">
        <v>84</v>
      </c>
      <c r="BK255" s="91">
        <f t="shared" ref="BK255:BK269" si="74">ROUND(I255*H255,2)</f>
        <v>0</v>
      </c>
      <c r="BL255" s="13" t="s">
        <v>247</v>
      </c>
      <c r="BM255" s="172" t="s">
        <v>851</v>
      </c>
    </row>
    <row r="256" spans="1:65" s="2" customFormat="1" ht="16.5" customHeight="1" x14ac:dyDescent="0.2">
      <c r="A256" s="30"/>
      <c r="B256" s="128"/>
      <c r="C256" s="178" t="s">
        <v>596</v>
      </c>
      <c r="D256" s="178" t="s">
        <v>680</v>
      </c>
      <c r="E256" s="179" t="s">
        <v>1758</v>
      </c>
      <c r="F256" s="180" t="s">
        <v>1759</v>
      </c>
      <c r="G256" s="181" t="s">
        <v>224</v>
      </c>
      <c r="H256" s="182">
        <v>1.603</v>
      </c>
      <c r="I256" s="183"/>
      <c r="J256" s="184">
        <f t="shared" si="65"/>
        <v>0</v>
      </c>
      <c r="K256" s="185"/>
      <c r="L256" s="186"/>
      <c r="M256" s="187" t="s">
        <v>1</v>
      </c>
      <c r="N256" s="188" t="s">
        <v>38</v>
      </c>
      <c r="O256" s="59"/>
      <c r="P256" s="170">
        <f t="shared" si="66"/>
        <v>0</v>
      </c>
      <c r="Q256" s="170">
        <v>0</v>
      </c>
      <c r="R256" s="170">
        <f t="shared" si="67"/>
        <v>0</v>
      </c>
      <c r="S256" s="170">
        <v>0</v>
      </c>
      <c r="T256" s="171">
        <f t="shared" si="68"/>
        <v>0</v>
      </c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R256" s="172" t="s">
        <v>275</v>
      </c>
      <c r="AT256" s="172" t="s">
        <v>680</v>
      </c>
      <c r="AU256" s="172" t="s">
        <v>84</v>
      </c>
      <c r="AY256" s="13" t="s">
        <v>219</v>
      </c>
      <c r="BE256" s="91">
        <f t="shared" si="69"/>
        <v>0</v>
      </c>
      <c r="BF256" s="91">
        <f t="shared" si="70"/>
        <v>0</v>
      </c>
      <c r="BG256" s="91">
        <f t="shared" si="71"/>
        <v>0</v>
      </c>
      <c r="BH256" s="91">
        <f t="shared" si="72"/>
        <v>0</v>
      </c>
      <c r="BI256" s="91">
        <f t="shared" si="73"/>
        <v>0</v>
      </c>
      <c r="BJ256" s="13" t="s">
        <v>84</v>
      </c>
      <c r="BK256" s="91">
        <f t="shared" si="74"/>
        <v>0</v>
      </c>
      <c r="BL256" s="13" t="s">
        <v>247</v>
      </c>
      <c r="BM256" s="172" t="s">
        <v>855</v>
      </c>
    </row>
    <row r="257" spans="1:65" s="2" customFormat="1" ht="16.5" customHeight="1" x14ac:dyDescent="0.2">
      <c r="A257" s="30"/>
      <c r="B257" s="128"/>
      <c r="C257" s="160" t="s">
        <v>435</v>
      </c>
      <c r="D257" s="160" t="s">
        <v>221</v>
      </c>
      <c r="E257" s="161" t="s">
        <v>735</v>
      </c>
      <c r="F257" s="162" t="s">
        <v>736</v>
      </c>
      <c r="G257" s="163" t="s">
        <v>321</v>
      </c>
      <c r="H257" s="164">
        <v>422.77</v>
      </c>
      <c r="I257" s="165"/>
      <c r="J257" s="166">
        <f t="shared" si="65"/>
        <v>0</v>
      </c>
      <c r="K257" s="167"/>
      <c r="L257" s="31"/>
      <c r="M257" s="168" t="s">
        <v>1</v>
      </c>
      <c r="N257" s="169" t="s">
        <v>38</v>
      </c>
      <c r="O257" s="59"/>
      <c r="P257" s="170">
        <f t="shared" si="66"/>
        <v>0</v>
      </c>
      <c r="Q257" s="170">
        <v>0</v>
      </c>
      <c r="R257" s="170">
        <f t="shared" si="67"/>
        <v>0</v>
      </c>
      <c r="S257" s="170">
        <v>0</v>
      </c>
      <c r="T257" s="171">
        <f t="shared" si="68"/>
        <v>0</v>
      </c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R257" s="172" t="s">
        <v>247</v>
      </c>
      <c r="AT257" s="172" t="s">
        <v>221</v>
      </c>
      <c r="AU257" s="172" t="s">
        <v>84</v>
      </c>
      <c r="AY257" s="13" t="s">
        <v>219</v>
      </c>
      <c r="BE257" s="91">
        <f t="shared" si="69"/>
        <v>0</v>
      </c>
      <c r="BF257" s="91">
        <f t="shared" si="70"/>
        <v>0</v>
      </c>
      <c r="BG257" s="91">
        <f t="shared" si="71"/>
        <v>0</v>
      </c>
      <c r="BH257" s="91">
        <f t="shared" si="72"/>
        <v>0</v>
      </c>
      <c r="BI257" s="91">
        <f t="shared" si="73"/>
        <v>0</v>
      </c>
      <c r="BJ257" s="13" t="s">
        <v>84</v>
      </c>
      <c r="BK257" s="91">
        <f t="shared" si="74"/>
        <v>0</v>
      </c>
      <c r="BL257" s="13" t="s">
        <v>247</v>
      </c>
      <c r="BM257" s="172" t="s">
        <v>1760</v>
      </c>
    </row>
    <row r="258" spans="1:65" s="2" customFormat="1" ht="21.75" customHeight="1" x14ac:dyDescent="0.2">
      <c r="A258" s="30"/>
      <c r="B258" s="128"/>
      <c r="C258" s="178" t="s">
        <v>603</v>
      </c>
      <c r="D258" s="178" t="s">
        <v>680</v>
      </c>
      <c r="E258" s="179" t="s">
        <v>742</v>
      </c>
      <c r="F258" s="180" t="s">
        <v>743</v>
      </c>
      <c r="G258" s="181" t="s">
        <v>321</v>
      </c>
      <c r="H258" s="182">
        <v>862.452</v>
      </c>
      <c r="I258" s="183"/>
      <c r="J258" s="184">
        <f t="shared" si="65"/>
        <v>0</v>
      </c>
      <c r="K258" s="185"/>
      <c r="L258" s="186"/>
      <c r="M258" s="187" t="s">
        <v>1</v>
      </c>
      <c r="N258" s="188" t="s">
        <v>38</v>
      </c>
      <c r="O258" s="59"/>
      <c r="P258" s="170">
        <f t="shared" si="66"/>
        <v>0</v>
      </c>
      <c r="Q258" s="170">
        <v>0</v>
      </c>
      <c r="R258" s="170">
        <f t="shared" si="67"/>
        <v>0</v>
      </c>
      <c r="S258" s="170">
        <v>0</v>
      </c>
      <c r="T258" s="171">
        <f t="shared" si="68"/>
        <v>0</v>
      </c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R258" s="172" t="s">
        <v>275</v>
      </c>
      <c r="AT258" s="172" t="s">
        <v>680</v>
      </c>
      <c r="AU258" s="172" t="s">
        <v>84</v>
      </c>
      <c r="AY258" s="13" t="s">
        <v>219</v>
      </c>
      <c r="BE258" s="91">
        <f t="shared" si="69"/>
        <v>0</v>
      </c>
      <c r="BF258" s="91">
        <f t="shared" si="70"/>
        <v>0</v>
      </c>
      <c r="BG258" s="91">
        <f t="shared" si="71"/>
        <v>0</v>
      </c>
      <c r="BH258" s="91">
        <f t="shared" si="72"/>
        <v>0</v>
      </c>
      <c r="BI258" s="91">
        <f t="shared" si="73"/>
        <v>0</v>
      </c>
      <c r="BJ258" s="13" t="s">
        <v>84</v>
      </c>
      <c r="BK258" s="91">
        <f t="shared" si="74"/>
        <v>0</v>
      </c>
      <c r="BL258" s="13" t="s">
        <v>247</v>
      </c>
      <c r="BM258" s="172" t="s">
        <v>864</v>
      </c>
    </row>
    <row r="259" spans="1:65" s="2" customFormat="1" ht="16.5" customHeight="1" x14ac:dyDescent="0.2">
      <c r="A259" s="30"/>
      <c r="B259" s="128"/>
      <c r="C259" s="160" t="s">
        <v>438</v>
      </c>
      <c r="D259" s="160" t="s">
        <v>221</v>
      </c>
      <c r="E259" s="161" t="s">
        <v>749</v>
      </c>
      <c r="F259" s="162" t="s">
        <v>750</v>
      </c>
      <c r="G259" s="163" t="s">
        <v>321</v>
      </c>
      <c r="H259" s="164">
        <v>4</v>
      </c>
      <c r="I259" s="165"/>
      <c r="J259" s="166">
        <f t="shared" si="65"/>
        <v>0</v>
      </c>
      <c r="K259" s="167"/>
      <c r="L259" s="31"/>
      <c r="M259" s="168" t="s">
        <v>1</v>
      </c>
      <c r="N259" s="169" t="s">
        <v>38</v>
      </c>
      <c r="O259" s="59"/>
      <c r="P259" s="170">
        <f t="shared" si="66"/>
        <v>0</v>
      </c>
      <c r="Q259" s="170">
        <v>0</v>
      </c>
      <c r="R259" s="170">
        <f t="shared" si="67"/>
        <v>0</v>
      </c>
      <c r="S259" s="170">
        <v>0</v>
      </c>
      <c r="T259" s="171">
        <f t="shared" si="68"/>
        <v>0</v>
      </c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R259" s="172" t="s">
        <v>247</v>
      </c>
      <c r="AT259" s="172" t="s">
        <v>221</v>
      </c>
      <c r="AU259" s="172" t="s">
        <v>84</v>
      </c>
      <c r="AY259" s="13" t="s">
        <v>219</v>
      </c>
      <c r="BE259" s="91">
        <f t="shared" si="69"/>
        <v>0</v>
      </c>
      <c r="BF259" s="91">
        <f t="shared" si="70"/>
        <v>0</v>
      </c>
      <c r="BG259" s="91">
        <f t="shared" si="71"/>
        <v>0</v>
      </c>
      <c r="BH259" s="91">
        <f t="shared" si="72"/>
        <v>0</v>
      </c>
      <c r="BI259" s="91">
        <f t="shared" si="73"/>
        <v>0</v>
      </c>
      <c r="BJ259" s="13" t="s">
        <v>84</v>
      </c>
      <c r="BK259" s="91">
        <f t="shared" si="74"/>
        <v>0</v>
      </c>
      <c r="BL259" s="13" t="s">
        <v>247</v>
      </c>
      <c r="BM259" s="172" t="s">
        <v>867</v>
      </c>
    </row>
    <row r="260" spans="1:65" s="2" customFormat="1" ht="16.5" customHeight="1" x14ac:dyDescent="0.2">
      <c r="A260" s="30"/>
      <c r="B260" s="128"/>
      <c r="C260" s="178" t="s">
        <v>610</v>
      </c>
      <c r="D260" s="178" t="s">
        <v>680</v>
      </c>
      <c r="E260" s="179" t="s">
        <v>752</v>
      </c>
      <c r="F260" s="180" t="s">
        <v>753</v>
      </c>
      <c r="G260" s="181" t="s">
        <v>321</v>
      </c>
      <c r="H260" s="182">
        <v>4.2</v>
      </c>
      <c r="I260" s="183"/>
      <c r="J260" s="184">
        <f t="shared" si="65"/>
        <v>0</v>
      </c>
      <c r="K260" s="185"/>
      <c r="L260" s="186"/>
      <c r="M260" s="187" t="s">
        <v>1</v>
      </c>
      <c r="N260" s="188" t="s">
        <v>38</v>
      </c>
      <c r="O260" s="59"/>
      <c r="P260" s="170">
        <f t="shared" si="66"/>
        <v>0</v>
      </c>
      <c r="Q260" s="170">
        <v>4.0000000000000001E-3</v>
      </c>
      <c r="R260" s="170">
        <f t="shared" si="67"/>
        <v>1.6800000000000002E-2</v>
      </c>
      <c r="S260" s="170">
        <v>0</v>
      </c>
      <c r="T260" s="171">
        <f t="shared" si="68"/>
        <v>0</v>
      </c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R260" s="172" t="s">
        <v>275</v>
      </c>
      <c r="AT260" s="172" t="s">
        <v>680</v>
      </c>
      <c r="AU260" s="172" t="s">
        <v>84</v>
      </c>
      <c r="AY260" s="13" t="s">
        <v>219</v>
      </c>
      <c r="BE260" s="91">
        <f t="shared" si="69"/>
        <v>0</v>
      </c>
      <c r="BF260" s="91">
        <f t="shared" si="70"/>
        <v>0</v>
      </c>
      <c r="BG260" s="91">
        <f t="shared" si="71"/>
        <v>0</v>
      </c>
      <c r="BH260" s="91">
        <f t="shared" si="72"/>
        <v>0</v>
      </c>
      <c r="BI260" s="91">
        <f t="shared" si="73"/>
        <v>0</v>
      </c>
      <c r="BJ260" s="13" t="s">
        <v>84</v>
      </c>
      <c r="BK260" s="91">
        <f t="shared" si="74"/>
        <v>0</v>
      </c>
      <c r="BL260" s="13" t="s">
        <v>247</v>
      </c>
      <c r="BM260" s="172" t="s">
        <v>871</v>
      </c>
    </row>
    <row r="261" spans="1:65" s="2" customFormat="1" ht="24.3" customHeight="1" x14ac:dyDescent="0.2">
      <c r="A261" s="30"/>
      <c r="B261" s="128"/>
      <c r="C261" s="160" t="s">
        <v>442</v>
      </c>
      <c r="D261" s="160" t="s">
        <v>221</v>
      </c>
      <c r="E261" s="161" t="s">
        <v>756</v>
      </c>
      <c r="F261" s="162" t="s">
        <v>757</v>
      </c>
      <c r="G261" s="163" t="s">
        <v>321</v>
      </c>
      <c r="H261" s="164">
        <v>288.03800000000001</v>
      </c>
      <c r="I261" s="165"/>
      <c r="J261" s="166">
        <f t="shared" si="65"/>
        <v>0</v>
      </c>
      <c r="K261" s="167"/>
      <c r="L261" s="31"/>
      <c r="M261" s="168" t="s">
        <v>1</v>
      </c>
      <c r="N261" s="169" t="s">
        <v>38</v>
      </c>
      <c r="O261" s="59"/>
      <c r="P261" s="170">
        <f t="shared" si="66"/>
        <v>0</v>
      </c>
      <c r="Q261" s="170">
        <v>0</v>
      </c>
      <c r="R261" s="170">
        <f t="shared" si="67"/>
        <v>0</v>
      </c>
      <c r="S261" s="170">
        <v>0</v>
      </c>
      <c r="T261" s="171">
        <f t="shared" si="68"/>
        <v>0</v>
      </c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R261" s="172" t="s">
        <v>247</v>
      </c>
      <c r="AT261" s="172" t="s">
        <v>221</v>
      </c>
      <c r="AU261" s="172" t="s">
        <v>84</v>
      </c>
      <c r="AY261" s="13" t="s">
        <v>219</v>
      </c>
      <c r="BE261" s="91">
        <f t="shared" si="69"/>
        <v>0</v>
      </c>
      <c r="BF261" s="91">
        <f t="shared" si="70"/>
        <v>0</v>
      </c>
      <c r="BG261" s="91">
        <f t="shared" si="71"/>
        <v>0</v>
      </c>
      <c r="BH261" s="91">
        <f t="shared" si="72"/>
        <v>0</v>
      </c>
      <c r="BI261" s="91">
        <f t="shared" si="73"/>
        <v>0</v>
      </c>
      <c r="BJ261" s="13" t="s">
        <v>84</v>
      </c>
      <c r="BK261" s="91">
        <f t="shared" si="74"/>
        <v>0</v>
      </c>
      <c r="BL261" s="13" t="s">
        <v>247</v>
      </c>
      <c r="BM261" s="172" t="s">
        <v>1761</v>
      </c>
    </row>
    <row r="262" spans="1:65" s="2" customFormat="1" ht="16.5" customHeight="1" x14ac:dyDescent="0.2">
      <c r="A262" s="30"/>
      <c r="B262" s="128"/>
      <c r="C262" s="178" t="s">
        <v>617</v>
      </c>
      <c r="D262" s="178" t="s">
        <v>680</v>
      </c>
      <c r="E262" s="179" t="s">
        <v>759</v>
      </c>
      <c r="F262" s="180" t="s">
        <v>760</v>
      </c>
      <c r="G262" s="181" t="s">
        <v>321</v>
      </c>
      <c r="H262" s="182">
        <v>295.82100000000003</v>
      </c>
      <c r="I262" s="183"/>
      <c r="J262" s="184">
        <f t="shared" si="65"/>
        <v>0</v>
      </c>
      <c r="K262" s="185"/>
      <c r="L262" s="186"/>
      <c r="M262" s="187" t="s">
        <v>1</v>
      </c>
      <c r="N262" s="188" t="s">
        <v>38</v>
      </c>
      <c r="O262" s="59"/>
      <c r="P262" s="170">
        <f t="shared" si="66"/>
        <v>0</v>
      </c>
      <c r="Q262" s="170">
        <v>2.5000000000000001E-3</v>
      </c>
      <c r="R262" s="170">
        <f t="shared" si="67"/>
        <v>0.73955250000000006</v>
      </c>
      <c r="S262" s="170">
        <v>0</v>
      </c>
      <c r="T262" s="171">
        <f t="shared" si="68"/>
        <v>0</v>
      </c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R262" s="172" t="s">
        <v>275</v>
      </c>
      <c r="AT262" s="172" t="s">
        <v>680</v>
      </c>
      <c r="AU262" s="172" t="s">
        <v>84</v>
      </c>
      <c r="AY262" s="13" t="s">
        <v>219</v>
      </c>
      <c r="BE262" s="91">
        <f t="shared" si="69"/>
        <v>0</v>
      </c>
      <c r="BF262" s="91">
        <f t="shared" si="70"/>
        <v>0</v>
      </c>
      <c r="BG262" s="91">
        <f t="shared" si="71"/>
        <v>0</v>
      </c>
      <c r="BH262" s="91">
        <f t="shared" si="72"/>
        <v>0</v>
      </c>
      <c r="BI262" s="91">
        <f t="shared" si="73"/>
        <v>0</v>
      </c>
      <c r="BJ262" s="13" t="s">
        <v>84</v>
      </c>
      <c r="BK262" s="91">
        <f t="shared" si="74"/>
        <v>0</v>
      </c>
      <c r="BL262" s="13" t="s">
        <v>247</v>
      </c>
      <c r="BM262" s="172" t="s">
        <v>887</v>
      </c>
    </row>
    <row r="263" spans="1:65" s="2" customFormat="1" ht="16.5" customHeight="1" x14ac:dyDescent="0.2">
      <c r="A263" s="30"/>
      <c r="B263" s="128"/>
      <c r="C263" s="178" t="s">
        <v>446</v>
      </c>
      <c r="D263" s="178" t="s">
        <v>680</v>
      </c>
      <c r="E263" s="179" t="s">
        <v>763</v>
      </c>
      <c r="F263" s="180" t="s">
        <v>764</v>
      </c>
      <c r="G263" s="181" t="s">
        <v>321</v>
      </c>
      <c r="H263" s="182">
        <v>6.6189999999999998</v>
      </c>
      <c r="I263" s="183"/>
      <c r="J263" s="184">
        <f t="shared" si="65"/>
        <v>0</v>
      </c>
      <c r="K263" s="185"/>
      <c r="L263" s="186"/>
      <c r="M263" s="187" t="s">
        <v>1</v>
      </c>
      <c r="N263" s="188" t="s">
        <v>38</v>
      </c>
      <c r="O263" s="59"/>
      <c r="P263" s="170">
        <f t="shared" si="66"/>
        <v>0</v>
      </c>
      <c r="Q263" s="170">
        <v>4.5500000000000002E-3</v>
      </c>
      <c r="R263" s="170">
        <f t="shared" si="67"/>
        <v>3.0116449999999999E-2</v>
      </c>
      <c r="S263" s="170">
        <v>0</v>
      </c>
      <c r="T263" s="171">
        <f t="shared" si="68"/>
        <v>0</v>
      </c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R263" s="172" t="s">
        <v>275</v>
      </c>
      <c r="AT263" s="172" t="s">
        <v>680</v>
      </c>
      <c r="AU263" s="172" t="s">
        <v>84</v>
      </c>
      <c r="AY263" s="13" t="s">
        <v>219</v>
      </c>
      <c r="BE263" s="91">
        <f t="shared" si="69"/>
        <v>0</v>
      </c>
      <c r="BF263" s="91">
        <f t="shared" si="70"/>
        <v>0</v>
      </c>
      <c r="BG263" s="91">
        <f t="shared" si="71"/>
        <v>0</v>
      </c>
      <c r="BH263" s="91">
        <f t="shared" si="72"/>
        <v>0</v>
      </c>
      <c r="BI263" s="91">
        <f t="shared" si="73"/>
        <v>0</v>
      </c>
      <c r="BJ263" s="13" t="s">
        <v>84</v>
      </c>
      <c r="BK263" s="91">
        <f t="shared" si="74"/>
        <v>0</v>
      </c>
      <c r="BL263" s="13" t="s">
        <v>247</v>
      </c>
      <c r="BM263" s="172" t="s">
        <v>890</v>
      </c>
    </row>
    <row r="264" spans="1:65" s="2" customFormat="1" ht="16.5" customHeight="1" x14ac:dyDescent="0.2">
      <c r="A264" s="30"/>
      <c r="B264" s="128"/>
      <c r="C264" s="160" t="s">
        <v>624</v>
      </c>
      <c r="D264" s="160" t="s">
        <v>221</v>
      </c>
      <c r="E264" s="161" t="s">
        <v>770</v>
      </c>
      <c r="F264" s="162" t="s">
        <v>771</v>
      </c>
      <c r="G264" s="163" t="s">
        <v>321</v>
      </c>
      <c r="H264" s="164">
        <v>9.0139999999999993</v>
      </c>
      <c r="I264" s="165"/>
      <c r="J264" s="166">
        <f t="shared" si="65"/>
        <v>0</v>
      </c>
      <c r="K264" s="167"/>
      <c r="L264" s="31"/>
      <c r="M264" s="168" t="s">
        <v>1</v>
      </c>
      <c r="N264" s="169" t="s">
        <v>38</v>
      </c>
      <c r="O264" s="59"/>
      <c r="P264" s="170">
        <f t="shared" si="66"/>
        <v>0</v>
      </c>
      <c r="Q264" s="170">
        <v>0</v>
      </c>
      <c r="R264" s="170">
        <f t="shared" si="67"/>
        <v>0</v>
      </c>
      <c r="S264" s="170">
        <v>0</v>
      </c>
      <c r="T264" s="171">
        <f t="shared" si="68"/>
        <v>0</v>
      </c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R264" s="172" t="s">
        <v>247</v>
      </c>
      <c r="AT264" s="172" t="s">
        <v>221</v>
      </c>
      <c r="AU264" s="172" t="s">
        <v>84</v>
      </c>
      <c r="AY264" s="13" t="s">
        <v>219</v>
      </c>
      <c r="BE264" s="91">
        <f t="shared" si="69"/>
        <v>0</v>
      </c>
      <c r="BF264" s="91">
        <f t="shared" si="70"/>
        <v>0</v>
      </c>
      <c r="BG264" s="91">
        <f t="shared" si="71"/>
        <v>0</v>
      </c>
      <c r="BH264" s="91">
        <f t="shared" si="72"/>
        <v>0</v>
      </c>
      <c r="BI264" s="91">
        <f t="shared" si="73"/>
        <v>0</v>
      </c>
      <c r="BJ264" s="13" t="s">
        <v>84</v>
      </c>
      <c r="BK264" s="91">
        <f t="shared" si="74"/>
        <v>0</v>
      </c>
      <c r="BL264" s="13" t="s">
        <v>247</v>
      </c>
      <c r="BM264" s="172" t="s">
        <v>894</v>
      </c>
    </row>
    <row r="265" spans="1:65" s="2" customFormat="1" ht="16.5" customHeight="1" x14ac:dyDescent="0.2">
      <c r="A265" s="30"/>
      <c r="B265" s="128"/>
      <c r="C265" s="160" t="s">
        <v>450</v>
      </c>
      <c r="D265" s="160" t="s">
        <v>221</v>
      </c>
      <c r="E265" s="161" t="s">
        <v>773</v>
      </c>
      <c r="F265" s="162" t="s">
        <v>774</v>
      </c>
      <c r="G265" s="163" t="s">
        <v>321</v>
      </c>
      <c r="H265" s="164">
        <v>8.4700000000000006</v>
      </c>
      <c r="I265" s="165"/>
      <c r="J265" s="166">
        <f t="shared" si="65"/>
        <v>0</v>
      </c>
      <c r="K265" s="167"/>
      <c r="L265" s="31"/>
      <c r="M265" s="168" t="s">
        <v>1</v>
      </c>
      <c r="N265" s="169" t="s">
        <v>38</v>
      </c>
      <c r="O265" s="59"/>
      <c r="P265" s="170">
        <f t="shared" si="66"/>
        <v>0</v>
      </c>
      <c r="Q265" s="170">
        <v>0</v>
      </c>
      <c r="R265" s="170">
        <f t="shared" si="67"/>
        <v>0</v>
      </c>
      <c r="S265" s="170">
        <v>0</v>
      </c>
      <c r="T265" s="171">
        <f t="shared" si="68"/>
        <v>0</v>
      </c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R265" s="172" t="s">
        <v>247</v>
      </c>
      <c r="AT265" s="172" t="s">
        <v>221</v>
      </c>
      <c r="AU265" s="172" t="s">
        <v>84</v>
      </c>
      <c r="AY265" s="13" t="s">
        <v>219</v>
      </c>
      <c r="BE265" s="91">
        <f t="shared" si="69"/>
        <v>0</v>
      </c>
      <c r="BF265" s="91">
        <f t="shared" si="70"/>
        <v>0</v>
      </c>
      <c r="BG265" s="91">
        <f t="shared" si="71"/>
        <v>0</v>
      </c>
      <c r="BH265" s="91">
        <f t="shared" si="72"/>
        <v>0</v>
      </c>
      <c r="BI265" s="91">
        <f t="shared" si="73"/>
        <v>0</v>
      </c>
      <c r="BJ265" s="13" t="s">
        <v>84</v>
      </c>
      <c r="BK265" s="91">
        <f t="shared" si="74"/>
        <v>0</v>
      </c>
      <c r="BL265" s="13" t="s">
        <v>247</v>
      </c>
      <c r="BM265" s="172" t="s">
        <v>1762</v>
      </c>
    </row>
    <row r="266" spans="1:65" s="2" customFormat="1" ht="24.3" customHeight="1" x14ac:dyDescent="0.2">
      <c r="A266" s="30"/>
      <c r="B266" s="128"/>
      <c r="C266" s="160" t="s">
        <v>631</v>
      </c>
      <c r="D266" s="160" t="s">
        <v>221</v>
      </c>
      <c r="E266" s="161" t="s">
        <v>1763</v>
      </c>
      <c r="F266" s="162" t="s">
        <v>1764</v>
      </c>
      <c r="G266" s="163" t="s">
        <v>321</v>
      </c>
      <c r="H266" s="164">
        <v>422.77</v>
      </c>
      <c r="I266" s="165"/>
      <c r="J266" s="166">
        <f t="shared" si="65"/>
        <v>0</v>
      </c>
      <c r="K266" s="167"/>
      <c r="L266" s="31"/>
      <c r="M266" s="168" t="s">
        <v>1</v>
      </c>
      <c r="N266" s="169" t="s">
        <v>38</v>
      </c>
      <c r="O266" s="59"/>
      <c r="P266" s="170">
        <f t="shared" si="66"/>
        <v>0</v>
      </c>
      <c r="Q266" s="170">
        <v>1.2E-4</v>
      </c>
      <c r="R266" s="170">
        <f t="shared" si="67"/>
        <v>5.0732399999999997E-2</v>
      </c>
      <c r="S266" s="170">
        <v>0</v>
      </c>
      <c r="T266" s="171">
        <f t="shared" si="68"/>
        <v>0</v>
      </c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R266" s="172" t="s">
        <v>247</v>
      </c>
      <c r="AT266" s="172" t="s">
        <v>221</v>
      </c>
      <c r="AU266" s="172" t="s">
        <v>84</v>
      </c>
      <c r="AY266" s="13" t="s">
        <v>219</v>
      </c>
      <c r="BE266" s="91">
        <f t="shared" si="69"/>
        <v>0</v>
      </c>
      <c r="BF266" s="91">
        <f t="shared" si="70"/>
        <v>0</v>
      </c>
      <c r="BG266" s="91">
        <f t="shared" si="71"/>
        <v>0</v>
      </c>
      <c r="BH266" s="91">
        <f t="shared" si="72"/>
        <v>0</v>
      </c>
      <c r="BI266" s="91">
        <f t="shared" si="73"/>
        <v>0</v>
      </c>
      <c r="BJ266" s="13" t="s">
        <v>84</v>
      </c>
      <c r="BK266" s="91">
        <f t="shared" si="74"/>
        <v>0</v>
      </c>
      <c r="BL266" s="13" t="s">
        <v>247</v>
      </c>
      <c r="BM266" s="172" t="s">
        <v>903</v>
      </c>
    </row>
    <row r="267" spans="1:65" s="2" customFormat="1" ht="24.3" customHeight="1" x14ac:dyDescent="0.2">
      <c r="A267" s="30"/>
      <c r="B267" s="128"/>
      <c r="C267" s="160" t="s">
        <v>453</v>
      </c>
      <c r="D267" s="160" t="s">
        <v>221</v>
      </c>
      <c r="E267" s="161" t="s">
        <v>1765</v>
      </c>
      <c r="F267" s="162" t="s">
        <v>1766</v>
      </c>
      <c r="G267" s="163" t="s">
        <v>321</v>
      </c>
      <c r="H267" s="164">
        <v>205.09</v>
      </c>
      <c r="I267" s="165"/>
      <c r="J267" s="166">
        <f t="shared" si="65"/>
        <v>0</v>
      </c>
      <c r="K267" s="167"/>
      <c r="L267" s="31"/>
      <c r="M267" s="168" t="s">
        <v>1</v>
      </c>
      <c r="N267" s="169" t="s">
        <v>38</v>
      </c>
      <c r="O267" s="59"/>
      <c r="P267" s="170">
        <f t="shared" si="66"/>
        <v>0</v>
      </c>
      <c r="Q267" s="170">
        <v>6.9999999999999994E-5</v>
      </c>
      <c r="R267" s="170">
        <f t="shared" si="67"/>
        <v>1.4356299999999999E-2</v>
      </c>
      <c r="S267" s="170">
        <v>0</v>
      </c>
      <c r="T267" s="171">
        <f t="shared" si="68"/>
        <v>0</v>
      </c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R267" s="172" t="s">
        <v>247</v>
      </c>
      <c r="AT267" s="172" t="s">
        <v>221</v>
      </c>
      <c r="AU267" s="172" t="s">
        <v>84</v>
      </c>
      <c r="AY267" s="13" t="s">
        <v>219</v>
      </c>
      <c r="BE267" s="91">
        <f t="shared" si="69"/>
        <v>0</v>
      </c>
      <c r="BF267" s="91">
        <f t="shared" si="70"/>
        <v>0</v>
      </c>
      <c r="BG267" s="91">
        <f t="shared" si="71"/>
        <v>0</v>
      </c>
      <c r="BH267" s="91">
        <f t="shared" si="72"/>
        <v>0</v>
      </c>
      <c r="BI267" s="91">
        <f t="shared" si="73"/>
        <v>0</v>
      </c>
      <c r="BJ267" s="13" t="s">
        <v>84</v>
      </c>
      <c r="BK267" s="91">
        <f t="shared" si="74"/>
        <v>0</v>
      </c>
      <c r="BL267" s="13" t="s">
        <v>247</v>
      </c>
      <c r="BM267" s="172" t="s">
        <v>906</v>
      </c>
    </row>
    <row r="268" spans="1:65" s="2" customFormat="1" ht="24.3" customHeight="1" x14ac:dyDescent="0.2">
      <c r="A268" s="30"/>
      <c r="B268" s="128"/>
      <c r="C268" s="160" t="s">
        <v>638</v>
      </c>
      <c r="D268" s="160" t="s">
        <v>221</v>
      </c>
      <c r="E268" s="161" t="s">
        <v>1767</v>
      </c>
      <c r="F268" s="162" t="s">
        <v>1768</v>
      </c>
      <c r="G268" s="163" t="s">
        <v>321</v>
      </c>
      <c r="H268" s="164">
        <v>7.94</v>
      </c>
      <c r="I268" s="165"/>
      <c r="J268" s="166">
        <f t="shared" si="65"/>
        <v>0</v>
      </c>
      <c r="K268" s="167"/>
      <c r="L268" s="31"/>
      <c r="M268" s="168" t="s">
        <v>1</v>
      </c>
      <c r="N268" s="169" t="s">
        <v>38</v>
      </c>
      <c r="O268" s="59"/>
      <c r="P268" s="170">
        <f t="shared" si="66"/>
        <v>0</v>
      </c>
      <c r="Q268" s="170">
        <v>6.9999999999999994E-5</v>
      </c>
      <c r="R268" s="170">
        <f t="shared" si="67"/>
        <v>5.5579999999999996E-4</v>
      </c>
      <c r="S268" s="170">
        <v>0</v>
      </c>
      <c r="T268" s="171">
        <f t="shared" si="68"/>
        <v>0</v>
      </c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R268" s="172" t="s">
        <v>247</v>
      </c>
      <c r="AT268" s="172" t="s">
        <v>221</v>
      </c>
      <c r="AU268" s="172" t="s">
        <v>84</v>
      </c>
      <c r="AY268" s="13" t="s">
        <v>219</v>
      </c>
      <c r="BE268" s="91">
        <f t="shared" si="69"/>
        <v>0</v>
      </c>
      <c r="BF268" s="91">
        <f t="shared" si="70"/>
        <v>0</v>
      </c>
      <c r="BG268" s="91">
        <f t="shared" si="71"/>
        <v>0</v>
      </c>
      <c r="BH268" s="91">
        <f t="shared" si="72"/>
        <v>0</v>
      </c>
      <c r="BI268" s="91">
        <f t="shared" si="73"/>
        <v>0</v>
      </c>
      <c r="BJ268" s="13" t="s">
        <v>84</v>
      </c>
      <c r="BK268" s="91">
        <f t="shared" si="74"/>
        <v>0</v>
      </c>
      <c r="BL268" s="13" t="s">
        <v>247</v>
      </c>
      <c r="BM268" s="172" t="s">
        <v>910</v>
      </c>
    </row>
    <row r="269" spans="1:65" s="2" customFormat="1" ht="24.3" customHeight="1" x14ac:dyDescent="0.2">
      <c r="A269" s="30"/>
      <c r="B269" s="128"/>
      <c r="C269" s="160" t="s">
        <v>642</v>
      </c>
      <c r="D269" s="160" t="s">
        <v>221</v>
      </c>
      <c r="E269" s="161" t="s">
        <v>777</v>
      </c>
      <c r="F269" s="162" t="s">
        <v>778</v>
      </c>
      <c r="G269" s="163" t="s">
        <v>711</v>
      </c>
      <c r="H269" s="189"/>
      <c r="I269" s="165"/>
      <c r="J269" s="166">
        <f t="shared" si="65"/>
        <v>0</v>
      </c>
      <c r="K269" s="167"/>
      <c r="L269" s="31"/>
      <c r="M269" s="168" t="s">
        <v>1</v>
      </c>
      <c r="N269" s="169" t="s">
        <v>38</v>
      </c>
      <c r="O269" s="59"/>
      <c r="P269" s="170">
        <f t="shared" si="66"/>
        <v>0</v>
      </c>
      <c r="Q269" s="170">
        <v>0</v>
      </c>
      <c r="R269" s="170">
        <f t="shared" si="67"/>
        <v>0</v>
      </c>
      <c r="S269" s="170">
        <v>0</v>
      </c>
      <c r="T269" s="171">
        <f t="shared" si="68"/>
        <v>0</v>
      </c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R269" s="172" t="s">
        <v>247</v>
      </c>
      <c r="AT269" s="172" t="s">
        <v>221</v>
      </c>
      <c r="AU269" s="172" t="s">
        <v>84</v>
      </c>
      <c r="AY269" s="13" t="s">
        <v>219</v>
      </c>
      <c r="BE269" s="91">
        <f t="shared" si="69"/>
        <v>0</v>
      </c>
      <c r="BF269" s="91">
        <f t="shared" si="70"/>
        <v>0</v>
      </c>
      <c r="BG269" s="91">
        <f t="shared" si="71"/>
        <v>0</v>
      </c>
      <c r="BH269" s="91">
        <f t="shared" si="72"/>
        <v>0</v>
      </c>
      <c r="BI269" s="91">
        <f t="shared" si="73"/>
        <v>0</v>
      </c>
      <c r="BJ269" s="13" t="s">
        <v>84</v>
      </c>
      <c r="BK269" s="91">
        <f t="shared" si="74"/>
        <v>0</v>
      </c>
      <c r="BL269" s="13" t="s">
        <v>247</v>
      </c>
      <c r="BM269" s="172" t="s">
        <v>1769</v>
      </c>
    </row>
    <row r="270" spans="1:65" s="11" customFormat="1" ht="22.8" customHeight="1" x14ac:dyDescent="0.25">
      <c r="B270" s="147"/>
      <c r="D270" s="148" t="s">
        <v>71</v>
      </c>
      <c r="E270" s="158" t="s">
        <v>780</v>
      </c>
      <c r="F270" s="158" t="s">
        <v>781</v>
      </c>
      <c r="I270" s="150"/>
      <c r="J270" s="159">
        <f>BK270</f>
        <v>0</v>
      </c>
      <c r="L270" s="147"/>
      <c r="M270" s="152"/>
      <c r="N270" s="153"/>
      <c r="O270" s="153"/>
      <c r="P270" s="154">
        <f>SUM(P271:P292)</f>
        <v>0</v>
      </c>
      <c r="Q270" s="153"/>
      <c r="R270" s="154">
        <f>SUM(R271:R292)</f>
        <v>13.21017823</v>
      </c>
      <c r="S270" s="153"/>
      <c r="T270" s="155">
        <f>SUM(T271:T292)</f>
        <v>0</v>
      </c>
      <c r="AR270" s="148" t="s">
        <v>84</v>
      </c>
      <c r="AT270" s="156" t="s">
        <v>71</v>
      </c>
      <c r="AU270" s="156" t="s">
        <v>78</v>
      </c>
      <c r="AY270" s="148" t="s">
        <v>219</v>
      </c>
      <c r="BK270" s="157">
        <f>SUM(BK271:BK292)</f>
        <v>0</v>
      </c>
    </row>
    <row r="271" spans="1:65" s="2" customFormat="1" ht="16.5" customHeight="1" x14ac:dyDescent="0.2">
      <c r="A271" s="30"/>
      <c r="B271" s="128"/>
      <c r="C271" s="160" t="s">
        <v>646</v>
      </c>
      <c r="D271" s="160" t="s">
        <v>221</v>
      </c>
      <c r="E271" s="161" t="s">
        <v>783</v>
      </c>
      <c r="F271" s="162" t="s">
        <v>784</v>
      </c>
      <c r="G271" s="163" t="s">
        <v>246</v>
      </c>
      <c r="H271" s="164">
        <v>21</v>
      </c>
      <c r="I271" s="165"/>
      <c r="J271" s="166">
        <f t="shared" ref="J271:J292" si="75">ROUND(I271*H271,2)</f>
        <v>0</v>
      </c>
      <c r="K271" s="167"/>
      <c r="L271" s="31"/>
      <c r="M271" s="168" t="s">
        <v>1</v>
      </c>
      <c r="N271" s="169" t="s">
        <v>38</v>
      </c>
      <c r="O271" s="59"/>
      <c r="P271" s="170">
        <f t="shared" ref="P271:P292" si="76">O271*H271</f>
        <v>0</v>
      </c>
      <c r="Q271" s="170">
        <v>0</v>
      </c>
      <c r="R271" s="170">
        <f t="shared" ref="R271:R292" si="77">Q271*H271</f>
        <v>0</v>
      </c>
      <c r="S271" s="170">
        <v>0</v>
      </c>
      <c r="T271" s="171">
        <f t="shared" ref="T271:T292" si="78">S271*H271</f>
        <v>0</v>
      </c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R271" s="172" t="s">
        <v>247</v>
      </c>
      <c r="AT271" s="172" t="s">
        <v>221</v>
      </c>
      <c r="AU271" s="172" t="s">
        <v>84</v>
      </c>
      <c r="AY271" s="13" t="s">
        <v>219</v>
      </c>
      <c r="BE271" s="91">
        <f t="shared" ref="BE271:BE292" si="79">IF(N271="základná",J271,0)</f>
        <v>0</v>
      </c>
      <c r="BF271" s="91">
        <f t="shared" ref="BF271:BF292" si="80">IF(N271="znížená",J271,0)</f>
        <v>0</v>
      </c>
      <c r="BG271" s="91">
        <f t="shared" ref="BG271:BG292" si="81">IF(N271="zákl. prenesená",J271,0)</f>
        <v>0</v>
      </c>
      <c r="BH271" s="91">
        <f t="shared" ref="BH271:BH292" si="82">IF(N271="zníž. prenesená",J271,0)</f>
        <v>0</v>
      </c>
      <c r="BI271" s="91">
        <f t="shared" ref="BI271:BI292" si="83">IF(N271="nulová",J271,0)</f>
        <v>0</v>
      </c>
      <c r="BJ271" s="13" t="s">
        <v>84</v>
      </c>
      <c r="BK271" s="91">
        <f t="shared" ref="BK271:BK292" si="84">ROUND(I271*H271,2)</f>
        <v>0</v>
      </c>
      <c r="BL271" s="13" t="s">
        <v>247</v>
      </c>
      <c r="BM271" s="172" t="s">
        <v>919</v>
      </c>
    </row>
    <row r="272" spans="1:65" s="2" customFormat="1" ht="21.75" customHeight="1" x14ac:dyDescent="0.2">
      <c r="A272" s="30"/>
      <c r="B272" s="128"/>
      <c r="C272" s="160" t="s">
        <v>650</v>
      </c>
      <c r="D272" s="160" t="s">
        <v>221</v>
      </c>
      <c r="E272" s="161" t="s">
        <v>787</v>
      </c>
      <c r="F272" s="162" t="s">
        <v>788</v>
      </c>
      <c r="G272" s="163" t="s">
        <v>380</v>
      </c>
      <c r="H272" s="164">
        <v>50.12</v>
      </c>
      <c r="I272" s="165"/>
      <c r="J272" s="166">
        <f t="shared" si="75"/>
        <v>0</v>
      </c>
      <c r="K272" s="167"/>
      <c r="L272" s="31"/>
      <c r="M272" s="168" t="s">
        <v>1</v>
      </c>
      <c r="N272" s="169" t="s">
        <v>38</v>
      </c>
      <c r="O272" s="59"/>
      <c r="P272" s="170">
        <f t="shared" si="76"/>
        <v>0</v>
      </c>
      <c r="Q272" s="170">
        <v>0</v>
      </c>
      <c r="R272" s="170">
        <f t="shared" si="77"/>
        <v>0</v>
      </c>
      <c r="S272" s="170">
        <v>0</v>
      </c>
      <c r="T272" s="171">
        <f t="shared" si="78"/>
        <v>0</v>
      </c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R272" s="172" t="s">
        <v>247</v>
      </c>
      <c r="AT272" s="172" t="s">
        <v>221</v>
      </c>
      <c r="AU272" s="172" t="s">
        <v>84</v>
      </c>
      <c r="AY272" s="13" t="s">
        <v>219</v>
      </c>
      <c r="BE272" s="91">
        <f t="shared" si="79"/>
        <v>0</v>
      </c>
      <c r="BF272" s="91">
        <f t="shared" si="80"/>
        <v>0</v>
      </c>
      <c r="BG272" s="91">
        <f t="shared" si="81"/>
        <v>0</v>
      </c>
      <c r="BH272" s="91">
        <f t="shared" si="82"/>
        <v>0</v>
      </c>
      <c r="BI272" s="91">
        <f t="shared" si="83"/>
        <v>0</v>
      </c>
      <c r="BJ272" s="13" t="s">
        <v>84</v>
      </c>
      <c r="BK272" s="91">
        <f t="shared" si="84"/>
        <v>0</v>
      </c>
      <c r="BL272" s="13" t="s">
        <v>247</v>
      </c>
      <c r="BM272" s="172" t="s">
        <v>922</v>
      </c>
    </row>
    <row r="273" spans="1:65" s="2" customFormat="1" ht="44.25" customHeight="1" x14ac:dyDescent="0.2">
      <c r="A273" s="30"/>
      <c r="B273" s="128"/>
      <c r="C273" s="160" t="s">
        <v>654</v>
      </c>
      <c r="D273" s="160" t="s">
        <v>221</v>
      </c>
      <c r="E273" s="161" t="s">
        <v>790</v>
      </c>
      <c r="F273" s="162" t="s">
        <v>791</v>
      </c>
      <c r="G273" s="163" t="s">
        <v>246</v>
      </c>
      <c r="H273" s="164">
        <v>42</v>
      </c>
      <c r="I273" s="165"/>
      <c r="J273" s="166">
        <f t="shared" si="75"/>
        <v>0</v>
      </c>
      <c r="K273" s="167"/>
      <c r="L273" s="31"/>
      <c r="M273" s="168" t="s">
        <v>1</v>
      </c>
      <c r="N273" s="169" t="s">
        <v>38</v>
      </c>
      <c r="O273" s="59"/>
      <c r="P273" s="170">
        <f t="shared" si="76"/>
        <v>0</v>
      </c>
      <c r="Q273" s="170">
        <v>1.5100000000000001E-3</v>
      </c>
      <c r="R273" s="170">
        <f t="shared" si="77"/>
        <v>6.3420000000000004E-2</v>
      </c>
      <c r="S273" s="170">
        <v>0</v>
      </c>
      <c r="T273" s="171">
        <f t="shared" si="78"/>
        <v>0</v>
      </c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R273" s="172" t="s">
        <v>247</v>
      </c>
      <c r="AT273" s="172" t="s">
        <v>221</v>
      </c>
      <c r="AU273" s="172" t="s">
        <v>84</v>
      </c>
      <c r="AY273" s="13" t="s">
        <v>219</v>
      </c>
      <c r="BE273" s="91">
        <f t="shared" si="79"/>
        <v>0</v>
      </c>
      <c r="BF273" s="91">
        <f t="shared" si="80"/>
        <v>0</v>
      </c>
      <c r="BG273" s="91">
        <f t="shared" si="81"/>
        <v>0</v>
      </c>
      <c r="BH273" s="91">
        <f t="shared" si="82"/>
        <v>0</v>
      </c>
      <c r="BI273" s="91">
        <f t="shared" si="83"/>
        <v>0</v>
      </c>
      <c r="BJ273" s="13" t="s">
        <v>84</v>
      </c>
      <c r="BK273" s="91">
        <f t="shared" si="84"/>
        <v>0</v>
      </c>
      <c r="BL273" s="13" t="s">
        <v>247</v>
      </c>
      <c r="BM273" s="172" t="s">
        <v>927</v>
      </c>
    </row>
    <row r="274" spans="1:65" s="2" customFormat="1" ht="21.75" customHeight="1" x14ac:dyDescent="0.2">
      <c r="A274" s="30"/>
      <c r="B274" s="128"/>
      <c r="C274" s="160" t="s">
        <v>464</v>
      </c>
      <c r="D274" s="160" t="s">
        <v>221</v>
      </c>
      <c r="E274" s="161" t="s">
        <v>794</v>
      </c>
      <c r="F274" s="162" t="s">
        <v>795</v>
      </c>
      <c r="G274" s="163" t="s">
        <v>380</v>
      </c>
      <c r="H274" s="164">
        <v>76.84</v>
      </c>
      <c r="I274" s="165"/>
      <c r="J274" s="166">
        <f t="shared" si="75"/>
        <v>0</v>
      </c>
      <c r="K274" s="167"/>
      <c r="L274" s="31"/>
      <c r="M274" s="168" t="s">
        <v>1</v>
      </c>
      <c r="N274" s="169" t="s">
        <v>38</v>
      </c>
      <c r="O274" s="59"/>
      <c r="P274" s="170">
        <f t="shared" si="76"/>
        <v>0</v>
      </c>
      <c r="Q274" s="170">
        <v>2.5999999999999998E-4</v>
      </c>
      <c r="R274" s="170">
        <f t="shared" si="77"/>
        <v>1.99784E-2</v>
      </c>
      <c r="S274" s="170">
        <v>0</v>
      </c>
      <c r="T274" s="171">
        <f t="shared" si="78"/>
        <v>0</v>
      </c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R274" s="172" t="s">
        <v>247</v>
      </c>
      <c r="AT274" s="172" t="s">
        <v>221</v>
      </c>
      <c r="AU274" s="172" t="s">
        <v>84</v>
      </c>
      <c r="AY274" s="13" t="s">
        <v>219</v>
      </c>
      <c r="BE274" s="91">
        <f t="shared" si="79"/>
        <v>0</v>
      </c>
      <c r="BF274" s="91">
        <f t="shared" si="80"/>
        <v>0</v>
      </c>
      <c r="BG274" s="91">
        <f t="shared" si="81"/>
        <v>0</v>
      </c>
      <c r="BH274" s="91">
        <f t="shared" si="82"/>
        <v>0</v>
      </c>
      <c r="BI274" s="91">
        <f t="shared" si="83"/>
        <v>0</v>
      </c>
      <c r="BJ274" s="13" t="s">
        <v>84</v>
      </c>
      <c r="BK274" s="91">
        <f t="shared" si="84"/>
        <v>0</v>
      </c>
      <c r="BL274" s="13" t="s">
        <v>247</v>
      </c>
      <c r="BM274" s="172" t="s">
        <v>930</v>
      </c>
    </row>
    <row r="275" spans="1:65" s="2" customFormat="1" ht="24.3" customHeight="1" x14ac:dyDescent="0.2">
      <c r="A275" s="30"/>
      <c r="B275" s="128"/>
      <c r="C275" s="160" t="s">
        <v>661</v>
      </c>
      <c r="D275" s="160" t="s">
        <v>221</v>
      </c>
      <c r="E275" s="161" t="s">
        <v>1770</v>
      </c>
      <c r="F275" s="162" t="s">
        <v>1771</v>
      </c>
      <c r="G275" s="163" t="s">
        <v>380</v>
      </c>
      <c r="H275" s="164">
        <v>194.04</v>
      </c>
      <c r="I275" s="165"/>
      <c r="J275" s="166">
        <f t="shared" si="75"/>
        <v>0</v>
      </c>
      <c r="K275" s="167"/>
      <c r="L275" s="31"/>
      <c r="M275" s="168" t="s">
        <v>1</v>
      </c>
      <c r="N275" s="169" t="s">
        <v>38</v>
      </c>
      <c r="O275" s="59"/>
      <c r="P275" s="170">
        <f t="shared" si="76"/>
        <v>0</v>
      </c>
      <c r="Q275" s="170">
        <v>2.5999999999999998E-4</v>
      </c>
      <c r="R275" s="170">
        <f t="shared" si="77"/>
        <v>5.0450399999999992E-2</v>
      </c>
      <c r="S275" s="170">
        <v>0</v>
      </c>
      <c r="T275" s="171">
        <f t="shared" si="78"/>
        <v>0</v>
      </c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R275" s="172" t="s">
        <v>247</v>
      </c>
      <c r="AT275" s="172" t="s">
        <v>221</v>
      </c>
      <c r="AU275" s="172" t="s">
        <v>84</v>
      </c>
      <c r="AY275" s="13" t="s">
        <v>219</v>
      </c>
      <c r="BE275" s="91">
        <f t="shared" si="79"/>
        <v>0</v>
      </c>
      <c r="BF275" s="91">
        <f t="shared" si="80"/>
        <v>0</v>
      </c>
      <c r="BG275" s="91">
        <f t="shared" si="81"/>
        <v>0</v>
      </c>
      <c r="BH275" s="91">
        <f t="shared" si="82"/>
        <v>0</v>
      </c>
      <c r="BI275" s="91">
        <f t="shared" si="83"/>
        <v>0</v>
      </c>
      <c r="BJ275" s="13" t="s">
        <v>84</v>
      </c>
      <c r="BK275" s="91">
        <f t="shared" si="84"/>
        <v>0</v>
      </c>
      <c r="BL275" s="13" t="s">
        <v>247</v>
      </c>
      <c r="BM275" s="172" t="s">
        <v>944</v>
      </c>
    </row>
    <row r="276" spans="1:65" s="2" customFormat="1" ht="16.5" customHeight="1" x14ac:dyDescent="0.2">
      <c r="A276" s="30"/>
      <c r="B276" s="128"/>
      <c r="C276" s="178" t="s">
        <v>467</v>
      </c>
      <c r="D276" s="178" t="s">
        <v>680</v>
      </c>
      <c r="E276" s="179" t="s">
        <v>801</v>
      </c>
      <c r="F276" s="180" t="s">
        <v>802</v>
      </c>
      <c r="G276" s="181" t="s">
        <v>224</v>
      </c>
      <c r="H276" s="182">
        <v>5.95</v>
      </c>
      <c r="I276" s="183"/>
      <c r="J276" s="184">
        <f t="shared" si="75"/>
        <v>0</v>
      </c>
      <c r="K276" s="185"/>
      <c r="L276" s="186"/>
      <c r="M276" s="187" t="s">
        <v>1</v>
      </c>
      <c r="N276" s="188" t="s">
        <v>38</v>
      </c>
      <c r="O276" s="59"/>
      <c r="P276" s="170">
        <f t="shared" si="76"/>
        <v>0</v>
      </c>
      <c r="Q276" s="170">
        <v>0.55000000000000004</v>
      </c>
      <c r="R276" s="170">
        <f t="shared" si="77"/>
        <v>3.2725000000000004</v>
      </c>
      <c r="S276" s="170">
        <v>0</v>
      </c>
      <c r="T276" s="171">
        <f t="shared" si="78"/>
        <v>0</v>
      </c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R276" s="172" t="s">
        <v>275</v>
      </c>
      <c r="AT276" s="172" t="s">
        <v>680</v>
      </c>
      <c r="AU276" s="172" t="s">
        <v>84</v>
      </c>
      <c r="AY276" s="13" t="s">
        <v>219</v>
      </c>
      <c r="BE276" s="91">
        <f t="shared" si="79"/>
        <v>0</v>
      </c>
      <c r="BF276" s="91">
        <f t="shared" si="80"/>
        <v>0</v>
      </c>
      <c r="BG276" s="91">
        <f t="shared" si="81"/>
        <v>0</v>
      </c>
      <c r="BH276" s="91">
        <f t="shared" si="82"/>
        <v>0</v>
      </c>
      <c r="BI276" s="91">
        <f t="shared" si="83"/>
        <v>0</v>
      </c>
      <c r="BJ276" s="13" t="s">
        <v>84</v>
      </c>
      <c r="BK276" s="91">
        <f t="shared" si="84"/>
        <v>0</v>
      </c>
      <c r="BL276" s="13" t="s">
        <v>247</v>
      </c>
      <c r="BM276" s="172" t="s">
        <v>948</v>
      </c>
    </row>
    <row r="277" spans="1:65" s="2" customFormat="1" ht="24.3" customHeight="1" x14ac:dyDescent="0.2">
      <c r="A277" s="30"/>
      <c r="B277" s="128"/>
      <c r="C277" s="160" t="s">
        <v>672</v>
      </c>
      <c r="D277" s="160" t="s">
        <v>221</v>
      </c>
      <c r="E277" s="161" t="s">
        <v>805</v>
      </c>
      <c r="F277" s="162" t="s">
        <v>1772</v>
      </c>
      <c r="G277" s="163" t="s">
        <v>321</v>
      </c>
      <c r="H277" s="164">
        <v>157</v>
      </c>
      <c r="I277" s="165"/>
      <c r="J277" s="166">
        <f t="shared" si="75"/>
        <v>0</v>
      </c>
      <c r="K277" s="167"/>
      <c r="L277" s="31"/>
      <c r="M277" s="168" t="s">
        <v>1</v>
      </c>
      <c r="N277" s="169" t="s">
        <v>38</v>
      </c>
      <c r="O277" s="59"/>
      <c r="P277" s="170">
        <f t="shared" si="76"/>
        <v>0</v>
      </c>
      <c r="Q277" s="170">
        <v>1.4999999999999999E-2</v>
      </c>
      <c r="R277" s="170">
        <f t="shared" si="77"/>
        <v>2.355</v>
      </c>
      <c r="S277" s="170">
        <v>0</v>
      </c>
      <c r="T277" s="171">
        <f t="shared" si="78"/>
        <v>0</v>
      </c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R277" s="172" t="s">
        <v>247</v>
      </c>
      <c r="AT277" s="172" t="s">
        <v>221</v>
      </c>
      <c r="AU277" s="172" t="s">
        <v>84</v>
      </c>
      <c r="AY277" s="13" t="s">
        <v>219</v>
      </c>
      <c r="BE277" s="91">
        <f t="shared" si="79"/>
        <v>0</v>
      </c>
      <c r="BF277" s="91">
        <f t="shared" si="80"/>
        <v>0</v>
      </c>
      <c r="BG277" s="91">
        <f t="shared" si="81"/>
        <v>0</v>
      </c>
      <c r="BH277" s="91">
        <f t="shared" si="82"/>
        <v>0</v>
      </c>
      <c r="BI277" s="91">
        <f t="shared" si="83"/>
        <v>0</v>
      </c>
      <c r="BJ277" s="13" t="s">
        <v>84</v>
      </c>
      <c r="BK277" s="91">
        <f t="shared" si="84"/>
        <v>0</v>
      </c>
      <c r="BL277" s="13" t="s">
        <v>247</v>
      </c>
      <c r="BM277" s="172" t="s">
        <v>951</v>
      </c>
    </row>
    <row r="278" spans="1:65" s="2" customFormat="1" ht="16.5" customHeight="1" x14ac:dyDescent="0.2">
      <c r="A278" s="30"/>
      <c r="B278" s="128"/>
      <c r="C278" s="160" t="s">
        <v>471</v>
      </c>
      <c r="D278" s="160" t="s">
        <v>221</v>
      </c>
      <c r="E278" s="161" t="s">
        <v>809</v>
      </c>
      <c r="F278" s="162" t="s">
        <v>810</v>
      </c>
      <c r="G278" s="163" t="s">
        <v>321</v>
      </c>
      <c r="H278" s="164">
        <v>144.32</v>
      </c>
      <c r="I278" s="165"/>
      <c r="J278" s="166">
        <f t="shared" si="75"/>
        <v>0</v>
      </c>
      <c r="K278" s="167"/>
      <c r="L278" s="31"/>
      <c r="M278" s="168" t="s">
        <v>1</v>
      </c>
      <c r="N278" s="169" t="s">
        <v>38</v>
      </c>
      <c r="O278" s="59"/>
      <c r="P278" s="170">
        <f t="shared" si="76"/>
        <v>0</v>
      </c>
      <c r="Q278" s="170">
        <v>0</v>
      </c>
      <c r="R278" s="170">
        <f t="shared" si="77"/>
        <v>0</v>
      </c>
      <c r="S278" s="170">
        <v>0</v>
      </c>
      <c r="T278" s="171">
        <f t="shared" si="78"/>
        <v>0</v>
      </c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R278" s="172" t="s">
        <v>247</v>
      </c>
      <c r="AT278" s="172" t="s">
        <v>221</v>
      </c>
      <c r="AU278" s="172" t="s">
        <v>84</v>
      </c>
      <c r="AY278" s="13" t="s">
        <v>219</v>
      </c>
      <c r="BE278" s="91">
        <f t="shared" si="79"/>
        <v>0</v>
      </c>
      <c r="BF278" s="91">
        <f t="shared" si="80"/>
        <v>0</v>
      </c>
      <c r="BG278" s="91">
        <f t="shared" si="81"/>
        <v>0</v>
      </c>
      <c r="BH278" s="91">
        <f t="shared" si="82"/>
        <v>0</v>
      </c>
      <c r="BI278" s="91">
        <f t="shared" si="83"/>
        <v>0</v>
      </c>
      <c r="BJ278" s="13" t="s">
        <v>84</v>
      </c>
      <c r="BK278" s="91">
        <f t="shared" si="84"/>
        <v>0</v>
      </c>
      <c r="BL278" s="13" t="s">
        <v>247</v>
      </c>
      <c r="BM278" s="172" t="s">
        <v>955</v>
      </c>
    </row>
    <row r="279" spans="1:65" s="2" customFormat="1" ht="16.5" customHeight="1" x14ac:dyDescent="0.2">
      <c r="A279" s="30"/>
      <c r="B279" s="128"/>
      <c r="C279" s="178" t="s">
        <v>679</v>
      </c>
      <c r="D279" s="178" t="s">
        <v>680</v>
      </c>
      <c r="E279" s="179" t="s">
        <v>813</v>
      </c>
      <c r="F279" s="180" t="s">
        <v>814</v>
      </c>
      <c r="G279" s="181" t="s">
        <v>380</v>
      </c>
      <c r="H279" s="182">
        <v>212.52</v>
      </c>
      <c r="I279" s="183"/>
      <c r="J279" s="184">
        <f t="shared" si="75"/>
        <v>0</v>
      </c>
      <c r="K279" s="185"/>
      <c r="L279" s="186"/>
      <c r="M279" s="187" t="s">
        <v>1</v>
      </c>
      <c r="N279" s="188" t="s">
        <v>38</v>
      </c>
      <c r="O279" s="59"/>
      <c r="P279" s="170">
        <f t="shared" si="76"/>
        <v>0</v>
      </c>
      <c r="Q279" s="170">
        <v>1.1000000000000001E-3</v>
      </c>
      <c r="R279" s="170">
        <f t="shared" si="77"/>
        <v>0.23377200000000004</v>
      </c>
      <c r="S279" s="170">
        <v>0</v>
      </c>
      <c r="T279" s="171">
        <f t="shared" si="78"/>
        <v>0</v>
      </c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R279" s="172" t="s">
        <v>275</v>
      </c>
      <c r="AT279" s="172" t="s">
        <v>680</v>
      </c>
      <c r="AU279" s="172" t="s">
        <v>84</v>
      </c>
      <c r="AY279" s="13" t="s">
        <v>219</v>
      </c>
      <c r="BE279" s="91">
        <f t="shared" si="79"/>
        <v>0</v>
      </c>
      <c r="BF279" s="91">
        <f t="shared" si="80"/>
        <v>0</v>
      </c>
      <c r="BG279" s="91">
        <f t="shared" si="81"/>
        <v>0</v>
      </c>
      <c r="BH279" s="91">
        <f t="shared" si="82"/>
        <v>0</v>
      </c>
      <c r="BI279" s="91">
        <f t="shared" si="83"/>
        <v>0</v>
      </c>
      <c r="BJ279" s="13" t="s">
        <v>84</v>
      </c>
      <c r="BK279" s="91">
        <f t="shared" si="84"/>
        <v>0</v>
      </c>
      <c r="BL279" s="13" t="s">
        <v>247</v>
      </c>
      <c r="BM279" s="172" t="s">
        <v>1773</v>
      </c>
    </row>
    <row r="280" spans="1:65" s="2" customFormat="1" ht="21.75" customHeight="1" x14ac:dyDescent="0.2">
      <c r="A280" s="30"/>
      <c r="B280" s="128"/>
      <c r="C280" s="160" t="s">
        <v>474</v>
      </c>
      <c r="D280" s="160" t="s">
        <v>221</v>
      </c>
      <c r="E280" s="161" t="s">
        <v>817</v>
      </c>
      <c r="F280" s="162" t="s">
        <v>818</v>
      </c>
      <c r="G280" s="163" t="s">
        <v>321</v>
      </c>
      <c r="H280" s="164">
        <v>312.32</v>
      </c>
      <c r="I280" s="165"/>
      <c r="J280" s="166">
        <f t="shared" si="75"/>
        <v>0</v>
      </c>
      <c r="K280" s="167"/>
      <c r="L280" s="31"/>
      <c r="M280" s="168" t="s">
        <v>1</v>
      </c>
      <c r="N280" s="169" t="s">
        <v>38</v>
      </c>
      <c r="O280" s="59"/>
      <c r="P280" s="170">
        <f t="shared" si="76"/>
        <v>0</v>
      </c>
      <c r="Q280" s="170">
        <v>0</v>
      </c>
      <c r="R280" s="170">
        <f t="shared" si="77"/>
        <v>0</v>
      </c>
      <c r="S280" s="170">
        <v>0</v>
      </c>
      <c r="T280" s="171">
        <f t="shared" si="78"/>
        <v>0</v>
      </c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R280" s="172" t="s">
        <v>247</v>
      </c>
      <c r="AT280" s="172" t="s">
        <v>221</v>
      </c>
      <c r="AU280" s="172" t="s">
        <v>84</v>
      </c>
      <c r="AY280" s="13" t="s">
        <v>219</v>
      </c>
      <c r="BE280" s="91">
        <f t="shared" si="79"/>
        <v>0</v>
      </c>
      <c r="BF280" s="91">
        <f t="shared" si="80"/>
        <v>0</v>
      </c>
      <c r="BG280" s="91">
        <f t="shared" si="81"/>
        <v>0</v>
      </c>
      <c r="BH280" s="91">
        <f t="shared" si="82"/>
        <v>0</v>
      </c>
      <c r="BI280" s="91">
        <f t="shared" si="83"/>
        <v>0</v>
      </c>
      <c r="BJ280" s="13" t="s">
        <v>84</v>
      </c>
      <c r="BK280" s="91">
        <f t="shared" si="84"/>
        <v>0</v>
      </c>
      <c r="BL280" s="13" t="s">
        <v>247</v>
      </c>
      <c r="BM280" s="172" t="s">
        <v>964</v>
      </c>
    </row>
    <row r="281" spans="1:65" s="2" customFormat="1" ht="16.5" customHeight="1" x14ac:dyDescent="0.2">
      <c r="A281" s="30"/>
      <c r="B281" s="128"/>
      <c r="C281" s="178" t="s">
        <v>687</v>
      </c>
      <c r="D281" s="178" t="s">
        <v>680</v>
      </c>
      <c r="E281" s="179" t="s">
        <v>821</v>
      </c>
      <c r="F281" s="180" t="s">
        <v>822</v>
      </c>
      <c r="G281" s="181" t="s">
        <v>380</v>
      </c>
      <c r="H281" s="182">
        <v>1139.5999999999999</v>
      </c>
      <c r="I281" s="183"/>
      <c r="J281" s="184">
        <f t="shared" si="75"/>
        <v>0</v>
      </c>
      <c r="K281" s="185"/>
      <c r="L281" s="186"/>
      <c r="M281" s="187" t="s">
        <v>1</v>
      </c>
      <c r="N281" s="188" t="s">
        <v>38</v>
      </c>
      <c r="O281" s="59"/>
      <c r="P281" s="170">
        <f t="shared" si="76"/>
        <v>0</v>
      </c>
      <c r="Q281" s="170">
        <v>8.3000000000000001E-4</v>
      </c>
      <c r="R281" s="170">
        <f t="shared" si="77"/>
        <v>0.94586799999999993</v>
      </c>
      <c r="S281" s="170">
        <v>0</v>
      </c>
      <c r="T281" s="171">
        <f t="shared" si="78"/>
        <v>0</v>
      </c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R281" s="172" t="s">
        <v>275</v>
      </c>
      <c r="AT281" s="172" t="s">
        <v>680</v>
      </c>
      <c r="AU281" s="172" t="s">
        <v>84</v>
      </c>
      <c r="AY281" s="13" t="s">
        <v>219</v>
      </c>
      <c r="BE281" s="91">
        <f t="shared" si="79"/>
        <v>0</v>
      </c>
      <c r="BF281" s="91">
        <f t="shared" si="80"/>
        <v>0</v>
      </c>
      <c r="BG281" s="91">
        <f t="shared" si="81"/>
        <v>0</v>
      </c>
      <c r="BH281" s="91">
        <f t="shared" si="82"/>
        <v>0</v>
      </c>
      <c r="BI281" s="91">
        <f t="shared" si="83"/>
        <v>0</v>
      </c>
      <c r="BJ281" s="13" t="s">
        <v>84</v>
      </c>
      <c r="BK281" s="91">
        <f t="shared" si="84"/>
        <v>0</v>
      </c>
      <c r="BL281" s="13" t="s">
        <v>247</v>
      </c>
      <c r="BM281" s="172" t="s">
        <v>967</v>
      </c>
    </row>
    <row r="282" spans="1:65" s="2" customFormat="1" ht="21.75" customHeight="1" x14ac:dyDescent="0.2">
      <c r="A282" s="30"/>
      <c r="B282" s="128"/>
      <c r="C282" s="160" t="s">
        <v>478</v>
      </c>
      <c r="D282" s="160" t="s">
        <v>221</v>
      </c>
      <c r="E282" s="161" t="s">
        <v>825</v>
      </c>
      <c r="F282" s="162" t="s">
        <v>826</v>
      </c>
      <c r="G282" s="163" t="s">
        <v>224</v>
      </c>
      <c r="H282" s="164">
        <v>12.749000000000001</v>
      </c>
      <c r="I282" s="165"/>
      <c r="J282" s="166">
        <f t="shared" si="75"/>
        <v>0</v>
      </c>
      <c r="K282" s="167"/>
      <c r="L282" s="31"/>
      <c r="M282" s="168" t="s">
        <v>1</v>
      </c>
      <c r="N282" s="169" t="s">
        <v>38</v>
      </c>
      <c r="O282" s="59"/>
      <c r="P282" s="170">
        <f t="shared" si="76"/>
        <v>0</v>
      </c>
      <c r="Q282" s="170">
        <v>2.0889999999999999E-2</v>
      </c>
      <c r="R282" s="170">
        <f t="shared" si="77"/>
        <v>0.26632661000000002</v>
      </c>
      <c r="S282" s="170">
        <v>0</v>
      </c>
      <c r="T282" s="171">
        <f t="shared" si="78"/>
        <v>0</v>
      </c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R282" s="172" t="s">
        <v>247</v>
      </c>
      <c r="AT282" s="172" t="s">
        <v>221</v>
      </c>
      <c r="AU282" s="172" t="s">
        <v>84</v>
      </c>
      <c r="AY282" s="13" t="s">
        <v>219</v>
      </c>
      <c r="BE282" s="91">
        <f t="shared" si="79"/>
        <v>0</v>
      </c>
      <c r="BF282" s="91">
        <f t="shared" si="80"/>
        <v>0</v>
      </c>
      <c r="BG282" s="91">
        <f t="shared" si="81"/>
        <v>0</v>
      </c>
      <c r="BH282" s="91">
        <f t="shared" si="82"/>
        <v>0</v>
      </c>
      <c r="BI282" s="91">
        <f t="shared" si="83"/>
        <v>0</v>
      </c>
      <c r="BJ282" s="13" t="s">
        <v>84</v>
      </c>
      <c r="BK282" s="91">
        <f t="shared" si="84"/>
        <v>0</v>
      </c>
      <c r="BL282" s="13" t="s">
        <v>247</v>
      </c>
      <c r="BM282" s="172" t="s">
        <v>971</v>
      </c>
    </row>
    <row r="283" spans="1:65" s="2" customFormat="1" ht="33" customHeight="1" x14ac:dyDescent="0.2">
      <c r="A283" s="30"/>
      <c r="B283" s="128"/>
      <c r="C283" s="160" t="s">
        <v>694</v>
      </c>
      <c r="D283" s="160" t="s">
        <v>221</v>
      </c>
      <c r="E283" s="161" t="s">
        <v>828</v>
      </c>
      <c r="F283" s="162" t="s">
        <v>829</v>
      </c>
      <c r="G283" s="163" t="s">
        <v>321</v>
      </c>
      <c r="H283" s="164">
        <v>4.9249999999999998</v>
      </c>
      <c r="I283" s="165"/>
      <c r="J283" s="166">
        <f t="shared" si="75"/>
        <v>0</v>
      </c>
      <c r="K283" s="167"/>
      <c r="L283" s="31"/>
      <c r="M283" s="168" t="s">
        <v>1</v>
      </c>
      <c r="N283" s="169" t="s">
        <v>38</v>
      </c>
      <c r="O283" s="59"/>
      <c r="P283" s="170">
        <f t="shared" si="76"/>
        <v>0</v>
      </c>
      <c r="Q283" s="170">
        <v>1.422E-2</v>
      </c>
      <c r="R283" s="170">
        <f t="shared" si="77"/>
        <v>7.0033499999999999E-2</v>
      </c>
      <c r="S283" s="170">
        <v>0</v>
      </c>
      <c r="T283" s="171">
        <f t="shared" si="78"/>
        <v>0</v>
      </c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R283" s="172" t="s">
        <v>247</v>
      </c>
      <c r="AT283" s="172" t="s">
        <v>221</v>
      </c>
      <c r="AU283" s="172" t="s">
        <v>84</v>
      </c>
      <c r="AY283" s="13" t="s">
        <v>219</v>
      </c>
      <c r="BE283" s="91">
        <f t="shared" si="79"/>
        <v>0</v>
      </c>
      <c r="BF283" s="91">
        <f t="shared" si="80"/>
        <v>0</v>
      </c>
      <c r="BG283" s="91">
        <f t="shared" si="81"/>
        <v>0</v>
      </c>
      <c r="BH283" s="91">
        <f t="shared" si="82"/>
        <v>0</v>
      </c>
      <c r="BI283" s="91">
        <f t="shared" si="83"/>
        <v>0</v>
      </c>
      <c r="BJ283" s="13" t="s">
        <v>84</v>
      </c>
      <c r="BK283" s="91">
        <f t="shared" si="84"/>
        <v>0</v>
      </c>
      <c r="BL283" s="13" t="s">
        <v>247</v>
      </c>
      <c r="BM283" s="172" t="s">
        <v>974</v>
      </c>
    </row>
    <row r="284" spans="1:65" s="2" customFormat="1" ht="37.799999999999997" customHeight="1" x14ac:dyDescent="0.2">
      <c r="A284" s="30"/>
      <c r="B284" s="128"/>
      <c r="C284" s="160" t="s">
        <v>481</v>
      </c>
      <c r="D284" s="160" t="s">
        <v>221</v>
      </c>
      <c r="E284" s="161" t="s">
        <v>1774</v>
      </c>
      <c r="F284" s="162" t="s">
        <v>1775</v>
      </c>
      <c r="G284" s="163" t="s">
        <v>321</v>
      </c>
      <c r="H284" s="164">
        <v>1</v>
      </c>
      <c r="I284" s="165"/>
      <c r="J284" s="166">
        <f t="shared" si="75"/>
        <v>0</v>
      </c>
      <c r="K284" s="167"/>
      <c r="L284" s="31"/>
      <c r="M284" s="168" t="s">
        <v>1</v>
      </c>
      <c r="N284" s="169" t="s">
        <v>38</v>
      </c>
      <c r="O284" s="59"/>
      <c r="P284" s="170">
        <f t="shared" si="76"/>
        <v>0</v>
      </c>
      <c r="Q284" s="170">
        <v>2.265E-2</v>
      </c>
      <c r="R284" s="170">
        <f t="shared" si="77"/>
        <v>2.265E-2</v>
      </c>
      <c r="S284" s="170">
        <v>0</v>
      </c>
      <c r="T284" s="171">
        <f t="shared" si="78"/>
        <v>0</v>
      </c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R284" s="172" t="s">
        <v>247</v>
      </c>
      <c r="AT284" s="172" t="s">
        <v>221</v>
      </c>
      <c r="AU284" s="172" t="s">
        <v>84</v>
      </c>
      <c r="AY284" s="13" t="s">
        <v>219</v>
      </c>
      <c r="BE284" s="91">
        <f t="shared" si="79"/>
        <v>0</v>
      </c>
      <c r="BF284" s="91">
        <f t="shared" si="80"/>
        <v>0</v>
      </c>
      <c r="BG284" s="91">
        <f t="shared" si="81"/>
        <v>0</v>
      </c>
      <c r="BH284" s="91">
        <f t="shared" si="82"/>
        <v>0</v>
      </c>
      <c r="BI284" s="91">
        <f t="shared" si="83"/>
        <v>0</v>
      </c>
      <c r="BJ284" s="13" t="s">
        <v>84</v>
      </c>
      <c r="BK284" s="91">
        <f t="shared" si="84"/>
        <v>0</v>
      </c>
      <c r="BL284" s="13" t="s">
        <v>247</v>
      </c>
      <c r="BM284" s="172" t="s">
        <v>977</v>
      </c>
    </row>
    <row r="285" spans="1:65" s="2" customFormat="1" ht="33" customHeight="1" x14ac:dyDescent="0.2">
      <c r="A285" s="30"/>
      <c r="B285" s="128"/>
      <c r="C285" s="160" t="s">
        <v>701</v>
      </c>
      <c r="D285" s="160" t="s">
        <v>221</v>
      </c>
      <c r="E285" s="161" t="s">
        <v>832</v>
      </c>
      <c r="F285" s="162" t="s">
        <v>833</v>
      </c>
      <c r="G285" s="163" t="s">
        <v>321</v>
      </c>
      <c r="H285" s="164">
        <v>86.543999999999997</v>
      </c>
      <c r="I285" s="165"/>
      <c r="J285" s="166">
        <f t="shared" si="75"/>
        <v>0</v>
      </c>
      <c r="K285" s="167"/>
      <c r="L285" s="31"/>
      <c r="M285" s="168" t="s">
        <v>1</v>
      </c>
      <c r="N285" s="169" t="s">
        <v>38</v>
      </c>
      <c r="O285" s="59"/>
      <c r="P285" s="170">
        <f t="shared" si="76"/>
        <v>0</v>
      </c>
      <c r="Q285" s="170">
        <v>2.265E-2</v>
      </c>
      <c r="R285" s="170">
        <f t="shared" si="77"/>
        <v>1.9602215999999999</v>
      </c>
      <c r="S285" s="170">
        <v>0</v>
      </c>
      <c r="T285" s="171">
        <f t="shared" si="78"/>
        <v>0</v>
      </c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R285" s="172" t="s">
        <v>247</v>
      </c>
      <c r="AT285" s="172" t="s">
        <v>221</v>
      </c>
      <c r="AU285" s="172" t="s">
        <v>84</v>
      </c>
      <c r="AY285" s="13" t="s">
        <v>219</v>
      </c>
      <c r="BE285" s="91">
        <f t="shared" si="79"/>
        <v>0</v>
      </c>
      <c r="BF285" s="91">
        <f t="shared" si="80"/>
        <v>0</v>
      </c>
      <c r="BG285" s="91">
        <f t="shared" si="81"/>
        <v>0</v>
      </c>
      <c r="BH285" s="91">
        <f t="shared" si="82"/>
        <v>0</v>
      </c>
      <c r="BI285" s="91">
        <f t="shared" si="83"/>
        <v>0</v>
      </c>
      <c r="BJ285" s="13" t="s">
        <v>84</v>
      </c>
      <c r="BK285" s="91">
        <f t="shared" si="84"/>
        <v>0</v>
      </c>
      <c r="BL285" s="13" t="s">
        <v>247</v>
      </c>
      <c r="BM285" s="172" t="s">
        <v>1776</v>
      </c>
    </row>
    <row r="286" spans="1:65" s="2" customFormat="1" ht="37.799999999999997" customHeight="1" x14ac:dyDescent="0.2">
      <c r="A286" s="30"/>
      <c r="B286" s="128"/>
      <c r="C286" s="160" t="s">
        <v>485</v>
      </c>
      <c r="D286" s="160" t="s">
        <v>221</v>
      </c>
      <c r="E286" s="161" t="s">
        <v>835</v>
      </c>
      <c r="F286" s="162" t="s">
        <v>836</v>
      </c>
      <c r="G286" s="163" t="s">
        <v>321</v>
      </c>
      <c r="H286" s="164">
        <v>74.319999999999993</v>
      </c>
      <c r="I286" s="165"/>
      <c r="J286" s="166">
        <f t="shared" si="75"/>
        <v>0</v>
      </c>
      <c r="K286" s="167"/>
      <c r="L286" s="31"/>
      <c r="M286" s="168" t="s">
        <v>1</v>
      </c>
      <c r="N286" s="169" t="s">
        <v>38</v>
      </c>
      <c r="O286" s="59"/>
      <c r="P286" s="170">
        <f t="shared" si="76"/>
        <v>0</v>
      </c>
      <c r="Q286" s="170">
        <v>2.546E-2</v>
      </c>
      <c r="R286" s="170">
        <f t="shared" si="77"/>
        <v>1.8921871999999997</v>
      </c>
      <c r="S286" s="170">
        <v>0</v>
      </c>
      <c r="T286" s="171">
        <f t="shared" si="78"/>
        <v>0</v>
      </c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R286" s="172" t="s">
        <v>247</v>
      </c>
      <c r="AT286" s="172" t="s">
        <v>221</v>
      </c>
      <c r="AU286" s="172" t="s">
        <v>84</v>
      </c>
      <c r="AY286" s="13" t="s">
        <v>219</v>
      </c>
      <c r="BE286" s="91">
        <f t="shared" si="79"/>
        <v>0</v>
      </c>
      <c r="BF286" s="91">
        <f t="shared" si="80"/>
        <v>0</v>
      </c>
      <c r="BG286" s="91">
        <f t="shared" si="81"/>
        <v>0</v>
      </c>
      <c r="BH286" s="91">
        <f t="shared" si="82"/>
        <v>0</v>
      </c>
      <c r="BI286" s="91">
        <f t="shared" si="83"/>
        <v>0</v>
      </c>
      <c r="BJ286" s="13" t="s">
        <v>84</v>
      </c>
      <c r="BK286" s="91">
        <f t="shared" si="84"/>
        <v>0</v>
      </c>
      <c r="BL286" s="13" t="s">
        <v>247</v>
      </c>
      <c r="BM286" s="172" t="s">
        <v>986</v>
      </c>
    </row>
    <row r="287" spans="1:65" s="2" customFormat="1" ht="33" customHeight="1" x14ac:dyDescent="0.2">
      <c r="A287" s="30"/>
      <c r="B287" s="128"/>
      <c r="C287" s="160" t="s">
        <v>708</v>
      </c>
      <c r="D287" s="160" t="s">
        <v>221</v>
      </c>
      <c r="E287" s="161" t="s">
        <v>839</v>
      </c>
      <c r="F287" s="162" t="s">
        <v>840</v>
      </c>
      <c r="G287" s="163" t="s">
        <v>321</v>
      </c>
      <c r="H287" s="164">
        <v>66.400000000000006</v>
      </c>
      <c r="I287" s="165"/>
      <c r="J287" s="166">
        <f t="shared" si="75"/>
        <v>0</v>
      </c>
      <c r="K287" s="167"/>
      <c r="L287" s="31"/>
      <c r="M287" s="168" t="s">
        <v>1</v>
      </c>
      <c r="N287" s="169" t="s">
        <v>38</v>
      </c>
      <c r="O287" s="59"/>
      <c r="P287" s="170">
        <f t="shared" si="76"/>
        <v>0</v>
      </c>
      <c r="Q287" s="170">
        <v>2.546E-2</v>
      </c>
      <c r="R287" s="170">
        <f t="shared" si="77"/>
        <v>1.690544</v>
      </c>
      <c r="S287" s="170">
        <v>0</v>
      </c>
      <c r="T287" s="171">
        <f t="shared" si="78"/>
        <v>0</v>
      </c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R287" s="172" t="s">
        <v>247</v>
      </c>
      <c r="AT287" s="172" t="s">
        <v>221</v>
      </c>
      <c r="AU287" s="172" t="s">
        <v>84</v>
      </c>
      <c r="AY287" s="13" t="s">
        <v>219</v>
      </c>
      <c r="BE287" s="91">
        <f t="shared" si="79"/>
        <v>0</v>
      </c>
      <c r="BF287" s="91">
        <f t="shared" si="80"/>
        <v>0</v>
      </c>
      <c r="BG287" s="91">
        <f t="shared" si="81"/>
        <v>0</v>
      </c>
      <c r="BH287" s="91">
        <f t="shared" si="82"/>
        <v>0</v>
      </c>
      <c r="BI287" s="91">
        <f t="shared" si="83"/>
        <v>0</v>
      </c>
      <c r="BJ287" s="13" t="s">
        <v>84</v>
      </c>
      <c r="BK287" s="91">
        <f t="shared" si="84"/>
        <v>0</v>
      </c>
      <c r="BL287" s="13" t="s">
        <v>247</v>
      </c>
      <c r="BM287" s="172" t="s">
        <v>989</v>
      </c>
    </row>
    <row r="288" spans="1:65" s="2" customFormat="1" ht="24.3" customHeight="1" x14ac:dyDescent="0.2">
      <c r="A288" s="30"/>
      <c r="B288" s="128"/>
      <c r="C288" s="160" t="s">
        <v>488</v>
      </c>
      <c r="D288" s="160" t="s">
        <v>221</v>
      </c>
      <c r="E288" s="161" t="s">
        <v>842</v>
      </c>
      <c r="F288" s="162" t="s">
        <v>843</v>
      </c>
      <c r="G288" s="163" t="s">
        <v>380</v>
      </c>
      <c r="H288" s="164">
        <v>39.4</v>
      </c>
      <c r="I288" s="165"/>
      <c r="J288" s="166">
        <f t="shared" si="75"/>
        <v>0</v>
      </c>
      <c r="K288" s="167"/>
      <c r="L288" s="31"/>
      <c r="M288" s="168" t="s">
        <v>1</v>
      </c>
      <c r="N288" s="169" t="s">
        <v>38</v>
      </c>
      <c r="O288" s="59"/>
      <c r="P288" s="170">
        <f t="shared" si="76"/>
        <v>0</v>
      </c>
      <c r="Q288" s="170">
        <v>2.1000000000000001E-4</v>
      </c>
      <c r="R288" s="170">
        <f t="shared" si="77"/>
        <v>8.2740000000000001E-3</v>
      </c>
      <c r="S288" s="170">
        <v>0</v>
      </c>
      <c r="T288" s="171">
        <f t="shared" si="78"/>
        <v>0</v>
      </c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R288" s="172" t="s">
        <v>247</v>
      </c>
      <c r="AT288" s="172" t="s">
        <v>221</v>
      </c>
      <c r="AU288" s="172" t="s">
        <v>84</v>
      </c>
      <c r="AY288" s="13" t="s">
        <v>219</v>
      </c>
      <c r="BE288" s="91">
        <f t="shared" si="79"/>
        <v>0</v>
      </c>
      <c r="BF288" s="91">
        <f t="shared" si="80"/>
        <v>0</v>
      </c>
      <c r="BG288" s="91">
        <f t="shared" si="81"/>
        <v>0</v>
      </c>
      <c r="BH288" s="91">
        <f t="shared" si="82"/>
        <v>0</v>
      </c>
      <c r="BI288" s="91">
        <f t="shared" si="83"/>
        <v>0</v>
      </c>
      <c r="BJ288" s="13" t="s">
        <v>84</v>
      </c>
      <c r="BK288" s="91">
        <f t="shared" si="84"/>
        <v>0</v>
      </c>
      <c r="BL288" s="13" t="s">
        <v>247</v>
      </c>
      <c r="BM288" s="172" t="s">
        <v>993</v>
      </c>
    </row>
    <row r="289" spans="1:65" s="2" customFormat="1" ht="24.3" customHeight="1" x14ac:dyDescent="0.2">
      <c r="A289" s="30"/>
      <c r="B289" s="128"/>
      <c r="C289" s="160" t="s">
        <v>718</v>
      </c>
      <c r="D289" s="160" t="s">
        <v>221</v>
      </c>
      <c r="E289" s="161" t="s">
        <v>846</v>
      </c>
      <c r="F289" s="162" t="s">
        <v>847</v>
      </c>
      <c r="G289" s="163" t="s">
        <v>380</v>
      </c>
      <c r="H289" s="164">
        <v>26.4</v>
      </c>
      <c r="I289" s="165"/>
      <c r="J289" s="166">
        <f t="shared" si="75"/>
        <v>0</v>
      </c>
      <c r="K289" s="167"/>
      <c r="L289" s="31"/>
      <c r="M289" s="168" t="s">
        <v>1</v>
      </c>
      <c r="N289" s="169" t="s">
        <v>38</v>
      </c>
      <c r="O289" s="59"/>
      <c r="P289" s="170">
        <f t="shared" si="76"/>
        <v>0</v>
      </c>
      <c r="Q289" s="170">
        <v>2.1000000000000001E-4</v>
      </c>
      <c r="R289" s="170">
        <f t="shared" si="77"/>
        <v>5.5440000000000003E-3</v>
      </c>
      <c r="S289" s="170">
        <v>0</v>
      </c>
      <c r="T289" s="171">
        <f t="shared" si="78"/>
        <v>0</v>
      </c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R289" s="172" t="s">
        <v>247</v>
      </c>
      <c r="AT289" s="172" t="s">
        <v>221</v>
      </c>
      <c r="AU289" s="172" t="s">
        <v>84</v>
      </c>
      <c r="AY289" s="13" t="s">
        <v>219</v>
      </c>
      <c r="BE289" s="91">
        <f t="shared" si="79"/>
        <v>0</v>
      </c>
      <c r="BF289" s="91">
        <f t="shared" si="80"/>
        <v>0</v>
      </c>
      <c r="BG289" s="91">
        <f t="shared" si="81"/>
        <v>0</v>
      </c>
      <c r="BH289" s="91">
        <f t="shared" si="82"/>
        <v>0</v>
      </c>
      <c r="BI289" s="91">
        <f t="shared" si="83"/>
        <v>0</v>
      </c>
      <c r="BJ289" s="13" t="s">
        <v>84</v>
      </c>
      <c r="BK289" s="91">
        <f t="shared" si="84"/>
        <v>0</v>
      </c>
      <c r="BL289" s="13" t="s">
        <v>247</v>
      </c>
      <c r="BM289" s="172" t="s">
        <v>996</v>
      </c>
    </row>
    <row r="290" spans="1:65" s="2" customFormat="1" ht="16.5" customHeight="1" x14ac:dyDescent="0.2">
      <c r="A290" s="30"/>
      <c r="B290" s="128"/>
      <c r="C290" s="178" t="s">
        <v>492</v>
      </c>
      <c r="D290" s="178" t="s">
        <v>680</v>
      </c>
      <c r="E290" s="179" t="s">
        <v>849</v>
      </c>
      <c r="F290" s="180" t="s">
        <v>850</v>
      </c>
      <c r="G290" s="181" t="s">
        <v>224</v>
      </c>
      <c r="H290" s="182">
        <v>0.62</v>
      </c>
      <c r="I290" s="183"/>
      <c r="J290" s="184">
        <f t="shared" si="75"/>
        <v>0</v>
      </c>
      <c r="K290" s="185"/>
      <c r="L290" s="186"/>
      <c r="M290" s="187" t="s">
        <v>1</v>
      </c>
      <c r="N290" s="188" t="s">
        <v>38</v>
      </c>
      <c r="O290" s="59"/>
      <c r="P290" s="170">
        <f t="shared" si="76"/>
        <v>0</v>
      </c>
      <c r="Q290" s="170">
        <v>0.55000000000000004</v>
      </c>
      <c r="R290" s="170">
        <f t="shared" si="77"/>
        <v>0.34100000000000003</v>
      </c>
      <c r="S290" s="170">
        <v>0</v>
      </c>
      <c r="T290" s="171">
        <f t="shared" si="78"/>
        <v>0</v>
      </c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R290" s="172" t="s">
        <v>275</v>
      </c>
      <c r="AT290" s="172" t="s">
        <v>680</v>
      </c>
      <c r="AU290" s="172" t="s">
        <v>84</v>
      </c>
      <c r="AY290" s="13" t="s">
        <v>219</v>
      </c>
      <c r="BE290" s="91">
        <f t="shared" si="79"/>
        <v>0</v>
      </c>
      <c r="BF290" s="91">
        <f t="shared" si="80"/>
        <v>0</v>
      </c>
      <c r="BG290" s="91">
        <f t="shared" si="81"/>
        <v>0</v>
      </c>
      <c r="BH290" s="91">
        <f t="shared" si="82"/>
        <v>0</v>
      </c>
      <c r="BI290" s="91">
        <f t="shared" si="83"/>
        <v>0</v>
      </c>
      <c r="BJ290" s="13" t="s">
        <v>84</v>
      </c>
      <c r="BK290" s="91">
        <f t="shared" si="84"/>
        <v>0</v>
      </c>
      <c r="BL290" s="13" t="s">
        <v>247</v>
      </c>
      <c r="BM290" s="172" t="s">
        <v>1777</v>
      </c>
    </row>
    <row r="291" spans="1:65" s="2" customFormat="1" ht="24.3" customHeight="1" x14ac:dyDescent="0.2">
      <c r="A291" s="30"/>
      <c r="B291" s="128"/>
      <c r="C291" s="160" t="s">
        <v>727</v>
      </c>
      <c r="D291" s="160" t="s">
        <v>221</v>
      </c>
      <c r="E291" s="161" t="s">
        <v>853</v>
      </c>
      <c r="F291" s="162" t="s">
        <v>854</v>
      </c>
      <c r="G291" s="163" t="s">
        <v>224</v>
      </c>
      <c r="H291" s="164">
        <v>0.56299999999999994</v>
      </c>
      <c r="I291" s="165"/>
      <c r="J291" s="166">
        <f t="shared" si="75"/>
        <v>0</v>
      </c>
      <c r="K291" s="167"/>
      <c r="L291" s="31"/>
      <c r="M291" s="168" t="s">
        <v>1</v>
      </c>
      <c r="N291" s="169" t="s">
        <v>38</v>
      </c>
      <c r="O291" s="59"/>
      <c r="P291" s="170">
        <f t="shared" si="76"/>
        <v>0</v>
      </c>
      <c r="Q291" s="170">
        <v>2.2040000000000001E-2</v>
      </c>
      <c r="R291" s="170">
        <f t="shared" si="77"/>
        <v>1.2408519999999999E-2</v>
      </c>
      <c r="S291" s="170">
        <v>0</v>
      </c>
      <c r="T291" s="171">
        <f t="shared" si="78"/>
        <v>0</v>
      </c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R291" s="172" t="s">
        <v>247</v>
      </c>
      <c r="AT291" s="172" t="s">
        <v>221</v>
      </c>
      <c r="AU291" s="172" t="s">
        <v>84</v>
      </c>
      <c r="AY291" s="13" t="s">
        <v>219</v>
      </c>
      <c r="BE291" s="91">
        <f t="shared" si="79"/>
        <v>0</v>
      </c>
      <c r="BF291" s="91">
        <f t="shared" si="80"/>
        <v>0</v>
      </c>
      <c r="BG291" s="91">
        <f t="shared" si="81"/>
        <v>0</v>
      </c>
      <c r="BH291" s="91">
        <f t="shared" si="82"/>
        <v>0</v>
      </c>
      <c r="BI291" s="91">
        <f t="shared" si="83"/>
        <v>0</v>
      </c>
      <c r="BJ291" s="13" t="s">
        <v>84</v>
      </c>
      <c r="BK291" s="91">
        <f t="shared" si="84"/>
        <v>0</v>
      </c>
      <c r="BL291" s="13" t="s">
        <v>247</v>
      </c>
      <c r="BM291" s="172" t="s">
        <v>1778</v>
      </c>
    </row>
    <row r="292" spans="1:65" s="2" customFormat="1" ht="24.3" customHeight="1" x14ac:dyDescent="0.2">
      <c r="A292" s="30"/>
      <c r="B292" s="128"/>
      <c r="C292" s="160" t="s">
        <v>495</v>
      </c>
      <c r="D292" s="160" t="s">
        <v>221</v>
      </c>
      <c r="E292" s="161" t="s">
        <v>856</v>
      </c>
      <c r="F292" s="162" t="s">
        <v>857</v>
      </c>
      <c r="G292" s="163" t="s">
        <v>711</v>
      </c>
      <c r="H292" s="189"/>
      <c r="I292" s="165"/>
      <c r="J292" s="166">
        <f t="shared" si="75"/>
        <v>0</v>
      </c>
      <c r="K292" s="167"/>
      <c r="L292" s="31"/>
      <c r="M292" s="168" t="s">
        <v>1</v>
      </c>
      <c r="N292" s="169" t="s">
        <v>38</v>
      </c>
      <c r="O292" s="59"/>
      <c r="P292" s="170">
        <f t="shared" si="76"/>
        <v>0</v>
      </c>
      <c r="Q292" s="170">
        <v>0</v>
      </c>
      <c r="R292" s="170">
        <f t="shared" si="77"/>
        <v>0</v>
      </c>
      <c r="S292" s="170">
        <v>0</v>
      </c>
      <c r="T292" s="171">
        <f t="shared" si="78"/>
        <v>0</v>
      </c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R292" s="172" t="s">
        <v>247</v>
      </c>
      <c r="AT292" s="172" t="s">
        <v>221</v>
      </c>
      <c r="AU292" s="172" t="s">
        <v>84</v>
      </c>
      <c r="AY292" s="13" t="s">
        <v>219</v>
      </c>
      <c r="BE292" s="91">
        <f t="shared" si="79"/>
        <v>0</v>
      </c>
      <c r="BF292" s="91">
        <f t="shared" si="80"/>
        <v>0</v>
      </c>
      <c r="BG292" s="91">
        <f t="shared" si="81"/>
        <v>0</v>
      </c>
      <c r="BH292" s="91">
        <f t="shared" si="82"/>
        <v>0</v>
      </c>
      <c r="BI292" s="91">
        <f t="shared" si="83"/>
        <v>0</v>
      </c>
      <c r="BJ292" s="13" t="s">
        <v>84</v>
      </c>
      <c r="BK292" s="91">
        <f t="shared" si="84"/>
        <v>0</v>
      </c>
      <c r="BL292" s="13" t="s">
        <v>247</v>
      </c>
      <c r="BM292" s="172" t="s">
        <v>1779</v>
      </c>
    </row>
    <row r="293" spans="1:65" s="11" customFormat="1" ht="22.8" customHeight="1" x14ac:dyDescent="0.25">
      <c r="B293" s="147"/>
      <c r="D293" s="148" t="s">
        <v>71</v>
      </c>
      <c r="E293" s="158" t="s">
        <v>859</v>
      </c>
      <c r="F293" s="158" t="s">
        <v>860</v>
      </c>
      <c r="I293" s="150"/>
      <c r="J293" s="159">
        <f>BK293</f>
        <v>0</v>
      </c>
      <c r="L293" s="147"/>
      <c r="M293" s="152"/>
      <c r="N293" s="153"/>
      <c r="O293" s="153"/>
      <c r="P293" s="154">
        <f>SUM(P294:P299)</f>
        <v>0</v>
      </c>
      <c r="Q293" s="153"/>
      <c r="R293" s="154">
        <f>SUM(R294:R299)</f>
        <v>8.5716739099999995</v>
      </c>
      <c r="S293" s="153"/>
      <c r="T293" s="155">
        <f>SUM(T294:T299)</f>
        <v>0</v>
      </c>
      <c r="AR293" s="148" t="s">
        <v>84</v>
      </c>
      <c r="AT293" s="156" t="s">
        <v>71</v>
      </c>
      <c r="AU293" s="156" t="s">
        <v>78</v>
      </c>
      <c r="AY293" s="148" t="s">
        <v>219</v>
      </c>
      <c r="BK293" s="157">
        <f>SUM(BK294:BK299)</f>
        <v>0</v>
      </c>
    </row>
    <row r="294" spans="1:65" s="2" customFormat="1" ht="16.5" customHeight="1" x14ac:dyDescent="0.2">
      <c r="A294" s="30"/>
      <c r="B294" s="128"/>
      <c r="C294" s="160" t="s">
        <v>734</v>
      </c>
      <c r="D294" s="160" t="s">
        <v>221</v>
      </c>
      <c r="E294" s="161" t="s">
        <v>862</v>
      </c>
      <c r="F294" s="162" t="s">
        <v>863</v>
      </c>
      <c r="G294" s="163" t="s">
        <v>321</v>
      </c>
      <c r="H294" s="164">
        <v>299.45999999999998</v>
      </c>
      <c r="I294" s="165"/>
      <c r="J294" s="166">
        <f t="shared" ref="J294:J299" si="85">ROUND(I294*H294,2)</f>
        <v>0</v>
      </c>
      <c r="K294" s="167"/>
      <c r="L294" s="31"/>
      <c r="M294" s="168" t="s">
        <v>1</v>
      </c>
      <c r="N294" s="169" t="s">
        <v>38</v>
      </c>
      <c r="O294" s="59"/>
      <c r="P294" s="170">
        <f t="shared" ref="P294:P299" si="86">O294*H294</f>
        <v>0</v>
      </c>
      <c r="Q294" s="170">
        <v>1.2E-4</v>
      </c>
      <c r="R294" s="170">
        <f t="shared" ref="R294:R299" si="87">Q294*H294</f>
        <v>3.59352E-2</v>
      </c>
      <c r="S294" s="170">
        <v>0</v>
      </c>
      <c r="T294" s="171">
        <f t="shared" ref="T294:T299" si="88">S294*H294</f>
        <v>0</v>
      </c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R294" s="172" t="s">
        <v>247</v>
      </c>
      <c r="AT294" s="172" t="s">
        <v>221</v>
      </c>
      <c r="AU294" s="172" t="s">
        <v>84</v>
      </c>
      <c r="AY294" s="13" t="s">
        <v>219</v>
      </c>
      <c r="BE294" s="91">
        <f t="shared" ref="BE294:BE299" si="89">IF(N294="základná",J294,0)</f>
        <v>0</v>
      </c>
      <c r="BF294" s="91">
        <f t="shared" ref="BF294:BF299" si="90">IF(N294="znížená",J294,0)</f>
        <v>0</v>
      </c>
      <c r="BG294" s="91">
        <f t="shared" ref="BG294:BG299" si="91">IF(N294="zákl. prenesená",J294,0)</f>
        <v>0</v>
      </c>
      <c r="BH294" s="91">
        <f t="shared" ref="BH294:BH299" si="92">IF(N294="zníž. prenesená",J294,0)</f>
        <v>0</v>
      </c>
      <c r="BI294" s="91">
        <f t="shared" ref="BI294:BI299" si="93">IF(N294="nulová",J294,0)</f>
        <v>0</v>
      </c>
      <c r="BJ294" s="13" t="s">
        <v>84</v>
      </c>
      <c r="BK294" s="91">
        <f t="shared" ref="BK294:BK299" si="94">ROUND(I294*H294,2)</f>
        <v>0</v>
      </c>
      <c r="BL294" s="13" t="s">
        <v>247</v>
      </c>
      <c r="BM294" s="172" t="s">
        <v>1780</v>
      </c>
    </row>
    <row r="295" spans="1:65" s="2" customFormat="1" ht="24.3" customHeight="1" x14ac:dyDescent="0.2">
      <c r="A295" s="30"/>
      <c r="B295" s="128"/>
      <c r="C295" s="160" t="s">
        <v>499</v>
      </c>
      <c r="D295" s="160" t="s">
        <v>221</v>
      </c>
      <c r="E295" s="161" t="s">
        <v>865</v>
      </c>
      <c r="F295" s="162" t="s">
        <v>866</v>
      </c>
      <c r="G295" s="163" t="s">
        <v>321</v>
      </c>
      <c r="H295" s="164">
        <v>7.8010000000000002</v>
      </c>
      <c r="I295" s="165"/>
      <c r="J295" s="166">
        <f t="shared" si="85"/>
        <v>0</v>
      </c>
      <c r="K295" s="167"/>
      <c r="L295" s="31"/>
      <c r="M295" s="168" t="s">
        <v>1</v>
      </c>
      <c r="N295" s="169" t="s">
        <v>38</v>
      </c>
      <c r="O295" s="59"/>
      <c r="P295" s="170">
        <f t="shared" si="86"/>
        <v>0</v>
      </c>
      <c r="Q295" s="170">
        <v>1.721E-2</v>
      </c>
      <c r="R295" s="170">
        <f t="shared" si="87"/>
        <v>0.13425520999999999</v>
      </c>
      <c r="S295" s="170">
        <v>0</v>
      </c>
      <c r="T295" s="171">
        <f t="shared" si="88"/>
        <v>0</v>
      </c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R295" s="172" t="s">
        <v>247</v>
      </c>
      <c r="AT295" s="172" t="s">
        <v>221</v>
      </c>
      <c r="AU295" s="172" t="s">
        <v>84</v>
      </c>
      <c r="AY295" s="13" t="s">
        <v>219</v>
      </c>
      <c r="BE295" s="91">
        <f t="shared" si="89"/>
        <v>0</v>
      </c>
      <c r="BF295" s="91">
        <f t="shared" si="90"/>
        <v>0</v>
      </c>
      <c r="BG295" s="91">
        <f t="shared" si="91"/>
        <v>0</v>
      </c>
      <c r="BH295" s="91">
        <f t="shared" si="92"/>
        <v>0</v>
      </c>
      <c r="BI295" s="91">
        <f t="shared" si="93"/>
        <v>0</v>
      </c>
      <c r="BJ295" s="13" t="s">
        <v>84</v>
      </c>
      <c r="BK295" s="91">
        <f t="shared" si="94"/>
        <v>0</v>
      </c>
      <c r="BL295" s="13" t="s">
        <v>247</v>
      </c>
      <c r="BM295" s="172" t="s">
        <v>1014</v>
      </c>
    </row>
    <row r="296" spans="1:65" s="2" customFormat="1" ht="37.799999999999997" customHeight="1" x14ac:dyDescent="0.2">
      <c r="A296" s="30"/>
      <c r="B296" s="128"/>
      <c r="C296" s="160" t="s">
        <v>741</v>
      </c>
      <c r="D296" s="160" t="s">
        <v>221</v>
      </c>
      <c r="E296" s="161" t="s">
        <v>1781</v>
      </c>
      <c r="F296" s="162" t="s">
        <v>1782</v>
      </c>
      <c r="G296" s="163" t="s">
        <v>321</v>
      </c>
      <c r="H296" s="164">
        <v>1.7050000000000001</v>
      </c>
      <c r="I296" s="165"/>
      <c r="J296" s="166">
        <f t="shared" si="85"/>
        <v>0</v>
      </c>
      <c r="K296" s="167"/>
      <c r="L296" s="31"/>
      <c r="M296" s="168" t="s">
        <v>1</v>
      </c>
      <c r="N296" s="169" t="s">
        <v>38</v>
      </c>
      <c r="O296" s="59"/>
      <c r="P296" s="170">
        <f t="shared" si="86"/>
        <v>0</v>
      </c>
      <c r="Q296" s="170">
        <v>1.487E-2</v>
      </c>
      <c r="R296" s="170">
        <f t="shared" si="87"/>
        <v>2.535335E-2</v>
      </c>
      <c r="S296" s="170">
        <v>0</v>
      </c>
      <c r="T296" s="171">
        <f t="shared" si="88"/>
        <v>0</v>
      </c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R296" s="172" t="s">
        <v>247</v>
      </c>
      <c r="AT296" s="172" t="s">
        <v>221</v>
      </c>
      <c r="AU296" s="172" t="s">
        <v>84</v>
      </c>
      <c r="AY296" s="13" t="s">
        <v>219</v>
      </c>
      <c r="BE296" s="91">
        <f t="shared" si="89"/>
        <v>0</v>
      </c>
      <c r="BF296" s="91">
        <f t="shared" si="90"/>
        <v>0</v>
      </c>
      <c r="BG296" s="91">
        <f t="shared" si="91"/>
        <v>0</v>
      </c>
      <c r="BH296" s="91">
        <f t="shared" si="92"/>
        <v>0</v>
      </c>
      <c r="BI296" s="91">
        <f t="shared" si="93"/>
        <v>0</v>
      </c>
      <c r="BJ296" s="13" t="s">
        <v>84</v>
      </c>
      <c r="BK296" s="91">
        <f t="shared" si="94"/>
        <v>0</v>
      </c>
      <c r="BL296" s="13" t="s">
        <v>247</v>
      </c>
      <c r="BM296" s="172" t="s">
        <v>1783</v>
      </c>
    </row>
    <row r="297" spans="1:65" s="2" customFormat="1" ht="37.799999999999997" customHeight="1" x14ac:dyDescent="0.2">
      <c r="A297" s="30"/>
      <c r="B297" s="128"/>
      <c r="C297" s="160" t="s">
        <v>502</v>
      </c>
      <c r="D297" s="160" t="s">
        <v>221</v>
      </c>
      <c r="E297" s="161" t="s">
        <v>1784</v>
      </c>
      <c r="F297" s="162" t="s">
        <v>1785</v>
      </c>
      <c r="G297" s="163" t="s">
        <v>321</v>
      </c>
      <c r="H297" s="164">
        <v>2.42</v>
      </c>
      <c r="I297" s="165"/>
      <c r="J297" s="166">
        <f t="shared" si="85"/>
        <v>0</v>
      </c>
      <c r="K297" s="167"/>
      <c r="L297" s="31"/>
      <c r="M297" s="168" t="s">
        <v>1</v>
      </c>
      <c r="N297" s="169" t="s">
        <v>38</v>
      </c>
      <c r="O297" s="59"/>
      <c r="P297" s="170">
        <f t="shared" si="86"/>
        <v>0</v>
      </c>
      <c r="Q297" s="170">
        <v>1.487E-2</v>
      </c>
      <c r="R297" s="170">
        <f t="shared" si="87"/>
        <v>3.5985400000000001E-2</v>
      </c>
      <c r="S297" s="170">
        <v>0</v>
      </c>
      <c r="T297" s="171">
        <f t="shared" si="88"/>
        <v>0</v>
      </c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R297" s="172" t="s">
        <v>247</v>
      </c>
      <c r="AT297" s="172" t="s">
        <v>221</v>
      </c>
      <c r="AU297" s="172" t="s">
        <v>84</v>
      </c>
      <c r="AY297" s="13" t="s">
        <v>219</v>
      </c>
      <c r="BE297" s="91">
        <f t="shared" si="89"/>
        <v>0</v>
      </c>
      <c r="BF297" s="91">
        <f t="shared" si="90"/>
        <v>0</v>
      </c>
      <c r="BG297" s="91">
        <f t="shared" si="91"/>
        <v>0</v>
      </c>
      <c r="BH297" s="91">
        <f t="shared" si="92"/>
        <v>0</v>
      </c>
      <c r="BI297" s="91">
        <f t="shared" si="93"/>
        <v>0</v>
      </c>
      <c r="BJ297" s="13" t="s">
        <v>84</v>
      </c>
      <c r="BK297" s="91">
        <f t="shared" si="94"/>
        <v>0</v>
      </c>
      <c r="BL297" s="13" t="s">
        <v>247</v>
      </c>
      <c r="BM297" s="172" t="s">
        <v>1023</v>
      </c>
    </row>
    <row r="298" spans="1:65" s="2" customFormat="1" ht="24.3" customHeight="1" x14ac:dyDescent="0.2">
      <c r="A298" s="30"/>
      <c r="B298" s="128"/>
      <c r="C298" s="160" t="s">
        <v>748</v>
      </c>
      <c r="D298" s="160" t="s">
        <v>221</v>
      </c>
      <c r="E298" s="161" t="s">
        <v>872</v>
      </c>
      <c r="F298" s="162" t="s">
        <v>1786</v>
      </c>
      <c r="G298" s="163" t="s">
        <v>321</v>
      </c>
      <c r="H298" s="164">
        <v>294.185</v>
      </c>
      <c r="I298" s="165"/>
      <c r="J298" s="166">
        <f t="shared" si="85"/>
        <v>0</v>
      </c>
      <c r="K298" s="167"/>
      <c r="L298" s="31"/>
      <c r="M298" s="168" t="s">
        <v>1</v>
      </c>
      <c r="N298" s="169" t="s">
        <v>38</v>
      </c>
      <c r="O298" s="59"/>
      <c r="P298" s="170">
        <f t="shared" si="86"/>
        <v>0</v>
      </c>
      <c r="Q298" s="170">
        <v>2.835E-2</v>
      </c>
      <c r="R298" s="170">
        <f t="shared" si="87"/>
        <v>8.3401447500000003</v>
      </c>
      <c r="S298" s="170">
        <v>0</v>
      </c>
      <c r="T298" s="171">
        <f t="shared" si="88"/>
        <v>0</v>
      </c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R298" s="172" t="s">
        <v>247</v>
      </c>
      <c r="AT298" s="172" t="s">
        <v>221</v>
      </c>
      <c r="AU298" s="172" t="s">
        <v>84</v>
      </c>
      <c r="AY298" s="13" t="s">
        <v>219</v>
      </c>
      <c r="BE298" s="91">
        <f t="shared" si="89"/>
        <v>0</v>
      </c>
      <c r="BF298" s="91">
        <f t="shared" si="90"/>
        <v>0</v>
      </c>
      <c r="BG298" s="91">
        <f t="shared" si="91"/>
        <v>0</v>
      </c>
      <c r="BH298" s="91">
        <f t="shared" si="92"/>
        <v>0</v>
      </c>
      <c r="BI298" s="91">
        <f t="shared" si="93"/>
        <v>0</v>
      </c>
      <c r="BJ298" s="13" t="s">
        <v>84</v>
      </c>
      <c r="BK298" s="91">
        <f t="shared" si="94"/>
        <v>0</v>
      </c>
      <c r="BL298" s="13" t="s">
        <v>247</v>
      </c>
      <c r="BM298" s="172" t="s">
        <v>1027</v>
      </c>
    </row>
    <row r="299" spans="1:65" s="2" customFormat="1" ht="24.3" customHeight="1" x14ac:dyDescent="0.2">
      <c r="A299" s="30"/>
      <c r="B299" s="128"/>
      <c r="C299" s="160" t="s">
        <v>506</v>
      </c>
      <c r="D299" s="160" t="s">
        <v>221</v>
      </c>
      <c r="E299" s="161" t="s">
        <v>879</v>
      </c>
      <c r="F299" s="162" t="s">
        <v>880</v>
      </c>
      <c r="G299" s="163" t="s">
        <v>711</v>
      </c>
      <c r="H299" s="189"/>
      <c r="I299" s="165"/>
      <c r="J299" s="166">
        <f t="shared" si="85"/>
        <v>0</v>
      </c>
      <c r="K299" s="167"/>
      <c r="L299" s="31"/>
      <c r="M299" s="168" t="s">
        <v>1</v>
      </c>
      <c r="N299" s="169" t="s">
        <v>38</v>
      </c>
      <c r="O299" s="59"/>
      <c r="P299" s="170">
        <f t="shared" si="86"/>
        <v>0</v>
      </c>
      <c r="Q299" s="170">
        <v>0</v>
      </c>
      <c r="R299" s="170">
        <f t="shared" si="87"/>
        <v>0</v>
      </c>
      <c r="S299" s="170">
        <v>0</v>
      </c>
      <c r="T299" s="171">
        <f t="shared" si="88"/>
        <v>0</v>
      </c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R299" s="172" t="s">
        <v>247</v>
      </c>
      <c r="AT299" s="172" t="s">
        <v>221</v>
      </c>
      <c r="AU299" s="172" t="s">
        <v>84</v>
      </c>
      <c r="AY299" s="13" t="s">
        <v>219</v>
      </c>
      <c r="BE299" s="91">
        <f t="shared" si="89"/>
        <v>0</v>
      </c>
      <c r="BF299" s="91">
        <f t="shared" si="90"/>
        <v>0</v>
      </c>
      <c r="BG299" s="91">
        <f t="shared" si="91"/>
        <v>0</v>
      </c>
      <c r="BH299" s="91">
        <f t="shared" si="92"/>
        <v>0</v>
      </c>
      <c r="BI299" s="91">
        <f t="shared" si="93"/>
        <v>0</v>
      </c>
      <c r="BJ299" s="13" t="s">
        <v>84</v>
      </c>
      <c r="BK299" s="91">
        <f t="shared" si="94"/>
        <v>0</v>
      </c>
      <c r="BL299" s="13" t="s">
        <v>247</v>
      </c>
      <c r="BM299" s="172" t="s">
        <v>1787</v>
      </c>
    </row>
    <row r="300" spans="1:65" s="11" customFormat="1" ht="22.8" customHeight="1" x14ac:dyDescent="0.25">
      <c r="B300" s="147"/>
      <c r="D300" s="148" t="s">
        <v>71</v>
      </c>
      <c r="E300" s="158" t="s">
        <v>882</v>
      </c>
      <c r="F300" s="158" t="s">
        <v>883</v>
      </c>
      <c r="I300" s="150"/>
      <c r="J300" s="159">
        <f>BK300</f>
        <v>0</v>
      </c>
      <c r="L300" s="147"/>
      <c r="M300" s="152"/>
      <c r="N300" s="153"/>
      <c r="O300" s="153"/>
      <c r="P300" s="154">
        <f>SUM(P301:P304)</f>
        <v>0</v>
      </c>
      <c r="Q300" s="153"/>
      <c r="R300" s="154">
        <f>SUM(R301:R304)</f>
        <v>0.63289439999999997</v>
      </c>
      <c r="S300" s="153"/>
      <c r="T300" s="155">
        <f>SUM(T301:T304)</f>
        <v>0</v>
      </c>
      <c r="AR300" s="148" t="s">
        <v>84</v>
      </c>
      <c r="AT300" s="156" t="s">
        <v>71</v>
      </c>
      <c r="AU300" s="156" t="s">
        <v>78</v>
      </c>
      <c r="AY300" s="148" t="s">
        <v>219</v>
      </c>
      <c r="BK300" s="157">
        <f>SUM(BK301:BK304)</f>
        <v>0</v>
      </c>
    </row>
    <row r="301" spans="1:65" s="2" customFormat="1" ht="24.3" customHeight="1" x14ac:dyDescent="0.2">
      <c r="A301" s="30"/>
      <c r="B301" s="128"/>
      <c r="C301" s="160" t="s">
        <v>755</v>
      </c>
      <c r="D301" s="160" t="s">
        <v>221</v>
      </c>
      <c r="E301" s="161" t="s">
        <v>888</v>
      </c>
      <c r="F301" s="162" t="s">
        <v>889</v>
      </c>
      <c r="G301" s="163" t="s">
        <v>380</v>
      </c>
      <c r="H301" s="164">
        <v>64.8</v>
      </c>
      <c r="I301" s="165"/>
      <c r="J301" s="166">
        <f>ROUND(I301*H301,2)</f>
        <v>0</v>
      </c>
      <c r="K301" s="167"/>
      <c r="L301" s="31"/>
      <c r="M301" s="168" t="s">
        <v>1</v>
      </c>
      <c r="N301" s="169" t="s">
        <v>38</v>
      </c>
      <c r="O301" s="59"/>
      <c r="P301" s="170">
        <f>O301*H301</f>
        <v>0</v>
      </c>
      <c r="Q301" s="170">
        <v>5.9800000000000001E-3</v>
      </c>
      <c r="R301" s="170">
        <f>Q301*H301</f>
        <v>0.38750400000000002</v>
      </c>
      <c r="S301" s="170">
        <v>0</v>
      </c>
      <c r="T301" s="171">
        <f>S301*H301</f>
        <v>0</v>
      </c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R301" s="172" t="s">
        <v>247</v>
      </c>
      <c r="AT301" s="172" t="s">
        <v>221</v>
      </c>
      <c r="AU301" s="172" t="s">
        <v>84</v>
      </c>
      <c r="AY301" s="13" t="s">
        <v>219</v>
      </c>
      <c r="BE301" s="91">
        <f>IF(N301="základná",J301,0)</f>
        <v>0</v>
      </c>
      <c r="BF301" s="91">
        <f>IF(N301="znížená",J301,0)</f>
        <v>0</v>
      </c>
      <c r="BG301" s="91">
        <f>IF(N301="zákl. prenesená",J301,0)</f>
        <v>0</v>
      </c>
      <c r="BH301" s="91">
        <f>IF(N301="zníž. prenesená",J301,0)</f>
        <v>0</v>
      </c>
      <c r="BI301" s="91">
        <f>IF(N301="nulová",J301,0)</f>
        <v>0</v>
      </c>
      <c r="BJ301" s="13" t="s">
        <v>84</v>
      </c>
      <c r="BK301" s="91">
        <f>ROUND(I301*H301,2)</f>
        <v>0</v>
      </c>
      <c r="BL301" s="13" t="s">
        <v>247</v>
      </c>
      <c r="BM301" s="172" t="s">
        <v>1034</v>
      </c>
    </row>
    <row r="302" spans="1:65" s="2" customFormat="1" ht="24.3" customHeight="1" x14ac:dyDescent="0.2">
      <c r="A302" s="30"/>
      <c r="B302" s="128"/>
      <c r="C302" s="160" t="s">
        <v>509</v>
      </c>
      <c r="D302" s="160" t="s">
        <v>221</v>
      </c>
      <c r="E302" s="161" t="s">
        <v>892</v>
      </c>
      <c r="F302" s="162" t="s">
        <v>893</v>
      </c>
      <c r="G302" s="163" t="s">
        <v>380</v>
      </c>
      <c r="H302" s="164">
        <v>39.479999999999997</v>
      </c>
      <c r="I302" s="165"/>
      <c r="J302" s="166">
        <f>ROUND(I302*H302,2)</f>
        <v>0</v>
      </c>
      <c r="K302" s="167"/>
      <c r="L302" s="31"/>
      <c r="M302" s="168" t="s">
        <v>1</v>
      </c>
      <c r="N302" s="169" t="s">
        <v>38</v>
      </c>
      <c r="O302" s="59"/>
      <c r="P302" s="170">
        <f>O302*H302</f>
        <v>0</v>
      </c>
      <c r="Q302" s="170">
        <v>5.9800000000000001E-3</v>
      </c>
      <c r="R302" s="170">
        <f>Q302*H302</f>
        <v>0.23609039999999998</v>
      </c>
      <c r="S302" s="170">
        <v>0</v>
      </c>
      <c r="T302" s="171">
        <f>S302*H302</f>
        <v>0</v>
      </c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R302" s="172" t="s">
        <v>247</v>
      </c>
      <c r="AT302" s="172" t="s">
        <v>221</v>
      </c>
      <c r="AU302" s="172" t="s">
        <v>84</v>
      </c>
      <c r="AY302" s="13" t="s">
        <v>219</v>
      </c>
      <c r="BE302" s="91">
        <f>IF(N302="základná",J302,0)</f>
        <v>0</v>
      </c>
      <c r="BF302" s="91">
        <f>IF(N302="znížená",J302,0)</f>
        <v>0</v>
      </c>
      <c r="BG302" s="91">
        <f>IF(N302="zákl. prenesená",J302,0)</f>
        <v>0</v>
      </c>
      <c r="BH302" s="91">
        <f>IF(N302="zníž. prenesená",J302,0)</f>
        <v>0</v>
      </c>
      <c r="BI302" s="91">
        <f>IF(N302="nulová",J302,0)</f>
        <v>0</v>
      </c>
      <c r="BJ302" s="13" t="s">
        <v>84</v>
      </c>
      <c r="BK302" s="91">
        <f>ROUND(I302*H302,2)</f>
        <v>0</v>
      </c>
      <c r="BL302" s="13" t="s">
        <v>247</v>
      </c>
      <c r="BM302" s="172" t="s">
        <v>1037</v>
      </c>
    </row>
    <row r="303" spans="1:65" s="2" customFormat="1" ht="16.5" customHeight="1" x14ac:dyDescent="0.2">
      <c r="A303" s="30"/>
      <c r="B303" s="128"/>
      <c r="C303" s="160" t="s">
        <v>762</v>
      </c>
      <c r="D303" s="160" t="s">
        <v>221</v>
      </c>
      <c r="E303" s="161" t="s">
        <v>1788</v>
      </c>
      <c r="F303" s="162" t="s">
        <v>1789</v>
      </c>
      <c r="G303" s="163" t="s">
        <v>380</v>
      </c>
      <c r="H303" s="164">
        <v>5</v>
      </c>
      <c r="I303" s="165"/>
      <c r="J303" s="166">
        <f>ROUND(I303*H303,2)</f>
        <v>0</v>
      </c>
      <c r="K303" s="167"/>
      <c r="L303" s="31"/>
      <c r="M303" s="168" t="s">
        <v>1</v>
      </c>
      <c r="N303" s="169" t="s">
        <v>38</v>
      </c>
      <c r="O303" s="59"/>
      <c r="P303" s="170">
        <f>O303*H303</f>
        <v>0</v>
      </c>
      <c r="Q303" s="170">
        <v>1.8600000000000001E-3</v>
      </c>
      <c r="R303" s="170">
        <f>Q303*H303</f>
        <v>9.300000000000001E-3</v>
      </c>
      <c r="S303" s="170">
        <v>0</v>
      </c>
      <c r="T303" s="171">
        <f>S303*H303</f>
        <v>0</v>
      </c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R303" s="172" t="s">
        <v>247</v>
      </c>
      <c r="AT303" s="172" t="s">
        <v>221</v>
      </c>
      <c r="AU303" s="172" t="s">
        <v>84</v>
      </c>
      <c r="AY303" s="13" t="s">
        <v>219</v>
      </c>
      <c r="BE303" s="91">
        <f>IF(N303="základná",J303,0)</f>
        <v>0</v>
      </c>
      <c r="BF303" s="91">
        <f>IF(N303="znížená",J303,0)</f>
        <v>0</v>
      </c>
      <c r="BG303" s="91">
        <f>IF(N303="zákl. prenesená",J303,0)</f>
        <v>0</v>
      </c>
      <c r="BH303" s="91">
        <f>IF(N303="zníž. prenesená",J303,0)</f>
        <v>0</v>
      </c>
      <c r="BI303" s="91">
        <f>IF(N303="nulová",J303,0)</f>
        <v>0</v>
      </c>
      <c r="BJ303" s="13" t="s">
        <v>84</v>
      </c>
      <c r="BK303" s="91">
        <f>ROUND(I303*H303,2)</f>
        <v>0</v>
      </c>
      <c r="BL303" s="13" t="s">
        <v>247</v>
      </c>
      <c r="BM303" s="172" t="s">
        <v>1790</v>
      </c>
    </row>
    <row r="304" spans="1:65" s="2" customFormat="1" ht="24.3" customHeight="1" x14ac:dyDescent="0.2">
      <c r="A304" s="30"/>
      <c r="B304" s="128"/>
      <c r="C304" s="160" t="s">
        <v>513</v>
      </c>
      <c r="D304" s="160" t="s">
        <v>221</v>
      </c>
      <c r="E304" s="161" t="s">
        <v>895</v>
      </c>
      <c r="F304" s="162" t="s">
        <v>896</v>
      </c>
      <c r="G304" s="163" t="s">
        <v>711</v>
      </c>
      <c r="H304" s="189"/>
      <c r="I304" s="165"/>
      <c r="J304" s="166">
        <f>ROUND(I304*H304,2)</f>
        <v>0</v>
      </c>
      <c r="K304" s="167"/>
      <c r="L304" s="31"/>
      <c r="M304" s="168" t="s">
        <v>1</v>
      </c>
      <c r="N304" s="169" t="s">
        <v>38</v>
      </c>
      <c r="O304" s="59"/>
      <c r="P304" s="170">
        <f>O304*H304</f>
        <v>0</v>
      </c>
      <c r="Q304" s="170">
        <v>0</v>
      </c>
      <c r="R304" s="170">
        <f>Q304*H304</f>
        <v>0</v>
      </c>
      <c r="S304" s="170">
        <v>0</v>
      </c>
      <c r="T304" s="171">
        <f>S304*H304</f>
        <v>0</v>
      </c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R304" s="172" t="s">
        <v>247</v>
      </c>
      <c r="AT304" s="172" t="s">
        <v>221</v>
      </c>
      <c r="AU304" s="172" t="s">
        <v>84</v>
      </c>
      <c r="AY304" s="13" t="s">
        <v>219</v>
      </c>
      <c r="BE304" s="91">
        <f>IF(N304="základná",J304,0)</f>
        <v>0</v>
      </c>
      <c r="BF304" s="91">
        <f>IF(N304="znížená",J304,0)</f>
        <v>0</v>
      </c>
      <c r="BG304" s="91">
        <f>IF(N304="zákl. prenesená",J304,0)</f>
        <v>0</v>
      </c>
      <c r="BH304" s="91">
        <f>IF(N304="zníž. prenesená",J304,0)</f>
        <v>0</v>
      </c>
      <c r="BI304" s="91">
        <f>IF(N304="nulová",J304,0)</f>
        <v>0</v>
      </c>
      <c r="BJ304" s="13" t="s">
        <v>84</v>
      </c>
      <c r="BK304" s="91">
        <f>ROUND(I304*H304,2)</f>
        <v>0</v>
      </c>
      <c r="BL304" s="13" t="s">
        <v>247</v>
      </c>
      <c r="BM304" s="172" t="s">
        <v>1791</v>
      </c>
    </row>
    <row r="305" spans="1:65" s="11" customFormat="1" ht="22.8" customHeight="1" x14ac:dyDescent="0.25">
      <c r="B305" s="147"/>
      <c r="D305" s="148" t="s">
        <v>71</v>
      </c>
      <c r="E305" s="158" t="s">
        <v>898</v>
      </c>
      <c r="F305" s="158" t="s">
        <v>899</v>
      </c>
      <c r="I305" s="150"/>
      <c r="J305" s="159">
        <f>BK305</f>
        <v>0</v>
      </c>
      <c r="L305" s="147"/>
      <c r="M305" s="152"/>
      <c r="N305" s="153"/>
      <c r="O305" s="153"/>
      <c r="P305" s="154">
        <f>SUM(P306:P309)</f>
        <v>0</v>
      </c>
      <c r="Q305" s="153"/>
      <c r="R305" s="154">
        <f>SUM(R306:R309)</f>
        <v>9.925054900000001</v>
      </c>
      <c r="S305" s="153"/>
      <c r="T305" s="155">
        <f>SUM(T306:T309)</f>
        <v>0</v>
      </c>
      <c r="AR305" s="148" t="s">
        <v>84</v>
      </c>
      <c r="AT305" s="156" t="s">
        <v>71</v>
      </c>
      <c r="AU305" s="156" t="s">
        <v>78</v>
      </c>
      <c r="AY305" s="148" t="s">
        <v>219</v>
      </c>
      <c r="BK305" s="157">
        <f>SUM(BK306:BK309)</f>
        <v>0</v>
      </c>
    </row>
    <row r="306" spans="1:65" s="2" customFormat="1" ht="55.5" customHeight="1" x14ac:dyDescent="0.2">
      <c r="A306" s="30"/>
      <c r="B306" s="128"/>
      <c r="C306" s="160" t="s">
        <v>769</v>
      </c>
      <c r="D306" s="160" t="s">
        <v>221</v>
      </c>
      <c r="E306" s="161" t="s">
        <v>901</v>
      </c>
      <c r="F306" s="162" t="s">
        <v>902</v>
      </c>
      <c r="G306" s="163" t="s">
        <v>321</v>
      </c>
      <c r="H306" s="164">
        <v>175.74</v>
      </c>
      <c r="I306" s="165"/>
      <c r="J306" s="166">
        <f>ROUND(I306*H306,2)</f>
        <v>0</v>
      </c>
      <c r="K306" s="167"/>
      <c r="L306" s="31"/>
      <c r="M306" s="168" t="s">
        <v>1</v>
      </c>
      <c r="N306" s="169" t="s">
        <v>38</v>
      </c>
      <c r="O306" s="59"/>
      <c r="P306" s="170">
        <f>O306*H306</f>
        <v>0</v>
      </c>
      <c r="Q306" s="170">
        <v>5.6050000000000003E-2</v>
      </c>
      <c r="R306" s="170">
        <f>Q306*H306</f>
        <v>9.8502270000000003</v>
      </c>
      <c r="S306" s="170">
        <v>0</v>
      </c>
      <c r="T306" s="171">
        <f>S306*H306</f>
        <v>0</v>
      </c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R306" s="172" t="s">
        <v>247</v>
      </c>
      <c r="AT306" s="172" t="s">
        <v>221</v>
      </c>
      <c r="AU306" s="172" t="s">
        <v>84</v>
      </c>
      <c r="AY306" s="13" t="s">
        <v>219</v>
      </c>
      <c r="BE306" s="91">
        <f>IF(N306="základná",J306,0)</f>
        <v>0</v>
      </c>
      <c r="BF306" s="91">
        <f>IF(N306="znížená",J306,0)</f>
        <v>0</v>
      </c>
      <c r="BG306" s="91">
        <f>IF(N306="zákl. prenesená",J306,0)</f>
        <v>0</v>
      </c>
      <c r="BH306" s="91">
        <f>IF(N306="zníž. prenesená",J306,0)</f>
        <v>0</v>
      </c>
      <c r="BI306" s="91">
        <f>IF(N306="nulová",J306,0)</f>
        <v>0</v>
      </c>
      <c r="BJ306" s="13" t="s">
        <v>84</v>
      </c>
      <c r="BK306" s="91">
        <f>ROUND(I306*H306,2)</f>
        <v>0</v>
      </c>
      <c r="BL306" s="13" t="s">
        <v>247</v>
      </c>
      <c r="BM306" s="172" t="s">
        <v>1052</v>
      </c>
    </row>
    <row r="307" spans="1:65" s="2" customFormat="1" ht="16.5" customHeight="1" x14ac:dyDescent="0.2">
      <c r="A307" s="30"/>
      <c r="B307" s="128"/>
      <c r="C307" s="160" t="s">
        <v>517</v>
      </c>
      <c r="D307" s="160" t="s">
        <v>221</v>
      </c>
      <c r="E307" s="161" t="s">
        <v>904</v>
      </c>
      <c r="F307" s="162" t="s">
        <v>905</v>
      </c>
      <c r="G307" s="163" t="s">
        <v>321</v>
      </c>
      <c r="H307" s="164">
        <v>294.185</v>
      </c>
      <c r="I307" s="165"/>
      <c r="J307" s="166">
        <f>ROUND(I307*H307,2)</f>
        <v>0</v>
      </c>
      <c r="K307" s="167"/>
      <c r="L307" s="31"/>
      <c r="M307" s="168" t="s">
        <v>1</v>
      </c>
      <c r="N307" s="169" t="s">
        <v>38</v>
      </c>
      <c r="O307" s="59"/>
      <c r="P307" s="170">
        <f>O307*H307</f>
        <v>0</v>
      </c>
      <c r="Q307" s="170">
        <v>1.3999999999999999E-4</v>
      </c>
      <c r="R307" s="170">
        <f>Q307*H307</f>
        <v>4.1185899999999998E-2</v>
      </c>
      <c r="S307" s="170">
        <v>0</v>
      </c>
      <c r="T307" s="171">
        <f>S307*H307</f>
        <v>0</v>
      </c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R307" s="172" t="s">
        <v>247</v>
      </c>
      <c r="AT307" s="172" t="s">
        <v>221</v>
      </c>
      <c r="AU307" s="172" t="s">
        <v>84</v>
      </c>
      <c r="AY307" s="13" t="s">
        <v>219</v>
      </c>
      <c r="BE307" s="91">
        <f>IF(N307="základná",J307,0)</f>
        <v>0</v>
      </c>
      <c r="BF307" s="91">
        <f>IF(N307="znížená",J307,0)</f>
        <v>0</v>
      </c>
      <c r="BG307" s="91">
        <f>IF(N307="zákl. prenesená",J307,0)</f>
        <v>0</v>
      </c>
      <c r="BH307" s="91">
        <f>IF(N307="zníž. prenesená",J307,0)</f>
        <v>0</v>
      </c>
      <c r="BI307" s="91">
        <f>IF(N307="nulová",J307,0)</f>
        <v>0</v>
      </c>
      <c r="BJ307" s="13" t="s">
        <v>84</v>
      </c>
      <c r="BK307" s="91">
        <f>ROUND(I307*H307,2)</f>
        <v>0</v>
      </c>
      <c r="BL307" s="13" t="s">
        <v>247</v>
      </c>
      <c r="BM307" s="172" t="s">
        <v>1055</v>
      </c>
    </row>
    <row r="308" spans="1:65" s="2" customFormat="1" ht="24.3" customHeight="1" x14ac:dyDescent="0.2">
      <c r="A308" s="30"/>
      <c r="B308" s="128"/>
      <c r="C308" s="160" t="s">
        <v>776</v>
      </c>
      <c r="D308" s="160" t="s">
        <v>221</v>
      </c>
      <c r="E308" s="161" t="s">
        <v>908</v>
      </c>
      <c r="F308" s="162" t="s">
        <v>909</v>
      </c>
      <c r="G308" s="163" t="s">
        <v>321</v>
      </c>
      <c r="H308" s="164">
        <v>373.8</v>
      </c>
      <c r="I308" s="165"/>
      <c r="J308" s="166">
        <f>ROUND(I308*H308,2)</f>
        <v>0</v>
      </c>
      <c r="K308" s="167"/>
      <c r="L308" s="31"/>
      <c r="M308" s="168" t="s">
        <v>1</v>
      </c>
      <c r="N308" s="169" t="s">
        <v>38</v>
      </c>
      <c r="O308" s="59"/>
      <c r="P308" s="170">
        <f>O308*H308</f>
        <v>0</v>
      </c>
      <c r="Q308" s="170">
        <v>9.0000000000000006E-5</v>
      </c>
      <c r="R308" s="170">
        <f>Q308*H308</f>
        <v>3.3642000000000005E-2</v>
      </c>
      <c r="S308" s="170">
        <v>0</v>
      </c>
      <c r="T308" s="171">
        <f>S308*H308</f>
        <v>0</v>
      </c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R308" s="172" t="s">
        <v>247</v>
      </c>
      <c r="AT308" s="172" t="s">
        <v>221</v>
      </c>
      <c r="AU308" s="172" t="s">
        <v>84</v>
      </c>
      <c r="AY308" s="13" t="s">
        <v>219</v>
      </c>
      <c r="BE308" s="91">
        <f>IF(N308="základná",J308,0)</f>
        <v>0</v>
      </c>
      <c r="BF308" s="91">
        <f>IF(N308="znížená",J308,0)</f>
        <v>0</v>
      </c>
      <c r="BG308" s="91">
        <f>IF(N308="zákl. prenesená",J308,0)</f>
        <v>0</v>
      </c>
      <c r="BH308" s="91">
        <f>IF(N308="zníž. prenesená",J308,0)</f>
        <v>0</v>
      </c>
      <c r="BI308" s="91">
        <f>IF(N308="nulová",J308,0)</f>
        <v>0</v>
      </c>
      <c r="BJ308" s="13" t="s">
        <v>84</v>
      </c>
      <c r="BK308" s="91">
        <f>ROUND(I308*H308,2)</f>
        <v>0</v>
      </c>
      <c r="BL308" s="13" t="s">
        <v>247</v>
      </c>
      <c r="BM308" s="172" t="s">
        <v>1792</v>
      </c>
    </row>
    <row r="309" spans="1:65" s="2" customFormat="1" ht="24.3" customHeight="1" x14ac:dyDescent="0.2">
      <c r="A309" s="30"/>
      <c r="B309" s="128"/>
      <c r="C309" s="160" t="s">
        <v>782</v>
      </c>
      <c r="D309" s="160" t="s">
        <v>221</v>
      </c>
      <c r="E309" s="161" t="s">
        <v>911</v>
      </c>
      <c r="F309" s="162" t="s">
        <v>912</v>
      </c>
      <c r="G309" s="163" t="s">
        <v>711</v>
      </c>
      <c r="H309" s="189"/>
      <c r="I309" s="165"/>
      <c r="J309" s="166">
        <f>ROUND(I309*H309,2)</f>
        <v>0</v>
      </c>
      <c r="K309" s="167"/>
      <c r="L309" s="31"/>
      <c r="M309" s="168" t="s">
        <v>1</v>
      </c>
      <c r="N309" s="169" t="s">
        <v>38</v>
      </c>
      <c r="O309" s="59"/>
      <c r="P309" s="170">
        <f>O309*H309</f>
        <v>0</v>
      </c>
      <c r="Q309" s="170">
        <v>0</v>
      </c>
      <c r="R309" s="170">
        <f>Q309*H309</f>
        <v>0</v>
      </c>
      <c r="S309" s="170">
        <v>0</v>
      </c>
      <c r="T309" s="171">
        <f>S309*H309</f>
        <v>0</v>
      </c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R309" s="172" t="s">
        <v>247</v>
      </c>
      <c r="AT309" s="172" t="s">
        <v>221</v>
      </c>
      <c r="AU309" s="172" t="s">
        <v>84</v>
      </c>
      <c r="AY309" s="13" t="s">
        <v>219</v>
      </c>
      <c r="BE309" s="91">
        <f>IF(N309="základná",J309,0)</f>
        <v>0</v>
      </c>
      <c r="BF309" s="91">
        <f>IF(N309="znížená",J309,0)</f>
        <v>0</v>
      </c>
      <c r="BG309" s="91">
        <f>IF(N309="zákl. prenesená",J309,0)</f>
        <v>0</v>
      </c>
      <c r="BH309" s="91">
        <f>IF(N309="zníž. prenesená",J309,0)</f>
        <v>0</v>
      </c>
      <c r="BI309" s="91">
        <f>IF(N309="nulová",J309,0)</f>
        <v>0</v>
      </c>
      <c r="BJ309" s="13" t="s">
        <v>84</v>
      </c>
      <c r="BK309" s="91">
        <f>ROUND(I309*H309,2)</f>
        <v>0</v>
      </c>
      <c r="BL309" s="13" t="s">
        <v>247</v>
      </c>
      <c r="BM309" s="172" t="s">
        <v>1793</v>
      </c>
    </row>
    <row r="310" spans="1:65" s="11" customFormat="1" ht="22.8" customHeight="1" x14ac:dyDescent="0.25">
      <c r="B310" s="147"/>
      <c r="D310" s="148" t="s">
        <v>71</v>
      </c>
      <c r="E310" s="158" t="s">
        <v>914</v>
      </c>
      <c r="F310" s="158" t="s">
        <v>915</v>
      </c>
      <c r="I310" s="150"/>
      <c r="J310" s="159">
        <f>BK310</f>
        <v>0</v>
      </c>
      <c r="L310" s="147"/>
      <c r="M310" s="152"/>
      <c r="N310" s="153"/>
      <c r="O310" s="153"/>
      <c r="P310" s="154">
        <f>SUM(P311:P323)</f>
        <v>0</v>
      </c>
      <c r="Q310" s="153"/>
      <c r="R310" s="154">
        <f>SUM(R311:R323)</f>
        <v>0</v>
      </c>
      <c r="S310" s="153"/>
      <c r="T310" s="155">
        <f>SUM(T311:T323)</f>
        <v>0</v>
      </c>
      <c r="AR310" s="148" t="s">
        <v>84</v>
      </c>
      <c r="AT310" s="156" t="s">
        <v>71</v>
      </c>
      <c r="AU310" s="156" t="s">
        <v>78</v>
      </c>
      <c r="AY310" s="148" t="s">
        <v>219</v>
      </c>
      <c r="BK310" s="157">
        <f>SUM(BK311:BK323)</f>
        <v>0</v>
      </c>
    </row>
    <row r="311" spans="1:65" s="2" customFormat="1" ht="37.799999999999997" customHeight="1" x14ac:dyDescent="0.2">
      <c r="A311" s="30"/>
      <c r="B311" s="128"/>
      <c r="C311" s="160" t="s">
        <v>786</v>
      </c>
      <c r="D311" s="160" t="s">
        <v>221</v>
      </c>
      <c r="E311" s="161" t="s">
        <v>1794</v>
      </c>
      <c r="F311" s="162" t="s">
        <v>1795</v>
      </c>
      <c r="G311" s="163" t="s">
        <v>926</v>
      </c>
      <c r="H311" s="164">
        <v>1</v>
      </c>
      <c r="I311" s="165"/>
      <c r="J311" s="166">
        <f t="shared" ref="J311:J323" si="95">ROUND(I311*H311,2)</f>
        <v>0</v>
      </c>
      <c r="K311" s="167"/>
      <c r="L311" s="31"/>
      <c r="M311" s="168" t="s">
        <v>1</v>
      </c>
      <c r="N311" s="169" t="s">
        <v>38</v>
      </c>
      <c r="O311" s="59"/>
      <c r="P311" s="170">
        <f t="shared" ref="P311:P323" si="96">O311*H311</f>
        <v>0</v>
      </c>
      <c r="Q311" s="170">
        <v>0</v>
      </c>
      <c r="R311" s="170">
        <f t="shared" ref="R311:R323" si="97">Q311*H311</f>
        <v>0</v>
      </c>
      <c r="S311" s="170">
        <v>0</v>
      </c>
      <c r="T311" s="171">
        <f t="shared" ref="T311:T323" si="98">S311*H311</f>
        <v>0</v>
      </c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R311" s="172" t="s">
        <v>247</v>
      </c>
      <c r="AT311" s="172" t="s">
        <v>221</v>
      </c>
      <c r="AU311" s="172" t="s">
        <v>84</v>
      </c>
      <c r="AY311" s="13" t="s">
        <v>219</v>
      </c>
      <c r="BE311" s="91">
        <f t="shared" ref="BE311:BE323" si="99">IF(N311="základná",J311,0)</f>
        <v>0</v>
      </c>
      <c r="BF311" s="91">
        <f t="shared" ref="BF311:BF323" si="100">IF(N311="znížená",J311,0)</f>
        <v>0</v>
      </c>
      <c r="BG311" s="91">
        <f t="shared" ref="BG311:BG323" si="101">IF(N311="zákl. prenesená",J311,0)</f>
        <v>0</v>
      </c>
      <c r="BH311" s="91">
        <f t="shared" ref="BH311:BH323" si="102">IF(N311="zníž. prenesená",J311,0)</f>
        <v>0</v>
      </c>
      <c r="BI311" s="91">
        <f t="shared" ref="BI311:BI323" si="103">IF(N311="nulová",J311,0)</f>
        <v>0</v>
      </c>
      <c r="BJ311" s="13" t="s">
        <v>84</v>
      </c>
      <c r="BK311" s="91">
        <f t="shared" ref="BK311:BK323" si="104">ROUND(I311*H311,2)</f>
        <v>0</v>
      </c>
      <c r="BL311" s="13" t="s">
        <v>247</v>
      </c>
      <c r="BM311" s="172" t="s">
        <v>1796</v>
      </c>
    </row>
    <row r="312" spans="1:65" s="2" customFormat="1" ht="37.799999999999997" customHeight="1" x14ac:dyDescent="0.2">
      <c r="A312" s="30"/>
      <c r="B312" s="128"/>
      <c r="C312" s="160" t="s">
        <v>535</v>
      </c>
      <c r="D312" s="160" t="s">
        <v>221</v>
      </c>
      <c r="E312" s="161" t="s">
        <v>1797</v>
      </c>
      <c r="F312" s="162" t="s">
        <v>1798</v>
      </c>
      <c r="G312" s="163" t="s">
        <v>926</v>
      </c>
      <c r="H312" s="164">
        <v>1</v>
      </c>
      <c r="I312" s="165"/>
      <c r="J312" s="166">
        <f t="shared" si="95"/>
        <v>0</v>
      </c>
      <c r="K312" s="167"/>
      <c r="L312" s="31"/>
      <c r="M312" s="168" t="s">
        <v>1</v>
      </c>
      <c r="N312" s="169" t="s">
        <v>38</v>
      </c>
      <c r="O312" s="59"/>
      <c r="P312" s="170">
        <f t="shared" si="96"/>
        <v>0</v>
      </c>
      <c r="Q312" s="170">
        <v>0</v>
      </c>
      <c r="R312" s="170">
        <f t="shared" si="97"/>
        <v>0</v>
      </c>
      <c r="S312" s="170">
        <v>0</v>
      </c>
      <c r="T312" s="171">
        <f t="shared" si="98"/>
        <v>0</v>
      </c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R312" s="172" t="s">
        <v>247</v>
      </c>
      <c r="AT312" s="172" t="s">
        <v>221</v>
      </c>
      <c r="AU312" s="172" t="s">
        <v>84</v>
      </c>
      <c r="AY312" s="13" t="s">
        <v>219</v>
      </c>
      <c r="BE312" s="91">
        <f t="shared" si="99"/>
        <v>0</v>
      </c>
      <c r="BF312" s="91">
        <f t="shared" si="100"/>
        <v>0</v>
      </c>
      <c r="BG312" s="91">
        <f t="shared" si="101"/>
        <v>0</v>
      </c>
      <c r="BH312" s="91">
        <f t="shared" si="102"/>
        <v>0</v>
      </c>
      <c r="BI312" s="91">
        <f t="shared" si="103"/>
        <v>0</v>
      </c>
      <c r="BJ312" s="13" t="s">
        <v>84</v>
      </c>
      <c r="BK312" s="91">
        <f t="shared" si="104"/>
        <v>0</v>
      </c>
      <c r="BL312" s="13" t="s">
        <v>247</v>
      </c>
      <c r="BM312" s="172" t="s">
        <v>1799</v>
      </c>
    </row>
    <row r="313" spans="1:65" s="2" customFormat="1" ht="37.799999999999997" customHeight="1" x14ac:dyDescent="0.2">
      <c r="A313" s="30"/>
      <c r="B313" s="128"/>
      <c r="C313" s="160" t="s">
        <v>793</v>
      </c>
      <c r="D313" s="160" t="s">
        <v>221</v>
      </c>
      <c r="E313" s="161" t="s">
        <v>1800</v>
      </c>
      <c r="F313" s="162" t="s">
        <v>1801</v>
      </c>
      <c r="G313" s="163" t="s">
        <v>926</v>
      </c>
      <c r="H313" s="164">
        <v>1</v>
      </c>
      <c r="I313" s="165"/>
      <c r="J313" s="166">
        <f t="shared" si="95"/>
        <v>0</v>
      </c>
      <c r="K313" s="167"/>
      <c r="L313" s="31"/>
      <c r="M313" s="168" t="s">
        <v>1</v>
      </c>
      <c r="N313" s="169" t="s">
        <v>38</v>
      </c>
      <c r="O313" s="59"/>
      <c r="P313" s="170">
        <f t="shared" si="96"/>
        <v>0</v>
      </c>
      <c r="Q313" s="170">
        <v>0</v>
      </c>
      <c r="R313" s="170">
        <f t="shared" si="97"/>
        <v>0</v>
      </c>
      <c r="S313" s="170">
        <v>0</v>
      </c>
      <c r="T313" s="171">
        <f t="shared" si="98"/>
        <v>0</v>
      </c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R313" s="172" t="s">
        <v>247</v>
      </c>
      <c r="AT313" s="172" t="s">
        <v>221</v>
      </c>
      <c r="AU313" s="172" t="s">
        <v>84</v>
      </c>
      <c r="AY313" s="13" t="s">
        <v>219</v>
      </c>
      <c r="BE313" s="91">
        <f t="shared" si="99"/>
        <v>0</v>
      </c>
      <c r="BF313" s="91">
        <f t="shared" si="100"/>
        <v>0</v>
      </c>
      <c r="BG313" s="91">
        <f t="shared" si="101"/>
        <v>0</v>
      </c>
      <c r="BH313" s="91">
        <f t="shared" si="102"/>
        <v>0</v>
      </c>
      <c r="BI313" s="91">
        <f t="shared" si="103"/>
        <v>0</v>
      </c>
      <c r="BJ313" s="13" t="s">
        <v>84</v>
      </c>
      <c r="BK313" s="91">
        <f t="shared" si="104"/>
        <v>0</v>
      </c>
      <c r="BL313" s="13" t="s">
        <v>247</v>
      </c>
      <c r="BM313" s="172" t="s">
        <v>1802</v>
      </c>
    </row>
    <row r="314" spans="1:65" s="2" customFormat="1" ht="37.799999999999997" customHeight="1" x14ac:dyDescent="0.2">
      <c r="A314" s="30"/>
      <c r="B314" s="128"/>
      <c r="C314" s="160" t="s">
        <v>538</v>
      </c>
      <c r="D314" s="160" t="s">
        <v>221</v>
      </c>
      <c r="E314" s="161" t="s">
        <v>1803</v>
      </c>
      <c r="F314" s="162" t="s">
        <v>1804</v>
      </c>
      <c r="G314" s="163" t="s">
        <v>926</v>
      </c>
      <c r="H314" s="164">
        <v>1</v>
      </c>
      <c r="I314" s="165"/>
      <c r="J314" s="166">
        <f t="shared" si="95"/>
        <v>0</v>
      </c>
      <c r="K314" s="167"/>
      <c r="L314" s="31"/>
      <c r="M314" s="168" t="s">
        <v>1</v>
      </c>
      <c r="N314" s="169" t="s">
        <v>38</v>
      </c>
      <c r="O314" s="59"/>
      <c r="P314" s="170">
        <f t="shared" si="96"/>
        <v>0</v>
      </c>
      <c r="Q314" s="170">
        <v>0</v>
      </c>
      <c r="R314" s="170">
        <f t="shared" si="97"/>
        <v>0</v>
      </c>
      <c r="S314" s="170">
        <v>0</v>
      </c>
      <c r="T314" s="171">
        <f t="shared" si="98"/>
        <v>0</v>
      </c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R314" s="172" t="s">
        <v>247</v>
      </c>
      <c r="AT314" s="172" t="s">
        <v>221</v>
      </c>
      <c r="AU314" s="172" t="s">
        <v>84</v>
      </c>
      <c r="AY314" s="13" t="s">
        <v>219</v>
      </c>
      <c r="BE314" s="91">
        <f t="shared" si="99"/>
        <v>0</v>
      </c>
      <c r="BF314" s="91">
        <f t="shared" si="100"/>
        <v>0</v>
      </c>
      <c r="BG314" s="91">
        <f t="shared" si="101"/>
        <v>0</v>
      </c>
      <c r="BH314" s="91">
        <f t="shared" si="102"/>
        <v>0</v>
      </c>
      <c r="BI314" s="91">
        <f t="shared" si="103"/>
        <v>0</v>
      </c>
      <c r="BJ314" s="13" t="s">
        <v>84</v>
      </c>
      <c r="BK314" s="91">
        <f t="shared" si="104"/>
        <v>0</v>
      </c>
      <c r="BL314" s="13" t="s">
        <v>247</v>
      </c>
      <c r="BM314" s="172" t="s">
        <v>1805</v>
      </c>
    </row>
    <row r="315" spans="1:65" s="2" customFormat="1" ht="44.25" customHeight="1" x14ac:dyDescent="0.2">
      <c r="A315" s="30"/>
      <c r="B315" s="128"/>
      <c r="C315" s="160" t="s">
        <v>800</v>
      </c>
      <c r="D315" s="160" t="s">
        <v>221</v>
      </c>
      <c r="E315" s="161" t="s">
        <v>1806</v>
      </c>
      <c r="F315" s="162" t="s">
        <v>1807</v>
      </c>
      <c r="G315" s="163" t="s">
        <v>926</v>
      </c>
      <c r="H315" s="164">
        <v>1</v>
      </c>
      <c r="I315" s="165"/>
      <c r="J315" s="166">
        <f t="shared" si="95"/>
        <v>0</v>
      </c>
      <c r="K315" s="167"/>
      <c r="L315" s="31"/>
      <c r="M315" s="168" t="s">
        <v>1</v>
      </c>
      <c r="N315" s="169" t="s">
        <v>38</v>
      </c>
      <c r="O315" s="59"/>
      <c r="P315" s="170">
        <f t="shared" si="96"/>
        <v>0</v>
      </c>
      <c r="Q315" s="170">
        <v>0</v>
      </c>
      <c r="R315" s="170">
        <f t="shared" si="97"/>
        <v>0</v>
      </c>
      <c r="S315" s="170">
        <v>0</v>
      </c>
      <c r="T315" s="171">
        <f t="shared" si="98"/>
        <v>0</v>
      </c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R315" s="172" t="s">
        <v>247</v>
      </c>
      <c r="AT315" s="172" t="s">
        <v>221</v>
      </c>
      <c r="AU315" s="172" t="s">
        <v>84</v>
      </c>
      <c r="AY315" s="13" t="s">
        <v>219</v>
      </c>
      <c r="BE315" s="91">
        <f t="shared" si="99"/>
        <v>0</v>
      </c>
      <c r="BF315" s="91">
        <f t="shared" si="100"/>
        <v>0</v>
      </c>
      <c r="BG315" s="91">
        <f t="shared" si="101"/>
        <v>0</v>
      </c>
      <c r="BH315" s="91">
        <f t="shared" si="102"/>
        <v>0</v>
      </c>
      <c r="BI315" s="91">
        <f t="shared" si="103"/>
        <v>0</v>
      </c>
      <c r="BJ315" s="13" t="s">
        <v>84</v>
      </c>
      <c r="BK315" s="91">
        <f t="shared" si="104"/>
        <v>0</v>
      </c>
      <c r="BL315" s="13" t="s">
        <v>247</v>
      </c>
      <c r="BM315" s="172" t="s">
        <v>1808</v>
      </c>
    </row>
    <row r="316" spans="1:65" s="2" customFormat="1" ht="44.25" customHeight="1" x14ac:dyDescent="0.2">
      <c r="A316" s="30"/>
      <c r="B316" s="128"/>
      <c r="C316" s="160" t="s">
        <v>804</v>
      </c>
      <c r="D316" s="160" t="s">
        <v>221</v>
      </c>
      <c r="E316" s="161" t="s">
        <v>1809</v>
      </c>
      <c r="F316" s="162" t="s">
        <v>1810</v>
      </c>
      <c r="G316" s="163" t="s">
        <v>926</v>
      </c>
      <c r="H316" s="164">
        <v>1</v>
      </c>
      <c r="I316" s="165"/>
      <c r="J316" s="166">
        <f t="shared" si="95"/>
        <v>0</v>
      </c>
      <c r="K316" s="167"/>
      <c r="L316" s="31"/>
      <c r="M316" s="168" t="s">
        <v>1</v>
      </c>
      <c r="N316" s="169" t="s">
        <v>38</v>
      </c>
      <c r="O316" s="59"/>
      <c r="P316" s="170">
        <f t="shared" si="96"/>
        <v>0</v>
      </c>
      <c r="Q316" s="170">
        <v>0</v>
      </c>
      <c r="R316" s="170">
        <f t="shared" si="97"/>
        <v>0</v>
      </c>
      <c r="S316" s="170">
        <v>0</v>
      </c>
      <c r="T316" s="171">
        <f t="shared" si="98"/>
        <v>0</v>
      </c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R316" s="172" t="s">
        <v>247</v>
      </c>
      <c r="AT316" s="172" t="s">
        <v>221</v>
      </c>
      <c r="AU316" s="172" t="s">
        <v>84</v>
      </c>
      <c r="AY316" s="13" t="s">
        <v>219</v>
      </c>
      <c r="BE316" s="91">
        <f t="shared" si="99"/>
        <v>0</v>
      </c>
      <c r="BF316" s="91">
        <f t="shared" si="100"/>
        <v>0</v>
      </c>
      <c r="BG316" s="91">
        <f t="shared" si="101"/>
        <v>0</v>
      </c>
      <c r="BH316" s="91">
        <f t="shared" si="102"/>
        <v>0</v>
      </c>
      <c r="BI316" s="91">
        <f t="shared" si="103"/>
        <v>0</v>
      </c>
      <c r="BJ316" s="13" t="s">
        <v>84</v>
      </c>
      <c r="BK316" s="91">
        <f t="shared" si="104"/>
        <v>0</v>
      </c>
      <c r="BL316" s="13" t="s">
        <v>247</v>
      </c>
      <c r="BM316" s="172" t="s">
        <v>1811</v>
      </c>
    </row>
    <row r="317" spans="1:65" s="2" customFormat="1" ht="44.25" customHeight="1" x14ac:dyDescent="0.2">
      <c r="A317" s="30"/>
      <c r="B317" s="128"/>
      <c r="C317" s="160" t="s">
        <v>808</v>
      </c>
      <c r="D317" s="160" t="s">
        <v>221</v>
      </c>
      <c r="E317" s="161" t="s">
        <v>1812</v>
      </c>
      <c r="F317" s="162" t="s">
        <v>1813</v>
      </c>
      <c r="G317" s="163" t="s">
        <v>926</v>
      </c>
      <c r="H317" s="164">
        <v>1</v>
      </c>
      <c r="I317" s="165"/>
      <c r="J317" s="166">
        <f t="shared" si="95"/>
        <v>0</v>
      </c>
      <c r="K317" s="167"/>
      <c r="L317" s="31"/>
      <c r="M317" s="168" t="s">
        <v>1</v>
      </c>
      <c r="N317" s="169" t="s">
        <v>38</v>
      </c>
      <c r="O317" s="59"/>
      <c r="P317" s="170">
        <f t="shared" si="96"/>
        <v>0</v>
      </c>
      <c r="Q317" s="170">
        <v>0</v>
      </c>
      <c r="R317" s="170">
        <f t="shared" si="97"/>
        <v>0</v>
      </c>
      <c r="S317" s="170">
        <v>0</v>
      </c>
      <c r="T317" s="171">
        <f t="shared" si="98"/>
        <v>0</v>
      </c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R317" s="172" t="s">
        <v>247</v>
      </c>
      <c r="AT317" s="172" t="s">
        <v>221</v>
      </c>
      <c r="AU317" s="172" t="s">
        <v>84</v>
      </c>
      <c r="AY317" s="13" t="s">
        <v>219</v>
      </c>
      <c r="BE317" s="91">
        <f t="shared" si="99"/>
        <v>0</v>
      </c>
      <c r="BF317" s="91">
        <f t="shared" si="100"/>
        <v>0</v>
      </c>
      <c r="BG317" s="91">
        <f t="shared" si="101"/>
        <v>0</v>
      </c>
      <c r="BH317" s="91">
        <f t="shared" si="102"/>
        <v>0</v>
      </c>
      <c r="BI317" s="91">
        <f t="shared" si="103"/>
        <v>0</v>
      </c>
      <c r="BJ317" s="13" t="s">
        <v>84</v>
      </c>
      <c r="BK317" s="91">
        <f t="shared" si="104"/>
        <v>0</v>
      </c>
      <c r="BL317" s="13" t="s">
        <v>247</v>
      </c>
      <c r="BM317" s="172" t="s">
        <v>1814</v>
      </c>
    </row>
    <row r="318" spans="1:65" s="2" customFormat="1" ht="37.799999999999997" customHeight="1" x14ac:dyDescent="0.2">
      <c r="A318" s="30"/>
      <c r="B318" s="128"/>
      <c r="C318" s="160" t="s">
        <v>812</v>
      </c>
      <c r="D318" s="160" t="s">
        <v>221</v>
      </c>
      <c r="E318" s="161" t="s">
        <v>1815</v>
      </c>
      <c r="F318" s="162" t="s">
        <v>1816</v>
      </c>
      <c r="G318" s="163" t="s">
        <v>926</v>
      </c>
      <c r="H318" s="164">
        <v>2</v>
      </c>
      <c r="I318" s="165"/>
      <c r="J318" s="166">
        <f t="shared" si="95"/>
        <v>0</v>
      </c>
      <c r="K318" s="167"/>
      <c r="L318" s="31"/>
      <c r="M318" s="168" t="s">
        <v>1</v>
      </c>
      <c r="N318" s="169" t="s">
        <v>38</v>
      </c>
      <c r="O318" s="59"/>
      <c r="P318" s="170">
        <f t="shared" si="96"/>
        <v>0</v>
      </c>
      <c r="Q318" s="170">
        <v>0</v>
      </c>
      <c r="R318" s="170">
        <f t="shared" si="97"/>
        <v>0</v>
      </c>
      <c r="S318" s="170">
        <v>0</v>
      </c>
      <c r="T318" s="171">
        <f t="shared" si="98"/>
        <v>0</v>
      </c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R318" s="172" t="s">
        <v>247</v>
      </c>
      <c r="AT318" s="172" t="s">
        <v>221</v>
      </c>
      <c r="AU318" s="172" t="s">
        <v>84</v>
      </c>
      <c r="AY318" s="13" t="s">
        <v>219</v>
      </c>
      <c r="BE318" s="91">
        <f t="shared" si="99"/>
        <v>0</v>
      </c>
      <c r="BF318" s="91">
        <f t="shared" si="100"/>
        <v>0</v>
      </c>
      <c r="BG318" s="91">
        <f t="shared" si="101"/>
        <v>0</v>
      </c>
      <c r="BH318" s="91">
        <f t="shared" si="102"/>
        <v>0</v>
      </c>
      <c r="BI318" s="91">
        <f t="shared" si="103"/>
        <v>0</v>
      </c>
      <c r="BJ318" s="13" t="s">
        <v>84</v>
      </c>
      <c r="BK318" s="91">
        <f t="shared" si="104"/>
        <v>0</v>
      </c>
      <c r="BL318" s="13" t="s">
        <v>247</v>
      </c>
      <c r="BM318" s="172" t="s">
        <v>1817</v>
      </c>
    </row>
    <row r="319" spans="1:65" s="2" customFormat="1" ht="37.799999999999997" customHeight="1" x14ac:dyDescent="0.2">
      <c r="A319" s="30"/>
      <c r="B319" s="128"/>
      <c r="C319" s="160" t="s">
        <v>816</v>
      </c>
      <c r="D319" s="160" t="s">
        <v>221</v>
      </c>
      <c r="E319" s="161" t="s">
        <v>1818</v>
      </c>
      <c r="F319" s="162" t="s">
        <v>1819</v>
      </c>
      <c r="G319" s="163" t="s">
        <v>926</v>
      </c>
      <c r="H319" s="164">
        <v>1</v>
      </c>
      <c r="I319" s="165"/>
      <c r="J319" s="166">
        <f t="shared" si="95"/>
        <v>0</v>
      </c>
      <c r="K319" s="167"/>
      <c r="L319" s="31"/>
      <c r="M319" s="168" t="s">
        <v>1</v>
      </c>
      <c r="N319" s="169" t="s">
        <v>38</v>
      </c>
      <c r="O319" s="59"/>
      <c r="P319" s="170">
        <f t="shared" si="96"/>
        <v>0</v>
      </c>
      <c r="Q319" s="170">
        <v>0</v>
      </c>
      <c r="R319" s="170">
        <f t="shared" si="97"/>
        <v>0</v>
      </c>
      <c r="S319" s="170">
        <v>0</v>
      </c>
      <c r="T319" s="171">
        <f t="shared" si="98"/>
        <v>0</v>
      </c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R319" s="172" t="s">
        <v>247</v>
      </c>
      <c r="AT319" s="172" t="s">
        <v>221</v>
      </c>
      <c r="AU319" s="172" t="s">
        <v>84</v>
      </c>
      <c r="AY319" s="13" t="s">
        <v>219</v>
      </c>
      <c r="BE319" s="91">
        <f t="shared" si="99"/>
        <v>0</v>
      </c>
      <c r="BF319" s="91">
        <f t="shared" si="100"/>
        <v>0</v>
      </c>
      <c r="BG319" s="91">
        <f t="shared" si="101"/>
        <v>0</v>
      </c>
      <c r="BH319" s="91">
        <f t="shared" si="102"/>
        <v>0</v>
      </c>
      <c r="BI319" s="91">
        <f t="shared" si="103"/>
        <v>0</v>
      </c>
      <c r="BJ319" s="13" t="s">
        <v>84</v>
      </c>
      <c r="BK319" s="91">
        <f t="shared" si="104"/>
        <v>0</v>
      </c>
      <c r="BL319" s="13" t="s">
        <v>247</v>
      </c>
      <c r="BM319" s="172" t="s">
        <v>1820</v>
      </c>
    </row>
    <row r="320" spans="1:65" s="2" customFormat="1" ht="37.799999999999997" customHeight="1" x14ac:dyDescent="0.2">
      <c r="A320" s="30"/>
      <c r="B320" s="128"/>
      <c r="C320" s="160" t="s">
        <v>820</v>
      </c>
      <c r="D320" s="160" t="s">
        <v>221</v>
      </c>
      <c r="E320" s="161" t="s">
        <v>1821</v>
      </c>
      <c r="F320" s="162" t="s">
        <v>1822</v>
      </c>
      <c r="G320" s="163" t="s">
        <v>926</v>
      </c>
      <c r="H320" s="164">
        <v>2</v>
      </c>
      <c r="I320" s="165"/>
      <c r="J320" s="166">
        <f t="shared" si="95"/>
        <v>0</v>
      </c>
      <c r="K320" s="167"/>
      <c r="L320" s="31"/>
      <c r="M320" s="168" t="s">
        <v>1</v>
      </c>
      <c r="N320" s="169" t="s">
        <v>38</v>
      </c>
      <c r="O320" s="59"/>
      <c r="P320" s="170">
        <f t="shared" si="96"/>
        <v>0</v>
      </c>
      <c r="Q320" s="170">
        <v>0</v>
      </c>
      <c r="R320" s="170">
        <f t="shared" si="97"/>
        <v>0</v>
      </c>
      <c r="S320" s="170">
        <v>0</v>
      </c>
      <c r="T320" s="171">
        <f t="shared" si="98"/>
        <v>0</v>
      </c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R320" s="172" t="s">
        <v>247</v>
      </c>
      <c r="AT320" s="172" t="s">
        <v>221</v>
      </c>
      <c r="AU320" s="172" t="s">
        <v>84</v>
      </c>
      <c r="AY320" s="13" t="s">
        <v>219</v>
      </c>
      <c r="BE320" s="91">
        <f t="shared" si="99"/>
        <v>0</v>
      </c>
      <c r="BF320" s="91">
        <f t="shared" si="100"/>
        <v>0</v>
      </c>
      <c r="BG320" s="91">
        <f t="shared" si="101"/>
        <v>0</v>
      </c>
      <c r="BH320" s="91">
        <f t="shared" si="102"/>
        <v>0</v>
      </c>
      <c r="BI320" s="91">
        <f t="shared" si="103"/>
        <v>0</v>
      </c>
      <c r="BJ320" s="13" t="s">
        <v>84</v>
      </c>
      <c r="BK320" s="91">
        <f t="shared" si="104"/>
        <v>0</v>
      </c>
      <c r="BL320" s="13" t="s">
        <v>247</v>
      </c>
      <c r="BM320" s="172" t="s">
        <v>1823</v>
      </c>
    </row>
    <row r="321" spans="1:65" s="2" customFormat="1" ht="37.799999999999997" customHeight="1" x14ac:dyDescent="0.2">
      <c r="A321" s="30"/>
      <c r="B321" s="128"/>
      <c r="C321" s="160" t="s">
        <v>824</v>
      </c>
      <c r="D321" s="160" t="s">
        <v>221</v>
      </c>
      <c r="E321" s="161" t="s">
        <v>1824</v>
      </c>
      <c r="F321" s="162" t="s">
        <v>1825</v>
      </c>
      <c r="G321" s="163" t="s">
        <v>926</v>
      </c>
      <c r="H321" s="164">
        <v>1</v>
      </c>
      <c r="I321" s="165"/>
      <c r="J321" s="166">
        <f t="shared" si="95"/>
        <v>0</v>
      </c>
      <c r="K321" s="167"/>
      <c r="L321" s="31"/>
      <c r="M321" s="168" t="s">
        <v>1</v>
      </c>
      <c r="N321" s="169" t="s">
        <v>38</v>
      </c>
      <c r="O321" s="59"/>
      <c r="P321" s="170">
        <f t="shared" si="96"/>
        <v>0</v>
      </c>
      <c r="Q321" s="170">
        <v>0</v>
      </c>
      <c r="R321" s="170">
        <f t="shared" si="97"/>
        <v>0</v>
      </c>
      <c r="S321" s="170">
        <v>0</v>
      </c>
      <c r="T321" s="171">
        <f t="shared" si="98"/>
        <v>0</v>
      </c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R321" s="172" t="s">
        <v>247</v>
      </c>
      <c r="AT321" s="172" t="s">
        <v>221</v>
      </c>
      <c r="AU321" s="172" t="s">
        <v>84</v>
      </c>
      <c r="AY321" s="13" t="s">
        <v>219</v>
      </c>
      <c r="BE321" s="91">
        <f t="shared" si="99"/>
        <v>0</v>
      </c>
      <c r="BF321" s="91">
        <f t="shared" si="100"/>
        <v>0</v>
      </c>
      <c r="BG321" s="91">
        <f t="shared" si="101"/>
        <v>0</v>
      </c>
      <c r="BH321" s="91">
        <f t="shared" si="102"/>
        <v>0</v>
      </c>
      <c r="BI321" s="91">
        <f t="shared" si="103"/>
        <v>0</v>
      </c>
      <c r="BJ321" s="13" t="s">
        <v>84</v>
      </c>
      <c r="BK321" s="91">
        <f t="shared" si="104"/>
        <v>0</v>
      </c>
      <c r="BL321" s="13" t="s">
        <v>247</v>
      </c>
      <c r="BM321" s="172" t="s">
        <v>1826</v>
      </c>
    </row>
    <row r="322" spans="1:65" s="2" customFormat="1" ht="37.799999999999997" customHeight="1" x14ac:dyDescent="0.2">
      <c r="A322" s="30"/>
      <c r="B322" s="128"/>
      <c r="C322" s="160" t="s">
        <v>574</v>
      </c>
      <c r="D322" s="160" t="s">
        <v>221</v>
      </c>
      <c r="E322" s="161" t="s">
        <v>942</v>
      </c>
      <c r="F322" s="162" t="s">
        <v>1827</v>
      </c>
      <c r="G322" s="163" t="s">
        <v>926</v>
      </c>
      <c r="H322" s="164">
        <v>10</v>
      </c>
      <c r="I322" s="165"/>
      <c r="J322" s="166">
        <f t="shared" si="95"/>
        <v>0</v>
      </c>
      <c r="K322" s="167"/>
      <c r="L322" s="31"/>
      <c r="M322" s="168" t="s">
        <v>1</v>
      </c>
      <c r="N322" s="169" t="s">
        <v>38</v>
      </c>
      <c r="O322" s="59"/>
      <c r="P322" s="170">
        <f t="shared" si="96"/>
        <v>0</v>
      </c>
      <c r="Q322" s="170">
        <v>0</v>
      </c>
      <c r="R322" s="170">
        <f t="shared" si="97"/>
        <v>0</v>
      </c>
      <c r="S322" s="170">
        <v>0</v>
      </c>
      <c r="T322" s="171">
        <f t="shared" si="98"/>
        <v>0</v>
      </c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R322" s="172" t="s">
        <v>247</v>
      </c>
      <c r="AT322" s="172" t="s">
        <v>221</v>
      </c>
      <c r="AU322" s="172" t="s">
        <v>84</v>
      </c>
      <c r="AY322" s="13" t="s">
        <v>219</v>
      </c>
      <c r="BE322" s="91">
        <f t="shared" si="99"/>
        <v>0</v>
      </c>
      <c r="BF322" s="91">
        <f t="shared" si="100"/>
        <v>0</v>
      </c>
      <c r="BG322" s="91">
        <f t="shared" si="101"/>
        <v>0</v>
      </c>
      <c r="BH322" s="91">
        <f t="shared" si="102"/>
        <v>0</v>
      </c>
      <c r="BI322" s="91">
        <f t="shared" si="103"/>
        <v>0</v>
      </c>
      <c r="BJ322" s="13" t="s">
        <v>84</v>
      </c>
      <c r="BK322" s="91">
        <f t="shared" si="104"/>
        <v>0</v>
      </c>
      <c r="BL322" s="13" t="s">
        <v>247</v>
      </c>
      <c r="BM322" s="172" t="s">
        <v>1828</v>
      </c>
    </row>
    <row r="323" spans="1:65" s="2" customFormat="1" ht="24.3" customHeight="1" x14ac:dyDescent="0.2">
      <c r="A323" s="30"/>
      <c r="B323" s="128"/>
      <c r="C323" s="160" t="s">
        <v>831</v>
      </c>
      <c r="D323" s="160" t="s">
        <v>221</v>
      </c>
      <c r="E323" s="161" t="s">
        <v>956</v>
      </c>
      <c r="F323" s="162" t="s">
        <v>957</v>
      </c>
      <c r="G323" s="163" t="s">
        <v>711</v>
      </c>
      <c r="H323" s="189"/>
      <c r="I323" s="165"/>
      <c r="J323" s="166">
        <f t="shared" si="95"/>
        <v>0</v>
      </c>
      <c r="K323" s="167"/>
      <c r="L323" s="31"/>
      <c r="M323" s="168" t="s">
        <v>1</v>
      </c>
      <c r="N323" s="169" t="s">
        <v>38</v>
      </c>
      <c r="O323" s="59"/>
      <c r="P323" s="170">
        <f t="shared" si="96"/>
        <v>0</v>
      </c>
      <c r="Q323" s="170">
        <v>0</v>
      </c>
      <c r="R323" s="170">
        <f t="shared" si="97"/>
        <v>0</v>
      </c>
      <c r="S323" s="170">
        <v>0</v>
      </c>
      <c r="T323" s="171">
        <f t="shared" si="98"/>
        <v>0</v>
      </c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R323" s="172" t="s">
        <v>247</v>
      </c>
      <c r="AT323" s="172" t="s">
        <v>221</v>
      </c>
      <c r="AU323" s="172" t="s">
        <v>84</v>
      </c>
      <c r="AY323" s="13" t="s">
        <v>219</v>
      </c>
      <c r="BE323" s="91">
        <f t="shared" si="99"/>
        <v>0</v>
      </c>
      <c r="BF323" s="91">
        <f t="shared" si="100"/>
        <v>0</v>
      </c>
      <c r="BG323" s="91">
        <f t="shared" si="101"/>
        <v>0</v>
      </c>
      <c r="BH323" s="91">
        <f t="shared" si="102"/>
        <v>0</v>
      </c>
      <c r="BI323" s="91">
        <f t="shared" si="103"/>
        <v>0</v>
      </c>
      <c r="BJ323" s="13" t="s">
        <v>84</v>
      </c>
      <c r="BK323" s="91">
        <f t="shared" si="104"/>
        <v>0</v>
      </c>
      <c r="BL323" s="13" t="s">
        <v>247</v>
      </c>
      <c r="BM323" s="172" t="s">
        <v>1829</v>
      </c>
    </row>
    <row r="324" spans="1:65" s="11" customFormat="1" ht="22.8" customHeight="1" x14ac:dyDescent="0.25">
      <c r="B324" s="147"/>
      <c r="D324" s="148" t="s">
        <v>71</v>
      </c>
      <c r="E324" s="158" t="s">
        <v>959</v>
      </c>
      <c r="F324" s="158" t="s">
        <v>1830</v>
      </c>
      <c r="I324" s="150"/>
      <c r="J324" s="159">
        <f>BK324</f>
        <v>0</v>
      </c>
      <c r="L324" s="147"/>
      <c r="M324" s="152"/>
      <c r="N324" s="153"/>
      <c r="O324" s="153"/>
      <c r="P324" s="154">
        <f>SUM(P325:P330)</f>
        <v>0</v>
      </c>
      <c r="Q324" s="153"/>
      <c r="R324" s="154">
        <f>SUM(R325:R330)</f>
        <v>2.6239999999999996E-3</v>
      </c>
      <c r="S324" s="153"/>
      <c r="T324" s="155">
        <f>SUM(T325:T330)</f>
        <v>0</v>
      </c>
      <c r="AR324" s="148" t="s">
        <v>84</v>
      </c>
      <c r="AT324" s="156" t="s">
        <v>71</v>
      </c>
      <c r="AU324" s="156" t="s">
        <v>78</v>
      </c>
      <c r="AY324" s="148" t="s">
        <v>219</v>
      </c>
      <c r="BK324" s="157">
        <f>SUM(BK325:BK330)</f>
        <v>0</v>
      </c>
    </row>
    <row r="325" spans="1:65" s="2" customFormat="1" ht="37.799999999999997" customHeight="1" x14ac:dyDescent="0.2">
      <c r="A325" s="30"/>
      <c r="B325" s="128"/>
      <c r="C325" s="160" t="s">
        <v>578</v>
      </c>
      <c r="D325" s="160" t="s">
        <v>221</v>
      </c>
      <c r="E325" s="161" t="s">
        <v>1831</v>
      </c>
      <c r="F325" s="162" t="s">
        <v>1832</v>
      </c>
      <c r="G325" s="163" t="s">
        <v>926</v>
      </c>
      <c r="H325" s="164">
        <v>2</v>
      </c>
      <c r="I325" s="165"/>
      <c r="J325" s="166">
        <f t="shared" ref="J325:J330" si="105">ROUND(I325*H325,2)</f>
        <v>0</v>
      </c>
      <c r="K325" s="167"/>
      <c r="L325" s="31"/>
      <c r="M325" s="168" t="s">
        <v>1</v>
      </c>
      <c r="N325" s="169" t="s">
        <v>38</v>
      </c>
      <c r="O325" s="59"/>
      <c r="P325" s="170">
        <f t="shared" ref="P325:P330" si="106">O325*H325</f>
        <v>0</v>
      </c>
      <c r="Q325" s="170">
        <v>5.0000000000000002E-5</v>
      </c>
      <c r="R325" s="170">
        <f t="shared" ref="R325:R330" si="107">Q325*H325</f>
        <v>1E-4</v>
      </c>
      <c r="S325" s="170">
        <v>0</v>
      </c>
      <c r="T325" s="171">
        <f t="shared" ref="T325:T330" si="108">S325*H325</f>
        <v>0</v>
      </c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R325" s="172" t="s">
        <v>247</v>
      </c>
      <c r="AT325" s="172" t="s">
        <v>221</v>
      </c>
      <c r="AU325" s="172" t="s">
        <v>84</v>
      </c>
      <c r="AY325" s="13" t="s">
        <v>219</v>
      </c>
      <c r="BE325" s="91">
        <f t="shared" ref="BE325:BE330" si="109">IF(N325="základná",J325,0)</f>
        <v>0</v>
      </c>
      <c r="BF325" s="91">
        <f t="shared" ref="BF325:BF330" si="110">IF(N325="znížená",J325,0)</f>
        <v>0</v>
      </c>
      <c r="BG325" s="91">
        <f t="shared" ref="BG325:BG330" si="111">IF(N325="zákl. prenesená",J325,0)</f>
        <v>0</v>
      </c>
      <c r="BH325" s="91">
        <f t="shared" ref="BH325:BH330" si="112">IF(N325="zníž. prenesená",J325,0)</f>
        <v>0</v>
      </c>
      <c r="BI325" s="91">
        <f t="shared" ref="BI325:BI330" si="113">IF(N325="nulová",J325,0)</f>
        <v>0</v>
      </c>
      <c r="BJ325" s="13" t="s">
        <v>84</v>
      </c>
      <c r="BK325" s="91">
        <f t="shared" ref="BK325:BK330" si="114">ROUND(I325*H325,2)</f>
        <v>0</v>
      </c>
      <c r="BL325" s="13" t="s">
        <v>247</v>
      </c>
      <c r="BM325" s="172" t="s">
        <v>1833</v>
      </c>
    </row>
    <row r="326" spans="1:65" s="2" customFormat="1" ht="33" customHeight="1" x14ac:dyDescent="0.2">
      <c r="A326" s="30"/>
      <c r="B326" s="128"/>
      <c r="C326" s="160" t="s">
        <v>838</v>
      </c>
      <c r="D326" s="160" t="s">
        <v>221</v>
      </c>
      <c r="E326" s="161" t="s">
        <v>1834</v>
      </c>
      <c r="F326" s="162" t="s">
        <v>1835</v>
      </c>
      <c r="G326" s="163" t="s">
        <v>926</v>
      </c>
      <c r="H326" s="164">
        <v>1</v>
      </c>
      <c r="I326" s="165"/>
      <c r="J326" s="166">
        <f t="shared" si="105"/>
        <v>0</v>
      </c>
      <c r="K326" s="167"/>
      <c r="L326" s="31"/>
      <c r="M326" s="168" t="s">
        <v>1</v>
      </c>
      <c r="N326" s="169" t="s">
        <v>38</v>
      </c>
      <c r="O326" s="59"/>
      <c r="P326" s="170">
        <f t="shared" si="106"/>
        <v>0</v>
      </c>
      <c r="Q326" s="170">
        <v>5.0000000000000002E-5</v>
      </c>
      <c r="R326" s="170">
        <f t="shared" si="107"/>
        <v>5.0000000000000002E-5</v>
      </c>
      <c r="S326" s="170">
        <v>0</v>
      </c>
      <c r="T326" s="171">
        <f t="shared" si="108"/>
        <v>0</v>
      </c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R326" s="172" t="s">
        <v>247</v>
      </c>
      <c r="AT326" s="172" t="s">
        <v>221</v>
      </c>
      <c r="AU326" s="172" t="s">
        <v>84</v>
      </c>
      <c r="AY326" s="13" t="s">
        <v>219</v>
      </c>
      <c r="BE326" s="91">
        <f t="shared" si="109"/>
        <v>0</v>
      </c>
      <c r="BF326" s="91">
        <f t="shared" si="110"/>
        <v>0</v>
      </c>
      <c r="BG326" s="91">
        <f t="shared" si="111"/>
        <v>0</v>
      </c>
      <c r="BH326" s="91">
        <f t="shared" si="112"/>
        <v>0</v>
      </c>
      <c r="BI326" s="91">
        <f t="shared" si="113"/>
        <v>0</v>
      </c>
      <c r="BJ326" s="13" t="s">
        <v>84</v>
      </c>
      <c r="BK326" s="91">
        <f t="shared" si="114"/>
        <v>0</v>
      </c>
      <c r="BL326" s="13" t="s">
        <v>247</v>
      </c>
      <c r="BM326" s="172" t="s">
        <v>1836</v>
      </c>
    </row>
    <row r="327" spans="1:65" s="2" customFormat="1" ht="37.799999999999997" customHeight="1" x14ac:dyDescent="0.2">
      <c r="A327" s="30"/>
      <c r="B327" s="128"/>
      <c r="C327" s="160" t="s">
        <v>581</v>
      </c>
      <c r="D327" s="160" t="s">
        <v>221</v>
      </c>
      <c r="E327" s="161" t="s">
        <v>1837</v>
      </c>
      <c r="F327" s="162" t="s">
        <v>1838</v>
      </c>
      <c r="G327" s="163" t="s">
        <v>926</v>
      </c>
      <c r="H327" s="164">
        <v>1</v>
      </c>
      <c r="I327" s="165"/>
      <c r="J327" s="166">
        <f t="shared" si="105"/>
        <v>0</v>
      </c>
      <c r="K327" s="167"/>
      <c r="L327" s="31"/>
      <c r="M327" s="168" t="s">
        <v>1</v>
      </c>
      <c r="N327" s="169" t="s">
        <v>38</v>
      </c>
      <c r="O327" s="59"/>
      <c r="P327" s="170">
        <f t="shared" si="106"/>
        <v>0</v>
      </c>
      <c r="Q327" s="170">
        <v>3.3E-4</v>
      </c>
      <c r="R327" s="170">
        <f t="shared" si="107"/>
        <v>3.3E-4</v>
      </c>
      <c r="S327" s="170">
        <v>0</v>
      </c>
      <c r="T327" s="171">
        <f t="shared" si="108"/>
        <v>0</v>
      </c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R327" s="172" t="s">
        <v>247</v>
      </c>
      <c r="AT327" s="172" t="s">
        <v>221</v>
      </c>
      <c r="AU327" s="172" t="s">
        <v>84</v>
      </c>
      <c r="AY327" s="13" t="s">
        <v>219</v>
      </c>
      <c r="BE327" s="91">
        <f t="shared" si="109"/>
        <v>0</v>
      </c>
      <c r="BF327" s="91">
        <f t="shared" si="110"/>
        <v>0</v>
      </c>
      <c r="BG327" s="91">
        <f t="shared" si="111"/>
        <v>0</v>
      </c>
      <c r="BH327" s="91">
        <f t="shared" si="112"/>
        <v>0</v>
      </c>
      <c r="BI327" s="91">
        <f t="shared" si="113"/>
        <v>0</v>
      </c>
      <c r="BJ327" s="13" t="s">
        <v>84</v>
      </c>
      <c r="BK327" s="91">
        <f t="shared" si="114"/>
        <v>0</v>
      </c>
      <c r="BL327" s="13" t="s">
        <v>247</v>
      </c>
      <c r="BM327" s="172" t="s">
        <v>1839</v>
      </c>
    </row>
    <row r="328" spans="1:65" s="2" customFormat="1" ht="37.799999999999997" customHeight="1" x14ac:dyDescent="0.2">
      <c r="A328" s="30"/>
      <c r="B328" s="128"/>
      <c r="C328" s="160" t="s">
        <v>845</v>
      </c>
      <c r="D328" s="160" t="s">
        <v>221</v>
      </c>
      <c r="E328" s="161" t="s">
        <v>1840</v>
      </c>
      <c r="F328" s="162" t="s">
        <v>1841</v>
      </c>
      <c r="G328" s="163" t="s">
        <v>926</v>
      </c>
      <c r="H328" s="164">
        <v>2</v>
      </c>
      <c r="I328" s="165"/>
      <c r="J328" s="166">
        <f t="shared" si="105"/>
        <v>0</v>
      </c>
      <c r="K328" s="167"/>
      <c r="L328" s="31"/>
      <c r="M328" s="168" t="s">
        <v>1</v>
      </c>
      <c r="N328" s="169" t="s">
        <v>38</v>
      </c>
      <c r="O328" s="59"/>
      <c r="P328" s="170">
        <f t="shared" si="106"/>
        <v>0</v>
      </c>
      <c r="Q328" s="170">
        <v>3.3E-4</v>
      </c>
      <c r="R328" s="170">
        <f t="shared" si="107"/>
        <v>6.6E-4</v>
      </c>
      <c r="S328" s="170">
        <v>0</v>
      </c>
      <c r="T328" s="171">
        <f t="shared" si="108"/>
        <v>0</v>
      </c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R328" s="172" t="s">
        <v>247</v>
      </c>
      <c r="AT328" s="172" t="s">
        <v>221</v>
      </c>
      <c r="AU328" s="172" t="s">
        <v>84</v>
      </c>
      <c r="AY328" s="13" t="s">
        <v>219</v>
      </c>
      <c r="BE328" s="91">
        <f t="shared" si="109"/>
        <v>0</v>
      </c>
      <c r="BF328" s="91">
        <f t="shared" si="110"/>
        <v>0</v>
      </c>
      <c r="BG328" s="91">
        <f t="shared" si="111"/>
        <v>0</v>
      </c>
      <c r="BH328" s="91">
        <f t="shared" si="112"/>
        <v>0</v>
      </c>
      <c r="BI328" s="91">
        <f t="shared" si="113"/>
        <v>0</v>
      </c>
      <c r="BJ328" s="13" t="s">
        <v>84</v>
      </c>
      <c r="BK328" s="91">
        <f t="shared" si="114"/>
        <v>0</v>
      </c>
      <c r="BL328" s="13" t="s">
        <v>247</v>
      </c>
      <c r="BM328" s="172" t="s">
        <v>1842</v>
      </c>
    </row>
    <row r="329" spans="1:65" s="2" customFormat="1" ht="24.3" customHeight="1" x14ac:dyDescent="0.2">
      <c r="A329" s="30"/>
      <c r="B329" s="128"/>
      <c r="C329" s="160" t="s">
        <v>585</v>
      </c>
      <c r="D329" s="160" t="s">
        <v>221</v>
      </c>
      <c r="E329" s="161" t="s">
        <v>975</v>
      </c>
      <c r="F329" s="162" t="s">
        <v>1843</v>
      </c>
      <c r="G329" s="163" t="s">
        <v>380</v>
      </c>
      <c r="H329" s="164">
        <v>21.2</v>
      </c>
      <c r="I329" s="165"/>
      <c r="J329" s="166">
        <f t="shared" si="105"/>
        <v>0</v>
      </c>
      <c r="K329" s="167"/>
      <c r="L329" s="31"/>
      <c r="M329" s="168" t="s">
        <v>1</v>
      </c>
      <c r="N329" s="169" t="s">
        <v>38</v>
      </c>
      <c r="O329" s="59"/>
      <c r="P329" s="170">
        <f t="shared" si="106"/>
        <v>0</v>
      </c>
      <c r="Q329" s="170">
        <v>6.9999999999999994E-5</v>
      </c>
      <c r="R329" s="170">
        <f t="shared" si="107"/>
        <v>1.4839999999999999E-3</v>
      </c>
      <c r="S329" s="170">
        <v>0</v>
      </c>
      <c r="T329" s="171">
        <f t="shared" si="108"/>
        <v>0</v>
      </c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R329" s="172" t="s">
        <v>247</v>
      </c>
      <c r="AT329" s="172" t="s">
        <v>221</v>
      </c>
      <c r="AU329" s="172" t="s">
        <v>84</v>
      </c>
      <c r="AY329" s="13" t="s">
        <v>219</v>
      </c>
      <c r="BE329" s="91">
        <f t="shared" si="109"/>
        <v>0</v>
      </c>
      <c r="BF329" s="91">
        <f t="shared" si="110"/>
        <v>0</v>
      </c>
      <c r="BG329" s="91">
        <f t="shared" si="111"/>
        <v>0</v>
      </c>
      <c r="BH329" s="91">
        <f t="shared" si="112"/>
        <v>0</v>
      </c>
      <c r="BI329" s="91">
        <f t="shared" si="113"/>
        <v>0</v>
      </c>
      <c r="BJ329" s="13" t="s">
        <v>84</v>
      </c>
      <c r="BK329" s="91">
        <f t="shared" si="114"/>
        <v>0</v>
      </c>
      <c r="BL329" s="13" t="s">
        <v>247</v>
      </c>
      <c r="BM329" s="172" t="s">
        <v>1844</v>
      </c>
    </row>
    <row r="330" spans="1:65" s="2" customFormat="1" ht="24.3" customHeight="1" x14ac:dyDescent="0.2">
      <c r="A330" s="30"/>
      <c r="B330" s="128"/>
      <c r="C330" s="160" t="s">
        <v>852</v>
      </c>
      <c r="D330" s="160" t="s">
        <v>221</v>
      </c>
      <c r="E330" s="161" t="s">
        <v>978</v>
      </c>
      <c r="F330" s="162" t="s">
        <v>979</v>
      </c>
      <c r="G330" s="163" t="s">
        <v>711</v>
      </c>
      <c r="H330" s="189"/>
      <c r="I330" s="165"/>
      <c r="J330" s="166">
        <f t="shared" si="105"/>
        <v>0</v>
      </c>
      <c r="K330" s="167"/>
      <c r="L330" s="31"/>
      <c r="M330" s="168" t="s">
        <v>1</v>
      </c>
      <c r="N330" s="169" t="s">
        <v>38</v>
      </c>
      <c r="O330" s="59"/>
      <c r="P330" s="170">
        <f t="shared" si="106"/>
        <v>0</v>
      </c>
      <c r="Q330" s="170">
        <v>0</v>
      </c>
      <c r="R330" s="170">
        <f t="shared" si="107"/>
        <v>0</v>
      </c>
      <c r="S330" s="170">
        <v>0</v>
      </c>
      <c r="T330" s="171">
        <f t="shared" si="108"/>
        <v>0</v>
      </c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R330" s="172" t="s">
        <v>247</v>
      </c>
      <c r="AT330" s="172" t="s">
        <v>221</v>
      </c>
      <c r="AU330" s="172" t="s">
        <v>84</v>
      </c>
      <c r="AY330" s="13" t="s">
        <v>219</v>
      </c>
      <c r="BE330" s="91">
        <f t="shared" si="109"/>
        <v>0</v>
      </c>
      <c r="BF330" s="91">
        <f t="shared" si="110"/>
        <v>0</v>
      </c>
      <c r="BG330" s="91">
        <f t="shared" si="111"/>
        <v>0</v>
      </c>
      <c r="BH330" s="91">
        <f t="shared" si="112"/>
        <v>0</v>
      </c>
      <c r="BI330" s="91">
        <f t="shared" si="113"/>
        <v>0</v>
      </c>
      <c r="BJ330" s="13" t="s">
        <v>84</v>
      </c>
      <c r="BK330" s="91">
        <f t="shared" si="114"/>
        <v>0</v>
      </c>
      <c r="BL330" s="13" t="s">
        <v>247</v>
      </c>
      <c r="BM330" s="172" t="s">
        <v>1845</v>
      </c>
    </row>
    <row r="331" spans="1:65" s="11" customFormat="1" ht="22.8" customHeight="1" x14ac:dyDescent="0.25">
      <c r="B331" s="147"/>
      <c r="D331" s="148" t="s">
        <v>71</v>
      </c>
      <c r="E331" s="158" t="s">
        <v>981</v>
      </c>
      <c r="F331" s="158" t="s">
        <v>1846</v>
      </c>
      <c r="I331" s="150"/>
      <c r="J331" s="159">
        <f>BK331</f>
        <v>0</v>
      </c>
      <c r="L331" s="147"/>
      <c r="M331" s="152"/>
      <c r="N331" s="153"/>
      <c r="O331" s="153"/>
      <c r="P331" s="154">
        <f>SUM(P332:P334)</f>
        <v>0</v>
      </c>
      <c r="Q331" s="153"/>
      <c r="R331" s="154">
        <f>SUM(R332:R334)</f>
        <v>0</v>
      </c>
      <c r="S331" s="153"/>
      <c r="T331" s="155">
        <f>SUM(T332:T334)</f>
        <v>0</v>
      </c>
      <c r="AR331" s="148" t="s">
        <v>84</v>
      </c>
      <c r="AT331" s="156" t="s">
        <v>71</v>
      </c>
      <c r="AU331" s="156" t="s">
        <v>78</v>
      </c>
      <c r="AY331" s="148" t="s">
        <v>219</v>
      </c>
      <c r="BK331" s="157">
        <f>SUM(BK332:BK334)</f>
        <v>0</v>
      </c>
    </row>
    <row r="332" spans="1:65" s="2" customFormat="1" ht="24.3" customHeight="1" x14ac:dyDescent="0.2">
      <c r="A332" s="30"/>
      <c r="B332" s="128"/>
      <c r="C332" s="160" t="s">
        <v>588</v>
      </c>
      <c r="D332" s="160" t="s">
        <v>221</v>
      </c>
      <c r="E332" s="161" t="s">
        <v>991</v>
      </c>
      <c r="F332" s="162" t="s">
        <v>992</v>
      </c>
      <c r="G332" s="163" t="s">
        <v>321</v>
      </c>
      <c r="H332" s="164">
        <v>5.47</v>
      </c>
      <c r="I332" s="165"/>
      <c r="J332" s="166">
        <f>ROUND(I332*H332,2)</f>
        <v>0</v>
      </c>
      <c r="K332" s="167"/>
      <c r="L332" s="31"/>
      <c r="M332" s="168" t="s">
        <v>1</v>
      </c>
      <c r="N332" s="169" t="s">
        <v>38</v>
      </c>
      <c r="O332" s="59"/>
      <c r="P332" s="170">
        <f>O332*H332</f>
        <v>0</v>
      </c>
      <c r="Q332" s="170">
        <v>0</v>
      </c>
      <c r="R332" s="170">
        <f>Q332*H332</f>
        <v>0</v>
      </c>
      <c r="S332" s="170">
        <v>0</v>
      </c>
      <c r="T332" s="171">
        <f>S332*H332</f>
        <v>0</v>
      </c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R332" s="172" t="s">
        <v>247</v>
      </c>
      <c r="AT332" s="172" t="s">
        <v>221</v>
      </c>
      <c r="AU332" s="172" t="s">
        <v>84</v>
      </c>
      <c r="AY332" s="13" t="s">
        <v>219</v>
      </c>
      <c r="BE332" s="91">
        <f>IF(N332="základná",J332,0)</f>
        <v>0</v>
      </c>
      <c r="BF332" s="91">
        <f>IF(N332="znížená",J332,0)</f>
        <v>0</v>
      </c>
      <c r="BG332" s="91">
        <f>IF(N332="zákl. prenesená",J332,0)</f>
        <v>0</v>
      </c>
      <c r="BH332" s="91">
        <f>IF(N332="zníž. prenesená",J332,0)</f>
        <v>0</v>
      </c>
      <c r="BI332" s="91">
        <f>IF(N332="nulová",J332,0)</f>
        <v>0</v>
      </c>
      <c r="BJ332" s="13" t="s">
        <v>84</v>
      </c>
      <c r="BK332" s="91">
        <f>ROUND(I332*H332,2)</f>
        <v>0</v>
      </c>
      <c r="BL332" s="13" t="s">
        <v>247</v>
      </c>
      <c r="BM332" s="172" t="s">
        <v>1847</v>
      </c>
    </row>
    <row r="333" spans="1:65" s="2" customFormat="1" ht="16.5" customHeight="1" x14ac:dyDescent="0.2">
      <c r="A333" s="30"/>
      <c r="B333" s="128"/>
      <c r="C333" s="178" t="s">
        <v>861</v>
      </c>
      <c r="D333" s="178" t="s">
        <v>680</v>
      </c>
      <c r="E333" s="179" t="s">
        <v>994</v>
      </c>
      <c r="F333" s="180" t="s">
        <v>995</v>
      </c>
      <c r="G333" s="181" t="s">
        <v>321</v>
      </c>
      <c r="H333" s="182">
        <v>6.0170000000000003</v>
      </c>
      <c r="I333" s="183"/>
      <c r="J333" s="184">
        <f>ROUND(I333*H333,2)</f>
        <v>0</v>
      </c>
      <c r="K333" s="185"/>
      <c r="L333" s="186"/>
      <c r="M333" s="187" t="s">
        <v>1</v>
      </c>
      <c r="N333" s="188" t="s">
        <v>38</v>
      </c>
      <c r="O333" s="59"/>
      <c r="P333" s="170">
        <f>O333*H333</f>
        <v>0</v>
      </c>
      <c r="Q333" s="170">
        <v>0</v>
      </c>
      <c r="R333" s="170">
        <f>Q333*H333</f>
        <v>0</v>
      </c>
      <c r="S333" s="170">
        <v>0</v>
      </c>
      <c r="T333" s="171">
        <f>S333*H333</f>
        <v>0</v>
      </c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R333" s="172" t="s">
        <v>275</v>
      </c>
      <c r="AT333" s="172" t="s">
        <v>680</v>
      </c>
      <c r="AU333" s="172" t="s">
        <v>84</v>
      </c>
      <c r="AY333" s="13" t="s">
        <v>219</v>
      </c>
      <c r="BE333" s="91">
        <f>IF(N333="základná",J333,0)</f>
        <v>0</v>
      </c>
      <c r="BF333" s="91">
        <f>IF(N333="znížená",J333,0)</f>
        <v>0</v>
      </c>
      <c r="BG333" s="91">
        <f>IF(N333="zákl. prenesená",J333,0)</f>
        <v>0</v>
      </c>
      <c r="BH333" s="91">
        <f>IF(N333="zníž. prenesená",J333,0)</f>
        <v>0</v>
      </c>
      <c r="BI333" s="91">
        <f>IF(N333="nulová",J333,0)</f>
        <v>0</v>
      </c>
      <c r="BJ333" s="13" t="s">
        <v>84</v>
      </c>
      <c r="BK333" s="91">
        <f>ROUND(I333*H333,2)</f>
        <v>0</v>
      </c>
      <c r="BL333" s="13" t="s">
        <v>247</v>
      </c>
      <c r="BM333" s="172" t="s">
        <v>1848</v>
      </c>
    </row>
    <row r="334" spans="1:65" s="2" customFormat="1" ht="24.3" customHeight="1" x14ac:dyDescent="0.2">
      <c r="A334" s="30"/>
      <c r="B334" s="128"/>
      <c r="C334" s="160" t="s">
        <v>592</v>
      </c>
      <c r="D334" s="160" t="s">
        <v>221</v>
      </c>
      <c r="E334" s="161" t="s">
        <v>998</v>
      </c>
      <c r="F334" s="162" t="s">
        <v>999</v>
      </c>
      <c r="G334" s="163" t="s">
        <v>711</v>
      </c>
      <c r="H334" s="189"/>
      <c r="I334" s="165"/>
      <c r="J334" s="166">
        <f>ROUND(I334*H334,2)</f>
        <v>0</v>
      </c>
      <c r="K334" s="167"/>
      <c r="L334" s="31"/>
      <c r="M334" s="168" t="s">
        <v>1</v>
      </c>
      <c r="N334" s="169" t="s">
        <v>38</v>
      </c>
      <c r="O334" s="59"/>
      <c r="P334" s="170">
        <f>O334*H334</f>
        <v>0</v>
      </c>
      <c r="Q334" s="170">
        <v>0</v>
      </c>
      <c r="R334" s="170">
        <f>Q334*H334</f>
        <v>0</v>
      </c>
      <c r="S334" s="170">
        <v>0</v>
      </c>
      <c r="T334" s="171">
        <f>S334*H334</f>
        <v>0</v>
      </c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R334" s="172" t="s">
        <v>247</v>
      </c>
      <c r="AT334" s="172" t="s">
        <v>221</v>
      </c>
      <c r="AU334" s="172" t="s">
        <v>84</v>
      </c>
      <c r="AY334" s="13" t="s">
        <v>219</v>
      </c>
      <c r="BE334" s="91">
        <f>IF(N334="základná",J334,0)</f>
        <v>0</v>
      </c>
      <c r="BF334" s="91">
        <f>IF(N334="znížená",J334,0)</f>
        <v>0</v>
      </c>
      <c r="BG334" s="91">
        <f>IF(N334="zákl. prenesená",J334,0)</f>
        <v>0</v>
      </c>
      <c r="BH334" s="91">
        <f>IF(N334="zníž. prenesená",J334,0)</f>
        <v>0</v>
      </c>
      <c r="BI334" s="91">
        <f>IF(N334="nulová",J334,0)</f>
        <v>0</v>
      </c>
      <c r="BJ334" s="13" t="s">
        <v>84</v>
      </c>
      <c r="BK334" s="91">
        <f>ROUND(I334*H334,2)</f>
        <v>0</v>
      </c>
      <c r="BL334" s="13" t="s">
        <v>247</v>
      </c>
      <c r="BM334" s="172" t="s">
        <v>1849</v>
      </c>
    </row>
    <row r="335" spans="1:65" s="11" customFormat="1" ht="22.8" customHeight="1" x14ac:dyDescent="0.25">
      <c r="B335" s="147"/>
      <c r="D335" s="148" t="s">
        <v>71</v>
      </c>
      <c r="E335" s="158" t="s">
        <v>1850</v>
      </c>
      <c r="F335" s="158" t="s">
        <v>1851</v>
      </c>
      <c r="I335" s="150"/>
      <c r="J335" s="159">
        <f>BK335</f>
        <v>0</v>
      </c>
      <c r="L335" s="147"/>
      <c r="M335" s="152"/>
      <c r="N335" s="153"/>
      <c r="O335" s="153"/>
      <c r="P335" s="154">
        <f>SUM(P336:P338)</f>
        <v>0</v>
      </c>
      <c r="Q335" s="153"/>
      <c r="R335" s="154">
        <f>SUM(R336:R338)</f>
        <v>9.9808500000000002</v>
      </c>
      <c r="S335" s="153"/>
      <c r="T335" s="155">
        <f>SUM(T336:T338)</f>
        <v>0</v>
      </c>
      <c r="AR335" s="148" t="s">
        <v>84</v>
      </c>
      <c r="AT335" s="156" t="s">
        <v>71</v>
      </c>
      <c r="AU335" s="156" t="s">
        <v>78</v>
      </c>
      <c r="AY335" s="148" t="s">
        <v>219</v>
      </c>
      <c r="BK335" s="157">
        <f>SUM(BK336:BK338)</f>
        <v>0</v>
      </c>
    </row>
    <row r="336" spans="1:65" s="2" customFormat="1" ht="37.799999999999997" customHeight="1" x14ac:dyDescent="0.2">
      <c r="A336" s="30"/>
      <c r="B336" s="128"/>
      <c r="C336" s="160" t="s">
        <v>868</v>
      </c>
      <c r="D336" s="160" t="s">
        <v>221</v>
      </c>
      <c r="E336" s="161" t="s">
        <v>1852</v>
      </c>
      <c r="F336" s="162" t="s">
        <v>1853</v>
      </c>
      <c r="G336" s="163" t="s">
        <v>321</v>
      </c>
      <c r="H336" s="164">
        <v>269.95</v>
      </c>
      <c r="I336" s="165"/>
      <c r="J336" s="166">
        <f>ROUND(I336*H336,2)</f>
        <v>0</v>
      </c>
      <c r="K336" s="167"/>
      <c r="L336" s="31"/>
      <c r="M336" s="168" t="s">
        <v>1</v>
      </c>
      <c r="N336" s="169" t="s">
        <v>38</v>
      </c>
      <c r="O336" s="59"/>
      <c r="P336" s="170">
        <f>O336*H336</f>
        <v>0</v>
      </c>
      <c r="Q336" s="170">
        <v>2.3E-2</v>
      </c>
      <c r="R336" s="170">
        <f>Q336*H336</f>
        <v>6.20885</v>
      </c>
      <c r="S336" s="170">
        <v>0</v>
      </c>
      <c r="T336" s="171">
        <f>S336*H336</f>
        <v>0</v>
      </c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R336" s="172" t="s">
        <v>247</v>
      </c>
      <c r="AT336" s="172" t="s">
        <v>221</v>
      </c>
      <c r="AU336" s="172" t="s">
        <v>84</v>
      </c>
      <c r="AY336" s="13" t="s">
        <v>219</v>
      </c>
      <c r="BE336" s="91">
        <f>IF(N336="základná",J336,0)</f>
        <v>0</v>
      </c>
      <c r="BF336" s="91">
        <f>IF(N336="znížená",J336,0)</f>
        <v>0</v>
      </c>
      <c r="BG336" s="91">
        <f>IF(N336="zákl. prenesená",J336,0)</f>
        <v>0</v>
      </c>
      <c r="BH336" s="91">
        <f>IF(N336="zníž. prenesená",J336,0)</f>
        <v>0</v>
      </c>
      <c r="BI336" s="91">
        <f>IF(N336="nulová",J336,0)</f>
        <v>0</v>
      </c>
      <c r="BJ336" s="13" t="s">
        <v>84</v>
      </c>
      <c r="BK336" s="91">
        <f>ROUND(I336*H336,2)</f>
        <v>0</v>
      </c>
      <c r="BL336" s="13" t="s">
        <v>247</v>
      </c>
      <c r="BM336" s="172" t="s">
        <v>1854</v>
      </c>
    </row>
    <row r="337" spans="1:65" s="2" customFormat="1" ht="16.5" customHeight="1" x14ac:dyDescent="0.2">
      <c r="A337" s="30"/>
      <c r="B337" s="128"/>
      <c r="C337" s="160" t="s">
        <v>595</v>
      </c>
      <c r="D337" s="160" t="s">
        <v>221</v>
      </c>
      <c r="E337" s="161" t="s">
        <v>1855</v>
      </c>
      <c r="F337" s="162" t="s">
        <v>1856</v>
      </c>
      <c r="G337" s="163" t="s">
        <v>321</v>
      </c>
      <c r="H337" s="164">
        <v>164</v>
      </c>
      <c r="I337" s="165"/>
      <c r="J337" s="166">
        <f>ROUND(I337*H337,2)</f>
        <v>0</v>
      </c>
      <c r="K337" s="167"/>
      <c r="L337" s="31"/>
      <c r="M337" s="168" t="s">
        <v>1</v>
      </c>
      <c r="N337" s="169" t="s">
        <v>38</v>
      </c>
      <c r="O337" s="59"/>
      <c r="P337" s="170">
        <f>O337*H337</f>
        <v>0</v>
      </c>
      <c r="Q337" s="170">
        <v>2.3E-2</v>
      </c>
      <c r="R337" s="170">
        <f>Q337*H337</f>
        <v>3.7719999999999998</v>
      </c>
      <c r="S337" s="170">
        <v>0</v>
      </c>
      <c r="T337" s="171">
        <f>S337*H337</f>
        <v>0</v>
      </c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R337" s="172" t="s">
        <v>247</v>
      </c>
      <c r="AT337" s="172" t="s">
        <v>221</v>
      </c>
      <c r="AU337" s="172" t="s">
        <v>84</v>
      </c>
      <c r="AY337" s="13" t="s">
        <v>219</v>
      </c>
      <c r="BE337" s="91">
        <f>IF(N337="základná",J337,0)</f>
        <v>0</v>
      </c>
      <c r="BF337" s="91">
        <f>IF(N337="znížená",J337,0)</f>
        <v>0</v>
      </c>
      <c r="BG337" s="91">
        <f>IF(N337="zákl. prenesená",J337,0)</f>
        <v>0</v>
      </c>
      <c r="BH337" s="91">
        <f>IF(N337="zníž. prenesená",J337,0)</f>
        <v>0</v>
      </c>
      <c r="BI337" s="91">
        <f>IF(N337="nulová",J337,0)</f>
        <v>0</v>
      </c>
      <c r="BJ337" s="13" t="s">
        <v>84</v>
      </c>
      <c r="BK337" s="91">
        <f>ROUND(I337*H337,2)</f>
        <v>0</v>
      </c>
      <c r="BL337" s="13" t="s">
        <v>247</v>
      </c>
      <c r="BM337" s="172" t="s">
        <v>1857</v>
      </c>
    </row>
    <row r="338" spans="1:65" s="2" customFormat="1" ht="24.3" customHeight="1" x14ac:dyDescent="0.2">
      <c r="A338" s="30"/>
      <c r="B338" s="128"/>
      <c r="C338" s="160" t="s">
        <v>875</v>
      </c>
      <c r="D338" s="160" t="s">
        <v>221</v>
      </c>
      <c r="E338" s="161" t="s">
        <v>1858</v>
      </c>
      <c r="F338" s="162" t="s">
        <v>1859</v>
      </c>
      <c r="G338" s="163" t="s">
        <v>711</v>
      </c>
      <c r="H338" s="189"/>
      <c r="I338" s="165"/>
      <c r="J338" s="166">
        <f>ROUND(I338*H338,2)</f>
        <v>0</v>
      </c>
      <c r="K338" s="167"/>
      <c r="L338" s="31"/>
      <c r="M338" s="168" t="s">
        <v>1</v>
      </c>
      <c r="N338" s="169" t="s">
        <v>38</v>
      </c>
      <c r="O338" s="59"/>
      <c r="P338" s="170">
        <f>O338*H338</f>
        <v>0</v>
      </c>
      <c r="Q338" s="170">
        <v>0</v>
      </c>
      <c r="R338" s="170">
        <f>Q338*H338</f>
        <v>0</v>
      </c>
      <c r="S338" s="170">
        <v>0</v>
      </c>
      <c r="T338" s="171">
        <f>S338*H338</f>
        <v>0</v>
      </c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R338" s="172" t="s">
        <v>247</v>
      </c>
      <c r="AT338" s="172" t="s">
        <v>221</v>
      </c>
      <c r="AU338" s="172" t="s">
        <v>84</v>
      </c>
      <c r="AY338" s="13" t="s">
        <v>219</v>
      </c>
      <c r="BE338" s="91">
        <f>IF(N338="základná",J338,0)</f>
        <v>0</v>
      </c>
      <c r="BF338" s="91">
        <f>IF(N338="znížená",J338,0)</f>
        <v>0</v>
      </c>
      <c r="BG338" s="91">
        <f>IF(N338="zákl. prenesená",J338,0)</f>
        <v>0</v>
      </c>
      <c r="BH338" s="91">
        <f>IF(N338="zníž. prenesená",J338,0)</f>
        <v>0</v>
      </c>
      <c r="BI338" s="91">
        <f>IF(N338="nulová",J338,0)</f>
        <v>0</v>
      </c>
      <c r="BJ338" s="13" t="s">
        <v>84</v>
      </c>
      <c r="BK338" s="91">
        <f>ROUND(I338*H338,2)</f>
        <v>0</v>
      </c>
      <c r="BL338" s="13" t="s">
        <v>247</v>
      </c>
      <c r="BM338" s="172" t="s">
        <v>1860</v>
      </c>
    </row>
    <row r="339" spans="1:65" s="11" customFormat="1" ht="22.8" customHeight="1" x14ac:dyDescent="0.25">
      <c r="B339" s="147"/>
      <c r="D339" s="148" t="s">
        <v>71</v>
      </c>
      <c r="E339" s="158" t="s">
        <v>1019</v>
      </c>
      <c r="F339" s="158" t="s">
        <v>1861</v>
      </c>
      <c r="I339" s="150"/>
      <c r="J339" s="159">
        <f>BK339</f>
        <v>0</v>
      </c>
      <c r="L339" s="147"/>
      <c r="M339" s="152"/>
      <c r="N339" s="153"/>
      <c r="O339" s="153"/>
      <c r="P339" s="154">
        <f>SUM(P340:P342)</f>
        <v>0</v>
      </c>
      <c r="Q339" s="153"/>
      <c r="R339" s="154">
        <f>SUM(R340:R342)</f>
        <v>0.16323689999999999</v>
      </c>
      <c r="S339" s="153"/>
      <c r="T339" s="155">
        <f>SUM(T340:T342)</f>
        <v>0</v>
      </c>
      <c r="AR339" s="148" t="s">
        <v>84</v>
      </c>
      <c r="AT339" s="156" t="s">
        <v>71</v>
      </c>
      <c r="AU339" s="156" t="s">
        <v>78</v>
      </c>
      <c r="AY339" s="148" t="s">
        <v>219</v>
      </c>
      <c r="BK339" s="157">
        <f>SUM(BK340:BK342)</f>
        <v>0</v>
      </c>
    </row>
    <row r="340" spans="1:65" s="2" customFormat="1" ht="24.3" customHeight="1" x14ac:dyDescent="0.2">
      <c r="A340" s="30"/>
      <c r="B340" s="128"/>
      <c r="C340" s="160" t="s">
        <v>599</v>
      </c>
      <c r="D340" s="160" t="s">
        <v>221</v>
      </c>
      <c r="E340" s="161" t="s">
        <v>1021</v>
      </c>
      <c r="F340" s="162" t="s">
        <v>1022</v>
      </c>
      <c r="G340" s="163" t="s">
        <v>321</v>
      </c>
      <c r="H340" s="164">
        <v>27.79</v>
      </c>
      <c r="I340" s="165"/>
      <c r="J340" s="166">
        <f>ROUND(I340*H340,2)</f>
        <v>0</v>
      </c>
      <c r="K340" s="167"/>
      <c r="L340" s="31"/>
      <c r="M340" s="168" t="s">
        <v>1</v>
      </c>
      <c r="N340" s="169" t="s">
        <v>38</v>
      </c>
      <c r="O340" s="59"/>
      <c r="P340" s="170">
        <f>O340*H340</f>
        <v>0</v>
      </c>
      <c r="Q340" s="170">
        <v>3.1E-4</v>
      </c>
      <c r="R340" s="170">
        <f>Q340*H340</f>
        <v>8.6149E-3</v>
      </c>
      <c r="S340" s="170">
        <v>0</v>
      </c>
      <c r="T340" s="171">
        <f>S340*H340</f>
        <v>0</v>
      </c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R340" s="172" t="s">
        <v>247</v>
      </c>
      <c r="AT340" s="172" t="s">
        <v>221</v>
      </c>
      <c r="AU340" s="172" t="s">
        <v>84</v>
      </c>
      <c r="AY340" s="13" t="s">
        <v>219</v>
      </c>
      <c r="BE340" s="91">
        <f>IF(N340="základná",J340,0)</f>
        <v>0</v>
      </c>
      <c r="BF340" s="91">
        <f>IF(N340="znížená",J340,0)</f>
        <v>0</v>
      </c>
      <c r="BG340" s="91">
        <f>IF(N340="zákl. prenesená",J340,0)</f>
        <v>0</v>
      </c>
      <c r="BH340" s="91">
        <f>IF(N340="zníž. prenesená",J340,0)</f>
        <v>0</v>
      </c>
      <c r="BI340" s="91">
        <f>IF(N340="nulová",J340,0)</f>
        <v>0</v>
      </c>
      <c r="BJ340" s="13" t="s">
        <v>84</v>
      </c>
      <c r="BK340" s="91">
        <f>ROUND(I340*H340,2)</f>
        <v>0</v>
      </c>
      <c r="BL340" s="13" t="s">
        <v>247</v>
      </c>
      <c r="BM340" s="172" t="s">
        <v>1862</v>
      </c>
    </row>
    <row r="341" spans="1:65" s="2" customFormat="1" ht="16.5" customHeight="1" x14ac:dyDescent="0.2">
      <c r="A341" s="30"/>
      <c r="B341" s="128"/>
      <c r="C341" s="178" t="s">
        <v>884</v>
      </c>
      <c r="D341" s="178" t="s">
        <v>680</v>
      </c>
      <c r="E341" s="179" t="s">
        <v>1025</v>
      </c>
      <c r="F341" s="180" t="s">
        <v>1026</v>
      </c>
      <c r="G341" s="181" t="s">
        <v>321</v>
      </c>
      <c r="H341" s="182">
        <v>29.734999999999999</v>
      </c>
      <c r="I341" s="183"/>
      <c r="J341" s="184">
        <f>ROUND(I341*H341,2)</f>
        <v>0</v>
      </c>
      <c r="K341" s="185"/>
      <c r="L341" s="186"/>
      <c r="M341" s="187" t="s">
        <v>1</v>
      </c>
      <c r="N341" s="188" t="s">
        <v>38</v>
      </c>
      <c r="O341" s="59"/>
      <c r="P341" s="170">
        <f>O341*H341</f>
        <v>0</v>
      </c>
      <c r="Q341" s="170">
        <v>5.1999999999999998E-3</v>
      </c>
      <c r="R341" s="170">
        <f>Q341*H341</f>
        <v>0.15462199999999998</v>
      </c>
      <c r="S341" s="170">
        <v>0</v>
      </c>
      <c r="T341" s="171">
        <f>S341*H341</f>
        <v>0</v>
      </c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R341" s="172" t="s">
        <v>275</v>
      </c>
      <c r="AT341" s="172" t="s">
        <v>680</v>
      </c>
      <c r="AU341" s="172" t="s">
        <v>84</v>
      </c>
      <c r="AY341" s="13" t="s">
        <v>219</v>
      </c>
      <c r="BE341" s="91">
        <f>IF(N341="základná",J341,0)</f>
        <v>0</v>
      </c>
      <c r="BF341" s="91">
        <f>IF(N341="znížená",J341,0)</f>
        <v>0</v>
      </c>
      <c r="BG341" s="91">
        <f>IF(N341="zákl. prenesená",J341,0)</f>
        <v>0</v>
      </c>
      <c r="BH341" s="91">
        <f>IF(N341="zníž. prenesená",J341,0)</f>
        <v>0</v>
      </c>
      <c r="BI341" s="91">
        <f>IF(N341="nulová",J341,0)</f>
        <v>0</v>
      </c>
      <c r="BJ341" s="13" t="s">
        <v>84</v>
      </c>
      <c r="BK341" s="91">
        <f>ROUND(I341*H341,2)</f>
        <v>0</v>
      </c>
      <c r="BL341" s="13" t="s">
        <v>247</v>
      </c>
      <c r="BM341" s="172" t="s">
        <v>1863</v>
      </c>
    </row>
    <row r="342" spans="1:65" s="2" customFormat="1" ht="24.3" customHeight="1" x14ac:dyDescent="0.2">
      <c r="A342" s="30"/>
      <c r="B342" s="128"/>
      <c r="C342" s="160" t="s">
        <v>602</v>
      </c>
      <c r="D342" s="160" t="s">
        <v>221</v>
      </c>
      <c r="E342" s="161" t="s">
        <v>1039</v>
      </c>
      <c r="F342" s="162" t="s">
        <v>1040</v>
      </c>
      <c r="G342" s="163" t="s">
        <v>711</v>
      </c>
      <c r="H342" s="189"/>
      <c r="I342" s="165"/>
      <c r="J342" s="166">
        <f>ROUND(I342*H342,2)</f>
        <v>0</v>
      </c>
      <c r="K342" s="167"/>
      <c r="L342" s="31"/>
      <c r="M342" s="168" t="s">
        <v>1</v>
      </c>
      <c r="N342" s="169" t="s">
        <v>38</v>
      </c>
      <c r="O342" s="59"/>
      <c r="P342" s="170">
        <f>O342*H342</f>
        <v>0</v>
      </c>
      <c r="Q342" s="170">
        <v>0</v>
      </c>
      <c r="R342" s="170">
        <f>Q342*H342</f>
        <v>0</v>
      </c>
      <c r="S342" s="170">
        <v>0</v>
      </c>
      <c r="T342" s="171">
        <f>S342*H342</f>
        <v>0</v>
      </c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R342" s="172" t="s">
        <v>247</v>
      </c>
      <c r="AT342" s="172" t="s">
        <v>221</v>
      </c>
      <c r="AU342" s="172" t="s">
        <v>84</v>
      </c>
      <c r="AY342" s="13" t="s">
        <v>219</v>
      </c>
      <c r="BE342" s="91">
        <f>IF(N342="základná",J342,0)</f>
        <v>0</v>
      </c>
      <c r="BF342" s="91">
        <f>IF(N342="znížená",J342,0)</f>
        <v>0</v>
      </c>
      <c r="BG342" s="91">
        <f>IF(N342="zákl. prenesená",J342,0)</f>
        <v>0</v>
      </c>
      <c r="BH342" s="91">
        <f>IF(N342="zníž. prenesená",J342,0)</f>
        <v>0</v>
      </c>
      <c r="BI342" s="91">
        <f>IF(N342="nulová",J342,0)</f>
        <v>0</v>
      </c>
      <c r="BJ342" s="13" t="s">
        <v>84</v>
      </c>
      <c r="BK342" s="91">
        <f>ROUND(I342*H342,2)</f>
        <v>0</v>
      </c>
      <c r="BL342" s="13" t="s">
        <v>247</v>
      </c>
      <c r="BM342" s="172" t="s">
        <v>1864</v>
      </c>
    </row>
    <row r="343" spans="1:65" s="11" customFormat="1" ht="22.8" customHeight="1" x14ac:dyDescent="0.25">
      <c r="B343" s="147"/>
      <c r="D343" s="148" t="s">
        <v>71</v>
      </c>
      <c r="E343" s="158" t="s">
        <v>1042</v>
      </c>
      <c r="F343" s="158" t="s">
        <v>1043</v>
      </c>
      <c r="I343" s="150"/>
      <c r="J343" s="159">
        <f>BK343</f>
        <v>0</v>
      </c>
      <c r="L343" s="147"/>
      <c r="M343" s="152"/>
      <c r="N343" s="153"/>
      <c r="O343" s="153"/>
      <c r="P343" s="154">
        <f>SUM(P344:P347)</f>
        <v>0</v>
      </c>
      <c r="Q343" s="153"/>
      <c r="R343" s="154">
        <f>SUM(R344:R347)</f>
        <v>0.36119978000000003</v>
      </c>
      <c r="S343" s="153"/>
      <c r="T343" s="155">
        <f>SUM(T344:T347)</f>
        <v>0</v>
      </c>
      <c r="AR343" s="148" t="s">
        <v>84</v>
      </c>
      <c r="AT343" s="156" t="s">
        <v>71</v>
      </c>
      <c r="AU343" s="156" t="s">
        <v>78</v>
      </c>
      <c r="AY343" s="148" t="s">
        <v>219</v>
      </c>
      <c r="BK343" s="157">
        <f>SUM(BK344:BK347)</f>
        <v>0</v>
      </c>
    </row>
    <row r="344" spans="1:65" s="2" customFormat="1" ht="24.3" customHeight="1" x14ac:dyDescent="0.2">
      <c r="A344" s="30"/>
      <c r="B344" s="128"/>
      <c r="C344" s="160" t="s">
        <v>891</v>
      </c>
      <c r="D344" s="160" t="s">
        <v>221</v>
      </c>
      <c r="E344" s="161" t="s">
        <v>1865</v>
      </c>
      <c r="F344" s="162" t="s">
        <v>1866</v>
      </c>
      <c r="G344" s="163" t="s">
        <v>321</v>
      </c>
      <c r="H344" s="164">
        <v>1.7</v>
      </c>
      <c r="I344" s="165"/>
      <c r="J344" s="166">
        <f>ROUND(I344*H344,2)</f>
        <v>0</v>
      </c>
      <c r="K344" s="167"/>
      <c r="L344" s="31"/>
      <c r="M344" s="168" t="s">
        <v>1</v>
      </c>
      <c r="N344" s="169" t="s">
        <v>38</v>
      </c>
      <c r="O344" s="59"/>
      <c r="P344" s="170">
        <f>O344*H344</f>
        <v>0</v>
      </c>
      <c r="Q344" s="170">
        <v>3.8999999999999999E-4</v>
      </c>
      <c r="R344" s="170">
        <f>Q344*H344</f>
        <v>6.6299999999999996E-4</v>
      </c>
      <c r="S344" s="170">
        <v>0</v>
      </c>
      <c r="T344" s="171">
        <f>S344*H344</f>
        <v>0</v>
      </c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R344" s="172" t="s">
        <v>247</v>
      </c>
      <c r="AT344" s="172" t="s">
        <v>221</v>
      </c>
      <c r="AU344" s="172" t="s">
        <v>84</v>
      </c>
      <c r="AY344" s="13" t="s">
        <v>219</v>
      </c>
      <c r="BE344" s="91">
        <f>IF(N344="základná",J344,0)</f>
        <v>0</v>
      </c>
      <c r="BF344" s="91">
        <f>IF(N344="znížená",J344,0)</f>
        <v>0</v>
      </c>
      <c r="BG344" s="91">
        <f>IF(N344="zákl. prenesená",J344,0)</f>
        <v>0</v>
      </c>
      <c r="BH344" s="91">
        <f>IF(N344="zníž. prenesená",J344,0)</f>
        <v>0</v>
      </c>
      <c r="BI344" s="91">
        <f>IF(N344="nulová",J344,0)</f>
        <v>0</v>
      </c>
      <c r="BJ344" s="13" t="s">
        <v>84</v>
      </c>
      <c r="BK344" s="91">
        <f>ROUND(I344*H344,2)</f>
        <v>0</v>
      </c>
      <c r="BL344" s="13" t="s">
        <v>247</v>
      </c>
      <c r="BM344" s="172" t="s">
        <v>1867</v>
      </c>
    </row>
    <row r="345" spans="1:65" s="2" customFormat="1" ht="24.3" customHeight="1" x14ac:dyDescent="0.2">
      <c r="A345" s="30"/>
      <c r="B345" s="128"/>
      <c r="C345" s="160" t="s">
        <v>606</v>
      </c>
      <c r="D345" s="160" t="s">
        <v>221</v>
      </c>
      <c r="E345" s="161" t="s">
        <v>1044</v>
      </c>
      <c r="F345" s="162" t="s">
        <v>1045</v>
      </c>
      <c r="G345" s="163" t="s">
        <v>321</v>
      </c>
      <c r="H345" s="164">
        <v>745.19200000000001</v>
      </c>
      <c r="I345" s="165"/>
      <c r="J345" s="166">
        <f>ROUND(I345*H345,2)</f>
        <v>0</v>
      </c>
      <c r="K345" s="167"/>
      <c r="L345" s="31"/>
      <c r="M345" s="168" t="s">
        <v>1</v>
      </c>
      <c r="N345" s="169" t="s">
        <v>38</v>
      </c>
      <c r="O345" s="59"/>
      <c r="P345" s="170">
        <f>O345*H345</f>
        <v>0</v>
      </c>
      <c r="Q345" s="170">
        <v>0</v>
      </c>
      <c r="R345" s="170">
        <f>Q345*H345</f>
        <v>0</v>
      </c>
      <c r="S345" s="170">
        <v>0</v>
      </c>
      <c r="T345" s="171">
        <f>S345*H345</f>
        <v>0</v>
      </c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R345" s="172" t="s">
        <v>247</v>
      </c>
      <c r="AT345" s="172" t="s">
        <v>221</v>
      </c>
      <c r="AU345" s="172" t="s">
        <v>84</v>
      </c>
      <c r="AY345" s="13" t="s">
        <v>219</v>
      </c>
      <c r="BE345" s="91">
        <f>IF(N345="základná",J345,0)</f>
        <v>0</v>
      </c>
      <c r="BF345" s="91">
        <f>IF(N345="znížená",J345,0)</f>
        <v>0</v>
      </c>
      <c r="BG345" s="91">
        <f>IF(N345="zákl. prenesená",J345,0)</f>
        <v>0</v>
      </c>
      <c r="BH345" s="91">
        <f>IF(N345="zníž. prenesená",J345,0)</f>
        <v>0</v>
      </c>
      <c r="BI345" s="91">
        <f>IF(N345="nulová",J345,0)</f>
        <v>0</v>
      </c>
      <c r="BJ345" s="13" t="s">
        <v>84</v>
      </c>
      <c r="BK345" s="91">
        <f>ROUND(I345*H345,2)</f>
        <v>0</v>
      </c>
      <c r="BL345" s="13" t="s">
        <v>247</v>
      </c>
      <c r="BM345" s="172" t="s">
        <v>1868</v>
      </c>
    </row>
    <row r="346" spans="1:65" s="2" customFormat="1" ht="24.3" customHeight="1" x14ac:dyDescent="0.2">
      <c r="A346" s="30"/>
      <c r="B346" s="128"/>
      <c r="C346" s="160" t="s">
        <v>900</v>
      </c>
      <c r="D346" s="160" t="s">
        <v>221</v>
      </c>
      <c r="E346" s="161" t="s">
        <v>1869</v>
      </c>
      <c r="F346" s="162" t="s">
        <v>1870</v>
      </c>
      <c r="G346" s="163" t="s">
        <v>321</v>
      </c>
      <c r="H346" s="164">
        <v>730.76300000000003</v>
      </c>
      <c r="I346" s="165"/>
      <c r="J346" s="166">
        <f>ROUND(I346*H346,2)</f>
        <v>0</v>
      </c>
      <c r="K346" s="167"/>
      <c r="L346" s="31"/>
      <c r="M346" s="168" t="s">
        <v>1</v>
      </c>
      <c r="N346" s="169" t="s">
        <v>38</v>
      </c>
      <c r="O346" s="59"/>
      <c r="P346" s="170">
        <f>O346*H346</f>
        <v>0</v>
      </c>
      <c r="Q346" s="170">
        <v>4.0999999999999999E-4</v>
      </c>
      <c r="R346" s="170">
        <f>Q346*H346</f>
        <v>0.29961283</v>
      </c>
      <c r="S346" s="170">
        <v>0</v>
      </c>
      <c r="T346" s="171">
        <f>S346*H346</f>
        <v>0</v>
      </c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R346" s="172" t="s">
        <v>247</v>
      </c>
      <c r="AT346" s="172" t="s">
        <v>221</v>
      </c>
      <c r="AU346" s="172" t="s">
        <v>84</v>
      </c>
      <c r="AY346" s="13" t="s">
        <v>219</v>
      </c>
      <c r="BE346" s="91">
        <f>IF(N346="základná",J346,0)</f>
        <v>0</v>
      </c>
      <c r="BF346" s="91">
        <f>IF(N346="znížená",J346,0)</f>
        <v>0</v>
      </c>
      <c r="BG346" s="91">
        <f>IF(N346="zákl. prenesená",J346,0)</f>
        <v>0</v>
      </c>
      <c r="BH346" s="91">
        <f>IF(N346="zníž. prenesená",J346,0)</f>
        <v>0</v>
      </c>
      <c r="BI346" s="91">
        <f>IF(N346="nulová",J346,0)</f>
        <v>0</v>
      </c>
      <c r="BJ346" s="13" t="s">
        <v>84</v>
      </c>
      <c r="BK346" s="91">
        <f>ROUND(I346*H346,2)</f>
        <v>0</v>
      </c>
      <c r="BL346" s="13" t="s">
        <v>247</v>
      </c>
      <c r="BM346" s="172" t="s">
        <v>1871</v>
      </c>
    </row>
    <row r="347" spans="1:65" s="2" customFormat="1" ht="16.5" customHeight="1" x14ac:dyDescent="0.2">
      <c r="A347" s="30"/>
      <c r="B347" s="128"/>
      <c r="C347" s="160" t="s">
        <v>609</v>
      </c>
      <c r="D347" s="160" t="s">
        <v>221</v>
      </c>
      <c r="E347" s="161" t="s">
        <v>1872</v>
      </c>
      <c r="F347" s="162" t="s">
        <v>1873</v>
      </c>
      <c r="G347" s="163" t="s">
        <v>321</v>
      </c>
      <c r="H347" s="164">
        <v>148.595</v>
      </c>
      <c r="I347" s="165"/>
      <c r="J347" s="166">
        <f>ROUND(I347*H347,2)</f>
        <v>0</v>
      </c>
      <c r="K347" s="167"/>
      <c r="L347" s="31"/>
      <c r="M347" s="168" t="s">
        <v>1</v>
      </c>
      <c r="N347" s="169" t="s">
        <v>38</v>
      </c>
      <c r="O347" s="59"/>
      <c r="P347" s="170">
        <f>O347*H347</f>
        <v>0</v>
      </c>
      <c r="Q347" s="170">
        <v>4.0999999999999999E-4</v>
      </c>
      <c r="R347" s="170">
        <f>Q347*H347</f>
        <v>6.0923949999999998E-2</v>
      </c>
      <c r="S347" s="170">
        <v>0</v>
      </c>
      <c r="T347" s="171">
        <f>S347*H347</f>
        <v>0</v>
      </c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R347" s="172" t="s">
        <v>247</v>
      </c>
      <c r="AT347" s="172" t="s">
        <v>221</v>
      </c>
      <c r="AU347" s="172" t="s">
        <v>84</v>
      </c>
      <c r="AY347" s="13" t="s">
        <v>219</v>
      </c>
      <c r="BE347" s="91">
        <f>IF(N347="základná",J347,0)</f>
        <v>0</v>
      </c>
      <c r="BF347" s="91">
        <f>IF(N347="znížená",J347,0)</f>
        <v>0</v>
      </c>
      <c r="BG347" s="91">
        <f>IF(N347="zákl. prenesená",J347,0)</f>
        <v>0</v>
      </c>
      <c r="BH347" s="91">
        <f>IF(N347="zníž. prenesená",J347,0)</f>
        <v>0</v>
      </c>
      <c r="BI347" s="91">
        <f>IF(N347="nulová",J347,0)</f>
        <v>0</v>
      </c>
      <c r="BJ347" s="13" t="s">
        <v>84</v>
      </c>
      <c r="BK347" s="91">
        <f>ROUND(I347*H347,2)</f>
        <v>0</v>
      </c>
      <c r="BL347" s="13" t="s">
        <v>247</v>
      </c>
      <c r="BM347" s="172" t="s">
        <v>1874</v>
      </c>
    </row>
    <row r="348" spans="1:65" s="11" customFormat="1" ht="22.8" customHeight="1" x14ac:dyDescent="0.25">
      <c r="B348" s="147"/>
      <c r="D348" s="148" t="s">
        <v>71</v>
      </c>
      <c r="E348" s="158" t="s">
        <v>1047</v>
      </c>
      <c r="F348" s="158" t="s">
        <v>1048</v>
      </c>
      <c r="I348" s="150"/>
      <c r="J348" s="159">
        <f>BK348</f>
        <v>0</v>
      </c>
      <c r="L348" s="147"/>
      <c r="M348" s="152"/>
      <c r="N348" s="153"/>
      <c r="O348" s="153"/>
      <c r="P348" s="154">
        <f>SUM(P349:P351)</f>
        <v>0</v>
      </c>
      <c r="Q348" s="153"/>
      <c r="R348" s="154">
        <f>SUM(R349:R351)</f>
        <v>0.17213174000000001</v>
      </c>
      <c r="S348" s="153"/>
      <c r="T348" s="155">
        <f>SUM(T349:T351)</f>
        <v>0</v>
      </c>
      <c r="AR348" s="148" t="s">
        <v>84</v>
      </c>
      <c r="AT348" s="156" t="s">
        <v>71</v>
      </c>
      <c r="AU348" s="156" t="s">
        <v>78</v>
      </c>
      <c r="AY348" s="148" t="s">
        <v>219</v>
      </c>
      <c r="BK348" s="157">
        <f>SUM(BK349:BK351)</f>
        <v>0</v>
      </c>
    </row>
    <row r="349" spans="1:65" s="2" customFormat="1" ht="24.3" customHeight="1" x14ac:dyDescent="0.2">
      <c r="A349" s="30"/>
      <c r="B349" s="128"/>
      <c r="C349" s="160" t="s">
        <v>907</v>
      </c>
      <c r="D349" s="160" t="s">
        <v>221</v>
      </c>
      <c r="E349" s="161" t="s">
        <v>1050</v>
      </c>
      <c r="F349" s="162" t="s">
        <v>1051</v>
      </c>
      <c r="G349" s="163" t="s">
        <v>321</v>
      </c>
      <c r="H349" s="164">
        <v>690.68600000000004</v>
      </c>
      <c r="I349" s="165"/>
      <c r="J349" s="166">
        <f>ROUND(I349*H349,2)</f>
        <v>0</v>
      </c>
      <c r="K349" s="167"/>
      <c r="L349" s="31"/>
      <c r="M349" s="168" t="s">
        <v>1</v>
      </c>
      <c r="N349" s="169" t="s">
        <v>38</v>
      </c>
      <c r="O349" s="59"/>
      <c r="P349" s="170">
        <f>O349*H349</f>
        <v>0</v>
      </c>
      <c r="Q349" s="170">
        <v>1.9000000000000001E-4</v>
      </c>
      <c r="R349" s="170">
        <f>Q349*H349</f>
        <v>0.13123034</v>
      </c>
      <c r="S349" s="170">
        <v>0</v>
      </c>
      <c r="T349" s="171">
        <f>S349*H349</f>
        <v>0</v>
      </c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R349" s="172" t="s">
        <v>247</v>
      </c>
      <c r="AT349" s="172" t="s">
        <v>221</v>
      </c>
      <c r="AU349" s="172" t="s">
        <v>84</v>
      </c>
      <c r="AY349" s="13" t="s">
        <v>219</v>
      </c>
      <c r="BE349" s="91">
        <f>IF(N349="základná",J349,0)</f>
        <v>0</v>
      </c>
      <c r="BF349" s="91">
        <f>IF(N349="znížená",J349,0)</f>
        <v>0</v>
      </c>
      <c r="BG349" s="91">
        <f>IF(N349="zákl. prenesená",J349,0)</f>
        <v>0</v>
      </c>
      <c r="BH349" s="91">
        <f>IF(N349="zníž. prenesená",J349,0)</f>
        <v>0</v>
      </c>
      <c r="BI349" s="91">
        <f>IF(N349="nulová",J349,0)</f>
        <v>0</v>
      </c>
      <c r="BJ349" s="13" t="s">
        <v>84</v>
      </c>
      <c r="BK349" s="91">
        <f>ROUND(I349*H349,2)</f>
        <v>0</v>
      </c>
      <c r="BL349" s="13" t="s">
        <v>247</v>
      </c>
      <c r="BM349" s="172" t="s">
        <v>1875</v>
      </c>
    </row>
    <row r="350" spans="1:65" s="2" customFormat="1" ht="24.3" customHeight="1" x14ac:dyDescent="0.2">
      <c r="A350" s="30"/>
      <c r="B350" s="128"/>
      <c r="C350" s="160" t="s">
        <v>613</v>
      </c>
      <c r="D350" s="160" t="s">
        <v>221</v>
      </c>
      <c r="E350" s="161" t="s">
        <v>1876</v>
      </c>
      <c r="F350" s="162" t="s">
        <v>1877</v>
      </c>
      <c r="G350" s="163" t="s">
        <v>321</v>
      </c>
      <c r="H350" s="164">
        <v>227.23</v>
      </c>
      <c r="I350" s="165"/>
      <c r="J350" s="166">
        <f>ROUND(I350*H350,2)</f>
        <v>0</v>
      </c>
      <c r="K350" s="167"/>
      <c r="L350" s="31"/>
      <c r="M350" s="168" t="s">
        <v>1</v>
      </c>
      <c r="N350" s="169" t="s">
        <v>38</v>
      </c>
      <c r="O350" s="59"/>
      <c r="P350" s="170">
        <f>O350*H350</f>
        <v>0</v>
      </c>
      <c r="Q350" s="170">
        <v>1.8000000000000001E-4</v>
      </c>
      <c r="R350" s="170">
        <f>Q350*H350</f>
        <v>4.0901399999999997E-2</v>
      </c>
      <c r="S350" s="170">
        <v>0</v>
      </c>
      <c r="T350" s="171">
        <f>S350*H350</f>
        <v>0</v>
      </c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R350" s="172" t="s">
        <v>247</v>
      </c>
      <c r="AT350" s="172" t="s">
        <v>221</v>
      </c>
      <c r="AU350" s="172" t="s">
        <v>84</v>
      </c>
      <c r="AY350" s="13" t="s">
        <v>219</v>
      </c>
      <c r="BE350" s="91">
        <f>IF(N350="základná",J350,0)</f>
        <v>0</v>
      </c>
      <c r="BF350" s="91">
        <f>IF(N350="znížená",J350,0)</f>
        <v>0</v>
      </c>
      <c r="BG350" s="91">
        <f>IF(N350="zákl. prenesená",J350,0)</f>
        <v>0</v>
      </c>
      <c r="BH350" s="91">
        <f>IF(N350="zníž. prenesená",J350,0)</f>
        <v>0</v>
      </c>
      <c r="BI350" s="91">
        <f>IF(N350="nulová",J350,0)</f>
        <v>0</v>
      </c>
      <c r="BJ350" s="13" t="s">
        <v>84</v>
      </c>
      <c r="BK350" s="91">
        <f>ROUND(I350*H350,2)</f>
        <v>0</v>
      </c>
      <c r="BL350" s="13" t="s">
        <v>247</v>
      </c>
      <c r="BM350" s="172" t="s">
        <v>1878</v>
      </c>
    </row>
    <row r="351" spans="1:65" s="2" customFormat="1" ht="24.3" customHeight="1" x14ac:dyDescent="0.2">
      <c r="A351" s="30"/>
      <c r="B351" s="128"/>
      <c r="C351" s="160" t="s">
        <v>916</v>
      </c>
      <c r="D351" s="160" t="s">
        <v>221</v>
      </c>
      <c r="E351" s="161" t="s">
        <v>1053</v>
      </c>
      <c r="F351" s="162" t="s">
        <v>1054</v>
      </c>
      <c r="G351" s="163" t="s">
        <v>380</v>
      </c>
      <c r="H351" s="164">
        <v>264.63</v>
      </c>
      <c r="I351" s="165"/>
      <c r="J351" s="166">
        <f>ROUND(I351*H351,2)</f>
        <v>0</v>
      </c>
      <c r="K351" s="167"/>
      <c r="L351" s="31"/>
      <c r="M351" s="173" t="s">
        <v>1</v>
      </c>
      <c r="N351" s="174" t="s">
        <v>38</v>
      </c>
      <c r="O351" s="175"/>
      <c r="P351" s="176">
        <f>O351*H351</f>
        <v>0</v>
      </c>
      <c r="Q351" s="176">
        <v>0</v>
      </c>
      <c r="R351" s="176">
        <f>Q351*H351</f>
        <v>0</v>
      </c>
      <c r="S351" s="176">
        <v>0</v>
      </c>
      <c r="T351" s="177">
        <f>S351*H351</f>
        <v>0</v>
      </c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R351" s="172" t="s">
        <v>247</v>
      </c>
      <c r="AT351" s="172" t="s">
        <v>221</v>
      </c>
      <c r="AU351" s="172" t="s">
        <v>84</v>
      </c>
      <c r="AY351" s="13" t="s">
        <v>219</v>
      </c>
      <c r="BE351" s="91">
        <f>IF(N351="základná",J351,0)</f>
        <v>0</v>
      </c>
      <c r="BF351" s="91">
        <f>IF(N351="znížená",J351,0)</f>
        <v>0</v>
      </c>
      <c r="BG351" s="91">
        <f>IF(N351="zákl. prenesená",J351,0)</f>
        <v>0</v>
      </c>
      <c r="BH351" s="91">
        <f>IF(N351="zníž. prenesená",J351,0)</f>
        <v>0</v>
      </c>
      <c r="BI351" s="91">
        <f>IF(N351="nulová",J351,0)</f>
        <v>0</v>
      </c>
      <c r="BJ351" s="13" t="s">
        <v>84</v>
      </c>
      <c r="BK351" s="91">
        <f>ROUND(I351*H351,2)</f>
        <v>0</v>
      </c>
      <c r="BL351" s="13" t="s">
        <v>247</v>
      </c>
      <c r="BM351" s="172" t="s">
        <v>1879</v>
      </c>
    </row>
    <row r="352" spans="1:65" s="2" customFormat="1" ht="24.3" customHeight="1" x14ac:dyDescent="0.25">
      <c r="A352" s="343"/>
      <c r="B352" s="128"/>
      <c r="C352" s="195"/>
      <c r="D352" s="148"/>
      <c r="E352" s="158" t="s">
        <v>680</v>
      </c>
      <c r="F352" s="158" t="s">
        <v>1385</v>
      </c>
      <c r="G352" s="158"/>
      <c r="H352" s="158"/>
      <c r="I352" s="158"/>
      <c r="J352" s="158"/>
      <c r="K352" s="193"/>
      <c r="L352" s="31"/>
      <c r="M352" s="194"/>
      <c r="N352" s="169"/>
      <c r="O352" s="59"/>
      <c r="P352" s="170"/>
      <c r="Q352" s="170"/>
      <c r="R352" s="170"/>
      <c r="S352" s="170"/>
      <c r="T352" s="170"/>
      <c r="U352" s="343"/>
      <c r="V352" s="343"/>
      <c r="W352" s="343"/>
      <c r="X352" s="343"/>
      <c r="Y352" s="343"/>
      <c r="Z352" s="343"/>
      <c r="AA352" s="343"/>
      <c r="AB352" s="343"/>
      <c r="AC352" s="343"/>
      <c r="AD352" s="343"/>
      <c r="AE352" s="343"/>
      <c r="AR352" s="172"/>
      <c r="AT352" s="172"/>
      <c r="AU352" s="172"/>
      <c r="AY352" s="13"/>
      <c r="BE352" s="91"/>
      <c r="BF352" s="91"/>
      <c r="BG352" s="91"/>
      <c r="BH352" s="91"/>
      <c r="BI352" s="91"/>
      <c r="BJ352" s="13"/>
      <c r="BK352" s="91"/>
      <c r="BL352" s="13"/>
      <c r="BM352" s="172"/>
    </row>
    <row r="353" spans="1:65" s="2" customFormat="1" ht="24.3" customHeight="1" x14ac:dyDescent="0.25">
      <c r="A353" s="343"/>
      <c r="B353" s="128"/>
      <c r="C353" s="195"/>
      <c r="D353" s="148"/>
      <c r="E353" s="158" t="s">
        <v>2953</v>
      </c>
      <c r="F353" s="158" t="s">
        <v>2954</v>
      </c>
      <c r="G353" s="158"/>
      <c r="H353" s="158"/>
      <c r="I353" s="158"/>
      <c r="J353" s="344">
        <f>J354</f>
        <v>0</v>
      </c>
      <c r="K353" s="193"/>
      <c r="L353" s="31"/>
      <c r="M353" s="194"/>
      <c r="N353" s="169"/>
      <c r="O353" s="59"/>
      <c r="P353" s="170"/>
      <c r="Q353" s="170"/>
      <c r="R353" s="170"/>
      <c r="S353" s="170"/>
      <c r="T353" s="170"/>
      <c r="U353" s="343"/>
      <c r="V353" s="343"/>
      <c r="W353" s="343"/>
      <c r="X353" s="343"/>
      <c r="Y353" s="343"/>
      <c r="Z353" s="343"/>
      <c r="AA353" s="343"/>
      <c r="AB353" s="343"/>
      <c r="AC353" s="343"/>
      <c r="AD353" s="343"/>
      <c r="AE353" s="343"/>
      <c r="AR353" s="172"/>
      <c r="AT353" s="172"/>
      <c r="AU353" s="172"/>
      <c r="AY353" s="13"/>
      <c r="BE353" s="91"/>
      <c r="BF353" s="91"/>
      <c r="BG353" s="91"/>
      <c r="BH353" s="91"/>
      <c r="BI353" s="91"/>
      <c r="BJ353" s="13"/>
      <c r="BK353" s="91"/>
      <c r="BL353" s="13"/>
      <c r="BM353" s="172"/>
    </row>
    <row r="354" spans="1:65" s="2" customFormat="1" ht="43.8" customHeight="1" x14ac:dyDescent="0.2">
      <c r="A354" s="343"/>
      <c r="B354" s="128"/>
      <c r="C354" s="160">
        <v>176</v>
      </c>
      <c r="D354" s="160" t="s">
        <v>221</v>
      </c>
      <c r="E354" s="161" t="s">
        <v>2955</v>
      </c>
      <c r="F354" s="162" t="s">
        <v>2956</v>
      </c>
      <c r="G354" s="163" t="s">
        <v>926</v>
      </c>
      <c r="H354" s="164">
        <v>1</v>
      </c>
      <c r="I354" s="165"/>
      <c r="J354" s="166">
        <f>I354*H354</f>
        <v>0</v>
      </c>
      <c r="K354" s="193"/>
      <c r="L354" s="31"/>
      <c r="M354" s="194"/>
      <c r="N354" s="169"/>
      <c r="O354" s="59"/>
      <c r="P354" s="170"/>
      <c r="Q354" s="170"/>
      <c r="R354" s="170"/>
      <c r="S354" s="170"/>
      <c r="T354" s="170"/>
      <c r="U354" s="343"/>
      <c r="V354" s="343"/>
      <c r="W354" s="343"/>
      <c r="X354" s="343"/>
      <c r="Y354" s="343"/>
      <c r="Z354" s="343"/>
      <c r="AA354" s="343"/>
      <c r="AB354" s="343"/>
      <c r="AC354" s="343"/>
      <c r="AD354" s="343"/>
      <c r="AE354" s="343"/>
      <c r="AR354" s="172"/>
      <c r="AT354" s="172"/>
      <c r="AU354" s="172"/>
      <c r="AY354" s="13"/>
      <c r="BE354" s="91"/>
      <c r="BF354" s="91"/>
      <c r="BG354" s="91"/>
      <c r="BH354" s="91"/>
      <c r="BI354" s="91"/>
      <c r="BJ354" s="13"/>
      <c r="BK354" s="91"/>
      <c r="BL354" s="13"/>
      <c r="BM354" s="172"/>
    </row>
    <row r="355" spans="1:65" s="2" customFormat="1" ht="24.3" customHeight="1" x14ac:dyDescent="0.2">
      <c r="A355" s="30"/>
      <c r="B355" s="128"/>
      <c r="C355" s="427" t="s">
        <v>2852</v>
      </c>
      <c r="D355" s="427"/>
      <c r="E355" s="7"/>
      <c r="F355" s="7"/>
      <c r="G355" s="7"/>
      <c r="H355" s="7"/>
      <c r="I355" s="7"/>
      <c r="J355" s="192"/>
      <c r="K355" s="193"/>
      <c r="L355" s="31"/>
      <c r="M355" s="194"/>
      <c r="N355" s="169"/>
      <c r="O355" s="59"/>
      <c r="P355" s="170"/>
      <c r="Q355" s="170"/>
      <c r="R355" s="170"/>
      <c r="S355" s="170"/>
      <c r="T355" s="17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R355" s="172"/>
      <c r="AT355" s="172"/>
      <c r="AU355" s="172"/>
      <c r="AY355" s="13"/>
      <c r="BE355" s="91"/>
      <c r="BF355" s="91"/>
      <c r="BG355" s="91"/>
      <c r="BH355" s="91"/>
      <c r="BI355" s="91"/>
      <c r="BJ355" s="13"/>
      <c r="BK355" s="91"/>
      <c r="BL355" s="13"/>
      <c r="BM355" s="172"/>
    </row>
    <row r="356" spans="1:65" s="2" customFormat="1" ht="28.8" customHeight="1" x14ac:dyDescent="0.2">
      <c r="A356" s="30"/>
      <c r="B356" s="128"/>
      <c r="C356" s="427" t="s">
        <v>2853</v>
      </c>
      <c r="D356" s="427"/>
      <c r="E356" s="427"/>
      <c r="F356" s="427"/>
      <c r="G356" s="427"/>
      <c r="H356" s="427"/>
      <c r="I356" s="427"/>
      <c r="J356" s="192"/>
      <c r="K356" s="193"/>
      <c r="L356" s="31"/>
      <c r="M356" s="194"/>
      <c r="N356" s="169"/>
      <c r="O356" s="59"/>
      <c r="P356" s="170"/>
      <c r="Q356" s="170"/>
      <c r="R356" s="170"/>
      <c r="S356" s="170"/>
      <c r="T356" s="17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R356" s="172"/>
      <c r="AT356" s="172"/>
      <c r="AU356" s="172"/>
      <c r="AY356" s="13"/>
      <c r="BE356" s="91"/>
      <c r="BF356" s="91"/>
      <c r="BG356" s="91"/>
      <c r="BH356" s="91"/>
      <c r="BI356" s="91"/>
      <c r="BJ356" s="13"/>
      <c r="BK356" s="91"/>
      <c r="BL356" s="13"/>
      <c r="BM356" s="172"/>
    </row>
    <row r="357" spans="1:65" s="2" customFormat="1" ht="33.450000000000003" customHeight="1" x14ac:dyDescent="0.2">
      <c r="A357" s="30"/>
      <c r="B357" s="128"/>
      <c r="C357" s="427" t="s">
        <v>2854</v>
      </c>
      <c r="D357" s="427"/>
      <c r="E357" s="427"/>
      <c r="F357" s="427"/>
      <c r="G357" s="427"/>
      <c r="H357" s="427"/>
      <c r="I357" s="427"/>
      <c r="J357" s="192"/>
      <c r="K357" s="193"/>
      <c r="L357" s="31"/>
      <c r="M357" s="194"/>
      <c r="N357" s="169"/>
      <c r="O357" s="59"/>
      <c r="P357" s="170"/>
      <c r="Q357" s="170"/>
      <c r="R357" s="170"/>
      <c r="S357" s="170"/>
      <c r="T357" s="17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R357" s="172"/>
      <c r="AT357" s="172"/>
      <c r="AU357" s="172"/>
      <c r="AY357" s="13"/>
      <c r="BE357" s="91"/>
      <c r="BF357" s="91"/>
      <c r="BG357" s="91"/>
      <c r="BH357" s="91"/>
      <c r="BI357" s="91"/>
      <c r="BJ357" s="13"/>
      <c r="BK357" s="91"/>
      <c r="BL357" s="13"/>
      <c r="BM357" s="172"/>
    </row>
    <row r="358" spans="1:65" s="2" customFormat="1" ht="33.450000000000003" customHeight="1" x14ac:dyDescent="0.2">
      <c r="A358" s="30"/>
      <c r="B358" s="128"/>
      <c r="C358" s="427" t="s">
        <v>2855</v>
      </c>
      <c r="D358" s="427"/>
      <c r="E358" s="427"/>
      <c r="F358" s="427"/>
      <c r="G358" s="427"/>
      <c r="H358" s="427"/>
      <c r="I358" s="427"/>
      <c r="J358" s="192"/>
      <c r="K358" s="193"/>
      <c r="L358" s="31"/>
      <c r="M358" s="194"/>
      <c r="N358" s="169"/>
      <c r="O358" s="59"/>
      <c r="P358" s="170"/>
      <c r="Q358" s="170"/>
      <c r="R358" s="170"/>
      <c r="S358" s="170"/>
      <c r="T358" s="17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R358" s="172"/>
      <c r="AT358" s="172"/>
      <c r="AU358" s="172"/>
      <c r="AY358" s="13"/>
      <c r="BE358" s="91"/>
      <c r="BF358" s="91"/>
      <c r="BG358" s="91"/>
      <c r="BH358" s="91"/>
      <c r="BI358" s="91"/>
      <c r="BJ358" s="13"/>
      <c r="BK358" s="91"/>
      <c r="BL358" s="13"/>
      <c r="BM358" s="172"/>
    </row>
    <row r="359" spans="1:65" s="2" customFormat="1" ht="39" customHeight="1" x14ac:dyDescent="0.2">
      <c r="A359" s="30"/>
      <c r="B359" s="128"/>
      <c r="C359" s="427" t="s">
        <v>2856</v>
      </c>
      <c r="D359" s="427"/>
      <c r="E359" s="427"/>
      <c r="F359" s="427"/>
      <c r="G359" s="427"/>
      <c r="H359" s="427"/>
      <c r="I359" s="427"/>
      <c r="J359" s="192"/>
      <c r="K359" s="193"/>
      <c r="L359" s="31"/>
      <c r="M359" s="194"/>
      <c r="N359" s="169"/>
      <c r="O359" s="59"/>
      <c r="P359" s="170"/>
      <c r="Q359" s="170"/>
      <c r="R359" s="170"/>
      <c r="S359" s="170"/>
      <c r="T359" s="17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R359" s="172"/>
      <c r="AT359" s="172"/>
      <c r="AU359" s="172"/>
      <c r="AY359" s="13"/>
      <c r="BE359" s="91"/>
      <c r="BF359" s="91"/>
      <c r="BG359" s="91"/>
      <c r="BH359" s="91"/>
      <c r="BI359" s="91"/>
      <c r="BJ359" s="13"/>
      <c r="BK359" s="91"/>
      <c r="BL359" s="13"/>
      <c r="BM359" s="172"/>
    </row>
    <row r="360" spans="1:65" s="2" customFormat="1" ht="40.799999999999997" customHeight="1" x14ac:dyDescent="0.2">
      <c r="A360" s="30"/>
      <c r="B360" s="128"/>
      <c r="C360" s="427" t="s">
        <v>2857</v>
      </c>
      <c r="D360" s="427"/>
      <c r="E360" s="427"/>
      <c r="F360" s="427"/>
      <c r="G360" s="427"/>
      <c r="H360" s="427"/>
      <c r="I360" s="427"/>
      <c r="J360" s="192"/>
      <c r="K360" s="193"/>
      <c r="L360" s="31"/>
      <c r="M360" s="194"/>
      <c r="N360" s="169"/>
      <c r="O360" s="59"/>
      <c r="P360" s="170"/>
      <c r="Q360" s="170"/>
      <c r="R360" s="170"/>
      <c r="S360" s="170"/>
      <c r="T360" s="17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R360" s="172"/>
      <c r="AT360" s="172"/>
      <c r="AU360" s="172"/>
      <c r="AY360" s="13"/>
      <c r="BE360" s="91"/>
      <c r="BF360" s="91"/>
      <c r="BG360" s="91"/>
      <c r="BH360" s="91"/>
      <c r="BI360" s="91"/>
      <c r="BJ360" s="13"/>
      <c r="BK360" s="91"/>
      <c r="BL360" s="13"/>
      <c r="BM360" s="172"/>
    </row>
    <row r="361" spans="1:65" s="2" customFormat="1" ht="46.2" customHeight="1" x14ac:dyDescent="0.2">
      <c r="A361" s="30"/>
      <c r="B361" s="128"/>
      <c r="C361" s="427" t="s">
        <v>2858</v>
      </c>
      <c r="D361" s="427"/>
      <c r="E361" s="427"/>
      <c r="F361" s="427"/>
      <c r="G361" s="427"/>
      <c r="H361" s="427"/>
      <c r="I361" s="427"/>
      <c r="J361" s="192"/>
      <c r="K361" s="193"/>
      <c r="L361" s="31"/>
      <c r="M361" s="194"/>
      <c r="N361" s="169"/>
      <c r="O361" s="59"/>
      <c r="P361" s="170"/>
      <c r="Q361" s="170"/>
      <c r="R361" s="170"/>
      <c r="S361" s="170"/>
      <c r="T361" s="17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R361" s="172"/>
      <c r="AT361" s="172"/>
      <c r="AU361" s="172"/>
      <c r="AY361" s="13"/>
      <c r="BE361" s="91"/>
      <c r="BF361" s="91"/>
      <c r="BG361" s="91"/>
      <c r="BH361" s="91"/>
      <c r="BI361" s="91"/>
      <c r="BJ361" s="13"/>
      <c r="BK361" s="91"/>
      <c r="BL361" s="13"/>
      <c r="BM361" s="172"/>
    </row>
    <row r="362" spans="1:65" s="2" customFormat="1" ht="7.05" customHeight="1" x14ac:dyDescent="0.2">
      <c r="A362" s="30"/>
      <c r="B362" s="48"/>
      <c r="C362" s="49"/>
      <c r="D362" s="49"/>
      <c r="E362" s="49"/>
      <c r="F362" s="49"/>
      <c r="G362" s="49"/>
      <c r="H362" s="49"/>
      <c r="I362" s="49"/>
      <c r="J362" s="49"/>
      <c r="K362" s="49"/>
      <c r="L362" s="31"/>
      <c r="M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</row>
  </sheetData>
  <autoFilter ref="C154:K351"/>
  <mergeCells count="27">
    <mergeCell ref="C360:I360"/>
    <mergeCell ref="C361:I361"/>
    <mergeCell ref="C355:D355"/>
    <mergeCell ref="C356:I356"/>
    <mergeCell ref="C357:I357"/>
    <mergeCell ref="C358:I358"/>
    <mergeCell ref="C359:I359"/>
    <mergeCell ref="L2:V2"/>
    <mergeCell ref="D125:F125"/>
    <mergeCell ref="D126:F126"/>
    <mergeCell ref="D127:F127"/>
    <mergeCell ref="D128:F128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  <mergeCell ref="E141:H141"/>
    <mergeCell ref="E145:H145"/>
    <mergeCell ref="E143:H143"/>
    <mergeCell ref="E147:H147"/>
    <mergeCell ref="D129:F1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26</vt:i4>
      </vt:variant>
      <vt:variant>
        <vt:lpstr>Pomenované rozsahy</vt:lpstr>
      </vt:variant>
      <vt:variant>
        <vt:i4>51</vt:i4>
      </vt:variant>
    </vt:vector>
  </HeadingPairs>
  <TitlesOfParts>
    <vt:vector size="77" baseType="lpstr">
      <vt:lpstr>191 - Krycí list rozpočtu</vt:lpstr>
      <vt:lpstr>Rekapitulácia stavby</vt:lpstr>
      <vt:lpstr>SO 00 - SO 00 Príprava úz...</vt:lpstr>
      <vt:lpstr>SO 01-1 - SO 01 Architekt...</vt:lpstr>
      <vt:lpstr>SO 01-2 - SO 01 VZT+Chlad...</vt:lpstr>
      <vt:lpstr>SO 01-3 - SO 01 UK</vt:lpstr>
      <vt:lpstr>SO 01-4 - SO 01 ZTI</vt:lpstr>
      <vt:lpstr>SO 01-5 - SO 01 Elektroin...</vt:lpstr>
      <vt:lpstr>SO 02-1 - SO 02 Architekt...</vt:lpstr>
      <vt:lpstr>SO 02-2 - SO 02 VZT+Chlad...</vt:lpstr>
      <vt:lpstr>SO 02-3 - SO 02 UK</vt:lpstr>
      <vt:lpstr>SO 02-4A - SO 02A ZTI</vt:lpstr>
      <vt:lpstr>SO 02-4B - SO 02B ZTI</vt:lpstr>
      <vt:lpstr>SO 02-5 - SO 02 Elektroin...</vt:lpstr>
      <vt:lpstr>SO 04-1 - SO 04 Architekt...</vt:lpstr>
      <vt:lpstr>SO 04-2 - SO 04 VZT+Chlad...</vt:lpstr>
      <vt:lpstr>SO 04-3 - SO 04 ZTI</vt:lpstr>
      <vt:lpstr>SO 04-4 - SO 04 Elektroin...</vt:lpstr>
      <vt:lpstr>SO 06 - SO 06.1 Prípojka ...</vt:lpstr>
      <vt:lpstr>SO 07 - SO 07.1 Prípojka ...</vt:lpstr>
      <vt:lpstr>SO 08 - SO 08.1 Splašková...</vt:lpstr>
      <vt:lpstr>SO 08-2 - SO 08.2 Dažďová...</vt:lpstr>
      <vt:lpstr>SO 09 - SO 09 Požiarna nádrž</vt:lpstr>
      <vt:lpstr>SO 10 - SO 10 Spevnené pl...</vt:lpstr>
      <vt:lpstr>SO 11 - SO 11 Terénne a s...</vt:lpstr>
      <vt:lpstr>PS 01 - Fotovoltická elek...</vt:lpstr>
      <vt:lpstr>'191 - Krycí list rozpočtu'!Názvy_tlače</vt:lpstr>
      <vt:lpstr>'PS 01 - Fotovoltická elek...'!Názvy_tlače</vt:lpstr>
      <vt:lpstr>'Rekapitulácia stavby'!Názvy_tlače</vt:lpstr>
      <vt:lpstr>'SO 00 - SO 00 Príprava úz...'!Názvy_tlače</vt:lpstr>
      <vt:lpstr>'SO 01-1 - SO 01 Architekt...'!Názvy_tlače</vt:lpstr>
      <vt:lpstr>'SO 01-2 - SO 01 VZT+Chlad...'!Názvy_tlače</vt:lpstr>
      <vt:lpstr>'SO 01-3 - SO 01 UK'!Názvy_tlače</vt:lpstr>
      <vt:lpstr>'SO 01-4 - SO 01 ZTI'!Názvy_tlače</vt:lpstr>
      <vt:lpstr>'SO 01-5 - SO 01 Elektroin...'!Názvy_tlače</vt:lpstr>
      <vt:lpstr>'SO 02-1 - SO 02 Architekt...'!Názvy_tlače</vt:lpstr>
      <vt:lpstr>'SO 02-2 - SO 02 VZT+Chlad...'!Názvy_tlače</vt:lpstr>
      <vt:lpstr>'SO 02-3 - SO 02 UK'!Názvy_tlače</vt:lpstr>
      <vt:lpstr>'SO 02-4A - SO 02A ZTI'!Názvy_tlače</vt:lpstr>
      <vt:lpstr>'SO 02-4B - SO 02B ZTI'!Názvy_tlače</vt:lpstr>
      <vt:lpstr>'SO 02-5 - SO 02 Elektroin...'!Názvy_tlače</vt:lpstr>
      <vt:lpstr>'SO 04-1 - SO 04 Architekt...'!Názvy_tlače</vt:lpstr>
      <vt:lpstr>'SO 04-2 - SO 04 VZT+Chlad...'!Názvy_tlače</vt:lpstr>
      <vt:lpstr>'SO 04-3 - SO 04 ZTI'!Názvy_tlače</vt:lpstr>
      <vt:lpstr>'SO 04-4 - SO 04 Elektroin...'!Názvy_tlače</vt:lpstr>
      <vt:lpstr>'SO 06 - SO 06.1 Prípojka ...'!Názvy_tlače</vt:lpstr>
      <vt:lpstr>'SO 07 - SO 07.1 Prípojka ...'!Názvy_tlače</vt:lpstr>
      <vt:lpstr>'SO 08 - SO 08.1 Splašková...'!Názvy_tlače</vt:lpstr>
      <vt:lpstr>'SO 08-2 - SO 08.2 Dažďová...'!Názvy_tlače</vt:lpstr>
      <vt:lpstr>'SO 09 - SO 09 Požiarna nádrž'!Názvy_tlače</vt:lpstr>
      <vt:lpstr>'SO 10 - SO 10 Spevnené pl...'!Názvy_tlače</vt:lpstr>
      <vt:lpstr>'SO 11 - SO 11 Terénne a s...'!Názvy_tlače</vt:lpstr>
      <vt:lpstr>'PS 01 - Fotovoltická elek...'!Oblasť_tlače</vt:lpstr>
      <vt:lpstr>'Rekapitulácia stavby'!Oblasť_tlače</vt:lpstr>
      <vt:lpstr>'SO 00 - SO 00 Príprava úz...'!Oblasť_tlače</vt:lpstr>
      <vt:lpstr>'SO 01-1 - SO 01 Architekt...'!Oblasť_tlače</vt:lpstr>
      <vt:lpstr>'SO 01-2 - SO 01 VZT+Chlad...'!Oblasť_tlače</vt:lpstr>
      <vt:lpstr>'SO 01-3 - SO 01 UK'!Oblasť_tlače</vt:lpstr>
      <vt:lpstr>'SO 01-4 - SO 01 ZTI'!Oblasť_tlače</vt:lpstr>
      <vt:lpstr>'SO 01-5 - SO 01 Elektroin...'!Oblasť_tlače</vt:lpstr>
      <vt:lpstr>'SO 02-1 - SO 02 Architekt...'!Oblasť_tlače</vt:lpstr>
      <vt:lpstr>'SO 02-2 - SO 02 VZT+Chlad...'!Oblasť_tlače</vt:lpstr>
      <vt:lpstr>'SO 02-3 - SO 02 UK'!Oblasť_tlače</vt:lpstr>
      <vt:lpstr>'SO 02-4A - SO 02A ZTI'!Oblasť_tlače</vt:lpstr>
      <vt:lpstr>'SO 02-4B - SO 02B ZTI'!Oblasť_tlače</vt:lpstr>
      <vt:lpstr>'SO 02-5 - SO 02 Elektroin...'!Oblasť_tlače</vt:lpstr>
      <vt:lpstr>'SO 04-1 - SO 04 Architekt...'!Oblasť_tlače</vt:lpstr>
      <vt:lpstr>'SO 04-2 - SO 04 VZT+Chlad...'!Oblasť_tlače</vt:lpstr>
      <vt:lpstr>'SO 04-3 - SO 04 ZTI'!Oblasť_tlače</vt:lpstr>
      <vt:lpstr>'SO 04-4 - SO 04 Elektroin...'!Oblasť_tlače</vt:lpstr>
      <vt:lpstr>'SO 06 - SO 06.1 Prípojka ...'!Oblasť_tlače</vt:lpstr>
      <vt:lpstr>'SO 07 - SO 07.1 Prípojka ...'!Oblasť_tlače</vt:lpstr>
      <vt:lpstr>'SO 08 - SO 08.1 Splašková...'!Oblasť_tlače</vt:lpstr>
      <vt:lpstr>'SO 08-2 - SO 08.2 Dažďová...'!Oblasť_tlače</vt:lpstr>
      <vt:lpstr>'SO 09 - SO 09 Požiarna nádrž'!Oblasť_tlače</vt:lpstr>
      <vt:lpstr>'SO 10 - SO 10 Spevnené pl...'!Oblasť_tlače</vt:lpstr>
      <vt:lpstr>'SO 11 - SO 11 Terénne a s...'!Oblasť_tlače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2022-04-19T11:34:00Z</cp:lastPrinted>
  <dcterms:created xsi:type="dcterms:W3CDTF">2022-03-16T15:17:00Z</dcterms:created>
  <dcterms:modified xsi:type="dcterms:W3CDTF">2022-05-17T11:39:30Z</dcterms:modified>
</cp:coreProperties>
</file>