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ozef\Downloads\"/>
    </mc:Choice>
  </mc:AlternateContent>
  <xr:revisionPtr revIDLastSave="0" documentId="13_ncr:1_{AB63E98D-8B6B-4853-A2A7-9DA118F9854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Rekapitulácia stavby" sheetId="1" state="veryHidden" r:id="rId1"/>
    <sheet name="01 - Zadanie s výkazom výmer" sheetId="2" r:id="rId2"/>
  </sheets>
  <definedNames>
    <definedName name="_xlnm._FilterDatabase" localSheetId="1" hidden="1">'01 - Zadanie s výkazom výmer'!$C$123:$K$146</definedName>
    <definedName name="_xlnm.Print_Titles" localSheetId="1">'01 - Zadanie s výkazom výmer'!$123:$123</definedName>
    <definedName name="_xlnm.Print_Titles" localSheetId="0">'Rekapitulácia stavby'!$92:$92</definedName>
    <definedName name="_xlnm.Print_Area" localSheetId="1">'01 - Zadanie s výkazom výmer'!$C$4:$J$76,'01 - Zadanie s výkazom výmer'!$C$111:$J$145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4" i="2" l="1"/>
  <c r="BK144" i="2"/>
  <c r="J143" i="2"/>
  <c r="BK143" i="2"/>
  <c r="J142" i="2"/>
  <c r="BK142" i="2"/>
  <c r="J141" i="2"/>
  <c r="BK141" i="2"/>
  <c r="J140" i="2"/>
  <c r="BK140" i="2"/>
  <c r="J139" i="2"/>
  <c r="BK139" i="2"/>
  <c r="J138" i="2"/>
  <c r="BK138" i="2"/>
  <c r="J37" i="2"/>
  <c r="J36" i="2"/>
  <c r="AY95" i="1" s="1"/>
  <c r="J35" i="2"/>
  <c r="AX95" i="1" s="1"/>
  <c r="BI183" i="2"/>
  <c r="BH183" i="2"/>
  <c r="BG183" i="2"/>
  <c r="BE183" i="2"/>
  <c r="BI182" i="2"/>
  <c r="BH182" i="2"/>
  <c r="BG182" i="2"/>
  <c r="BE182" i="2"/>
  <c r="BI181" i="2"/>
  <c r="BH181" i="2"/>
  <c r="BG181" i="2"/>
  <c r="BE181" i="2"/>
  <c r="BI178" i="2"/>
  <c r="BH178" i="2"/>
  <c r="BG178" i="2"/>
  <c r="BE178" i="2"/>
  <c r="BI177" i="2"/>
  <c r="BH177" i="2"/>
  <c r="BG177" i="2"/>
  <c r="BE177" i="2"/>
  <c r="BI176" i="2"/>
  <c r="BH176" i="2"/>
  <c r="BG176" i="2"/>
  <c r="BE176" i="2"/>
  <c r="BI175" i="2"/>
  <c r="BH175" i="2"/>
  <c r="BG175" i="2"/>
  <c r="BE175" i="2"/>
  <c r="BI172" i="2"/>
  <c r="BH172" i="2"/>
  <c r="BG172" i="2"/>
  <c r="BE172" i="2"/>
  <c r="BI171" i="2"/>
  <c r="BH171" i="2"/>
  <c r="BG171" i="2"/>
  <c r="BE171" i="2"/>
  <c r="BI170" i="2"/>
  <c r="BH170" i="2"/>
  <c r="BG170" i="2"/>
  <c r="BE170" i="2"/>
  <c r="BI169" i="2"/>
  <c r="BH169" i="2"/>
  <c r="BG169" i="2"/>
  <c r="BE169" i="2"/>
  <c r="BI167" i="2"/>
  <c r="BH167" i="2"/>
  <c r="BG167" i="2"/>
  <c r="BE167" i="2"/>
  <c r="BI166" i="2"/>
  <c r="BH166" i="2"/>
  <c r="BG166" i="2"/>
  <c r="BE166" i="2"/>
  <c r="BI165" i="2"/>
  <c r="BH165" i="2"/>
  <c r="BG165" i="2"/>
  <c r="BE165" i="2"/>
  <c r="BI164" i="2"/>
  <c r="BH164" i="2"/>
  <c r="BG164" i="2"/>
  <c r="BE164" i="2"/>
  <c r="BI163" i="2"/>
  <c r="BH163" i="2"/>
  <c r="BG163" i="2"/>
  <c r="BE163" i="2"/>
  <c r="BI162" i="2"/>
  <c r="BH162" i="2"/>
  <c r="BG162" i="2"/>
  <c r="BE162" i="2"/>
  <c r="BI161" i="2"/>
  <c r="BH161" i="2"/>
  <c r="BG161" i="2"/>
  <c r="BE161" i="2"/>
  <c r="BI160" i="2"/>
  <c r="BH160" i="2"/>
  <c r="BG160" i="2"/>
  <c r="BE160" i="2"/>
  <c r="BI159" i="2"/>
  <c r="BH159" i="2"/>
  <c r="BG159" i="2"/>
  <c r="BE159" i="2"/>
  <c r="BI158" i="2"/>
  <c r="BH158" i="2"/>
  <c r="BG158" i="2"/>
  <c r="BE158" i="2"/>
  <c r="BI157" i="2"/>
  <c r="BH157" i="2"/>
  <c r="BG157" i="2"/>
  <c r="BE157" i="2"/>
  <c r="BI156" i="2"/>
  <c r="BH156" i="2"/>
  <c r="BG156" i="2"/>
  <c r="BE156" i="2"/>
  <c r="BI155" i="2"/>
  <c r="BH155" i="2"/>
  <c r="BG155" i="2"/>
  <c r="BE155" i="2"/>
  <c r="BI154" i="2"/>
  <c r="BH154" i="2"/>
  <c r="BG154" i="2"/>
  <c r="BE154" i="2"/>
  <c r="BI153" i="2"/>
  <c r="BH153" i="2"/>
  <c r="BG153" i="2"/>
  <c r="BE153" i="2"/>
  <c r="BI152" i="2"/>
  <c r="BH152" i="2"/>
  <c r="BG152" i="2"/>
  <c r="BE152" i="2"/>
  <c r="BI151" i="2"/>
  <c r="BH151" i="2"/>
  <c r="BG151" i="2"/>
  <c r="BE151" i="2"/>
  <c r="BI150" i="2"/>
  <c r="BH150" i="2"/>
  <c r="BG150" i="2"/>
  <c r="BE150" i="2"/>
  <c r="BI149" i="2"/>
  <c r="BH149" i="2"/>
  <c r="BG149" i="2"/>
  <c r="BE149" i="2"/>
  <c r="BI148" i="2"/>
  <c r="BH148" i="2"/>
  <c r="BG148" i="2"/>
  <c r="BE148" i="2"/>
  <c r="BI147" i="2"/>
  <c r="BH147" i="2"/>
  <c r="BG147" i="2"/>
  <c r="BE147" i="2"/>
  <c r="BI145" i="2"/>
  <c r="BH145" i="2"/>
  <c r="BG145" i="2"/>
  <c r="BE145" i="2"/>
  <c r="T145" i="2"/>
  <c r="R145" i="2"/>
  <c r="P145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F118" i="2"/>
  <c r="E116" i="2"/>
  <c r="F89" i="2"/>
  <c r="E87" i="2"/>
  <c r="J24" i="2"/>
  <c r="E24" i="2"/>
  <c r="J121" i="2" s="1"/>
  <c r="J23" i="2"/>
  <c r="J21" i="2"/>
  <c r="E21" i="2"/>
  <c r="J120" i="2" s="1"/>
  <c r="J20" i="2"/>
  <c r="J18" i="2"/>
  <c r="E18" i="2"/>
  <c r="F92" i="2" s="1"/>
  <c r="J17" i="2"/>
  <c r="J15" i="2"/>
  <c r="E15" i="2"/>
  <c r="F120" i="2" s="1"/>
  <c r="J14" i="2"/>
  <c r="J89" i="2"/>
  <c r="E114" i="2"/>
  <c r="L90" i="1"/>
  <c r="AM90" i="1"/>
  <c r="AM89" i="1"/>
  <c r="L89" i="1"/>
  <c r="AM87" i="1"/>
  <c r="L87" i="1"/>
  <c r="L85" i="1"/>
  <c r="L84" i="1"/>
  <c r="BK181" i="2"/>
  <c r="BK172" i="2"/>
  <c r="BK169" i="2"/>
  <c r="BK165" i="2"/>
  <c r="BK150" i="2"/>
  <c r="J135" i="2"/>
  <c r="BK183" i="2"/>
  <c r="BK178" i="2"/>
  <c r="BK171" i="2"/>
  <c r="BK163" i="2"/>
  <c r="BK159" i="2"/>
  <c r="BK132" i="2"/>
  <c r="J132" i="2"/>
  <c r="BK136" i="2"/>
  <c r="BK170" i="2"/>
  <c r="BK167" i="2"/>
  <c r="BK164" i="2"/>
  <c r="BK160" i="2"/>
  <c r="BK154" i="2"/>
  <c r="J130" i="2"/>
  <c r="BK153" i="2"/>
  <c r="BK145" i="2"/>
  <c r="BK175" i="2"/>
  <c r="BK151" i="2"/>
  <c r="J129" i="2"/>
  <c r="BK158" i="2"/>
  <c r="BK133" i="2"/>
  <c r="BK157" i="2"/>
  <c r="J133" i="2"/>
  <c r="BK156" i="2"/>
  <c r="BK147" i="2"/>
  <c r="BK130" i="2"/>
  <c r="BK127" i="2"/>
  <c r="BK149" i="2"/>
  <c r="BK128" i="2"/>
  <c r="BK155" i="2"/>
  <c r="BK148" i="2"/>
  <c r="J131" i="2"/>
  <c r="J137" i="2"/>
  <c r="BK182" i="2"/>
  <c r="BK177" i="2"/>
  <c r="BK166" i="2"/>
  <c r="BK162" i="2"/>
  <c r="J136" i="2"/>
  <c r="J134" i="2"/>
  <c r="J128" i="2"/>
  <c r="BK129" i="2"/>
  <c r="BK176" i="2"/>
  <c r="BK152" i="2"/>
  <c r="J145" i="2"/>
  <c r="BK134" i="2"/>
  <c r="AS94" i="1"/>
  <c r="BK161" i="2"/>
  <c r="BK131" i="2"/>
  <c r="BK137" i="2"/>
  <c r="J127" i="2"/>
  <c r="BK135" i="2"/>
  <c r="F36" i="2" l="1"/>
  <c r="BC95" i="1" s="1"/>
  <c r="BC94" i="1" s="1"/>
  <c r="W32" i="1" s="1"/>
  <c r="BK126" i="2"/>
  <c r="J126" i="2" s="1"/>
  <c r="BK146" i="2"/>
  <c r="J99" i="2" s="1"/>
  <c r="BK168" i="2"/>
  <c r="J100" i="2" s="1"/>
  <c r="R146" i="2"/>
  <c r="P146" i="2"/>
  <c r="P126" i="2"/>
  <c r="T126" i="2"/>
  <c r="R126" i="2"/>
  <c r="T146" i="2"/>
  <c r="BK174" i="2"/>
  <c r="J102" i="2" s="1"/>
  <c r="BK180" i="2"/>
  <c r="J104" i="2" s="1"/>
  <c r="E85" i="2"/>
  <c r="J91" i="2"/>
  <c r="J118" i="2"/>
  <c r="F121" i="2"/>
  <c r="BF127" i="2"/>
  <c r="BF129" i="2"/>
  <c r="BF132" i="2"/>
  <c r="BF149" i="2"/>
  <c r="BF151" i="2"/>
  <c r="BF152" i="2"/>
  <c r="BF154" i="2"/>
  <c r="BF128" i="2"/>
  <c r="BF130" i="2"/>
  <c r="BF134" i="2"/>
  <c r="BF135" i="2"/>
  <c r="BF147" i="2"/>
  <c r="BF150" i="2"/>
  <c r="BF156" i="2"/>
  <c r="F91" i="2"/>
  <c r="J92" i="2"/>
  <c r="BF131" i="2"/>
  <c r="BF133" i="2"/>
  <c r="BF136" i="2"/>
  <c r="BF137" i="2"/>
  <c r="BF145" i="2"/>
  <c r="BF148" i="2"/>
  <c r="BF153" i="2"/>
  <c r="BF155" i="2"/>
  <c r="BF157" i="2"/>
  <c r="BF158" i="2"/>
  <c r="BF159" i="2"/>
  <c r="BF160" i="2"/>
  <c r="BF161" i="2"/>
  <c r="BF162" i="2"/>
  <c r="BF163" i="2"/>
  <c r="BF164" i="2"/>
  <c r="BF165" i="2"/>
  <c r="BF166" i="2"/>
  <c r="BF167" i="2"/>
  <c r="BF169" i="2"/>
  <c r="BF170" i="2"/>
  <c r="BF171" i="2"/>
  <c r="BF172" i="2"/>
  <c r="BF175" i="2"/>
  <c r="BF176" i="2"/>
  <c r="BF177" i="2"/>
  <c r="BF178" i="2"/>
  <c r="BF181" i="2"/>
  <c r="BF182" i="2"/>
  <c r="BF183" i="2"/>
  <c r="F37" i="2"/>
  <c r="BD95" i="1" s="1"/>
  <c r="BD94" i="1" s="1"/>
  <c r="W33" i="1" s="1"/>
  <c r="F35" i="2"/>
  <c r="BB95" i="1" s="1"/>
  <c r="BB94" i="1" s="1"/>
  <c r="W31" i="1" s="1"/>
  <c r="AV95" i="1"/>
  <c r="AZ95" i="1"/>
  <c r="AZ94" i="1" s="1"/>
  <c r="AV94" i="1" s="1"/>
  <c r="AK29" i="1" s="1"/>
  <c r="J98" i="2" l="1"/>
  <c r="J124" i="2"/>
  <c r="R125" i="2"/>
  <c r="R124" i="2" s="1"/>
  <c r="T125" i="2"/>
  <c r="T124" i="2" s="1"/>
  <c r="P125" i="2"/>
  <c r="P124" i="2" s="1"/>
  <c r="AU95" i="1" s="1"/>
  <c r="AU94" i="1" s="1"/>
  <c r="BK125" i="2"/>
  <c r="J97" i="2" s="1"/>
  <c r="BK173" i="2"/>
  <c r="J101" i="2" s="1"/>
  <c r="BK179" i="2"/>
  <c r="J103" i="2" s="1"/>
  <c r="AY94" i="1"/>
  <c r="AW95" i="1"/>
  <c r="AT95" i="1" s="1"/>
  <c r="W29" i="1"/>
  <c r="AX94" i="1"/>
  <c r="BK124" i="2" l="1"/>
  <c r="J96" i="2" s="1"/>
  <c r="J30" i="2" l="1"/>
  <c r="AG95" i="1" l="1"/>
  <c r="AG94" i="1" s="1"/>
  <c r="AK26" i="1" s="1"/>
  <c r="F34" i="2"/>
  <c r="BA95" i="1" s="1"/>
  <c r="BA94" i="1" s="1"/>
  <c r="AN95" i="1" l="1"/>
  <c r="W30" i="1"/>
  <c r="AW94" i="1"/>
  <c r="AK30" i="1" l="1"/>
  <c r="AK35" i="1" s="1"/>
  <c r="AT94" i="1"/>
  <c r="AN94" i="1" s="1"/>
</calcChain>
</file>

<file path=xl/sharedStrings.xml><?xml version="1.0" encoding="utf-8"?>
<sst xmlns="http://schemas.openxmlformats.org/spreadsheetml/2006/main" count="665" uniqueCount="188">
  <si>
    <t>Export Komplet</t>
  </si>
  <si>
    <t/>
  </si>
  <si>
    <t>2.0</t>
  </si>
  <si>
    <t>False</t>
  </si>
  <si>
    <t>{e075b6f5-cd9d-409e-8d22-36677dc8ab09}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</si>
  <si>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</si>
  <si>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</si>
  <si>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</si>
  <si>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</si>
  <si>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</si>
  <si>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</si>
  <si>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</si>
  <si>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20221503</t>
  </si>
  <si>
    <t>Stavba:</t>
  </si>
  <si>
    <t>Zadanie s výkazom výmer a poznámkami</t>
  </si>
  <si>
    <t>JKSO:</t>
  </si>
  <si>
    <t>KS:</t>
  </si>
  <si>
    <t>Miesto:</t>
  </si>
  <si>
    <t xml:space="preserve"> </t>
  </si>
  <si>
    <t>Dátum:</t>
  </si>
  <si>
    <t>15. 3. 2022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</si>
  <si>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</si>
  <si>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</si>
  <si>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</si>
  <si>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</si>
  <si>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</si>
  <si>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</si>
  <si>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</si>
  <si>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</si>
  <si>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</si>
  <si>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</si>
  <si>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</si>
  <si>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</si>
  <si>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</si>
  <si>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</si>
  <si>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</si>
  <si>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</si>
  <si>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</si>
  <si>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</si>
  <si>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</si>
  <si>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</si>
  <si>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</si>
  <si>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</si>
  <si>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</si>
  <si>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</si>
  <si>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</si>
  <si>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</si>
  <si>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</si>
  <si>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</si>
  <si>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</si>
  <si>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</si>
  <si>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</si>
  <si>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</si>
  <si>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</si>
  <si>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</si>
  <si>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</si>
  <si>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</si>
  <si>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</si>
  <si>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</si>
  <si>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</si>
  <si>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</si>
  <si>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</si>
  <si>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</si>
  <si>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</si>
  <si>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</si>
  <si>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</si>
  <si>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</si>
  <si>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</si>
  <si>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</si>
  <si>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</si>
  <si>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</si>
  <si>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</si>
  <si>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</si>
  <si>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</si>
  <si>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</si>
  <si>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Zadanie s výkazom výmer</t>
  </si>
  <si>
    <t>STA</t>
  </si>
  <si>
    <t>1</t>
  </si>
  <si>
    <t>{39a88c36-cc57-4c8a-90fe-6c9084cde9c9}</t>
  </si>
  <si>
    <t>KRYCÍ LIST ROZPOČTU</t>
  </si>
  <si>
    <t>Objekt:</t>
  </si>
  <si>
    <t>01 - Zadanie s výkazom výmer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</si>
  <si>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</si>
  <si>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</si>
  <si>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</si>
  <si>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</si>
  <si>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</si>
  <si>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</si>
  <si>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</si>
  <si>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</si>
  <si>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8 - Rúrové vedenie</t>
  </si>
  <si>
    <t>PSV - Práce a dodávky PSV</t>
  </si>
  <si>
    <t xml:space="preserve">    713 - Izolácie tepelné</t>
  </si>
  <si>
    <t>VRN - Investičné náklady neobsiahnuté v cenách</t>
  </si>
  <si>
    <t xml:space="preserve">    VRN06 -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</si>
  <si>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</si>
  <si>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</si>
  <si>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</si>
  <si>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</si>
  <si>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</si>
  <si>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</si>
  <si>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</si>
  <si>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</si>
  <si>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</si>
  <si>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</si>
  <si>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</si>
  <si>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</si>
  <si>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ROZPOCET</t>
  </si>
  <si>
    <t>K</t>
  </si>
  <si>
    <t>4</t>
  </si>
  <si>
    <t>2</t>
  </si>
  <si>
    <t>3</t>
  </si>
  <si>
    <t>6</t>
  </si>
  <si>
    <t>8</t>
  </si>
  <si>
    <t>5</t>
  </si>
  <si>
    <t>10</t>
  </si>
  <si>
    <t>12</t>
  </si>
  <si>
    <t>7</t>
  </si>
  <si>
    <t>14</t>
  </si>
  <si>
    <t>16</t>
  </si>
  <si>
    <t>9</t>
  </si>
  <si>
    <t>18</t>
  </si>
  <si>
    <t>11</t>
  </si>
  <si>
    <t>22</t>
  </si>
  <si>
    <t>24</t>
  </si>
  <si>
    <t>26</t>
  </si>
  <si>
    <t>M</t>
  </si>
  <si>
    <t>28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</si>
  <si>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</si>
  <si>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</si>
  <si>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</si>
  <si>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</si>
  <si>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</si>
  <si>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</si>
  <si>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</si>
  <si>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</si>
  <si>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</si>
  <si>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</si>
  <si>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</si>
  <si>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</si>
  <si>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ks</t>
  </si>
  <si>
    <t>54</t>
  </si>
  <si>
    <t>56</t>
  </si>
  <si>
    <t>58</t>
  </si>
  <si>
    <t>60</t>
  </si>
  <si>
    <t>62</t>
  </si>
  <si>
    <t>64</t>
  </si>
  <si>
    <t>66</t>
  </si>
  <si>
    <t>68</t>
  </si>
  <si>
    <t>m</t>
  </si>
  <si>
    <t>70</t>
  </si>
  <si>
    <t>72</t>
  </si>
  <si>
    <t>74</t>
  </si>
  <si>
    <t>76</t>
  </si>
  <si>
    <t>78</t>
  </si>
  <si>
    <t>80</t>
  </si>
  <si>
    <t>82</t>
  </si>
  <si>
    <t>84</t>
  </si>
  <si>
    <t>86</t>
  </si>
  <si>
    <t>88</t>
  </si>
  <si>
    <t xml:space="preserve">Dátum: </t>
  </si>
  <si>
    <t>Práce a dodávky</t>
  </si>
  <si>
    <t>Panel FV455Wp monokrystal Longi</t>
  </si>
  <si>
    <t>Konektor MC4 Staubli zástrčka</t>
  </si>
  <si>
    <t>Konektor MC4 Staubli zásuvka</t>
  </si>
  <si>
    <t>Invertor SMA SUNNY Tripower 50kW</t>
  </si>
  <si>
    <t>Vodič solárny 6mm2</t>
  </si>
  <si>
    <t>Profil trapézový AL</t>
  </si>
  <si>
    <t>Úchyt stredový hliníkový</t>
  </si>
  <si>
    <t>Úchyt krajný hliníkový</t>
  </si>
  <si>
    <t>Gumový samolepiaci pás</t>
  </si>
  <si>
    <t>Skrutka samorezná tex + podložka s gumeným tesnením</t>
  </si>
  <si>
    <t>Rozvádzač sieťovej ochrany</t>
  </si>
  <si>
    <t>Rozvádzač istenia</t>
  </si>
  <si>
    <t>Rúra ohybná 40mm uv</t>
  </si>
  <si>
    <t>Matica 4-hranna nerez</t>
  </si>
  <si>
    <t>Skrutka s valcovou hlavou 8x25 nerez</t>
  </si>
  <si>
    <t>Rozvádzač istenia pre jeden string</t>
  </si>
  <si>
    <t>Kábel CYKY 5x25mm</t>
  </si>
  <si>
    <t>Vodič CYA 16mm</t>
  </si>
  <si>
    <t>Montážne práce</t>
  </si>
  <si>
    <t>Vikartovce - fotovoltická elektráreň na streche objektu na parc. Č. 1089/4 k.ú. Vikartovce</t>
  </si>
  <si>
    <t xml:space="preserve">Objednávateľ: </t>
  </si>
  <si>
    <t>Vikartovská agrárna spoločnosť a.s.</t>
  </si>
  <si>
    <t>Hlavná 1002/147</t>
  </si>
  <si>
    <t>05919 Vikartovce</t>
  </si>
  <si>
    <t>Ing. Michal Valkučák</t>
  </si>
  <si>
    <t>Projektant Ing. Michal Valkučák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</si>
</sst>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  <font>
      <sz val="10"/>
      <color rgb="FF29304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8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>
      <alignment vertical="center"/>
    </xf>
    <xf numFmtId="0" fontId="31" fillId="5" borderId="2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 x14ac:dyDescent="0.2">
      <c r="AR2" s="155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4" t="s">
        <v>6</v>
      </c>
      <c r="BT2" s="14" t="s">
        <v>7</v>
      </c>
    </row>
    <row r="3" spans="1:74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183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R5" s="17"/>
      <c r="BS5" s="14" t="s">
        <v>6</v>
      </c>
    </row>
    <row r="6" spans="1:74" s="1" customFormat="1" ht="36.9" customHeight="1" x14ac:dyDescent="0.2">
      <c r="B6" s="17"/>
      <c r="D6" s="22" t="s">
        <v>13</v>
      </c>
      <c r="K6" s="184" t="s">
        <v>14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7"/>
      <c r="BS6" s="14" t="s">
        <v>6</v>
      </c>
    </row>
    <row r="7" spans="1:74" s="1" customFormat="1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45" customHeight="1" x14ac:dyDescent="0.2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3.2" x14ac:dyDescent="0.2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45" customHeight="1" x14ac:dyDescent="0.2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45" customHeight="1" x14ac:dyDescent="0.2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" customHeight="1" x14ac:dyDescent="0.2">
      <c r="B21" s="17"/>
      <c r="AR21" s="17"/>
    </row>
    <row r="22" spans="1:71" s="1" customFormat="1" ht="12" customHeight="1" x14ac:dyDescent="0.2">
      <c r="B22" s="17"/>
      <c r="D22" s="23" t="s">
        <v>28</v>
      </c>
      <c r="AR22" s="17"/>
    </row>
    <row r="23" spans="1:71" s="1" customFormat="1" ht="16.5" customHeight="1" x14ac:dyDescent="0.2">
      <c r="B23" s="17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7"/>
    </row>
    <row r="24" spans="1:71" s="1" customFormat="1" ht="6.9" customHeight="1" x14ac:dyDescent="0.2">
      <c r="B24" s="17"/>
      <c r="AR24" s="17"/>
    </row>
    <row r="25" spans="1:71" s="1" customFormat="1" ht="6.9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 x14ac:dyDescent="0.2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6">
        <f>ROUND(AG94,2)</f>
        <v>46312.2</v>
      </c>
      <c r="AL26" s="187"/>
      <c r="AM26" s="187"/>
      <c r="AN26" s="187"/>
      <c r="AO26" s="187"/>
      <c r="AP26" s="26"/>
      <c r="AQ26" s="26"/>
      <c r="AR26" s="27"/>
      <c r="BE26" s="26"/>
    </row>
    <row r="27" spans="1:71" s="2" customFormat="1" ht="6.9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8" t="s">
        <v>30</v>
      </c>
      <c r="M28" s="188"/>
      <c r="N28" s="188"/>
      <c r="O28" s="188"/>
      <c r="P28" s="188"/>
      <c r="Q28" s="26"/>
      <c r="R28" s="26"/>
      <c r="S28" s="26"/>
      <c r="T28" s="26"/>
      <c r="U28" s="26"/>
      <c r="V28" s="26"/>
      <c r="W28" s="188" t="s">
        <v>31</v>
      </c>
      <c r="X28" s="188"/>
      <c r="Y28" s="188"/>
      <c r="Z28" s="188"/>
      <c r="AA28" s="188"/>
      <c r="AB28" s="188"/>
      <c r="AC28" s="188"/>
      <c r="AD28" s="188"/>
      <c r="AE28" s="188"/>
      <c r="AF28" s="26"/>
      <c r="AG28" s="26"/>
      <c r="AH28" s="26"/>
      <c r="AI28" s="26"/>
      <c r="AJ28" s="26"/>
      <c r="AK28" s="188" t="s">
        <v>32</v>
      </c>
      <c r="AL28" s="188"/>
      <c r="AM28" s="188"/>
      <c r="AN28" s="188"/>
      <c r="AO28" s="188"/>
      <c r="AP28" s="26"/>
      <c r="AQ28" s="26"/>
      <c r="AR28" s="27"/>
      <c r="BE28" s="26"/>
    </row>
    <row r="29" spans="1:71" s="3" customFormat="1" ht="14.4" customHeight="1" x14ac:dyDescent="0.2">
      <c r="B29" s="31"/>
      <c r="D29" s="23" t="s">
        <v>33</v>
      </c>
      <c r="F29" s="32" t="s">
        <v>34</v>
      </c>
      <c r="L29" s="173">
        <v>0.2</v>
      </c>
      <c r="M29" s="172"/>
      <c r="N29" s="172"/>
      <c r="O29" s="172"/>
      <c r="P29" s="172"/>
      <c r="W29" s="171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K29" s="171">
        <f>ROUND(AV94, 2)</f>
        <v>0</v>
      </c>
      <c r="AL29" s="172"/>
      <c r="AM29" s="172"/>
      <c r="AN29" s="172"/>
      <c r="AO29" s="172"/>
      <c r="AR29" s="31"/>
    </row>
    <row r="30" spans="1:71" s="3" customFormat="1" ht="14.4" customHeight="1" x14ac:dyDescent="0.2">
      <c r="B30" s="31"/>
      <c r="F30" s="32" t="s">
        <v>35</v>
      </c>
      <c r="L30" s="173">
        <v>0.2</v>
      </c>
      <c r="M30" s="172"/>
      <c r="N30" s="172"/>
      <c r="O30" s="172"/>
      <c r="P30" s="172"/>
      <c r="W30" s="171">
        <f>ROUND(BA94, 2)</f>
        <v>46312.2</v>
      </c>
      <c r="X30" s="172"/>
      <c r="Y30" s="172"/>
      <c r="Z30" s="172"/>
      <c r="AA30" s="172"/>
      <c r="AB30" s="172"/>
      <c r="AC30" s="172"/>
      <c r="AD30" s="172"/>
      <c r="AE30" s="172"/>
      <c r="AK30" s="171">
        <f>ROUND(AW94, 2)</f>
        <v>9262.44</v>
      </c>
      <c r="AL30" s="172"/>
      <c r="AM30" s="172"/>
      <c r="AN30" s="172"/>
      <c r="AO30" s="172"/>
      <c r="AR30" s="31"/>
    </row>
    <row r="31" spans="1:71" s="3" customFormat="1" ht="14.4" hidden="1" customHeight="1" x14ac:dyDescent="0.2">
      <c r="B31" s="31"/>
      <c r="F31" s="23" t="s">
        <v>36</v>
      </c>
      <c r="L31" s="173">
        <v>0.2</v>
      </c>
      <c r="M31" s="172"/>
      <c r="N31" s="172"/>
      <c r="O31" s="172"/>
      <c r="P31" s="172"/>
      <c r="W31" s="171" t="e">
        <f>ROUND(BB94, 2)</f>
        <v>#REF!</v>
      </c>
      <c r="X31" s="172"/>
      <c r="Y31" s="172"/>
      <c r="Z31" s="172"/>
      <c r="AA31" s="172"/>
      <c r="AB31" s="172"/>
      <c r="AC31" s="172"/>
      <c r="AD31" s="172"/>
      <c r="AE31" s="172"/>
      <c r="AK31" s="171">
        <v>0</v>
      </c>
      <c r="AL31" s="172"/>
      <c r="AM31" s="172"/>
      <c r="AN31" s="172"/>
      <c r="AO31" s="172"/>
      <c r="AR31" s="31"/>
    </row>
    <row r="32" spans="1:71" s="3" customFormat="1" ht="14.4" hidden="1" customHeight="1" x14ac:dyDescent="0.2">
      <c r="B32" s="31"/>
      <c r="F32" s="23" t="s">
        <v>37</v>
      </c>
      <c r="L32" s="173">
        <v>0.2</v>
      </c>
      <c r="M32" s="172"/>
      <c r="N32" s="172"/>
      <c r="O32" s="172"/>
      <c r="P32" s="172"/>
      <c r="W32" s="171" t="e">
        <f>ROUND(BC94, 2)</f>
        <v>#REF!</v>
      </c>
      <c r="X32" s="172"/>
      <c r="Y32" s="172"/>
      <c r="Z32" s="172"/>
      <c r="AA32" s="172"/>
      <c r="AB32" s="172"/>
      <c r="AC32" s="172"/>
      <c r="AD32" s="172"/>
      <c r="AE32" s="172"/>
      <c r="AK32" s="171">
        <v>0</v>
      </c>
      <c r="AL32" s="172"/>
      <c r="AM32" s="172"/>
      <c r="AN32" s="172"/>
      <c r="AO32" s="172"/>
      <c r="AR32" s="31"/>
    </row>
    <row r="33" spans="1:57" s="3" customFormat="1" ht="14.4" hidden="1" customHeight="1" x14ac:dyDescent="0.2">
      <c r="B33" s="31"/>
      <c r="F33" s="32" t="s">
        <v>38</v>
      </c>
      <c r="L33" s="173">
        <v>0</v>
      </c>
      <c r="M33" s="172"/>
      <c r="N33" s="172"/>
      <c r="O33" s="172"/>
      <c r="P33" s="172"/>
      <c r="W33" s="171" t="e">
        <f>ROUND(BD94, 2)</f>
        <v>#REF!</v>
      </c>
      <c r="X33" s="172"/>
      <c r="Y33" s="172"/>
      <c r="Z33" s="172"/>
      <c r="AA33" s="172"/>
      <c r="AB33" s="172"/>
      <c r="AC33" s="172"/>
      <c r="AD33" s="172"/>
      <c r="AE33" s="172"/>
      <c r="AK33" s="171">
        <v>0</v>
      </c>
      <c r="AL33" s="172"/>
      <c r="AM33" s="172"/>
      <c r="AN33" s="172"/>
      <c r="AO33" s="172"/>
      <c r="AR33" s="31"/>
    </row>
    <row r="34" spans="1:57" s="2" customFormat="1" ht="6.9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 x14ac:dyDescent="0.2">
      <c r="A35" s="26"/>
      <c r="B35" s="27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74" t="s">
        <v>41</v>
      </c>
      <c r="Y35" s="175"/>
      <c r="Z35" s="175"/>
      <c r="AA35" s="175"/>
      <c r="AB35" s="175"/>
      <c r="AC35" s="35"/>
      <c r="AD35" s="35"/>
      <c r="AE35" s="35"/>
      <c r="AF35" s="35"/>
      <c r="AG35" s="35"/>
      <c r="AH35" s="35"/>
      <c r="AI35" s="35"/>
      <c r="AJ35" s="35"/>
      <c r="AK35" s="176">
        <f>SUM(AK26:AK33)</f>
        <v>55574.64</v>
      </c>
      <c r="AL35" s="175"/>
      <c r="AM35" s="175"/>
      <c r="AN35" s="175"/>
      <c r="AO35" s="177"/>
      <c r="AP35" s="33"/>
      <c r="AQ35" s="33"/>
      <c r="AR35" s="27"/>
      <c r="BE35" s="26"/>
    </row>
    <row r="36" spans="1:57" s="2" customFormat="1" ht="6.9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 x14ac:dyDescent="0.2">
      <c r="B38" s="17"/>
      <c r="AR38" s="17"/>
    </row>
    <row r="39" spans="1:57" s="1" customFormat="1" ht="14.4" customHeight="1" x14ac:dyDescent="0.2">
      <c r="B39" s="17"/>
      <c r="AR39" s="17"/>
    </row>
    <row r="40" spans="1:57" s="1" customFormat="1" ht="14.4" customHeight="1" x14ac:dyDescent="0.2">
      <c r="B40" s="17"/>
      <c r="AR40" s="17"/>
    </row>
    <row r="41" spans="1:57" s="1" customFormat="1" ht="14.4" customHeight="1" x14ac:dyDescent="0.2">
      <c r="B41" s="17"/>
      <c r="AR41" s="17"/>
    </row>
    <row r="42" spans="1:57" s="1" customFormat="1" ht="14.4" customHeight="1" x14ac:dyDescent="0.2">
      <c r="B42" s="17"/>
      <c r="AR42" s="17"/>
    </row>
    <row r="43" spans="1:57" s="1" customFormat="1" ht="14.4" customHeight="1" x14ac:dyDescent="0.2">
      <c r="B43" s="17"/>
      <c r="AR43" s="17"/>
    </row>
    <row r="44" spans="1:57" s="1" customFormat="1" ht="14.4" customHeight="1" x14ac:dyDescent="0.2">
      <c r="B44" s="17"/>
      <c r="AR44" s="17"/>
    </row>
    <row r="45" spans="1:57" s="1" customFormat="1" ht="14.4" customHeight="1" x14ac:dyDescent="0.2">
      <c r="B45" s="17"/>
      <c r="AR45" s="17"/>
    </row>
    <row r="46" spans="1:57" s="1" customFormat="1" ht="14.4" customHeight="1" x14ac:dyDescent="0.2">
      <c r="B46" s="17"/>
      <c r="AR46" s="17"/>
    </row>
    <row r="47" spans="1:57" s="1" customFormat="1" ht="14.4" customHeight="1" x14ac:dyDescent="0.2">
      <c r="B47" s="17"/>
      <c r="AR47" s="17"/>
    </row>
    <row r="48" spans="1:57" s="1" customFormat="1" ht="14.4" customHeight="1" x14ac:dyDescent="0.2">
      <c r="B48" s="17"/>
      <c r="AR48" s="17"/>
    </row>
    <row r="49" spans="1:57" s="2" customFormat="1" ht="14.4" customHeight="1" x14ac:dyDescent="0.2">
      <c r="B49" s="37"/>
      <c r="D49" s="38" t="s">
        <v>42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43</v>
      </c>
      <c r="AI49" s="39"/>
      <c r="AJ49" s="39"/>
      <c r="AK49" s="39"/>
      <c r="AL49" s="39"/>
      <c r="AM49" s="39"/>
      <c r="AN49" s="39"/>
      <c r="AO49" s="39"/>
      <c r="AR49" s="37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3.2" x14ac:dyDescent="0.2">
      <c r="A60" s="26"/>
      <c r="B60" s="27"/>
      <c r="C60" s="26"/>
      <c r="D60" s="40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44</v>
      </c>
      <c r="AI60" s="29"/>
      <c r="AJ60" s="29"/>
      <c r="AK60" s="29"/>
      <c r="AL60" s="29"/>
      <c r="AM60" s="40" t="s">
        <v>45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3.2" x14ac:dyDescent="0.2">
      <c r="A64" s="26"/>
      <c r="B64" s="27"/>
      <c r="C64" s="26"/>
      <c r="D64" s="38" t="s">
        <v>46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47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3.2" x14ac:dyDescent="0.2">
      <c r="A75" s="26"/>
      <c r="B75" s="27"/>
      <c r="C75" s="26"/>
      <c r="D75" s="40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44</v>
      </c>
      <c r="AI75" s="29"/>
      <c r="AJ75" s="29"/>
      <c r="AK75" s="29"/>
      <c r="AL75" s="29"/>
      <c r="AM75" s="40" t="s">
        <v>45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1" s="2" customFormat="1" ht="6.9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1" s="2" customFormat="1" ht="24.9" customHeight="1" x14ac:dyDescent="0.2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6"/>
      <c r="C84" s="23" t="s">
        <v>11</v>
      </c>
      <c r="L84" s="4" t="str">
        <f>K5</f>
        <v>20221503</v>
      </c>
      <c r="AR84" s="46"/>
    </row>
    <row r="85" spans="1:91" s="5" customFormat="1" ht="36.9" customHeight="1" x14ac:dyDescent="0.2">
      <c r="B85" s="47"/>
      <c r="C85" s="48" t="s">
        <v>13</v>
      </c>
      <c r="L85" s="162" t="str">
        <f>K6</f>
        <v>Zadanie s výkazom výmer a poznámkami</v>
      </c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R85" s="47"/>
    </row>
    <row r="86" spans="1:91" s="2" customFormat="1" ht="6.9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64" t="str">
        <f>IF(AN8= "","",AN8)</f>
        <v>15. 3. 2022</v>
      </c>
      <c r="AN87" s="164"/>
      <c r="AO87" s="26"/>
      <c r="AP87" s="26"/>
      <c r="AQ87" s="26"/>
      <c r="AR87" s="27"/>
      <c r="BE87" s="26"/>
    </row>
    <row r="88" spans="1:91" s="2" customFormat="1" ht="6.9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 x14ac:dyDescent="0.2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65" t="str">
        <f>IF(E17="","",E17)</f>
        <v xml:space="preserve"> </v>
      </c>
      <c r="AN89" s="166"/>
      <c r="AO89" s="166"/>
      <c r="AP89" s="166"/>
      <c r="AQ89" s="26"/>
      <c r="AR89" s="27"/>
      <c r="AS89" s="167" t="s">
        <v>49</v>
      </c>
      <c r="AT89" s="168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1" s="2" customFormat="1" ht="15.15" customHeight="1" x14ac:dyDescent="0.2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65" t="str">
        <f>IF(E20="","",E20)</f>
        <v xml:space="preserve"> </v>
      </c>
      <c r="AN90" s="166"/>
      <c r="AO90" s="166"/>
      <c r="AP90" s="166"/>
      <c r="AQ90" s="26"/>
      <c r="AR90" s="27"/>
      <c r="AS90" s="169"/>
      <c r="AT90" s="170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1" s="2" customFormat="1" ht="10.8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69"/>
      <c r="AT91" s="170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1" s="2" customFormat="1" ht="29.25" customHeight="1" x14ac:dyDescent="0.2">
      <c r="A92" s="26"/>
      <c r="B92" s="27"/>
      <c r="C92" s="157" t="s">
        <v>50</v>
      </c>
      <c r="D92" s="158"/>
      <c r="E92" s="158"/>
      <c r="F92" s="158"/>
      <c r="G92" s="158"/>
      <c r="H92" s="55"/>
      <c r="I92" s="159" t="s">
        <v>51</v>
      </c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60" t="s">
        <v>52</v>
      </c>
      <c r="AH92" s="158"/>
      <c r="AI92" s="158"/>
      <c r="AJ92" s="158"/>
      <c r="AK92" s="158"/>
      <c r="AL92" s="158"/>
      <c r="AM92" s="158"/>
      <c r="AN92" s="159" t="s">
        <v>53</v>
      </c>
      <c r="AO92" s="158"/>
      <c r="AP92" s="161"/>
      <c r="AQ92" s="56" t="s">
        <v>54</v>
      </c>
      <c r="AR92" s="27"/>
      <c r="AS92" s="57" t="s">
        <v>55</v>
      </c>
      <c r="AT92" s="58" t="s">
        <v>56</v>
      </c>
      <c r="AU92" s="58" t="s">
        <v>57</v>
      </c>
      <c r="AV92" s="58" t="s">
        <v>58</v>
      </c>
      <c r="AW92" s="58" t="s">
        <v>59</v>
      </c>
      <c r="AX92" s="58" t="s">
        <v>60</v>
      </c>
      <c r="AY92" s="58" t="s">
        <v>61</v>
      </c>
      <c r="AZ92" s="58" t="s">
        <v>62</v>
      </c>
      <c r="BA92" s="58" t="s">
        <v>63</v>
      </c>
      <c r="BB92" s="58" t="s">
        <v>64</v>
      </c>
      <c r="BC92" s="58" t="s">
        <v>65</v>
      </c>
      <c r="BD92" s="59" t="s">
        <v>66</v>
      </c>
      <c r="BE92" s="26"/>
    </row>
    <row r="93" spans="1:91" s="2" customFormat="1" ht="10.8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1" s="6" customFormat="1" ht="32.4" customHeight="1" x14ac:dyDescent="0.2">
      <c r="B94" s="63"/>
      <c r="C94" s="64" t="s">
        <v>67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81">
        <f>ROUND(AG95,2)</f>
        <v>46312.2</v>
      </c>
      <c r="AH94" s="181"/>
      <c r="AI94" s="181"/>
      <c r="AJ94" s="181"/>
      <c r="AK94" s="181"/>
      <c r="AL94" s="181"/>
      <c r="AM94" s="181"/>
      <c r="AN94" s="182">
        <f>SUM(AG94,AT94)</f>
        <v>55574.64</v>
      </c>
      <c r="AO94" s="182"/>
      <c r="AP94" s="182"/>
      <c r="AQ94" s="67" t="s">
        <v>1</v>
      </c>
      <c r="AR94" s="63"/>
      <c r="AS94" s="68">
        <f>ROUND(AS95,2)</f>
        <v>0</v>
      </c>
      <c r="AT94" s="69">
        <f>ROUND(SUM(AV94:AW94),2)</f>
        <v>9262.44</v>
      </c>
      <c r="AU94" s="70" t="e">
        <f>ROUND(AU95,5)</f>
        <v>#REF!</v>
      </c>
      <c r="AV94" s="69">
        <f>ROUND(AZ94*L29,2)</f>
        <v>0</v>
      </c>
      <c r="AW94" s="69">
        <f>ROUND(BA94*L30,2)</f>
        <v>9262.44</v>
      </c>
      <c r="AX94" s="69" t="e">
        <f>ROUND(BB94*L29,2)</f>
        <v>#REF!</v>
      </c>
      <c r="AY94" s="69" t="e">
        <f>ROUND(BC94*L30,2)</f>
        <v>#REF!</v>
      </c>
      <c r="AZ94" s="69">
        <f>ROUND(AZ95,2)</f>
        <v>0</v>
      </c>
      <c r="BA94" s="69">
        <f>ROUND(BA95,2)</f>
        <v>46312.2</v>
      </c>
      <c r="BB94" s="69" t="e">
        <f>ROUND(BB95,2)</f>
        <v>#REF!</v>
      </c>
      <c r="BC94" s="69" t="e">
        <f>ROUND(BC95,2)</f>
        <v>#REF!</v>
      </c>
      <c r="BD94" s="71" t="e">
        <f>ROUND(BD95,2)</f>
        <v>#REF!</v>
      </c>
      <c r="BS94" s="72" t="s">
        <v>68</v>
      </c>
      <c r="BT94" s="72" t="s">
        <v>69</v>
      </c>
      <c r="BU94" s="73" t="s">
        <v>70</v>
      </c>
      <c r="BV94" s="72" t="s">
        <v>71</v>
      </c>
      <c r="BW94" s="72" t="s">
        <v>4</v>
      </c>
      <c r="BX94" s="72" t="s">
        <v>72</v>
      </c>
      <c r="CL94" s="72" t="s">
        <v>1</v>
      </c>
    </row>
    <row r="95" spans="1:91" s="7" customFormat="1" ht="16.5" customHeight="1" x14ac:dyDescent="0.2">
      <c r="A95" s="74" t="s">
        <v>73</v>
      </c>
      <c r="B95" s="75"/>
      <c r="C95" s="76"/>
      <c r="D95" s="180" t="s">
        <v>74</v>
      </c>
      <c r="E95" s="180"/>
      <c r="F95" s="180"/>
      <c r="G95" s="180"/>
      <c r="H95" s="180"/>
      <c r="I95" s="77"/>
      <c r="J95" s="180" t="s">
        <v>75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'01 - Zadanie s výkazom výmer'!J30</f>
        <v>46312.2</v>
      </c>
      <c r="AH95" s="179"/>
      <c r="AI95" s="179"/>
      <c r="AJ95" s="179"/>
      <c r="AK95" s="179"/>
      <c r="AL95" s="179"/>
      <c r="AM95" s="179"/>
      <c r="AN95" s="178">
        <f>SUM(AG95,AT95)</f>
        <v>55574.64</v>
      </c>
      <c r="AO95" s="179"/>
      <c r="AP95" s="179"/>
      <c r="AQ95" s="78" t="s">
        <v>76</v>
      </c>
      <c r="AR95" s="75"/>
      <c r="AS95" s="79">
        <v>0</v>
      </c>
      <c r="AT95" s="80">
        <f>ROUND(SUM(AV95:AW95),2)</f>
        <v>9262.44</v>
      </c>
      <c r="AU95" s="81" t="e">
        <f>'01 - Zadanie s výkazom výmer'!P124</f>
        <v>#REF!</v>
      </c>
      <c r="AV95" s="80">
        <f>'01 - Zadanie s výkazom výmer'!J33</f>
        <v>0</v>
      </c>
      <c r="AW95" s="80">
        <f>'01 - Zadanie s výkazom výmer'!J34</f>
        <v>9262.44</v>
      </c>
      <c r="AX95" s="80">
        <f>'01 - Zadanie s výkazom výmer'!J35</f>
        <v>0</v>
      </c>
      <c r="AY95" s="80">
        <f>'01 - Zadanie s výkazom výmer'!J36</f>
        <v>0</v>
      </c>
      <c r="AZ95" s="80">
        <f>'01 - Zadanie s výkazom výmer'!F33</f>
        <v>0</v>
      </c>
      <c r="BA95" s="80">
        <f>'01 - Zadanie s výkazom výmer'!F34</f>
        <v>46312.2</v>
      </c>
      <c r="BB95" s="80" t="e">
        <f>'01 - Zadanie s výkazom výmer'!F35</f>
        <v>#REF!</v>
      </c>
      <c r="BC95" s="80" t="e">
        <f>'01 - Zadanie s výkazom výmer'!F36</f>
        <v>#REF!</v>
      </c>
      <c r="BD95" s="82" t="e">
        <f>'01 - Zadanie s výkazom výmer'!F37</f>
        <v>#REF!</v>
      </c>
      <c r="BT95" s="83" t="s">
        <v>77</v>
      </c>
      <c r="BV95" s="83" t="s">
        <v>71</v>
      </c>
      <c r="BW95" s="83" t="s">
        <v>78</v>
      </c>
      <c r="BX95" s="83" t="s">
        <v>4</v>
      </c>
      <c r="CL95" s="83" t="s">
        <v>1</v>
      </c>
      <c r="CM95" s="83" t="s">
        <v>69</v>
      </c>
    </row>
    <row r="96" spans="1:91" s="2" customFormat="1" ht="30" customHeight="1" x14ac:dyDescent="0.2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" customHeight="1" x14ac:dyDescent="0.2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1 - Zadanie s výkazom výmer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84"/>
  <sheetViews>
    <sheetView showGridLines="0" tabSelected="1" workbookViewId="0">
      <selection activeCell="C146" sqref="C146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x14ac:dyDescent="0.2">
      <c r="A1" s="84"/>
    </row>
    <row r="2" spans="1:46" s="1" customFormat="1" ht="36.9" customHeight="1" x14ac:dyDescent="0.2">
      <c r="L2" s="155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4" t="s">
        <v>78</v>
      </c>
    </row>
    <row r="3" spans="1:46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" customHeight="1" x14ac:dyDescent="0.2">
      <c r="B4" s="17"/>
      <c r="D4" s="18" t="s">
        <v>79</v>
      </c>
      <c r="L4" s="17"/>
      <c r="M4" s="85" t="s">
        <v>9</v>
      </c>
      <c r="AT4" s="14" t="s">
        <v>3</v>
      </c>
    </row>
    <row r="5" spans="1:46" s="1" customFormat="1" ht="6.9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30" customHeight="1" x14ac:dyDescent="0.2">
      <c r="B7" s="17"/>
      <c r="E7" s="190" t="s">
        <v>181</v>
      </c>
      <c r="F7" s="191"/>
      <c r="G7" s="191"/>
      <c r="H7" s="191"/>
      <c r="L7" s="17"/>
    </row>
    <row r="8" spans="1:46" s="2" customFormat="1" ht="12" customHeight="1" x14ac:dyDescent="0.2">
      <c r="A8" s="26"/>
      <c r="B8" s="27"/>
      <c r="C8" s="26"/>
      <c r="D8" s="23" t="s">
        <v>80</v>
      </c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 x14ac:dyDescent="0.2">
      <c r="A9" s="26"/>
      <c r="B9" s="27"/>
      <c r="C9" s="26"/>
      <c r="D9" s="26"/>
      <c r="E9" s="162" t="s">
        <v>81</v>
      </c>
      <c r="F9" s="189"/>
      <c r="G9" s="189"/>
      <c r="H9" s="189"/>
      <c r="I9" s="26"/>
      <c r="J9" s="26"/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17</v>
      </c>
      <c r="E12" s="26"/>
      <c r="F12" s="21" t="s">
        <v>18</v>
      </c>
      <c r="G12" s="26"/>
      <c r="H12" s="26"/>
      <c r="I12" s="23" t="s">
        <v>160</v>
      </c>
      <c r="J12" s="50">
        <v>44734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8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182</v>
      </c>
      <c r="E14" s="26"/>
      <c r="F14" s="26" t="s">
        <v>183</v>
      </c>
      <c r="G14" s="26"/>
      <c r="H14" s="26"/>
      <c r="I14" s="23" t="s">
        <v>22</v>
      </c>
      <c r="J14" s="21" t="str">
        <f>IF('Rekapitulácia stavby'!AN10="","",'Rekapitulácia stavby'!AN10)</f>
        <v/>
      </c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 t="s">
        <v>184</v>
      </c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5" customHeight="1" x14ac:dyDescent="0.2">
      <c r="A16" s="26"/>
      <c r="B16" s="27"/>
      <c r="C16" s="26"/>
      <c r="D16" s="26"/>
      <c r="E16" s="26"/>
      <c r="F16" s="26" t="s">
        <v>185</v>
      </c>
      <c r="G16" s="26"/>
      <c r="H16" s="26"/>
      <c r="I16" s="26"/>
      <c r="J16" s="26"/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12" customHeight="1" x14ac:dyDescent="0.2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22</v>
      </c>
      <c r="J17" s="21" t="str">
        <f>'Rekapitulácia stavby'!AN13</f>
        <v/>
      </c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8" customHeight="1" x14ac:dyDescent="0.2">
      <c r="A18" s="26"/>
      <c r="B18" s="27"/>
      <c r="C18" s="26"/>
      <c r="D18" s="26"/>
      <c r="E18" s="183" t="str">
        <f>'Rekapitulácia stavby'!E14</f>
        <v xml:space="preserve"> </v>
      </c>
      <c r="F18" s="183"/>
      <c r="G18" s="183"/>
      <c r="H18" s="183"/>
      <c r="I18" s="23" t="s">
        <v>23</v>
      </c>
      <c r="J18" s="21" t="str">
        <f>'Rekapitulácia stavby'!AN14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6.9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12" customHeight="1" x14ac:dyDescent="0.2">
      <c r="A20" s="26"/>
      <c r="B20" s="27"/>
      <c r="C20" s="26"/>
      <c r="D20" s="23" t="s">
        <v>25</v>
      </c>
      <c r="E20" s="26"/>
      <c r="F20" s="26" t="s">
        <v>186</v>
      </c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6.9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12" customHeight="1" x14ac:dyDescent="0.2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2" customFormat="1" ht="6.9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52" s="2" customFormat="1" ht="12" customHeight="1" x14ac:dyDescent="0.2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8" customFormat="1" ht="16.5" customHeight="1" x14ac:dyDescent="0.2">
      <c r="A27" s="86"/>
      <c r="B27" s="87"/>
      <c r="C27" s="86"/>
      <c r="D27" s="86"/>
      <c r="E27" s="185" t="s">
        <v>1</v>
      </c>
      <c r="F27" s="185"/>
      <c r="G27" s="185"/>
      <c r="H27" s="185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52" s="2" customFormat="1" ht="6.9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" customHeight="1" x14ac:dyDescent="0.2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25.35" customHeight="1" x14ac:dyDescent="0.2">
      <c r="A30" s="26"/>
      <c r="B30" s="27"/>
      <c r="C30" s="26"/>
      <c r="D30" s="91" t="s">
        <v>29</v>
      </c>
      <c r="E30" s="26"/>
      <c r="F30" s="26"/>
      <c r="G30" s="26"/>
      <c r="H30" s="26"/>
      <c r="I30" s="26"/>
      <c r="J30" s="66">
        <f>ROUND(J124, 2)</f>
        <v>46312.2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6.9" customHeight="1" x14ac:dyDescent="0.2">
      <c r="A31" s="26"/>
      <c r="B31" s="27"/>
      <c r="C31" s="26"/>
      <c r="D31" s="61"/>
      <c r="E31" s="61"/>
      <c r="F31" s="61"/>
      <c r="G31" s="61"/>
      <c r="H31" s="61"/>
      <c r="I31" s="61"/>
      <c r="J31" s="61"/>
      <c r="K31" s="61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" customHeight="1" x14ac:dyDescent="0.2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" customHeight="1" x14ac:dyDescent="0.2">
      <c r="A33" s="26"/>
      <c r="B33" s="27"/>
      <c r="C33" s="26"/>
      <c r="D33" s="92" t="s">
        <v>33</v>
      </c>
      <c r="E33" s="32"/>
      <c r="F33" s="93"/>
      <c r="G33" s="90"/>
      <c r="H33" s="90"/>
      <c r="I33" s="94"/>
      <c r="J33" s="93"/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" customHeight="1" x14ac:dyDescent="0.2">
      <c r="A34" s="26"/>
      <c r="B34" s="27"/>
      <c r="C34" s="26"/>
      <c r="D34" s="26"/>
      <c r="E34" s="32"/>
      <c r="F34" s="95">
        <f>J30</f>
        <v>46312.2</v>
      </c>
      <c r="G34" s="26"/>
      <c r="H34" s="26"/>
      <c r="I34" s="96">
        <v>0.2</v>
      </c>
      <c r="J34" s="95">
        <v>9262.44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" hidden="1" customHeight="1" x14ac:dyDescent="0.2">
      <c r="A35" s="26"/>
      <c r="B35" s="27"/>
      <c r="C35" s="26"/>
      <c r="D35" s="26"/>
      <c r="E35" s="23" t="s">
        <v>36</v>
      </c>
      <c r="F35" s="95" t="e">
        <f>ROUND((SUM(BG124:BG183)),  2)</f>
        <v>#REF!</v>
      </c>
      <c r="G35" s="26"/>
      <c r="H35" s="26"/>
      <c r="I35" s="96">
        <v>0.2</v>
      </c>
      <c r="J35" s="95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14.4" hidden="1" customHeight="1" x14ac:dyDescent="0.2">
      <c r="A36" s="26"/>
      <c r="B36" s="27"/>
      <c r="C36" s="26"/>
      <c r="D36" s="26"/>
      <c r="E36" s="23" t="s">
        <v>37</v>
      </c>
      <c r="F36" s="95" t="e">
        <f>ROUND((SUM(BH124:BH183)),  2)</f>
        <v>#REF!</v>
      </c>
      <c r="G36" s="26"/>
      <c r="H36" s="26"/>
      <c r="I36" s="96">
        <v>0.2</v>
      </c>
      <c r="J36" s="95">
        <f>0</f>
        <v>0</v>
      </c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14.4" hidden="1" customHeight="1" x14ac:dyDescent="0.2">
      <c r="A37" s="26"/>
      <c r="B37" s="27"/>
      <c r="C37" s="26"/>
      <c r="D37" s="26"/>
      <c r="E37" s="32" t="s">
        <v>38</v>
      </c>
      <c r="F37" s="93" t="e">
        <f>ROUND((SUM(BI124:BI183)),  2)</f>
        <v>#REF!</v>
      </c>
      <c r="G37" s="90"/>
      <c r="H37" s="90"/>
      <c r="I37" s="94">
        <v>0</v>
      </c>
      <c r="J37" s="93">
        <f>0</f>
        <v>0</v>
      </c>
      <c r="K37" s="26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6.9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2" customFormat="1" ht="25.35" customHeight="1" x14ac:dyDescent="0.2">
      <c r="A39" s="26"/>
      <c r="B39" s="27"/>
      <c r="C39" s="97"/>
      <c r="D39" s="98" t="s">
        <v>39</v>
      </c>
      <c r="E39" s="55"/>
      <c r="F39" s="55"/>
      <c r="G39" s="99" t="s">
        <v>40</v>
      </c>
      <c r="H39" s="100" t="s">
        <v>41</v>
      </c>
      <c r="I39" s="55"/>
      <c r="J39" s="101">
        <v>55574.64</v>
      </c>
      <c r="K39" s="102"/>
      <c r="L39" s="37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52" s="2" customFormat="1" ht="14.4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7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52" s="1" customFormat="1" ht="14.4" customHeight="1" x14ac:dyDescent="0.2">
      <c r="B41" s="17"/>
      <c r="L41" s="17"/>
    </row>
    <row r="42" spans="1:52" s="1" customFormat="1" ht="14.4" customHeight="1" x14ac:dyDescent="0.2">
      <c r="B42" s="17"/>
      <c r="L42" s="17"/>
    </row>
    <row r="43" spans="1:52" s="1" customFormat="1" ht="14.4" customHeight="1" x14ac:dyDescent="0.2">
      <c r="B43" s="17"/>
      <c r="L43" s="17"/>
    </row>
    <row r="44" spans="1:52" s="1" customFormat="1" ht="14.4" customHeight="1" x14ac:dyDescent="0.2">
      <c r="B44" s="17"/>
      <c r="L44" s="17"/>
    </row>
    <row r="45" spans="1:52" s="1" customFormat="1" ht="14.4" customHeight="1" x14ac:dyDescent="0.2">
      <c r="B45" s="17"/>
      <c r="L45" s="17"/>
    </row>
    <row r="46" spans="1:52" s="1" customFormat="1" ht="7.8" customHeight="1" x14ac:dyDescent="0.2">
      <c r="B46" s="17"/>
      <c r="L46" s="17"/>
    </row>
    <row r="47" spans="1:52" s="1" customFormat="1" ht="14.4" hidden="1" customHeight="1" x14ac:dyDescent="0.2">
      <c r="B47" s="17"/>
      <c r="L47" s="17"/>
    </row>
    <row r="48" spans="1:52" s="1" customFormat="1" ht="14.4" hidden="1" customHeight="1" x14ac:dyDescent="0.2">
      <c r="B48" s="17"/>
      <c r="L48" s="17"/>
    </row>
    <row r="49" spans="1:31" s="1" customFormat="1" ht="14.4" hidden="1" customHeight="1" x14ac:dyDescent="0.2">
      <c r="B49" s="17"/>
      <c r="L49" s="17"/>
    </row>
    <row r="50" spans="1:31" s="2" customFormat="1" ht="14.4" customHeight="1" x14ac:dyDescent="0.2">
      <c r="B50" s="37"/>
      <c r="D50" s="38" t="s">
        <v>187</v>
      </c>
      <c r="E50" s="39"/>
      <c r="F50" s="39"/>
      <c r="G50" s="38" t="s">
        <v>43</v>
      </c>
      <c r="H50" s="39"/>
      <c r="I50" s="39"/>
      <c r="J50" s="39"/>
      <c r="K50" s="39"/>
      <c r="L50" s="37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3.2" x14ac:dyDescent="0.2">
      <c r="A61" s="26"/>
      <c r="B61" s="27"/>
      <c r="C61" s="26"/>
      <c r="D61" s="40" t="s">
        <v>44</v>
      </c>
      <c r="E61" s="29"/>
      <c r="F61" s="103" t="s">
        <v>45</v>
      </c>
      <c r="G61" s="40" t="s">
        <v>44</v>
      </c>
      <c r="H61" s="29"/>
      <c r="I61" s="29"/>
      <c r="J61" s="104" t="s">
        <v>45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3.2" x14ac:dyDescent="0.2">
      <c r="A65" s="26"/>
      <c r="B65" s="27"/>
      <c r="C65" s="26"/>
      <c r="D65" s="38" t="s">
        <v>46</v>
      </c>
      <c r="E65" s="41"/>
      <c r="F65" s="41"/>
      <c r="G65" s="38" t="s">
        <v>47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3.2" x14ac:dyDescent="0.2">
      <c r="A76" s="26"/>
      <c r="B76" s="27"/>
      <c r="C76" s="26"/>
      <c r="D76" s="40" t="s">
        <v>44</v>
      </c>
      <c r="E76" s="29"/>
      <c r="F76" s="103" t="s">
        <v>45</v>
      </c>
      <c r="G76" s="40" t="s">
        <v>44</v>
      </c>
      <c r="H76" s="29"/>
      <c r="I76" s="29"/>
      <c r="J76" s="104" t="s">
        <v>45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hidden="1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 x14ac:dyDescent="0.2">
      <c r="A82" s="26"/>
      <c r="B82" s="27"/>
      <c r="C82" s="18" t="s">
        <v>82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 x14ac:dyDescent="0.2">
      <c r="A85" s="26"/>
      <c r="B85" s="27"/>
      <c r="C85" s="26"/>
      <c r="D85" s="26"/>
      <c r="E85" s="190" t="str">
        <f>E7</f>
        <v>Vikartovce - fotovoltická elektráreň na streche objektu na parc. Č. 1089/4 k.ú. Vikartovce</v>
      </c>
      <c r="F85" s="191"/>
      <c r="G85" s="191"/>
      <c r="H85" s="191"/>
      <c r="I85" s="26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 x14ac:dyDescent="0.2">
      <c r="A86" s="26"/>
      <c r="B86" s="27"/>
      <c r="C86" s="23" t="s">
        <v>80</v>
      </c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 x14ac:dyDescent="0.2">
      <c r="A87" s="26"/>
      <c r="B87" s="27"/>
      <c r="C87" s="26"/>
      <c r="D87" s="26"/>
      <c r="E87" s="162" t="str">
        <f>E9</f>
        <v>01 - Zadanie s výkazom výmer</v>
      </c>
      <c r="F87" s="189"/>
      <c r="G87" s="189"/>
      <c r="H87" s="189"/>
      <c r="I87" s="26"/>
      <c r="J87" s="26"/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 x14ac:dyDescent="0.2">
      <c r="A89" s="26"/>
      <c r="B89" s="27"/>
      <c r="C89" s="23" t="s">
        <v>17</v>
      </c>
      <c r="D89" s="26"/>
      <c r="E89" s="26"/>
      <c r="F89" s="21" t="str">
        <f>F12</f>
        <v xml:space="preserve"> </v>
      </c>
      <c r="G89" s="26"/>
      <c r="H89" s="26"/>
      <c r="I89" s="23" t="s">
        <v>19</v>
      </c>
      <c r="J89" s="50">
        <f>IF(J12="","",J12)</f>
        <v>44734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 x14ac:dyDescent="0.2">
      <c r="A91" s="26"/>
      <c r="B91" s="27"/>
      <c r="C91" s="23" t="s">
        <v>21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 x14ac:dyDescent="0.2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 x14ac:dyDescent="0.2">
      <c r="A94" s="26"/>
      <c r="B94" s="27"/>
      <c r="C94" s="105" t="s">
        <v>83</v>
      </c>
      <c r="D94" s="97"/>
      <c r="E94" s="97"/>
      <c r="F94" s="97"/>
      <c r="G94" s="97"/>
      <c r="H94" s="97"/>
      <c r="I94" s="97"/>
      <c r="J94" s="106" t="s">
        <v>84</v>
      </c>
      <c r="K94" s="97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7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8" hidden="1" customHeight="1" x14ac:dyDescent="0.2">
      <c r="A96" s="26"/>
      <c r="B96" s="27"/>
      <c r="C96" s="107" t="s">
        <v>85</v>
      </c>
      <c r="D96" s="26"/>
      <c r="E96" s="26"/>
      <c r="F96" s="26"/>
      <c r="G96" s="26"/>
      <c r="H96" s="26"/>
      <c r="I96" s="26"/>
      <c r="J96" s="66">
        <f>J124</f>
        <v>46312.200000000004</v>
      </c>
      <c r="K96" s="26"/>
      <c r="L96" s="37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86</v>
      </c>
    </row>
    <row r="97" spans="1:31" s="9" customFormat="1" ht="24.9" hidden="1" customHeight="1" x14ac:dyDescent="0.2">
      <c r="B97" s="108"/>
      <c r="D97" s="109" t="s">
        <v>87</v>
      </c>
      <c r="E97" s="110"/>
      <c r="F97" s="110"/>
      <c r="G97" s="110"/>
      <c r="H97" s="110"/>
      <c r="I97" s="110"/>
      <c r="J97" s="111">
        <f>J125</f>
        <v>0</v>
      </c>
      <c r="L97" s="108"/>
    </row>
    <row r="98" spans="1:31" s="10" customFormat="1" ht="19.95" hidden="1" customHeight="1" x14ac:dyDescent="0.2">
      <c r="B98" s="112"/>
      <c r="D98" s="113" t="s">
        <v>88</v>
      </c>
      <c r="E98" s="114"/>
      <c r="F98" s="114"/>
      <c r="G98" s="114"/>
      <c r="H98" s="114"/>
      <c r="I98" s="114"/>
      <c r="J98" s="115">
        <f>J126</f>
        <v>46312.200000000004</v>
      </c>
      <c r="L98" s="112"/>
    </row>
    <row r="99" spans="1:31" s="10" customFormat="1" ht="19.95" hidden="1" customHeight="1" x14ac:dyDescent="0.2">
      <c r="B99" s="112"/>
      <c r="D99" s="113" t="s">
        <v>89</v>
      </c>
      <c r="E99" s="114"/>
      <c r="F99" s="114"/>
      <c r="G99" s="114"/>
      <c r="H99" s="114"/>
      <c r="I99" s="114"/>
      <c r="J99" s="115" t="e">
        <f>#REF!</f>
        <v>#REF!</v>
      </c>
      <c r="L99" s="112"/>
    </row>
    <row r="100" spans="1:31" s="10" customFormat="1" ht="19.95" hidden="1" customHeight="1" x14ac:dyDescent="0.2">
      <c r="B100" s="112"/>
      <c r="D100" s="113" t="s">
        <v>90</v>
      </c>
      <c r="E100" s="114"/>
      <c r="F100" s="114"/>
      <c r="G100" s="114"/>
      <c r="H100" s="114"/>
      <c r="I100" s="114"/>
      <c r="J100" s="115" t="e">
        <f>#REF!</f>
        <v>#REF!</v>
      </c>
      <c r="L100" s="112"/>
    </row>
    <row r="101" spans="1:31" s="9" customFormat="1" ht="24.9" hidden="1" customHeight="1" x14ac:dyDescent="0.2">
      <c r="B101" s="108"/>
      <c r="D101" s="109" t="s">
        <v>91</v>
      </c>
      <c r="E101" s="110"/>
      <c r="F101" s="110"/>
      <c r="G101" s="110"/>
      <c r="H101" s="110"/>
      <c r="I101" s="110"/>
      <c r="J101" s="111" t="e">
        <f>#REF!</f>
        <v>#REF!</v>
      </c>
      <c r="L101" s="108"/>
    </row>
    <row r="102" spans="1:31" s="10" customFormat="1" ht="19.95" hidden="1" customHeight="1" x14ac:dyDescent="0.2">
      <c r="B102" s="112"/>
      <c r="D102" s="113" t="s">
        <v>92</v>
      </c>
      <c r="E102" s="114"/>
      <c r="F102" s="114"/>
      <c r="G102" s="114"/>
      <c r="H102" s="114"/>
      <c r="I102" s="114"/>
      <c r="J102" s="115" t="e">
        <f>#REF!</f>
        <v>#REF!</v>
      </c>
      <c r="L102" s="112"/>
    </row>
    <row r="103" spans="1:31" s="9" customFormat="1" ht="24.9" hidden="1" customHeight="1" x14ac:dyDescent="0.2">
      <c r="B103" s="108"/>
      <c r="D103" s="109" t="s">
        <v>93</v>
      </c>
      <c r="E103" s="110"/>
      <c r="F103" s="110"/>
      <c r="G103" s="110"/>
      <c r="H103" s="110"/>
      <c r="I103" s="110"/>
      <c r="J103" s="111" t="e">
        <f>#REF!</f>
        <v>#REF!</v>
      </c>
      <c r="L103" s="108"/>
    </row>
    <row r="104" spans="1:31" s="10" customFormat="1" ht="19.95" hidden="1" customHeight="1" x14ac:dyDescent="0.2">
      <c r="B104" s="112"/>
      <c r="D104" s="113" t="s">
        <v>94</v>
      </c>
      <c r="E104" s="114"/>
      <c r="F104" s="114"/>
      <c r="G104" s="114"/>
      <c r="H104" s="114"/>
      <c r="I104" s="114"/>
      <c r="J104" s="115" t="e">
        <f>#REF!</f>
        <v>#REF!</v>
      </c>
      <c r="L104" s="112"/>
    </row>
    <row r="105" spans="1:31" s="2" customFormat="1" ht="21.75" hidden="1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7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6.9" hidden="1" customHeight="1" x14ac:dyDescent="0.2">
      <c r="A106" s="26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7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hidden="1" x14ac:dyDescent="0.2"/>
    <row r="108" spans="1:31" hidden="1" x14ac:dyDescent="0.2"/>
    <row r="109" spans="1:31" hidden="1" x14ac:dyDescent="0.2"/>
    <row r="110" spans="1:31" s="2" customFormat="1" ht="6.9" customHeight="1" x14ac:dyDescent="0.2">
      <c r="A110" s="26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24.9" customHeight="1" x14ac:dyDescent="0.2">
      <c r="A111" s="26"/>
      <c r="B111" s="27"/>
      <c r="C111" s="18" t="s">
        <v>95</v>
      </c>
      <c r="D111" s="26"/>
      <c r="E111" s="26"/>
      <c r="F111" s="26"/>
      <c r="G111" s="26"/>
      <c r="H111" s="2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 x14ac:dyDescent="0.2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6.4" customHeight="1" x14ac:dyDescent="0.2">
      <c r="A114" s="26"/>
      <c r="B114" s="27"/>
      <c r="C114" s="26"/>
      <c r="D114" s="26"/>
      <c r="E114" s="190" t="str">
        <f>E7</f>
        <v>Vikartovce - fotovoltická elektráreň na streche objektu na parc. Č. 1089/4 k.ú. Vikartovce</v>
      </c>
      <c r="F114" s="191"/>
      <c r="G114" s="191"/>
      <c r="H114" s="191"/>
      <c r="I114" s="26"/>
      <c r="J114" s="26"/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 x14ac:dyDescent="0.2">
      <c r="A115" s="26"/>
      <c r="B115" s="27"/>
      <c r="C115" s="23" t="s">
        <v>80</v>
      </c>
      <c r="D115" s="26"/>
      <c r="E115" s="26"/>
      <c r="F115" s="26"/>
      <c r="G115" s="26"/>
      <c r="H115" s="26"/>
      <c r="I115" s="26"/>
      <c r="J115" s="26"/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6.5" customHeight="1" x14ac:dyDescent="0.2">
      <c r="A116" s="26"/>
      <c r="B116" s="27"/>
      <c r="C116" s="26"/>
      <c r="D116" s="26"/>
      <c r="E116" s="162" t="str">
        <f>E9</f>
        <v>01 - Zadanie s výkazom výmer</v>
      </c>
      <c r="F116" s="189"/>
      <c r="G116" s="189"/>
      <c r="H116" s="189"/>
      <c r="I116" s="26"/>
      <c r="J116" s="26"/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2" customHeight="1" x14ac:dyDescent="0.2">
      <c r="A118" s="26"/>
      <c r="B118" s="27"/>
      <c r="C118" s="23" t="s">
        <v>17</v>
      </c>
      <c r="D118" s="26"/>
      <c r="E118" s="26"/>
      <c r="F118" s="21" t="str">
        <f>F12</f>
        <v xml:space="preserve"> </v>
      </c>
      <c r="G118" s="26"/>
      <c r="H118" s="26"/>
      <c r="I118" s="23" t="s">
        <v>19</v>
      </c>
      <c r="J118" s="50">
        <f>IF(J12="","",J12)</f>
        <v>44734</v>
      </c>
      <c r="K118" s="26"/>
      <c r="L118" s="3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6.9" customHeight="1" x14ac:dyDescent="0.2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15" customHeight="1" x14ac:dyDescent="0.2">
      <c r="A120" s="26"/>
      <c r="B120" s="27"/>
      <c r="C120" s="23" t="s">
        <v>21</v>
      </c>
      <c r="D120" s="26"/>
      <c r="E120" s="26"/>
      <c r="F120" s="21" t="str">
        <f>E15</f>
        <v xml:space="preserve"> </v>
      </c>
      <c r="G120" s="26"/>
      <c r="H120" s="26"/>
      <c r="I120" s="23" t="s">
        <v>25</v>
      </c>
      <c r="J120" s="24" t="str">
        <f>E21</f>
        <v xml:space="preserve"> </v>
      </c>
      <c r="K120" s="26"/>
      <c r="L120" s="37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15" customHeight="1" x14ac:dyDescent="0.2">
      <c r="A121" s="26"/>
      <c r="B121" s="27"/>
      <c r="C121" s="23" t="s">
        <v>24</v>
      </c>
      <c r="D121" s="26"/>
      <c r="E121" s="26"/>
      <c r="F121" s="21" t="str">
        <f>IF(E18="","",E18)</f>
        <v xml:space="preserve"> </v>
      </c>
      <c r="G121" s="26"/>
      <c r="H121" s="26"/>
      <c r="I121" s="23" t="s">
        <v>27</v>
      </c>
      <c r="J121" s="24" t="str">
        <f>E24</f>
        <v xml:space="preserve"> </v>
      </c>
      <c r="K121" s="26"/>
      <c r="L121" s="37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0.35" customHeight="1" x14ac:dyDescent="0.2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7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11" customFormat="1" ht="29.25" customHeight="1" x14ac:dyDescent="0.2">
      <c r="A123" s="116"/>
      <c r="B123" s="117"/>
      <c r="C123" s="118" t="s">
        <v>96</v>
      </c>
      <c r="D123" s="119" t="s">
        <v>54</v>
      </c>
      <c r="E123" s="119" t="s">
        <v>50</v>
      </c>
      <c r="F123" s="119" t="s">
        <v>51</v>
      </c>
      <c r="G123" s="119" t="s">
        <v>97</v>
      </c>
      <c r="H123" s="119" t="s">
        <v>98</v>
      </c>
      <c r="I123" s="119" t="s">
        <v>99</v>
      </c>
      <c r="J123" s="120" t="s">
        <v>84</v>
      </c>
      <c r="K123" s="121" t="s">
        <v>100</v>
      </c>
      <c r="L123" s="122"/>
      <c r="M123" s="57" t="s">
        <v>1</v>
      </c>
      <c r="N123" s="58" t="s">
        <v>33</v>
      </c>
      <c r="O123" s="58" t="s">
        <v>101</v>
      </c>
      <c r="P123" s="58" t="s">
        <v>102</v>
      </c>
      <c r="Q123" s="58" t="s">
        <v>103</v>
      </c>
      <c r="R123" s="58" t="s">
        <v>104</v>
      </c>
      <c r="S123" s="58" t="s">
        <v>105</v>
      </c>
      <c r="T123" s="59" t="s">
        <v>106</v>
      </c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</row>
    <row r="124" spans="1:65" s="2" customFormat="1" ht="22.8" customHeight="1" x14ac:dyDescent="0.3">
      <c r="A124" s="26"/>
      <c r="B124" s="27"/>
      <c r="C124" s="64" t="s">
        <v>85</v>
      </c>
      <c r="D124" s="26"/>
      <c r="E124" s="26"/>
      <c r="F124" s="26"/>
      <c r="G124" s="26"/>
      <c r="H124" s="26"/>
      <c r="I124" s="26"/>
      <c r="J124" s="123">
        <f>J126</f>
        <v>46312.200000000004</v>
      </c>
      <c r="K124" s="26"/>
      <c r="L124" s="27"/>
      <c r="M124" s="60"/>
      <c r="N124" s="51"/>
      <c r="O124" s="61"/>
      <c r="P124" s="124" t="e">
        <f>P125+#REF!+#REF!</f>
        <v>#REF!</v>
      </c>
      <c r="Q124" s="61"/>
      <c r="R124" s="124" t="e">
        <f>R125+#REF!+#REF!</f>
        <v>#REF!</v>
      </c>
      <c r="S124" s="61"/>
      <c r="T124" s="125" t="e">
        <f>T125+#REF!+#REF!</f>
        <v>#REF!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T124" s="14" t="s">
        <v>68</v>
      </c>
      <c r="AU124" s="14" t="s">
        <v>86</v>
      </c>
      <c r="BK124" s="126" t="e">
        <f>BK125+BK173+BK179</f>
        <v>#REF!</v>
      </c>
    </row>
    <row r="125" spans="1:65" s="12" customFormat="1" ht="25.95" customHeight="1" x14ac:dyDescent="0.25">
      <c r="B125" s="127"/>
      <c r="D125" s="128"/>
      <c r="E125" s="129"/>
      <c r="F125" s="129" t="s">
        <v>161</v>
      </c>
      <c r="J125" s="130"/>
      <c r="L125" s="127"/>
      <c r="M125" s="131"/>
      <c r="N125" s="132"/>
      <c r="O125" s="132"/>
      <c r="P125" s="133" t="e">
        <f>P126+P146+#REF!</f>
        <v>#REF!</v>
      </c>
      <c r="Q125" s="132"/>
      <c r="R125" s="133" t="e">
        <f>R126+R146+#REF!</f>
        <v>#REF!</v>
      </c>
      <c r="S125" s="132"/>
      <c r="T125" s="134" t="e">
        <f>T126+T146+#REF!</f>
        <v>#REF!</v>
      </c>
      <c r="AR125" s="128" t="s">
        <v>77</v>
      </c>
      <c r="AT125" s="135" t="s">
        <v>68</v>
      </c>
      <c r="AU125" s="135" t="s">
        <v>69</v>
      </c>
      <c r="AY125" s="128" t="s">
        <v>107</v>
      </c>
      <c r="BK125" s="136" t="e">
        <f>BK126+BK146+BK168</f>
        <v>#REF!</v>
      </c>
    </row>
    <row r="126" spans="1:65" s="12" customFormat="1" ht="22.8" customHeight="1" x14ac:dyDescent="0.25">
      <c r="B126" s="127"/>
      <c r="D126" s="128" t="s">
        <v>68</v>
      </c>
      <c r="E126" s="137" t="s">
        <v>77</v>
      </c>
      <c r="F126" s="137"/>
      <c r="J126" s="138">
        <f>BK126</f>
        <v>46312.200000000004</v>
      </c>
      <c r="L126" s="127"/>
      <c r="M126" s="131"/>
      <c r="N126" s="132"/>
      <c r="O126" s="132"/>
      <c r="P126" s="133">
        <f>SUM(P127:P145)</f>
        <v>706.24469999999997</v>
      </c>
      <c r="Q126" s="132"/>
      <c r="R126" s="133">
        <f>SUM(R127:R145)</f>
        <v>0</v>
      </c>
      <c r="S126" s="132"/>
      <c r="T126" s="134">
        <f>SUM(T127:T145)</f>
        <v>0</v>
      </c>
      <c r="AR126" s="128" t="s">
        <v>77</v>
      </c>
      <c r="AT126" s="135" t="s">
        <v>68</v>
      </c>
      <c r="AU126" s="135" t="s">
        <v>77</v>
      </c>
      <c r="AY126" s="128" t="s">
        <v>107</v>
      </c>
      <c r="BK126" s="136">
        <f>SUM(BK127:BK145)</f>
        <v>46312.200000000004</v>
      </c>
    </row>
    <row r="127" spans="1:65" s="2" customFormat="1" ht="18" customHeight="1" x14ac:dyDescent="0.2">
      <c r="A127" s="26"/>
      <c r="B127" s="139"/>
      <c r="C127" s="148" t="s">
        <v>77</v>
      </c>
      <c r="D127" s="148"/>
      <c r="E127" s="149"/>
      <c r="F127" s="153" t="s">
        <v>162</v>
      </c>
      <c r="G127" s="150" t="s">
        <v>140</v>
      </c>
      <c r="H127" s="151">
        <v>108</v>
      </c>
      <c r="I127" s="152">
        <v>220</v>
      </c>
      <c r="J127" s="152">
        <f t="shared" ref="J127:J145" si="0">ROUND(I127*H127,2)</f>
        <v>23760</v>
      </c>
      <c r="K127" s="147"/>
      <c r="L127" s="27"/>
      <c r="M127" s="140" t="s">
        <v>1</v>
      </c>
      <c r="N127" s="141" t="s">
        <v>35</v>
      </c>
      <c r="O127" s="142">
        <v>1.2999999999999999E-2</v>
      </c>
      <c r="P127" s="142">
        <f t="shared" ref="P127:P145" si="1">O127*H127</f>
        <v>1.4039999999999999</v>
      </c>
      <c r="Q127" s="142">
        <v>0</v>
      </c>
      <c r="R127" s="142">
        <f t="shared" ref="R127:R145" si="2">Q127*H127</f>
        <v>0</v>
      </c>
      <c r="S127" s="142">
        <v>0</v>
      </c>
      <c r="T127" s="143">
        <f t="shared" ref="T127:T145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4" t="s">
        <v>109</v>
      </c>
      <c r="AT127" s="144" t="s">
        <v>108</v>
      </c>
      <c r="AU127" s="144" t="s">
        <v>110</v>
      </c>
      <c r="AY127" s="14" t="s">
        <v>107</v>
      </c>
      <c r="BE127" s="145">
        <f t="shared" ref="BE127:BE145" si="4">IF(N127="základná",J127,0)</f>
        <v>0</v>
      </c>
      <c r="BF127" s="145">
        <f t="shared" ref="BF127:BF145" si="5">IF(N127="znížená",J127,0)</f>
        <v>23760</v>
      </c>
      <c r="BG127" s="145">
        <f t="shared" ref="BG127:BG145" si="6">IF(N127="zákl. prenesená",J127,0)</f>
        <v>0</v>
      </c>
      <c r="BH127" s="145">
        <f t="shared" ref="BH127:BH145" si="7">IF(N127="zníž. prenesená",J127,0)</f>
        <v>0</v>
      </c>
      <c r="BI127" s="145">
        <f t="shared" ref="BI127:BI145" si="8">IF(N127="nulová",J127,0)</f>
        <v>0</v>
      </c>
      <c r="BJ127" s="14" t="s">
        <v>110</v>
      </c>
      <c r="BK127" s="145">
        <f t="shared" ref="BK127:BK145" si="9">ROUND(I127*H127,2)</f>
        <v>23760</v>
      </c>
      <c r="BL127" s="14" t="s">
        <v>109</v>
      </c>
      <c r="BM127" s="144" t="s">
        <v>110</v>
      </c>
    </row>
    <row r="128" spans="1:65" s="2" customFormat="1" ht="18" customHeight="1" x14ac:dyDescent="0.2">
      <c r="A128" s="26"/>
      <c r="B128" s="139"/>
      <c r="C128" s="148" t="s">
        <v>110</v>
      </c>
      <c r="D128" s="148"/>
      <c r="E128" s="149"/>
      <c r="F128" s="154" t="s">
        <v>163</v>
      </c>
      <c r="G128" s="150" t="s">
        <v>140</v>
      </c>
      <c r="H128" s="151">
        <v>50</v>
      </c>
      <c r="I128" s="152">
        <v>2.8</v>
      </c>
      <c r="J128" s="152">
        <f t="shared" si="0"/>
        <v>140</v>
      </c>
      <c r="K128" s="147"/>
      <c r="L128" s="27"/>
      <c r="M128" s="140" t="s">
        <v>1</v>
      </c>
      <c r="N128" s="141" t="s">
        <v>35</v>
      </c>
      <c r="O128" s="142">
        <v>0.83799999999999997</v>
      </c>
      <c r="P128" s="142">
        <f t="shared" si="1"/>
        <v>41.9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4" t="s">
        <v>109</v>
      </c>
      <c r="AT128" s="144" t="s">
        <v>108</v>
      </c>
      <c r="AU128" s="144" t="s">
        <v>110</v>
      </c>
      <c r="AY128" s="14" t="s">
        <v>107</v>
      </c>
      <c r="BE128" s="145">
        <f t="shared" si="4"/>
        <v>0</v>
      </c>
      <c r="BF128" s="145">
        <f t="shared" si="5"/>
        <v>140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4" t="s">
        <v>110</v>
      </c>
      <c r="BK128" s="145">
        <f t="shared" si="9"/>
        <v>140</v>
      </c>
      <c r="BL128" s="14" t="s">
        <v>109</v>
      </c>
      <c r="BM128" s="144" t="s">
        <v>109</v>
      </c>
    </row>
    <row r="129" spans="1:65" s="2" customFormat="1" ht="18" customHeight="1" x14ac:dyDescent="0.2">
      <c r="A129" s="26"/>
      <c r="B129" s="139"/>
      <c r="C129" s="148" t="s">
        <v>111</v>
      </c>
      <c r="D129" s="148"/>
      <c r="E129" s="149"/>
      <c r="F129" s="153" t="s">
        <v>164</v>
      </c>
      <c r="G129" s="150" t="s">
        <v>140</v>
      </c>
      <c r="H129" s="151">
        <v>50</v>
      </c>
      <c r="I129" s="152">
        <v>2.8</v>
      </c>
      <c r="J129" s="152">
        <f t="shared" si="0"/>
        <v>140</v>
      </c>
      <c r="K129" s="147"/>
      <c r="L129" s="27"/>
      <c r="M129" s="140" t="s">
        <v>1</v>
      </c>
      <c r="N129" s="141" t="s">
        <v>35</v>
      </c>
      <c r="O129" s="142">
        <v>4.2000000000000003E-2</v>
      </c>
      <c r="P129" s="142">
        <f t="shared" si="1"/>
        <v>2.1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4" t="s">
        <v>109</v>
      </c>
      <c r="AT129" s="144" t="s">
        <v>108</v>
      </c>
      <c r="AU129" s="144" t="s">
        <v>110</v>
      </c>
      <c r="AY129" s="14" t="s">
        <v>107</v>
      </c>
      <c r="BE129" s="145">
        <f t="shared" si="4"/>
        <v>0</v>
      </c>
      <c r="BF129" s="145">
        <f t="shared" si="5"/>
        <v>140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4" t="s">
        <v>110</v>
      </c>
      <c r="BK129" s="145">
        <f t="shared" si="9"/>
        <v>140</v>
      </c>
      <c r="BL129" s="14" t="s">
        <v>109</v>
      </c>
      <c r="BM129" s="144" t="s">
        <v>112</v>
      </c>
    </row>
    <row r="130" spans="1:65" s="2" customFormat="1" ht="18" customHeight="1" x14ac:dyDescent="0.2">
      <c r="A130" s="26"/>
      <c r="B130" s="139"/>
      <c r="C130" s="148" t="s">
        <v>109</v>
      </c>
      <c r="D130" s="148"/>
      <c r="E130" s="149"/>
      <c r="F130" s="153" t="s">
        <v>165</v>
      </c>
      <c r="G130" s="150" t="s">
        <v>140</v>
      </c>
      <c r="H130" s="151">
        <v>1</v>
      </c>
      <c r="I130" s="152">
        <v>5250</v>
      </c>
      <c r="J130" s="152">
        <f t="shared" si="0"/>
        <v>5250</v>
      </c>
      <c r="K130" s="147"/>
      <c r="L130" s="27"/>
      <c r="M130" s="140" t="s">
        <v>1</v>
      </c>
      <c r="N130" s="141" t="s">
        <v>35</v>
      </c>
      <c r="O130" s="142">
        <v>2.5139999999999998</v>
      </c>
      <c r="P130" s="142">
        <f t="shared" si="1"/>
        <v>2.5139999999999998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4" t="s">
        <v>109</v>
      </c>
      <c r="AT130" s="144" t="s">
        <v>108</v>
      </c>
      <c r="AU130" s="144" t="s">
        <v>110</v>
      </c>
      <c r="AY130" s="14" t="s">
        <v>107</v>
      </c>
      <c r="BE130" s="145">
        <f t="shared" si="4"/>
        <v>0</v>
      </c>
      <c r="BF130" s="145">
        <f t="shared" si="5"/>
        <v>5250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4" t="s">
        <v>110</v>
      </c>
      <c r="BK130" s="145">
        <f t="shared" si="9"/>
        <v>5250</v>
      </c>
      <c r="BL130" s="14" t="s">
        <v>109</v>
      </c>
      <c r="BM130" s="144" t="s">
        <v>113</v>
      </c>
    </row>
    <row r="131" spans="1:65" s="2" customFormat="1" ht="18" customHeight="1" x14ac:dyDescent="0.2">
      <c r="A131" s="26"/>
      <c r="B131" s="139"/>
      <c r="C131" s="148" t="s">
        <v>114</v>
      </c>
      <c r="D131" s="148"/>
      <c r="E131" s="149"/>
      <c r="F131" s="153" t="s">
        <v>166</v>
      </c>
      <c r="G131" s="150" t="s">
        <v>149</v>
      </c>
      <c r="H131" s="151">
        <v>1000</v>
      </c>
      <c r="I131" s="152">
        <v>1.6</v>
      </c>
      <c r="J131" s="152">
        <f t="shared" si="0"/>
        <v>1600</v>
      </c>
      <c r="K131" s="147"/>
      <c r="L131" s="27"/>
      <c r="M131" s="140" t="s">
        <v>1</v>
      </c>
      <c r="N131" s="141" t="s">
        <v>35</v>
      </c>
      <c r="O131" s="142">
        <v>0.61299999999999999</v>
      </c>
      <c r="P131" s="142">
        <f t="shared" si="1"/>
        <v>613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4" t="s">
        <v>109</v>
      </c>
      <c r="AT131" s="144" t="s">
        <v>108</v>
      </c>
      <c r="AU131" s="144" t="s">
        <v>110</v>
      </c>
      <c r="AY131" s="14" t="s">
        <v>107</v>
      </c>
      <c r="BE131" s="145">
        <f t="shared" si="4"/>
        <v>0</v>
      </c>
      <c r="BF131" s="145">
        <f t="shared" si="5"/>
        <v>1600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4" t="s">
        <v>110</v>
      </c>
      <c r="BK131" s="145">
        <f t="shared" si="9"/>
        <v>1600</v>
      </c>
      <c r="BL131" s="14" t="s">
        <v>109</v>
      </c>
      <c r="BM131" s="144" t="s">
        <v>115</v>
      </c>
    </row>
    <row r="132" spans="1:65" s="2" customFormat="1" ht="18" customHeight="1" x14ac:dyDescent="0.2">
      <c r="A132" s="26"/>
      <c r="B132" s="139"/>
      <c r="C132" s="148" t="s">
        <v>112</v>
      </c>
      <c r="D132" s="148"/>
      <c r="E132" s="149"/>
      <c r="F132" s="153" t="s">
        <v>167</v>
      </c>
      <c r="G132" s="150" t="s">
        <v>140</v>
      </c>
      <c r="H132" s="151">
        <v>99</v>
      </c>
      <c r="I132" s="152">
        <v>43.2</v>
      </c>
      <c r="J132" s="152">
        <f t="shared" si="0"/>
        <v>4276.8</v>
      </c>
      <c r="K132" s="147"/>
      <c r="L132" s="27"/>
      <c r="M132" s="140" t="s">
        <v>1</v>
      </c>
      <c r="N132" s="141" t="s">
        <v>35</v>
      </c>
      <c r="O132" s="142">
        <v>8.1000000000000003E-2</v>
      </c>
      <c r="P132" s="142">
        <f t="shared" si="1"/>
        <v>8.0190000000000001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4" t="s">
        <v>109</v>
      </c>
      <c r="AT132" s="144" t="s">
        <v>108</v>
      </c>
      <c r="AU132" s="144" t="s">
        <v>110</v>
      </c>
      <c r="AY132" s="14" t="s">
        <v>107</v>
      </c>
      <c r="BE132" s="145">
        <f t="shared" si="4"/>
        <v>0</v>
      </c>
      <c r="BF132" s="145">
        <f t="shared" si="5"/>
        <v>4276.8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4" t="s">
        <v>110</v>
      </c>
      <c r="BK132" s="145">
        <f t="shared" si="9"/>
        <v>4276.8</v>
      </c>
      <c r="BL132" s="14" t="s">
        <v>109</v>
      </c>
      <c r="BM132" s="144" t="s">
        <v>116</v>
      </c>
    </row>
    <row r="133" spans="1:65" s="2" customFormat="1" ht="18" customHeight="1" x14ac:dyDescent="0.2">
      <c r="A133" s="26"/>
      <c r="B133" s="139"/>
      <c r="C133" s="148" t="s">
        <v>117</v>
      </c>
      <c r="D133" s="148"/>
      <c r="E133" s="149"/>
      <c r="F133" s="153" t="s">
        <v>168</v>
      </c>
      <c r="G133" s="150" t="s">
        <v>140</v>
      </c>
      <c r="H133" s="151">
        <v>210</v>
      </c>
      <c r="I133" s="152">
        <v>0.9</v>
      </c>
      <c r="J133" s="152">
        <f t="shared" si="0"/>
        <v>189</v>
      </c>
      <c r="K133" s="147"/>
      <c r="L133" s="27"/>
      <c r="M133" s="140" t="s">
        <v>1</v>
      </c>
      <c r="N133" s="141" t="s">
        <v>35</v>
      </c>
      <c r="O133" s="142">
        <v>5.4399999999999997E-2</v>
      </c>
      <c r="P133" s="142">
        <f t="shared" si="1"/>
        <v>11.423999999999999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4" t="s">
        <v>109</v>
      </c>
      <c r="AT133" s="144" t="s">
        <v>108</v>
      </c>
      <c r="AU133" s="144" t="s">
        <v>110</v>
      </c>
      <c r="AY133" s="14" t="s">
        <v>107</v>
      </c>
      <c r="BE133" s="145">
        <f t="shared" si="4"/>
        <v>0</v>
      </c>
      <c r="BF133" s="145">
        <f t="shared" si="5"/>
        <v>189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4" t="s">
        <v>110</v>
      </c>
      <c r="BK133" s="145">
        <f t="shared" si="9"/>
        <v>189</v>
      </c>
      <c r="BL133" s="14" t="s">
        <v>109</v>
      </c>
      <c r="BM133" s="144" t="s">
        <v>118</v>
      </c>
    </row>
    <row r="134" spans="1:65" s="2" customFormat="1" ht="18" customHeight="1" x14ac:dyDescent="0.2">
      <c r="A134" s="26"/>
      <c r="B134" s="139"/>
      <c r="C134" s="148" t="s">
        <v>113</v>
      </c>
      <c r="D134" s="148"/>
      <c r="E134" s="149"/>
      <c r="F134" s="154" t="s">
        <v>169</v>
      </c>
      <c r="G134" s="150" t="s">
        <v>140</v>
      </c>
      <c r="H134" s="151">
        <v>30</v>
      </c>
      <c r="I134" s="152">
        <v>0.98</v>
      </c>
      <c r="J134" s="152">
        <f t="shared" si="0"/>
        <v>29.4</v>
      </c>
      <c r="K134" s="147"/>
      <c r="L134" s="27"/>
      <c r="M134" s="140" t="s">
        <v>1</v>
      </c>
      <c r="N134" s="141" t="s">
        <v>35</v>
      </c>
      <c r="O134" s="142">
        <v>5.3899999999999998E-3</v>
      </c>
      <c r="P134" s="142">
        <f t="shared" si="1"/>
        <v>0.16169999999999998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4" t="s">
        <v>109</v>
      </c>
      <c r="AT134" s="144" t="s">
        <v>108</v>
      </c>
      <c r="AU134" s="144" t="s">
        <v>110</v>
      </c>
      <c r="AY134" s="14" t="s">
        <v>107</v>
      </c>
      <c r="BE134" s="145">
        <f t="shared" si="4"/>
        <v>0</v>
      </c>
      <c r="BF134" s="145">
        <f t="shared" si="5"/>
        <v>29.4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4" t="s">
        <v>110</v>
      </c>
      <c r="BK134" s="145">
        <f t="shared" si="9"/>
        <v>29.4</v>
      </c>
      <c r="BL134" s="14" t="s">
        <v>109</v>
      </c>
      <c r="BM134" s="144" t="s">
        <v>119</v>
      </c>
    </row>
    <row r="135" spans="1:65" s="2" customFormat="1" ht="18" customHeight="1" x14ac:dyDescent="0.2">
      <c r="A135" s="26"/>
      <c r="B135" s="139"/>
      <c r="C135" s="148" t="s">
        <v>120</v>
      </c>
      <c r="D135" s="148"/>
      <c r="E135" s="149"/>
      <c r="F135" s="153" t="s">
        <v>170</v>
      </c>
      <c r="G135" s="150" t="s">
        <v>140</v>
      </c>
      <c r="H135" s="151">
        <v>52</v>
      </c>
      <c r="I135" s="152">
        <v>7.75</v>
      </c>
      <c r="J135" s="152">
        <f t="shared" si="0"/>
        <v>403</v>
      </c>
      <c r="K135" s="147"/>
      <c r="L135" s="27"/>
      <c r="M135" s="140" t="s">
        <v>1</v>
      </c>
      <c r="N135" s="141" t="s">
        <v>35</v>
      </c>
      <c r="O135" s="142">
        <v>8.6999999999999994E-2</v>
      </c>
      <c r="P135" s="142">
        <f t="shared" si="1"/>
        <v>4.524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4" t="s">
        <v>109</v>
      </c>
      <c r="AT135" s="144" t="s">
        <v>108</v>
      </c>
      <c r="AU135" s="144" t="s">
        <v>110</v>
      </c>
      <c r="AY135" s="14" t="s">
        <v>107</v>
      </c>
      <c r="BE135" s="145">
        <f t="shared" si="4"/>
        <v>0</v>
      </c>
      <c r="BF135" s="145">
        <f t="shared" si="5"/>
        <v>403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4" t="s">
        <v>110</v>
      </c>
      <c r="BK135" s="145">
        <f t="shared" si="9"/>
        <v>403</v>
      </c>
      <c r="BL135" s="14" t="s">
        <v>109</v>
      </c>
      <c r="BM135" s="144" t="s">
        <v>121</v>
      </c>
    </row>
    <row r="136" spans="1:65" s="2" customFormat="1" ht="25.2" customHeight="1" x14ac:dyDescent="0.2">
      <c r="A136" s="26"/>
      <c r="B136" s="139"/>
      <c r="C136" s="148" t="s">
        <v>115</v>
      </c>
      <c r="D136" s="148"/>
      <c r="E136" s="149"/>
      <c r="F136" s="154" t="s">
        <v>171</v>
      </c>
      <c r="G136" s="150" t="s">
        <v>140</v>
      </c>
      <c r="H136" s="151">
        <v>2600</v>
      </c>
      <c r="I136" s="152">
        <v>0.48</v>
      </c>
      <c r="J136" s="152">
        <f t="shared" si="0"/>
        <v>1248</v>
      </c>
      <c r="K136" s="147"/>
      <c r="L136" s="27"/>
      <c r="M136" s="140" t="s">
        <v>1</v>
      </c>
      <c r="N136" s="141" t="s">
        <v>35</v>
      </c>
      <c r="O136" s="142">
        <v>8.0000000000000002E-3</v>
      </c>
      <c r="P136" s="142">
        <f t="shared" si="1"/>
        <v>20.8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4" t="s">
        <v>109</v>
      </c>
      <c r="AT136" s="144" t="s">
        <v>108</v>
      </c>
      <c r="AU136" s="144" t="s">
        <v>110</v>
      </c>
      <c r="AY136" s="14" t="s">
        <v>107</v>
      </c>
      <c r="BE136" s="145">
        <f t="shared" si="4"/>
        <v>0</v>
      </c>
      <c r="BF136" s="145">
        <f t="shared" si="5"/>
        <v>1248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4" t="s">
        <v>110</v>
      </c>
      <c r="BK136" s="145">
        <f t="shared" si="9"/>
        <v>1248</v>
      </c>
      <c r="BL136" s="14" t="s">
        <v>109</v>
      </c>
      <c r="BM136" s="144" t="s">
        <v>7</v>
      </c>
    </row>
    <row r="137" spans="1:65" s="2" customFormat="1" ht="18" customHeight="1" x14ac:dyDescent="0.2">
      <c r="A137" s="26"/>
      <c r="B137" s="139"/>
      <c r="C137" s="148" t="s">
        <v>122</v>
      </c>
      <c r="D137" s="148"/>
      <c r="E137" s="149"/>
      <c r="F137" s="154" t="s">
        <v>172</v>
      </c>
      <c r="G137" s="150" t="s">
        <v>140</v>
      </c>
      <c r="H137" s="151">
        <v>1</v>
      </c>
      <c r="I137" s="152">
        <v>750</v>
      </c>
      <c r="J137" s="152">
        <f t="shared" si="0"/>
        <v>750</v>
      </c>
      <c r="K137" s="147"/>
      <c r="L137" s="27"/>
      <c r="M137" s="140" t="s">
        <v>1</v>
      </c>
      <c r="N137" s="141" t="s">
        <v>35</v>
      </c>
      <c r="O137" s="142">
        <v>0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4" t="s">
        <v>109</v>
      </c>
      <c r="AT137" s="144" t="s">
        <v>108</v>
      </c>
      <c r="AU137" s="144" t="s">
        <v>110</v>
      </c>
      <c r="AY137" s="14" t="s">
        <v>107</v>
      </c>
      <c r="BE137" s="145">
        <f t="shared" si="4"/>
        <v>0</v>
      </c>
      <c r="BF137" s="145">
        <f t="shared" si="5"/>
        <v>750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4" t="s">
        <v>110</v>
      </c>
      <c r="BK137" s="145">
        <f t="shared" si="9"/>
        <v>750</v>
      </c>
      <c r="BL137" s="14" t="s">
        <v>109</v>
      </c>
      <c r="BM137" s="144" t="s">
        <v>123</v>
      </c>
    </row>
    <row r="138" spans="1:65" s="2" customFormat="1" ht="18" customHeight="1" x14ac:dyDescent="0.2">
      <c r="A138" s="146"/>
      <c r="B138" s="139"/>
      <c r="C138" s="148" t="s">
        <v>116</v>
      </c>
      <c r="D138" s="148"/>
      <c r="E138" s="149"/>
      <c r="F138" s="154" t="s">
        <v>173</v>
      </c>
      <c r="G138" s="150" t="s">
        <v>140</v>
      </c>
      <c r="H138" s="151">
        <v>1</v>
      </c>
      <c r="I138" s="152">
        <v>560</v>
      </c>
      <c r="J138" s="152">
        <f t="shared" si="0"/>
        <v>560</v>
      </c>
      <c r="K138" s="147"/>
      <c r="L138" s="27"/>
      <c r="M138" s="140"/>
      <c r="N138" s="141"/>
      <c r="O138" s="142"/>
      <c r="P138" s="142"/>
      <c r="Q138" s="142"/>
      <c r="R138" s="142"/>
      <c r="S138" s="142"/>
      <c r="T138" s="143"/>
      <c r="U138" s="146"/>
      <c r="V138" s="146"/>
      <c r="W138" s="146"/>
      <c r="X138" s="146"/>
      <c r="Y138" s="146"/>
      <c r="Z138" s="146"/>
      <c r="AA138" s="146"/>
      <c r="AB138" s="146"/>
      <c r="AC138" s="146"/>
      <c r="AD138" s="146"/>
      <c r="AE138" s="146"/>
      <c r="AR138" s="144"/>
      <c r="AT138" s="144"/>
      <c r="AU138" s="144"/>
      <c r="AY138" s="14"/>
      <c r="BE138" s="145"/>
      <c r="BF138" s="145"/>
      <c r="BG138" s="145"/>
      <c r="BH138" s="145"/>
      <c r="BI138" s="145"/>
      <c r="BJ138" s="14"/>
      <c r="BK138" s="145">
        <f t="shared" si="9"/>
        <v>560</v>
      </c>
      <c r="BL138" s="14"/>
      <c r="BM138" s="144"/>
    </row>
    <row r="139" spans="1:65" s="2" customFormat="1" ht="18" customHeight="1" x14ac:dyDescent="0.2">
      <c r="A139" s="146"/>
      <c r="B139" s="139"/>
      <c r="C139" s="148">
        <v>13</v>
      </c>
      <c r="D139" s="148"/>
      <c r="E139" s="149"/>
      <c r="F139" s="154" t="s">
        <v>174</v>
      </c>
      <c r="G139" s="150" t="s">
        <v>149</v>
      </c>
      <c r="H139" s="151">
        <v>200</v>
      </c>
      <c r="I139" s="152">
        <v>2.78</v>
      </c>
      <c r="J139" s="152">
        <f t="shared" si="0"/>
        <v>556</v>
      </c>
      <c r="K139" s="147"/>
      <c r="L139" s="27"/>
      <c r="M139" s="140"/>
      <c r="N139" s="141"/>
      <c r="O139" s="142"/>
      <c r="P139" s="142"/>
      <c r="Q139" s="142"/>
      <c r="R139" s="142"/>
      <c r="S139" s="142"/>
      <c r="T139" s="143"/>
      <c r="U139" s="146"/>
      <c r="V139" s="146"/>
      <c r="W139" s="146"/>
      <c r="X139" s="146"/>
      <c r="Y139" s="146"/>
      <c r="Z139" s="146"/>
      <c r="AA139" s="146"/>
      <c r="AB139" s="146"/>
      <c r="AC139" s="146"/>
      <c r="AD139" s="146"/>
      <c r="AE139" s="146"/>
      <c r="AR139" s="144"/>
      <c r="AT139" s="144"/>
      <c r="AU139" s="144"/>
      <c r="AY139" s="14"/>
      <c r="BE139" s="145"/>
      <c r="BF139" s="145"/>
      <c r="BG139" s="145"/>
      <c r="BH139" s="145"/>
      <c r="BI139" s="145"/>
      <c r="BJ139" s="14"/>
      <c r="BK139" s="145">
        <f t="shared" si="9"/>
        <v>556</v>
      </c>
      <c r="BL139" s="14"/>
      <c r="BM139" s="144"/>
    </row>
    <row r="140" spans="1:65" s="2" customFormat="1" ht="18" customHeight="1" x14ac:dyDescent="0.2">
      <c r="A140" s="146"/>
      <c r="B140" s="139"/>
      <c r="C140" s="148">
        <v>14</v>
      </c>
      <c r="D140" s="148"/>
      <c r="E140" s="149"/>
      <c r="F140" s="154" t="s">
        <v>175</v>
      </c>
      <c r="G140" s="150" t="s">
        <v>140</v>
      </c>
      <c r="H140" s="151">
        <v>200</v>
      </c>
      <c r="I140" s="152">
        <v>0.22</v>
      </c>
      <c r="J140" s="152">
        <f t="shared" si="0"/>
        <v>44</v>
      </c>
      <c r="K140" s="147"/>
      <c r="L140" s="27"/>
      <c r="M140" s="140"/>
      <c r="N140" s="141"/>
      <c r="O140" s="142"/>
      <c r="P140" s="142"/>
      <c r="Q140" s="142"/>
      <c r="R140" s="142"/>
      <c r="S140" s="142"/>
      <c r="T140" s="143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R140" s="144"/>
      <c r="AT140" s="144"/>
      <c r="AU140" s="144"/>
      <c r="AY140" s="14"/>
      <c r="BE140" s="145"/>
      <c r="BF140" s="145"/>
      <c r="BG140" s="145"/>
      <c r="BH140" s="145"/>
      <c r="BI140" s="145"/>
      <c r="BJ140" s="14"/>
      <c r="BK140" s="145">
        <f t="shared" si="9"/>
        <v>44</v>
      </c>
      <c r="BL140" s="14"/>
      <c r="BM140" s="144"/>
    </row>
    <row r="141" spans="1:65" s="2" customFormat="1" ht="18" customHeight="1" x14ac:dyDescent="0.2">
      <c r="A141" s="146"/>
      <c r="B141" s="139"/>
      <c r="C141" s="148">
        <v>15</v>
      </c>
      <c r="D141" s="148"/>
      <c r="E141" s="149"/>
      <c r="F141" s="154" t="s">
        <v>176</v>
      </c>
      <c r="G141" s="150" t="s">
        <v>140</v>
      </c>
      <c r="H141" s="151">
        <v>200</v>
      </c>
      <c r="I141" s="152">
        <v>0.28000000000000003</v>
      </c>
      <c r="J141" s="152">
        <f t="shared" si="0"/>
        <v>56</v>
      </c>
      <c r="K141" s="147"/>
      <c r="L141" s="27"/>
      <c r="M141" s="140"/>
      <c r="N141" s="141"/>
      <c r="O141" s="142"/>
      <c r="P141" s="142"/>
      <c r="Q141" s="142"/>
      <c r="R141" s="142"/>
      <c r="S141" s="142"/>
      <c r="T141" s="143"/>
      <c r="U141" s="146"/>
      <c r="V141" s="146"/>
      <c r="W141" s="146"/>
      <c r="X141" s="146"/>
      <c r="Y141" s="146"/>
      <c r="Z141" s="146"/>
      <c r="AA141" s="146"/>
      <c r="AB141" s="146"/>
      <c r="AC141" s="146"/>
      <c r="AD141" s="146"/>
      <c r="AE141" s="146"/>
      <c r="AR141" s="144"/>
      <c r="AT141" s="144"/>
      <c r="AU141" s="144"/>
      <c r="AY141" s="14"/>
      <c r="BE141" s="145"/>
      <c r="BF141" s="145"/>
      <c r="BG141" s="145"/>
      <c r="BH141" s="145"/>
      <c r="BI141" s="145"/>
      <c r="BJ141" s="14"/>
      <c r="BK141" s="145">
        <f t="shared" si="9"/>
        <v>56</v>
      </c>
      <c r="BL141" s="14"/>
      <c r="BM141" s="144"/>
    </row>
    <row r="142" spans="1:65" s="2" customFormat="1" ht="18" customHeight="1" x14ac:dyDescent="0.2">
      <c r="A142" s="146"/>
      <c r="B142" s="139"/>
      <c r="C142" s="148">
        <v>16</v>
      </c>
      <c r="D142" s="148"/>
      <c r="E142" s="149"/>
      <c r="F142" s="154" t="s">
        <v>177</v>
      </c>
      <c r="G142" s="150" t="s">
        <v>140</v>
      </c>
      <c r="H142" s="151">
        <v>6</v>
      </c>
      <c r="I142" s="152">
        <v>180</v>
      </c>
      <c r="J142" s="152">
        <f t="shared" si="0"/>
        <v>1080</v>
      </c>
      <c r="K142" s="147"/>
      <c r="L142" s="27"/>
      <c r="M142" s="140"/>
      <c r="N142" s="141"/>
      <c r="O142" s="142"/>
      <c r="P142" s="142"/>
      <c r="Q142" s="142"/>
      <c r="R142" s="142"/>
      <c r="S142" s="142"/>
      <c r="T142" s="143"/>
      <c r="U142" s="146"/>
      <c r="V142" s="146"/>
      <c r="W142" s="146"/>
      <c r="X142" s="146"/>
      <c r="Y142" s="146"/>
      <c r="Z142" s="146"/>
      <c r="AA142" s="146"/>
      <c r="AB142" s="146"/>
      <c r="AC142" s="146"/>
      <c r="AD142" s="146"/>
      <c r="AE142" s="146"/>
      <c r="AR142" s="144"/>
      <c r="AT142" s="144"/>
      <c r="AU142" s="144"/>
      <c r="AY142" s="14"/>
      <c r="BE142" s="145"/>
      <c r="BF142" s="145"/>
      <c r="BG142" s="145"/>
      <c r="BH142" s="145"/>
      <c r="BI142" s="145"/>
      <c r="BJ142" s="14"/>
      <c r="BK142" s="145">
        <f t="shared" si="9"/>
        <v>1080</v>
      </c>
      <c r="BL142" s="14"/>
      <c r="BM142" s="144"/>
    </row>
    <row r="143" spans="1:65" s="2" customFormat="1" ht="18" customHeight="1" x14ac:dyDescent="0.2">
      <c r="A143" s="146"/>
      <c r="B143" s="139"/>
      <c r="C143" s="148">
        <v>17</v>
      </c>
      <c r="D143" s="148"/>
      <c r="E143" s="149"/>
      <c r="F143" s="154" t="s">
        <v>178</v>
      </c>
      <c r="G143" s="150" t="s">
        <v>149</v>
      </c>
      <c r="H143" s="151">
        <v>40</v>
      </c>
      <c r="I143" s="152">
        <v>22</v>
      </c>
      <c r="J143" s="152">
        <f t="shared" si="0"/>
        <v>880</v>
      </c>
      <c r="K143" s="147"/>
      <c r="L143" s="27"/>
      <c r="M143" s="140"/>
      <c r="N143" s="141"/>
      <c r="O143" s="142"/>
      <c r="P143" s="142"/>
      <c r="Q143" s="142"/>
      <c r="R143" s="142"/>
      <c r="S143" s="142"/>
      <c r="T143" s="143"/>
      <c r="U143" s="146"/>
      <c r="V143" s="146"/>
      <c r="W143" s="146"/>
      <c r="X143" s="146"/>
      <c r="Y143" s="146"/>
      <c r="Z143" s="146"/>
      <c r="AA143" s="146"/>
      <c r="AB143" s="146"/>
      <c r="AC143" s="146"/>
      <c r="AD143" s="146"/>
      <c r="AE143" s="146"/>
      <c r="AR143" s="144"/>
      <c r="AT143" s="144"/>
      <c r="AU143" s="144"/>
      <c r="AY143" s="14"/>
      <c r="BE143" s="145"/>
      <c r="BF143" s="145"/>
      <c r="BG143" s="145"/>
      <c r="BH143" s="145"/>
      <c r="BI143" s="145"/>
      <c r="BJ143" s="14"/>
      <c r="BK143" s="145">
        <f t="shared" si="9"/>
        <v>880</v>
      </c>
      <c r="BL143" s="14"/>
      <c r="BM143" s="144"/>
    </row>
    <row r="144" spans="1:65" s="2" customFormat="1" ht="18" customHeight="1" x14ac:dyDescent="0.2">
      <c r="A144" s="146"/>
      <c r="B144" s="139"/>
      <c r="C144" s="148">
        <v>18</v>
      </c>
      <c r="D144" s="148"/>
      <c r="E144" s="149"/>
      <c r="F144" s="153" t="s">
        <v>179</v>
      </c>
      <c r="G144" s="150" t="s">
        <v>149</v>
      </c>
      <c r="H144" s="151">
        <v>60</v>
      </c>
      <c r="I144" s="152">
        <v>2.5</v>
      </c>
      <c r="J144" s="152">
        <f t="shared" si="0"/>
        <v>150</v>
      </c>
      <c r="K144" s="147"/>
      <c r="L144" s="27"/>
      <c r="M144" s="140"/>
      <c r="N144" s="141"/>
      <c r="O144" s="142"/>
      <c r="P144" s="142"/>
      <c r="Q144" s="142"/>
      <c r="R144" s="142"/>
      <c r="S144" s="142"/>
      <c r="T144" s="143"/>
      <c r="U144" s="146"/>
      <c r="V144" s="146"/>
      <c r="W144" s="146"/>
      <c r="X144" s="146"/>
      <c r="Y144" s="146"/>
      <c r="Z144" s="146"/>
      <c r="AA144" s="146"/>
      <c r="AB144" s="146"/>
      <c r="AC144" s="146"/>
      <c r="AD144" s="146"/>
      <c r="AE144" s="146"/>
      <c r="AR144" s="144"/>
      <c r="AT144" s="144"/>
      <c r="AU144" s="144"/>
      <c r="AY144" s="14"/>
      <c r="BE144" s="145"/>
      <c r="BF144" s="145"/>
      <c r="BG144" s="145"/>
      <c r="BH144" s="145"/>
      <c r="BI144" s="145"/>
      <c r="BJ144" s="14"/>
      <c r="BK144" s="145">
        <f t="shared" si="9"/>
        <v>150</v>
      </c>
      <c r="BL144" s="14"/>
      <c r="BM144" s="144"/>
    </row>
    <row r="145" spans="1:65" s="2" customFormat="1" ht="18" customHeight="1" x14ac:dyDescent="0.2">
      <c r="A145" s="26"/>
      <c r="B145" s="139"/>
      <c r="C145" s="148">
        <v>19</v>
      </c>
      <c r="D145" s="148"/>
      <c r="E145" s="149"/>
      <c r="F145" s="153" t="s">
        <v>180</v>
      </c>
      <c r="G145" s="150" t="s">
        <v>140</v>
      </c>
      <c r="H145" s="151">
        <v>1</v>
      </c>
      <c r="I145" s="152">
        <v>5200</v>
      </c>
      <c r="J145" s="152">
        <f t="shared" si="0"/>
        <v>5200</v>
      </c>
      <c r="K145" s="147"/>
      <c r="L145" s="27"/>
      <c r="M145" s="140" t="s">
        <v>1</v>
      </c>
      <c r="N145" s="141" t="s">
        <v>35</v>
      </c>
      <c r="O145" s="142">
        <v>0.39800000000000002</v>
      </c>
      <c r="P145" s="142">
        <f t="shared" si="1"/>
        <v>0.39800000000000002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4" t="s">
        <v>109</v>
      </c>
      <c r="AT145" s="144" t="s">
        <v>108</v>
      </c>
      <c r="AU145" s="144" t="s">
        <v>110</v>
      </c>
      <c r="AY145" s="14" t="s">
        <v>107</v>
      </c>
      <c r="BE145" s="145">
        <f t="shared" si="4"/>
        <v>0</v>
      </c>
      <c r="BF145" s="145">
        <f t="shared" si="5"/>
        <v>5200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4" t="s">
        <v>110</v>
      </c>
      <c r="BK145" s="145">
        <f t="shared" si="9"/>
        <v>5200</v>
      </c>
      <c r="BL145" s="14" t="s">
        <v>109</v>
      </c>
      <c r="BM145" s="144" t="s">
        <v>124</v>
      </c>
    </row>
    <row r="146" spans="1:65" s="12" customFormat="1" ht="9" customHeight="1" x14ac:dyDescent="0.2">
      <c r="B146" s="127"/>
      <c r="C146" s="43"/>
      <c r="D146" s="43"/>
      <c r="E146" s="43"/>
      <c r="F146" s="43"/>
      <c r="G146" s="43"/>
      <c r="H146" s="43"/>
      <c r="I146" s="43"/>
      <c r="J146" s="43"/>
      <c r="L146" s="127"/>
      <c r="M146" s="131"/>
      <c r="N146" s="132"/>
      <c r="O146" s="132"/>
      <c r="P146" s="133" t="e">
        <f>SUM(#REF!)</f>
        <v>#REF!</v>
      </c>
      <c r="Q146" s="132"/>
      <c r="R146" s="133" t="e">
        <f>SUM(#REF!)</f>
        <v>#REF!</v>
      </c>
      <c r="S146" s="132"/>
      <c r="T146" s="134" t="e">
        <f>SUM(#REF!)</f>
        <v>#REF!</v>
      </c>
      <c r="AR146" s="128" t="s">
        <v>77</v>
      </c>
      <c r="AT146" s="135" t="s">
        <v>68</v>
      </c>
      <c r="AU146" s="135" t="s">
        <v>77</v>
      </c>
      <c r="AY146" s="128" t="s">
        <v>107</v>
      </c>
      <c r="BK146" s="136" t="e">
        <f>SUM(BK147:BK167)</f>
        <v>#REF!</v>
      </c>
    </row>
    <row r="147" spans="1:65" s="2" customFormat="1" ht="24.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26"/>
      <c r="X147" s="26"/>
      <c r="Y147" s="26"/>
      <c r="Z147" s="26"/>
      <c r="AA147" s="26"/>
      <c r="AB147" s="26"/>
      <c r="AC147" s="26"/>
      <c r="AD147" s="26"/>
      <c r="AE147" s="26"/>
      <c r="AR147" s="144" t="s">
        <v>109</v>
      </c>
      <c r="AT147" s="144" t="s">
        <v>108</v>
      </c>
      <c r="AU147" s="144" t="s">
        <v>110</v>
      </c>
      <c r="AY147" s="14" t="s">
        <v>107</v>
      </c>
      <c r="BE147" s="145" t="e">
        <f>IF(#REF!="základná",#REF!,0)</f>
        <v>#REF!</v>
      </c>
      <c r="BF147" s="145" t="e">
        <f>IF(#REF!="znížená",#REF!,0)</f>
        <v>#REF!</v>
      </c>
      <c r="BG147" s="145" t="e">
        <f>IF(#REF!="zákl. prenesená",#REF!,0)</f>
        <v>#REF!</v>
      </c>
      <c r="BH147" s="145" t="e">
        <f>IF(#REF!="zníž. prenesená",#REF!,0)</f>
        <v>#REF!</v>
      </c>
      <c r="BI147" s="145" t="e">
        <f>IF(#REF!="nulová",#REF!,0)</f>
        <v>#REF!</v>
      </c>
      <c r="BJ147" s="14" t="s">
        <v>110</v>
      </c>
      <c r="BK147" s="145" t="e">
        <f>ROUND(#REF!*#REF!,2)</f>
        <v>#REF!</v>
      </c>
      <c r="BL147" s="14" t="s">
        <v>109</v>
      </c>
      <c r="BM147" s="144" t="s">
        <v>125</v>
      </c>
    </row>
    <row r="148" spans="1:65" s="2" customFormat="1" ht="21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26"/>
      <c r="X148" s="26"/>
      <c r="Y148" s="26"/>
      <c r="Z148" s="26"/>
      <c r="AA148" s="26"/>
      <c r="AB148" s="26"/>
      <c r="AC148" s="26"/>
      <c r="AD148" s="26"/>
      <c r="AE148" s="26"/>
      <c r="AR148" s="144" t="s">
        <v>113</v>
      </c>
      <c r="AT148" s="144" t="s">
        <v>126</v>
      </c>
      <c r="AU148" s="144" t="s">
        <v>110</v>
      </c>
      <c r="AY148" s="14" t="s">
        <v>107</v>
      </c>
      <c r="BE148" s="145" t="e">
        <f>IF(#REF!="základná",#REF!,0)</f>
        <v>#REF!</v>
      </c>
      <c r="BF148" s="145" t="e">
        <f>IF(#REF!="znížená",#REF!,0)</f>
        <v>#REF!</v>
      </c>
      <c r="BG148" s="145" t="e">
        <f>IF(#REF!="zákl. prenesená",#REF!,0)</f>
        <v>#REF!</v>
      </c>
      <c r="BH148" s="145" t="e">
        <f>IF(#REF!="zníž. prenesená",#REF!,0)</f>
        <v>#REF!</v>
      </c>
      <c r="BI148" s="145" t="e">
        <f>IF(#REF!="nulová",#REF!,0)</f>
        <v>#REF!</v>
      </c>
      <c r="BJ148" s="14" t="s">
        <v>110</v>
      </c>
      <c r="BK148" s="145" t="e">
        <f>ROUND(#REF!*#REF!,2)</f>
        <v>#REF!</v>
      </c>
      <c r="BL148" s="14" t="s">
        <v>109</v>
      </c>
      <c r="BM148" s="144" t="s">
        <v>127</v>
      </c>
    </row>
    <row r="149" spans="1:65" s="2" customFormat="1" ht="21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26"/>
      <c r="X149" s="26"/>
      <c r="Y149" s="26"/>
      <c r="Z149" s="26"/>
      <c r="AA149" s="26"/>
      <c r="AB149" s="26"/>
      <c r="AC149" s="26"/>
      <c r="AD149" s="26"/>
      <c r="AE149" s="26"/>
      <c r="AR149" s="144" t="s">
        <v>113</v>
      </c>
      <c r="AT149" s="144" t="s">
        <v>126</v>
      </c>
      <c r="AU149" s="144" t="s">
        <v>110</v>
      </c>
      <c r="AY149" s="14" t="s">
        <v>107</v>
      </c>
      <c r="BE149" s="145" t="e">
        <f>IF(#REF!="základná",#REF!,0)</f>
        <v>#REF!</v>
      </c>
      <c r="BF149" s="145" t="e">
        <f>IF(#REF!="znížená",#REF!,0)</f>
        <v>#REF!</v>
      </c>
      <c r="BG149" s="145" t="e">
        <f>IF(#REF!="zákl. prenesená",#REF!,0)</f>
        <v>#REF!</v>
      </c>
      <c r="BH149" s="145" t="e">
        <f>IF(#REF!="zníž. prenesená",#REF!,0)</f>
        <v>#REF!</v>
      </c>
      <c r="BI149" s="145" t="e">
        <f>IF(#REF!="nulová",#REF!,0)</f>
        <v>#REF!</v>
      </c>
      <c r="BJ149" s="14" t="s">
        <v>110</v>
      </c>
      <c r="BK149" s="145" t="e">
        <f>ROUND(#REF!*#REF!,2)</f>
        <v>#REF!</v>
      </c>
      <c r="BL149" s="14" t="s">
        <v>109</v>
      </c>
      <c r="BM149" s="144" t="s">
        <v>128</v>
      </c>
    </row>
    <row r="150" spans="1:65" s="2" customFormat="1" ht="21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26"/>
      <c r="X150" s="26"/>
      <c r="Y150" s="26"/>
      <c r="Z150" s="26"/>
      <c r="AA150" s="26"/>
      <c r="AB150" s="26"/>
      <c r="AC150" s="26"/>
      <c r="AD150" s="26"/>
      <c r="AE150" s="26"/>
      <c r="AR150" s="144" t="s">
        <v>113</v>
      </c>
      <c r="AT150" s="144" t="s">
        <v>126</v>
      </c>
      <c r="AU150" s="144" t="s">
        <v>110</v>
      </c>
      <c r="AY150" s="14" t="s">
        <v>107</v>
      </c>
      <c r="BE150" s="145" t="e">
        <f>IF(#REF!="základná",#REF!,0)</f>
        <v>#REF!</v>
      </c>
      <c r="BF150" s="145" t="e">
        <f>IF(#REF!="znížená",#REF!,0)</f>
        <v>#REF!</v>
      </c>
      <c r="BG150" s="145" t="e">
        <f>IF(#REF!="zákl. prenesená",#REF!,0)</f>
        <v>#REF!</v>
      </c>
      <c r="BH150" s="145" t="e">
        <f>IF(#REF!="zníž. prenesená",#REF!,0)</f>
        <v>#REF!</v>
      </c>
      <c r="BI150" s="145" t="e">
        <f>IF(#REF!="nulová",#REF!,0)</f>
        <v>#REF!</v>
      </c>
      <c r="BJ150" s="14" t="s">
        <v>110</v>
      </c>
      <c r="BK150" s="145" t="e">
        <f>ROUND(#REF!*#REF!,2)</f>
        <v>#REF!</v>
      </c>
      <c r="BL150" s="14" t="s">
        <v>109</v>
      </c>
      <c r="BM150" s="144" t="s">
        <v>129</v>
      </c>
    </row>
    <row r="151" spans="1:65" s="2" customFormat="1" ht="33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26"/>
      <c r="X151" s="26"/>
      <c r="Y151" s="26"/>
      <c r="Z151" s="26"/>
      <c r="AA151" s="26"/>
      <c r="AB151" s="26"/>
      <c r="AC151" s="26"/>
      <c r="AD151" s="26"/>
      <c r="AE151" s="26"/>
      <c r="AR151" s="144" t="s">
        <v>109</v>
      </c>
      <c r="AT151" s="144" t="s">
        <v>108</v>
      </c>
      <c r="AU151" s="144" t="s">
        <v>110</v>
      </c>
      <c r="AY151" s="14" t="s">
        <v>107</v>
      </c>
      <c r="BE151" s="145" t="e">
        <f>IF(#REF!="základná",#REF!,0)</f>
        <v>#REF!</v>
      </c>
      <c r="BF151" s="145" t="e">
        <f>IF(#REF!="znížená",#REF!,0)</f>
        <v>#REF!</v>
      </c>
      <c r="BG151" s="145" t="e">
        <f>IF(#REF!="zákl. prenesená",#REF!,0)</f>
        <v>#REF!</v>
      </c>
      <c r="BH151" s="145" t="e">
        <f>IF(#REF!="zníž. prenesená",#REF!,0)</f>
        <v>#REF!</v>
      </c>
      <c r="BI151" s="145" t="e">
        <f>IF(#REF!="nulová",#REF!,0)</f>
        <v>#REF!</v>
      </c>
      <c r="BJ151" s="14" t="s">
        <v>110</v>
      </c>
      <c r="BK151" s="145" t="e">
        <f>ROUND(#REF!*#REF!,2)</f>
        <v>#REF!</v>
      </c>
      <c r="BL151" s="14" t="s">
        <v>109</v>
      </c>
      <c r="BM151" s="144" t="s">
        <v>130</v>
      </c>
    </row>
    <row r="152" spans="1:65" s="2" customFormat="1" ht="24.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26"/>
      <c r="X152" s="26"/>
      <c r="Y152" s="26"/>
      <c r="Z152" s="26"/>
      <c r="AA152" s="26"/>
      <c r="AB152" s="26"/>
      <c r="AC152" s="26"/>
      <c r="AD152" s="26"/>
      <c r="AE152" s="26"/>
      <c r="AR152" s="144" t="s">
        <v>113</v>
      </c>
      <c r="AT152" s="144" t="s">
        <v>126</v>
      </c>
      <c r="AU152" s="144" t="s">
        <v>110</v>
      </c>
      <c r="AY152" s="14" t="s">
        <v>107</v>
      </c>
      <c r="BE152" s="145" t="e">
        <f>IF(#REF!="základná",#REF!,0)</f>
        <v>#REF!</v>
      </c>
      <c r="BF152" s="145" t="e">
        <f>IF(#REF!="znížená",#REF!,0)</f>
        <v>#REF!</v>
      </c>
      <c r="BG152" s="145" t="e">
        <f>IF(#REF!="zákl. prenesená",#REF!,0)</f>
        <v>#REF!</v>
      </c>
      <c r="BH152" s="145" t="e">
        <f>IF(#REF!="zníž. prenesená",#REF!,0)</f>
        <v>#REF!</v>
      </c>
      <c r="BI152" s="145" t="e">
        <f>IF(#REF!="nulová",#REF!,0)</f>
        <v>#REF!</v>
      </c>
      <c r="BJ152" s="14" t="s">
        <v>110</v>
      </c>
      <c r="BK152" s="145" t="e">
        <f>ROUND(#REF!*#REF!,2)</f>
        <v>#REF!</v>
      </c>
      <c r="BL152" s="14" t="s">
        <v>109</v>
      </c>
      <c r="BM152" s="144" t="s">
        <v>131</v>
      </c>
    </row>
    <row r="153" spans="1:65" s="2" customFormat="1" ht="21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26"/>
      <c r="X153" s="26"/>
      <c r="Y153" s="26"/>
      <c r="Z153" s="26"/>
      <c r="AA153" s="26"/>
      <c r="AB153" s="26"/>
      <c r="AC153" s="26"/>
      <c r="AD153" s="26"/>
      <c r="AE153" s="26"/>
      <c r="AR153" s="144" t="s">
        <v>109</v>
      </c>
      <c r="AT153" s="144" t="s">
        <v>108</v>
      </c>
      <c r="AU153" s="144" t="s">
        <v>110</v>
      </c>
      <c r="AY153" s="14" t="s">
        <v>107</v>
      </c>
      <c r="BE153" s="145" t="e">
        <f>IF(#REF!="základná",#REF!,0)</f>
        <v>#REF!</v>
      </c>
      <c r="BF153" s="145" t="e">
        <f>IF(#REF!="znížená",#REF!,0)</f>
        <v>#REF!</v>
      </c>
      <c r="BG153" s="145" t="e">
        <f>IF(#REF!="zákl. prenesená",#REF!,0)</f>
        <v>#REF!</v>
      </c>
      <c r="BH153" s="145" t="e">
        <f>IF(#REF!="zníž. prenesená",#REF!,0)</f>
        <v>#REF!</v>
      </c>
      <c r="BI153" s="145" t="e">
        <f>IF(#REF!="nulová",#REF!,0)</f>
        <v>#REF!</v>
      </c>
      <c r="BJ153" s="14" t="s">
        <v>110</v>
      </c>
      <c r="BK153" s="145" t="e">
        <f>ROUND(#REF!*#REF!,2)</f>
        <v>#REF!</v>
      </c>
      <c r="BL153" s="14" t="s">
        <v>109</v>
      </c>
      <c r="BM153" s="144" t="s">
        <v>132</v>
      </c>
    </row>
    <row r="154" spans="1:65" s="2" customFormat="1" ht="21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26"/>
      <c r="X154" s="26"/>
      <c r="Y154" s="26"/>
      <c r="Z154" s="26"/>
      <c r="AA154" s="26"/>
      <c r="AB154" s="26"/>
      <c r="AC154" s="26"/>
      <c r="AD154" s="26"/>
      <c r="AE154" s="26"/>
      <c r="AR154" s="144" t="s">
        <v>109</v>
      </c>
      <c r="AT154" s="144" t="s">
        <v>108</v>
      </c>
      <c r="AU154" s="144" t="s">
        <v>110</v>
      </c>
      <c r="AY154" s="14" t="s">
        <v>107</v>
      </c>
      <c r="BE154" s="145" t="e">
        <f>IF(#REF!="základná",#REF!,0)</f>
        <v>#REF!</v>
      </c>
      <c r="BF154" s="145" t="e">
        <f>IF(#REF!="znížená",#REF!,0)</f>
        <v>#REF!</v>
      </c>
      <c r="BG154" s="145" t="e">
        <f>IF(#REF!="zákl. prenesená",#REF!,0)</f>
        <v>#REF!</v>
      </c>
      <c r="BH154" s="145" t="e">
        <f>IF(#REF!="zníž. prenesená",#REF!,0)</f>
        <v>#REF!</v>
      </c>
      <c r="BI154" s="145" t="e">
        <f>IF(#REF!="nulová",#REF!,0)</f>
        <v>#REF!</v>
      </c>
      <c r="BJ154" s="14" t="s">
        <v>110</v>
      </c>
      <c r="BK154" s="145" t="e">
        <f>ROUND(#REF!*#REF!,2)</f>
        <v>#REF!</v>
      </c>
      <c r="BL154" s="14" t="s">
        <v>109</v>
      </c>
      <c r="BM154" s="144" t="s">
        <v>133</v>
      </c>
    </row>
    <row r="155" spans="1:65" s="2" customFormat="1" ht="33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26"/>
      <c r="X155" s="26"/>
      <c r="Y155" s="26"/>
      <c r="Z155" s="26"/>
      <c r="AA155" s="26"/>
      <c r="AB155" s="26"/>
      <c r="AC155" s="26"/>
      <c r="AD155" s="26"/>
      <c r="AE155" s="26"/>
      <c r="AR155" s="144" t="s">
        <v>109</v>
      </c>
      <c r="AT155" s="144" t="s">
        <v>108</v>
      </c>
      <c r="AU155" s="144" t="s">
        <v>110</v>
      </c>
      <c r="AY155" s="14" t="s">
        <v>107</v>
      </c>
      <c r="BE155" s="145" t="e">
        <f>IF(#REF!="základná",#REF!,0)</f>
        <v>#REF!</v>
      </c>
      <c r="BF155" s="145" t="e">
        <f>IF(#REF!="znížená",#REF!,0)</f>
        <v>#REF!</v>
      </c>
      <c r="BG155" s="145" t="e">
        <f>IF(#REF!="zákl. prenesená",#REF!,0)</f>
        <v>#REF!</v>
      </c>
      <c r="BH155" s="145" t="e">
        <f>IF(#REF!="zníž. prenesená",#REF!,0)</f>
        <v>#REF!</v>
      </c>
      <c r="BI155" s="145" t="e">
        <f>IF(#REF!="nulová",#REF!,0)</f>
        <v>#REF!</v>
      </c>
      <c r="BJ155" s="14" t="s">
        <v>110</v>
      </c>
      <c r="BK155" s="145" t="e">
        <f>ROUND(#REF!*#REF!,2)</f>
        <v>#REF!</v>
      </c>
      <c r="BL155" s="14" t="s">
        <v>109</v>
      </c>
      <c r="BM155" s="144" t="s">
        <v>134</v>
      </c>
    </row>
    <row r="156" spans="1:65" s="2" customFormat="1" ht="24.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26"/>
      <c r="X156" s="26"/>
      <c r="Y156" s="26"/>
      <c r="Z156" s="26"/>
      <c r="AA156" s="26"/>
      <c r="AB156" s="26"/>
      <c r="AC156" s="26"/>
      <c r="AD156" s="26"/>
      <c r="AE156" s="26"/>
      <c r="AR156" s="144" t="s">
        <v>113</v>
      </c>
      <c r="AT156" s="144" t="s">
        <v>126</v>
      </c>
      <c r="AU156" s="144" t="s">
        <v>110</v>
      </c>
      <c r="AY156" s="14" t="s">
        <v>107</v>
      </c>
      <c r="BE156" s="145" t="e">
        <f>IF(#REF!="základná",#REF!,0)</f>
        <v>#REF!</v>
      </c>
      <c r="BF156" s="145" t="e">
        <f>IF(#REF!="znížená",#REF!,0)</f>
        <v>#REF!</v>
      </c>
      <c r="BG156" s="145" t="e">
        <f>IF(#REF!="zákl. prenesená",#REF!,0)</f>
        <v>#REF!</v>
      </c>
      <c r="BH156" s="145" t="e">
        <f>IF(#REF!="zníž. prenesená",#REF!,0)</f>
        <v>#REF!</v>
      </c>
      <c r="BI156" s="145" t="e">
        <f>IF(#REF!="nulová",#REF!,0)</f>
        <v>#REF!</v>
      </c>
      <c r="BJ156" s="14" t="s">
        <v>110</v>
      </c>
      <c r="BK156" s="145" t="e">
        <f>ROUND(#REF!*#REF!,2)</f>
        <v>#REF!</v>
      </c>
      <c r="BL156" s="14" t="s">
        <v>109</v>
      </c>
      <c r="BM156" s="144" t="s">
        <v>135</v>
      </c>
    </row>
    <row r="157" spans="1:65" s="2" customFormat="1" ht="16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26"/>
      <c r="X157" s="26"/>
      <c r="Y157" s="26"/>
      <c r="Z157" s="26"/>
      <c r="AA157" s="26"/>
      <c r="AB157" s="26"/>
      <c r="AC157" s="26"/>
      <c r="AD157" s="26"/>
      <c r="AE157" s="26"/>
      <c r="AR157" s="144" t="s">
        <v>113</v>
      </c>
      <c r="AT157" s="144" t="s">
        <v>126</v>
      </c>
      <c r="AU157" s="144" t="s">
        <v>110</v>
      </c>
      <c r="AY157" s="14" t="s">
        <v>107</v>
      </c>
      <c r="BE157" s="145" t="e">
        <f>IF(#REF!="základná",#REF!,0)</f>
        <v>#REF!</v>
      </c>
      <c r="BF157" s="145" t="e">
        <f>IF(#REF!="znížená",#REF!,0)</f>
        <v>#REF!</v>
      </c>
      <c r="BG157" s="145" t="e">
        <f>IF(#REF!="zákl. prenesená",#REF!,0)</f>
        <v>#REF!</v>
      </c>
      <c r="BH157" s="145" t="e">
        <f>IF(#REF!="zníž. prenesená",#REF!,0)</f>
        <v>#REF!</v>
      </c>
      <c r="BI157" s="145" t="e">
        <f>IF(#REF!="nulová",#REF!,0)</f>
        <v>#REF!</v>
      </c>
      <c r="BJ157" s="14" t="s">
        <v>110</v>
      </c>
      <c r="BK157" s="145" t="e">
        <f>ROUND(#REF!*#REF!,2)</f>
        <v>#REF!</v>
      </c>
      <c r="BL157" s="14" t="s">
        <v>109</v>
      </c>
      <c r="BM157" s="144" t="s">
        <v>136</v>
      </c>
    </row>
    <row r="158" spans="1:65" s="2" customFormat="1" ht="24.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26"/>
      <c r="X158" s="26"/>
      <c r="Y158" s="26"/>
      <c r="Z158" s="26"/>
      <c r="AA158" s="26"/>
      <c r="AB158" s="26"/>
      <c r="AC158" s="26"/>
      <c r="AD158" s="26"/>
      <c r="AE158" s="26"/>
      <c r="AR158" s="144" t="s">
        <v>113</v>
      </c>
      <c r="AT158" s="144" t="s">
        <v>126</v>
      </c>
      <c r="AU158" s="144" t="s">
        <v>110</v>
      </c>
      <c r="AY158" s="14" t="s">
        <v>107</v>
      </c>
      <c r="BE158" s="145" t="e">
        <f>IF(#REF!="základná",#REF!,0)</f>
        <v>#REF!</v>
      </c>
      <c r="BF158" s="145" t="e">
        <f>IF(#REF!="znížená",#REF!,0)</f>
        <v>#REF!</v>
      </c>
      <c r="BG158" s="145" t="e">
        <f>IF(#REF!="zákl. prenesená",#REF!,0)</f>
        <v>#REF!</v>
      </c>
      <c r="BH158" s="145" t="e">
        <f>IF(#REF!="zníž. prenesená",#REF!,0)</f>
        <v>#REF!</v>
      </c>
      <c r="BI158" s="145" t="e">
        <f>IF(#REF!="nulová",#REF!,0)</f>
        <v>#REF!</v>
      </c>
      <c r="BJ158" s="14" t="s">
        <v>110</v>
      </c>
      <c r="BK158" s="145" t="e">
        <f>ROUND(#REF!*#REF!,2)</f>
        <v>#REF!</v>
      </c>
      <c r="BL158" s="14" t="s">
        <v>109</v>
      </c>
      <c r="BM158" s="144" t="s">
        <v>137</v>
      </c>
    </row>
    <row r="159" spans="1:65" s="2" customFormat="1" ht="33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26"/>
      <c r="X159" s="26"/>
      <c r="Y159" s="26"/>
      <c r="Z159" s="26"/>
      <c r="AA159" s="26"/>
      <c r="AB159" s="26"/>
      <c r="AC159" s="26"/>
      <c r="AD159" s="26"/>
      <c r="AE159" s="26"/>
      <c r="AR159" s="144" t="s">
        <v>109</v>
      </c>
      <c r="AT159" s="144" t="s">
        <v>108</v>
      </c>
      <c r="AU159" s="144" t="s">
        <v>110</v>
      </c>
      <c r="AY159" s="14" t="s">
        <v>107</v>
      </c>
      <c r="BE159" s="145" t="e">
        <f>IF(#REF!="základná",#REF!,0)</f>
        <v>#REF!</v>
      </c>
      <c r="BF159" s="145" t="e">
        <f>IF(#REF!="znížená",#REF!,0)</f>
        <v>#REF!</v>
      </c>
      <c r="BG159" s="145" t="e">
        <f>IF(#REF!="zákl. prenesená",#REF!,0)</f>
        <v>#REF!</v>
      </c>
      <c r="BH159" s="145" t="e">
        <f>IF(#REF!="zníž. prenesená",#REF!,0)</f>
        <v>#REF!</v>
      </c>
      <c r="BI159" s="145" t="e">
        <f>IF(#REF!="nulová",#REF!,0)</f>
        <v>#REF!</v>
      </c>
      <c r="BJ159" s="14" t="s">
        <v>110</v>
      </c>
      <c r="BK159" s="145" t="e">
        <f>ROUND(#REF!*#REF!,2)</f>
        <v>#REF!</v>
      </c>
      <c r="BL159" s="14" t="s">
        <v>109</v>
      </c>
      <c r="BM159" s="144" t="s">
        <v>138</v>
      </c>
    </row>
    <row r="160" spans="1:65" s="2" customFormat="1" ht="24.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26"/>
      <c r="X160" s="26"/>
      <c r="Y160" s="26"/>
      <c r="Z160" s="26"/>
      <c r="AA160" s="26"/>
      <c r="AB160" s="26"/>
      <c r="AC160" s="26"/>
      <c r="AD160" s="26"/>
      <c r="AE160" s="26"/>
      <c r="AR160" s="144" t="s">
        <v>109</v>
      </c>
      <c r="AT160" s="144" t="s">
        <v>108</v>
      </c>
      <c r="AU160" s="144" t="s">
        <v>110</v>
      </c>
      <c r="AY160" s="14" t="s">
        <v>107</v>
      </c>
      <c r="BE160" s="145" t="e">
        <f>IF(#REF!="základná",#REF!,0)</f>
        <v>#REF!</v>
      </c>
      <c r="BF160" s="145" t="e">
        <f>IF(#REF!="znížená",#REF!,0)</f>
        <v>#REF!</v>
      </c>
      <c r="BG160" s="145" t="e">
        <f>IF(#REF!="zákl. prenesená",#REF!,0)</f>
        <v>#REF!</v>
      </c>
      <c r="BH160" s="145" t="e">
        <f>IF(#REF!="zníž. prenesená",#REF!,0)</f>
        <v>#REF!</v>
      </c>
      <c r="BI160" s="145" t="e">
        <f>IF(#REF!="nulová",#REF!,0)</f>
        <v>#REF!</v>
      </c>
      <c r="BJ160" s="14" t="s">
        <v>110</v>
      </c>
      <c r="BK160" s="145" t="e">
        <f>ROUND(#REF!*#REF!,2)</f>
        <v>#REF!</v>
      </c>
      <c r="BL160" s="14" t="s">
        <v>109</v>
      </c>
      <c r="BM160" s="144" t="s">
        <v>139</v>
      </c>
    </row>
    <row r="161" spans="1:65" s="2" customFormat="1" ht="21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26"/>
      <c r="X161" s="26"/>
      <c r="Y161" s="26"/>
      <c r="Z161" s="26"/>
      <c r="AA161" s="26"/>
      <c r="AB161" s="26"/>
      <c r="AC161" s="26"/>
      <c r="AD161" s="26"/>
      <c r="AE161" s="26"/>
      <c r="AR161" s="144" t="s">
        <v>113</v>
      </c>
      <c r="AT161" s="144" t="s">
        <v>126</v>
      </c>
      <c r="AU161" s="144" t="s">
        <v>110</v>
      </c>
      <c r="AY161" s="14" t="s">
        <v>107</v>
      </c>
      <c r="BE161" s="145" t="e">
        <f>IF(#REF!="základná",#REF!,0)</f>
        <v>#REF!</v>
      </c>
      <c r="BF161" s="145" t="e">
        <f>IF(#REF!="znížená",#REF!,0)</f>
        <v>#REF!</v>
      </c>
      <c r="BG161" s="145" t="e">
        <f>IF(#REF!="zákl. prenesená",#REF!,0)</f>
        <v>#REF!</v>
      </c>
      <c r="BH161" s="145" t="e">
        <f>IF(#REF!="zníž. prenesená",#REF!,0)</f>
        <v>#REF!</v>
      </c>
      <c r="BI161" s="145" t="e">
        <f>IF(#REF!="nulová",#REF!,0)</f>
        <v>#REF!</v>
      </c>
      <c r="BJ161" s="14" t="s">
        <v>110</v>
      </c>
      <c r="BK161" s="145" t="e">
        <f>ROUND(#REF!*#REF!,2)</f>
        <v>#REF!</v>
      </c>
      <c r="BL161" s="14" t="s">
        <v>109</v>
      </c>
      <c r="BM161" s="144" t="s">
        <v>141</v>
      </c>
    </row>
    <row r="162" spans="1:65" s="2" customFormat="1" ht="24.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26"/>
      <c r="X162" s="26"/>
      <c r="Y162" s="26"/>
      <c r="Z162" s="26"/>
      <c r="AA162" s="26"/>
      <c r="AB162" s="26"/>
      <c r="AC162" s="26"/>
      <c r="AD162" s="26"/>
      <c r="AE162" s="26"/>
      <c r="AR162" s="144" t="s">
        <v>109</v>
      </c>
      <c r="AT162" s="144" t="s">
        <v>108</v>
      </c>
      <c r="AU162" s="144" t="s">
        <v>110</v>
      </c>
      <c r="AY162" s="14" t="s">
        <v>107</v>
      </c>
      <c r="BE162" s="145" t="e">
        <f>IF(#REF!="základná",#REF!,0)</f>
        <v>#REF!</v>
      </c>
      <c r="BF162" s="145" t="e">
        <f>IF(#REF!="znížená",#REF!,0)</f>
        <v>#REF!</v>
      </c>
      <c r="BG162" s="145" t="e">
        <f>IF(#REF!="zákl. prenesená",#REF!,0)</f>
        <v>#REF!</v>
      </c>
      <c r="BH162" s="145" t="e">
        <f>IF(#REF!="zníž. prenesená",#REF!,0)</f>
        <v>#REF!</v>
      </c>
      <c r="BI162" s="145" t="e">
        <f>IF(#REF!="nulová",#REF!,0)</f>
        <v>#REF!</v>
      </c>
      <c r="BJ162" s="14" t="s">
        <v>110</v>
      </c>
      <c r="BK162" s="145" t="e">
        <f>ROUND(#REF!*#REF!,2)</f>
        <v>#REF!</v>
      </c>
      <c r="BL162" s="14" t="s">
        <v>109</v>
      </c>
      <c r="BM162" s="144" t="s">
        <v>142</v>
      </c>
    </row>
    <row r="163" spans="1:65" s="2" customFormat="1" ht="24.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26"/>
      <c r="X163" s="26"/>
      <c r="Y163" s="26"/>
      <c r="Z163" s="26"/>
      <c r="AA163" s="26"/>
      <c r="AB163" s="26"/>
      <c r="AC163" s="26"/>
      <c r="AD163" s="26"/>
      <c r="AE163" s="26"/>
      <c r="AR163" s="144" t="s">
        <v>113</v>
      </c>
      <c r="AT163" s="144" t="s">
        <v>126</v>
      </c>
      <c r="AU163" s="144" t="s">
        <v>110</v>
      </c>
      <c r="AY163" s="14" t="s">
        <v>107</v>
      </c>
      <c r="BE163" s="145" t="e">
        <f>IF(#REF!="základná",#REF!,0)</f>
        <v>#REF!</v>
      </c>
      <c r="BF163" s="145" t="e">
        <f>IF(#REF!="znížená",#REF!,0)</f>
        <v>#REF!</v>
      </c>
      <c r="BG163" s="145" t="e">
        <f>IF(#REF!="zákl. prenesená",#REF!,0)</f>
        <v>#REF!</v>
      </c>
      <c r="BH163" s="145" t="e">
        <f>IF(#REF!="zníž. prenesená",#REF!,0)</f>
        <v>#REF!</v>
      </c>
      <c r="BI163" s="145" t="e">
        <f>IF(#REF!="nulová",#REF!,0)</f>
        <v>#REF!</v>
      </c>
      <c r="BJ163" s="14" t="s">
        <v>110</v>
      </c>
      <c r="BK163" s="145" t="e">
        <f>ROUND(#REF!*#REF!,2)</f>
        <v>#REF!</v>
      </c>
      <c r="BL163" s="14" t="s">
        <v>109</v>
      </c>
      <c r="BM163" s="144" t="s">
        <v>143</v>
      </c>
    </row>
    <row r="164" spans="1:65" s="2" customFormat="1" ht="21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6"/>
      <c r="X164" s="26"/>
      <c r="Y164" s="26"/>
      <c r="Z164" s="26"/>
      <c r="AA164" s="26"/>
      <c r="AB164" s="26"/>
      <c r="AC164" s="26"/>
      <c r="AD164" s="26"/>
      <c r="AE164" s="26"/>
      <c r="AR164" s="144" t="s">
        <v>109</v>
      </c>
      <c r="AT164" s="144" t="s">
        <v>108</v>
      </c>
      <c r="AU164" s="144" t="s">
        <v>110</v>
      </c>
      <c r="AY164" s="14" t="s">
        <v>107</v>
      </c>
      <c r="BE164" s="145" t="e">
        <f>IF(#REF!="základná",#REF!,0)</f>
        <v>#REF!</v>
      </c>
      <c r="BF164" s="145" t="e">
        <f>IF(#REF!="znížená",#REF!,0)</f>
        <v>#REF!</v>
      </c>
      <c r="BG164" s="145" t="e">
        <f>IF(#REF!="zákl. prenesená",#REF!,0)</f>
        <v>#REF!</v>
      </c>
      <c r="BH164" s="145" t="e">
        <f>IF(#REF!="zníž. prenesená",#REF!,0)</f>
        <v>#REF!</v>
      </c>
      <c r="BI164" s="145" t="e">
        <f>IF(#REF!="nulová",#REF!,0)</f>
        <v>#REF!</v>
      </c>
      <c r="BJ164" s="14" t="s">
        <v>110</v>
      </c>
      <c r="BK164" s="145" t="e">
        <f>ROUND(#REF!*#REF!,2)</f>
        <v>#REF!</v>
      </c>
      <c r="BL164" s="14" t="s">
        <v>109</v>
      </c>
      <c r="BM164" s="144" t="s">
        <v>144</v>
      </c>
    </row>
    <row r="165" spans="1:65" s="2" customFormat="1" ht="24.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26"/>
      <c r="X165" s="26"/>
      <c r="Y165" s="26"/>
      <c r="Z165" s="26"/>
      <c r="AA165" s="26"/>
      <c r="AB165" s="26"/>
      <c r="AC165" s="26"/>
      <c r="AD165" s="26"/>
      <c r="AE165" s="26"/>
      <c r="AR165" s="144" t="s">
        <v>113</v>
      </c>
      <c r="AT165" s="144" t="s">
        <v>126</v>
      </c>
      <c r="AU165" s="144" t="s">
        <v>110</v>
      </c>
      <c r="AY165" s="14" t="s">
        <v>107</v>
      </c>
      <c r="BE165" s="145" t="e">
        <f>IF(#REF!="základná",#REF!,0)</f>
        <v>#REF!</v>
      </c>
      <c r="BF165" s="145" t="e">
        <f>IF(#REF!="znížená",#REF!,0)</f>
        <v>#REF!</v>
      </c>
      <c r="BG165" s="145" t="e">
        <f>IF(#REF!="zákl. prenesená",#REF!,0)</f>
        <v>#REF!</v>
      </c>
      <c r="BH165" s="145" t="e">
        <f>IF(#REF!="zníž. prenesená",#REF!,0)</f>
        <v>#REF!</v>
      </c>
      <c r="BI165" s="145" t="e">
        <f>IF(#REF!="nulová",#REF!,0)</f>
        <v>#REF!</v>
      </c>
      <c r="BJ165" s="14" t="s">
        <v>110</v>
      </c>
      <c r="BK165" s="145" t="e">
        <f>ROUND(#REF!*#REF!,2)</f>
        <v>#REF!</v>
      </c>
      <c r="BL165" s="14" t="s">
        <v>109</v>
      </c>
      <c r="BM165" s="144" t="s">
        <v>145</v>
      </c>
    </row>
    <row r="166" spans="1:65" s="2" customFormat="1" ht="24.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26"/>
      <c r="X166" s="26"/>
      <c r="Y166" s="26"/>
      <c r="Z166" s="26"/>
      <c r="AA166" s="26"/>
      <c r="AB166" s="26"/>
      <c r="AC166" s="26"/>
      <c r="AD166" s="26"/>
      <c r="AE166" s="26"/>
      <c r="AR166" s="144" t="s">
        <v>109</v>
      </c>
      <c r="AT166" s="144" t="s">
        <v>108</v>
      </c>
      <c r="AU166" s="144" t="s">
        <v>110</v>
      </c>
      <c r="AY166" s="14" t="s">
        <v>107</v>
      </c>
      <c r="BE166" s="145" t="e">
        <f>IF(#REF!="základná",#REF!,0)</f>
        <v>#REF!</v>
      </c>
      <c r="BF166" s="145" t="e">
        <f>IF(#REF!="znížená",#REF!,0)</f>
        <v>#REF!</v>
      </c>
      <c r="BG166" s="145" t="e">
        <f>IF(#REF!="zákl. prenesená",#REF!,0)</f>
        <v>#REF!</v>
      </c>
      <c r="BH166" s="145" t="e">
        <f>IF(#REF!="zníž. prenesená",#REF!,0)</f>
        <v>#REF!</v>
      </c>
      <c r="BI166" s="145" t="e">
        <f>IF(#REF!="nulová",#REF!,0)</f>
        <v>#REF!</v>
      </c>
      <c r="BJ166" s="14" t="s">
        <v>110</v>
      </c>
      <c r="BK166" s="145" t="e">
        <f>ROUND(#REF!*#REF!,2)</f>
        <v>#REF!</v>
      </c>
      <c r="BL166" s="14" t="s">
        <v>109</v>
      </c>
      <c r="BM166" s="144" t="s">
        <v>146</v>
      </c>
    </row>
    <row r="167" spans="1:65" s="2" customFormat="1" ht="24.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26"/>
      <c r="X167" s="26"/>
      <c r="Y167" s="26"/>
      <c r="Z167" s="26"/>
      <c r="AA167" s="26"/>
      <c r="AB167" s="26"/>
      <c r="AC167" s="26"/>
      <c r="AD167" s="26"/>
      <c r="AE167" s="26"/>
      <c r="AR167" s="144" t="s">
        <v>113</v>
      </c>
      <c r="AT167" s="144" t="s">
        <v>126</v>
      </c>
      <c r="AU167" s="144" t="s">
        <v>110</v>
      </c>
      <c r="AY167" s="14" t="s">
        <v>107</v>
      </c>
      <c r="BE167" s="145" t="e">
        <f>IF(#REF!="základná",#REF!,0)</f>
        <v>#REF!</v>
      </c>
      <c r="BF167" s="145" t="e">
        <f>IF(#REF!="znížená",#REF!,0)</f>
        <v>#REF!</v>
      </c>
      <c r="BG167" s="145" t="e">
        <f>IF(#REF!="zákl. prenesená",#REF!,0)</f>
        <v>#REF!</v>
      </c>
      <c r="BH167" s="145" t="e">
        <f>IF(#REF!="zníž. prenesená",#REF!,0)</f>
        <v>#REF!</v>
      </c>
      <c r="BI167" s="145" t="e">
        <f>IF(#REF!="nulová",#REF!,0)</f>
        <v>#REF!</v>
      </c>
      <c r="BJ167" s="14" t="s">
        <v>110</v>
      </c>
      <c r="BK167" s="145" t="e">
        <f>ROUND(#REF!*#REF!,2)</f>
        <v>#REF!</v>
      </c>
      <c r="BL167" s="14" t="s">
        <v>109</v>
      </c>
      <c r="BM167" s="144" t="s">
        <v>147</v>
      </c>
    </row>
    <row r="168" spans="1:65" s="12" customFormat="1" ht="22.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AR168" s="128" t="s">
        <v>77</v>
      </c>
      <c r="AT168" s="135" t="s">
        <v>68</v>
      </c>
      <c r="AU168" s="135" t="s">
        <v>77</v>
      </c>
      <c r="AY168" s="128" t="s">
        <v>107</v>
      </c>
      <c r="BK168" s="136" t="e">
        <f>SUM(BK169:BK172)</f>
        <v>#REF!</v>
      </c>
    </row>
    <row r="169" spans="1:65" s="2" customFormat="1" ht="37.799999999999997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26"/>
      <c r="X169" s="26"/>
      <c r="Y169" s="26"/>
      <c r="Z169" s="26"/>
      <c r="AA169" s="26"/>
      <c r="AB169" s="26"/>
      <c r="AC169" s="26"/>
      <c r="AD169" s="26"/>
      <c r="AE169" s="26"/>
      <c r="AR169" s="144" t="s">
        <v>109</v>
      </c>
      <c r="AT169" s="144" t="s">
        <v>108</v>
      </c>
      <c r="AU169" s="144" t="s">
        <v>110</v>
      </c>
      <c r="AY169" s="14" t="s">
        <v>107</v>
      </c>
      <c r="BE169" s="145" t="e">
        <f>IF(#REF!="základná",#REF!,0)</f>
        <v>#REF!</v>
      </c>
      <c r="BF169" s="145" t="e">
        <f>IF(#REF!="znížená",#REF!,0)</f>
        <v>#REF!</v>
      </c>
      <c r="BG169" s="145" t="e">
        <f>IF(#REF!="zákl. prenesená",#REF!,0)</f>
        <v>#REF!</v>
      </c>
      <c r="BH169" s="145" t="e">
        <f>IF(#REF!="zníž. prenesená",#REF!,0)</f>
        <v>#REF!</v>
      </c>
      <c r="BI169" s="145" t="e">
        <f>IF(#REF!="nulová",#REF!,0)</f>
        <v>#REF!</v>
      </c>
      <c r="BJ169" s="14" t="s">
        <v>110</v>
      </c>
      <c r="BK169" s="145" t="e">
        <f>ROUND(#REF!*#REF!,2)</f>
        <v>#REF!</v>
      </c>
      <c r="BL169" s="14" t="s">
        <v>109</v>
      </c>
      <c r="BM169" s="144" t="s">
        <v>148</v>
      </c>
    </row>
    <row r="170" spans="1:65" s="2" customFormat="1" ht="24.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26"/>
      <c r="X170" s="26"/>
      <c r="Y170" s="26"/>
      <c r="Z170" s="26"/>
      <c r="AA170" s="26"/>
      <c r="AB170" s="26"/>
      <c r="AC170" s="26"/>
      <c r="AD170" s="26"/>
      <c r="AE170" s="26"/>
      <c r="AR170" s="144" t="s">
        <v>109</v>
      </c>
      <c r="AT170" s="144" t="s">
        <v>108</v>
      </c>
      <c r="AU170" s="144" t="s">
        <v>110</v>
      </c>
      <c r="AY170" s="14" t="s">
        <v>107</v>
      </c>
      <c r="BE170" s="145" t="e">
        <f>IF(#REF!="základná",#REF!,0)</f>
        <v>#REF!</v>
      </c>
      <c r="BF170" s="145" t="e">
        <f>IF(#REF!="znížená",#REF!,0)</f>
        <v>#REF!</v>
      </c>
      <c r="BG170" s="145" t="e">
        <f>IF(#REF!="zákl. prenesená",#REF!,0)</f>
        <v>#REF!</v>
      </c>
      <c r="BH170" s="145" t="e">
        <f>IF(#REF!="zníž. prenesená",#REF!,0)</f>
        <v>#REF!</v>
      </c>
      <c r="BI170" s="145" t="e">
        <f>IF(#REF!="nulová",#REF!,0)</f>
        <v>#REF!</v>
      </c>
      <c r="BJ170" s="14" t="s">
        <v>110</v>
      </c>
      <c r="BK170" s="145" t="e">
        <f>ROUND(#REF!*#REF!,2)</f>
        <v>#REF!</v>
      </c>
      <c r="BL170" s="14" t="s">
        <v>109</v>
      </c>
      <c r="BM170" s="144" t="s">
        <v>150</v>
      </c>
    </row>
    <row r="171" spans="1:65" s="2" customFormat="1" ht="16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26"/>
      <c r="X171" s="26"/>
      <c r="Y171" s="26"/>
      <c r="Z171" s="26"/>
      <c r="AA171" s="26"/>
      <c r="AB171" s="26"/>
      <c r="AC171" s="26"/>
      <c r="AD171" s="26"/>
      <c r="AE171" s="26"/>
      <c r="AR171" s="144" t="s">
        <v>113</v>
      </c>
      <c r="AT171" s="144" t="s">
        <v>126</v>
      </c>
      <c r="AU171" s="144" t="s">
        <v>110</v>
      </c>
      <c r="AY171" s="14" t="s">
        <v>107</v>
      </c>
      <c r="BE171" s="145" t="e">
        <f>IF(#REF!="základná",#REF!,0)</f>
        <v>#REF!</v>
      </c>
      <c r="BF171" s="145" t="e">
        <f>IF(#REF!="znížená",#REF!,0)</f>
        <v>#REF!</v>
      </c>
      <c r="BG171" s="145" t="e">
        <f>IF(#REF!="zákl. prenesená",#REF!,0)</f>
        <v>#REF!</v>
      </c>
      <c r="BH171" s="145" t="e">
        <f>IF(#REF!="zníž. prenesená",#REF!,0)</f>
        <v>#REF!</v>
      </c>
      <c r="BI171" s="145" t="e">
        <f>IF(#REF!="nulová",#REF!,0)</f>
        <v>#REF!</v>
      </c>
      <c r="BJ171" s="14" t="s">
        <v>110</v>
      </c>
      <c r="BK171" s="145" t="e">
        <f>ROUND(#REF!*#REF!,2)</f>
        <v>#REF!</v>
      </c>
      <c r="BL171" s="14" t="s">
        <v>109</v>
      </c>
      <c r="BM171" s="144" t="s">
        <v>151</v>
      </c>
    </row>
    <row r="172" spans="1:65" s="2" customFormat="1" ht="16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26"/>
      <c r="X172" s="26"/>
      <c r="Y172" s="26"/>
      <c r="Z172" s="26"/>
      <c r="AA172" s="26"/>
      <c r="AB172" s="26"/>
      <c r="AC172" s="26"/>
      <c r="AD172" s="26"/>
      <c r="AE172" s="26"/>
      <c r="AR172" s="144" t="s">
        <v>109</v>
      </c>
      <c r="AT172" s="144" t="s">
        <v>108</v>
      </c>
      <c r="AU172" s="144" t="s">
        <v>110</v>
      </c>
      <c r="AY172" s="14" t="s">
        <v>107</v>
      </c>
      <c r="BE172" s="145" t="e">
        <f>IF(#REF!="základná",#REF!,0)</f>
        <v>#REF!</v>
      </c>
      <c r="BF172" s="145" t="e">
        <f>IF(#REF!="znížená",#REF!,0)</f>
        <v>#REF!</v>
      </c>
      <c r="BG172" s="145" t="e">
        <f>IF(#REF!="zákl. prenesená",#REF!,0)</f>
        <v>#REF!</v>
      </c>
      <c r="BH172" s="145" t="e">
        <f>IF(#REF!="zníž. prenesená",#REF!,0)</f>
        <v>#REF!</v>
      </c>
      <c r="BI172" s="145" t="e">
        <f>IF(#REF!="nulová",#REF!,0)</f>
        <v>#REF!</v>
      </c>
      <c r="BJ172" s="14" t="s">
        <v>110</v>
      </c>
      <c r="BK172" s="145" t="e">
        <f>ROUND(#REF!*#REF!,2)</f>
        <v>#REF!</v>
      </c>
      <c r="BL172" s="14" t="s">
        <v>109</v>
      </c>
      <c r="BM172" s="144" t="s">
        <v>152</v>
      </c>
    </row>
    <row r="173" spans="1:65" s="12" customFormat="1" ht="25.9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AR173" s="128" t="s">
        <v>110</v>
      </c>
      <c r="AT173" s="135" t="s">
        <v>68</v>
      </c>
      <c r="AU173" s="135" t="s">
        <v>69</v>
      </c>
      <c r="AY173" s="128" t="s">
        <v>107</v>
      </c>
      <c r="BK173" s="136" t="e">
        <f>BK174</f>
        <v>#REF!</v>
      </c>
    </row>
    <row r="174" spans="1:65" s="12" customFormat="1" ht="22.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AR174" s="128" t="s">
        <v>110</v>
      </c>
      <c r="AT174" s="135" t="s">
        <v>68</v>
      </c>
      <c r="AU174" s="135" t="s">
        <v>77</v>
      </c>
      <c r="AY174" s="128" t="s">
        <v>107</v>
      </c>
      <c r="BK174" s="136" t="e">
        <f>SUM(BK175:BK178)</f>
        <v>#REF!</v>
      </c>
    </row>
    <row r="175" spans="1:65" s="2" customFormat="1" ht="24.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26"/>
      <c r="X175" s="26"/>
      <c r="Y175" s="26"/>
      <c r="Z175" s="26"/>
      <c r="AA175" s="26"/>
      <c r="AB175" s="26"/>
      <c r="AC175" s="26"/>
      <c r="AD175" s="26"/>
      <c r="AE175" s="26"/>
      <c r="AR175" s="144" t="s">
        <v>119</v>
      </c>
      <c r="AT175" s="144" t="s">
        <v>108</v>
      </c>
      <c r="AU175" s="144" t="s">
        <v>110</v>
      </c>
      <c r="AY175" s="14" t="s">
        <v>107</v>
      </c>
      <c r="BE175" s="145" t="e">
        <f>IF(#REF!="základná",#REF!,0)</f>
        <v>#REF!</v>
      </c>
      <c r="BF175" s="145" t="e">
        <f>IF(#REF!="znížená",#REF!,0)</f>
        <v>#REF!</v>
      </c>
      <c r="BG175" s="145" t="e">
        <f>IF(#REF!="zákl. prenesená",#REF!,0)</f>
        <v>#REF!</v>
      </c>
      <c r="BH175" s="145" t="e">
        <f>IF(#REF!="zníž. prenesená",#REF!,0)</f>
        <v>#REF!</v>
      </c>
      <c r="BI175" s="145" t="e">
        <f>IF(#REF!="nulová",#REF!,0)</f>
        <v>#REF!</v>
      </c>
      <c r="BJ175" s="14" t="s">
        <v>110</v>
      </c>
      <c r="BK175" s="145" t="e">
        <f>ROUND(#REF!*#REF!,2)</f>
        <v>#REF!</v>
      </c>
      <c r="BL175" s="14" t="s">
        <v>119</v>
      </c>
      <c r="BM175" s="144" t="s">
        <v>153</v>
      </c>
    </row>
    <row r="176" spans="1:65" s="2" customFormat="1" ht="16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26"/>
      <c r="X176" s="26"/>
      <c r="Y176" s="26"/>
      <c r="Z176" s="26"/>
      <c r="AA176" s="26"/>
      <c r="AB176" s="26"/>
      <c r="AC176" s="26"/>
      <c r="AD176" s="26"/>
      <c r="AE176" s="26"/>
      <c r="AR176" s="144" t="s">
        <v>129</v>
      </c>
      <c r="AT176" s="144" t="s">
        <v>126</v>
      </c>
      <c r="AU176" s="144" t="s">
        <v>110</v>
      </c>
      <c r="AY176" s="14" t="s">
        <v>107</v>
      </c>
      <c r="BE176" s="145" t="e">
        <f>IF(#REF!="základná",#REF!,0)</f>
        <v>#REF!</v>
      </c>
      <c r="BF176" s="145" t="e">
        <f>IF(#REF!="znížená",#REF!,0)</f>
        <v>#REF!</v>
      </c>
      <c r="BG176" s="145" t="e">
        <f>IF(#REF!="zákl. prenesená",#REF!,0)</f>
        <v>#REF!</v>
      </c>
      <c r="BH176" s="145" t="e">
        <f>IF(#REF!="zníž. prenesená",#REF!,0)</f>
        <v>#REF!</v>
      </c>
      <c r="BI176" s="145" t="e">
        <f>IF(#REF!="nulová",#REF!,0)</f>
        <v>#REF!</v>
      </c>
      <c r="BJ176" s="14" t="s">
        <v>110</v>
      </c>
      <c r="BK176" s="145" t="e">
        <f>ROUND(#REF!*#REF!,2)</f>
        <v>#REF!</v>
      </c>
      <c r="BL176" s="14" t="s">
        <v>119</v>
      </c>
      <c r="BM176" s="144" t="s">
        <v>154</v>
      </c>
    </row>
    <row r="177" spans="1:65" s="2" customFormat="1" ht="16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26"/>
      <c r="X177" s="26"/>
      <c r="Y177" s="26"/>
      <c r="Z177" s="26"/>
      <c r="AA177" s="26"/>
      <c r="AB177" s="26"/>
      <c r="AC177" s="26"/>
      <c r="AD177" s="26"/>
      <c r="AE177" s="26"/>
      <c r="AR177" s="144" t="s">
        <v>129</v>
      </c>
      <c r="AT177" s="144" t="s">
        <v>126</v>
      </c>
      <c r="AU177" s="144" t="s">
        <v>110</v>
      </c>
      <c r="AY177" s="14" t="s">
        <v>107</v>
      </c>
      <c r="BE177" s="145" t="e">
        <f>IF(#REF!="základná",#REF!,0)</f>
        <v>#REF!</v>
      </c>
      <c r="BF177" s="145" t="e">
        <f>IF(#REF!="znížená",#REF!,0)</f>
        <v>#REF!</v>
      </c>
      <c r="BG177" s="145" t="e">
        <f>IF(#REF!="zákl. prenesená",#REF!,0)</f>
        <v>#REF!</v>
      </c>
      <c r="BH177" s="145" t="e">
        <f>IF(#REF!="zníž. prenesená",#REF!,0)</f>
        <v>#REF!</v>
      </c>
      <c r="BI177" s="145" t="e">
        <f>IF(#REF!="nulová",#REF!,0)</f>
        <v>#REF!</v>
      </c>
      <c r="BJ177" s="14" t="s">
        <v>110</v>
      </c>
      <c r="BK177" s="145" t="e">
        <f>ROUND(#REF!*#REF!,2)</f>
        <v>#REF!</v>
      </c>
      <c r="BL177" s="14" t="s">
        <v>119</v>
      </c>
      <c r="BM177" s="144" t="s">
        <v>155</v>
      </c>
    </row>
    <row r="178" spans="1:65" s="2" customFormat="1" ht="24.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26"/>
      <c r="X178" s="26"/>
      <c r="Y178" s="26"/>
      <c r="Z178" s="26"/>
      <c r="AA178" s="26"/>
      <c r="AB178" s="26"/>
      <c r="AC178" s="26"/>
      <c r="AD178" s="26"/>
      <c r="AE178" s="26"/>
      <c r="AR178" s="144" t="s">
        <v>119</v>
      </c>
      <c r="AT178" s="144" t="s">
        <v>108</v>
      </c>
      <c r="AU178" s="144" t="s">
        <v>110</v>
      </c>
      <c r="AY178" s="14" t="s">
        <v>107</v>
      </c>
      <c r="BE178" s="145" t="e">
        <f>IF(#REF!="základná",#REF!,0)</f>
        <v>#REF!</v>
      </c>
      <c r="BF178" s="145" t="e">
        <f>IF(#REF!="znížená",#REF!,0)</f>
        <v>#REF!</v>
      </c>
      <c r="BG178" s="145" t="e">
        <f>IF(#REF!="zákl. prenesená",#REF!,0)</f>
        <v>#REF!</v>
      </c>
      <c r="BH178" s="145" t="e">
        <f>IF(#REF!="zníž. prenesená",#REF!,0)</f>
        <v>#REF!</v>
      </c>
      <c r="BI178" s="145" t="e">
        <f>IF(#REF!="nulová",#REF!,0)</f>
        <v>#REF!</v>
      </c>
      <c r="BJ178" s="14" t="s">
        <v>110</v>
      </c>
      <c r="BK178" s="145" t="e">
        <f>ROUND(#REF!*#REF!,2)</f>
        <v>#REF!</v>
      </c>
      <c r="BL178" s="14" t="s">
        <v>119</v>
      </c>
      <c r="BM178" s="144" t="s">
        <v>156</v>
      </c>
    </row>
    <row r="179" spans="1:65" s="12" customFormat="1" ht="25.9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AR179" s="128" t="s">
        <v>114</v>
      </c>
      <c r="AT179" s="135" t="s">
        <v>68</v>
      </c>
      <c r="AU179" s="135" t="s">
        <v>69</v>
      </c>
      <c r="AY179" s="128" t="s">
        <v>107</v>
      </c>
      <c r="BK179" s="136" t="e">
        <f>BK180</f>
        <v>#REF!</v>
      </c>
    </row>
    <row r="180" spans="1:65" s="12" customFormat="1" ht="22.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AR180" s="128" t="s">
        <v>114</v>
      </c>
      <c r="AT180" s="135" t="s">
        <v>68</v>
      </c>
      <c r="AU180" s="135" t="s">
        <v>77</v>
      </c>
      <c r="AY180" s="128" t="s">
        <v>107</v>
      </c>
      <c r="BK180" s="136" t="e">
        <f>SUM(BK181:BK183)</f>
        <v>#REF!</v>
      </c>
    </row>
    <row r="181" spans="1:65" s="2" customFormat="1" ht="16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26"/>
      <c r="X181" s="26"/>
      <c r="Y181" s="26"/>
      <c r="Z181" s="26"/>
      <c r="AA181" s="26"/>
      <c r="AB181" s="26"/>
      <c r="AC181" s="26"/>
      <c r="AD181" s="26"/>
      <c r="AE181" s="26"/>
      <c r="AR181" s="144" t="s">
        <v>109</v>
      </c>
      <c r="AT181" s="144" t="s">
        <v>108</v>
      </c>
      <c r="AU181" s="144" t="s">
        <v>110</v>
      </c>
      <c r="AY181" s="14" t="s">
        <v>107</v>
      </c>
      <c r="BE181" s="145" t="e">
        <f>IF(#REF!="základná",#REF!,0)</f>
        <v>#REF!</v>
      </c>
      <c r="BF181" s="145" t="e">
        <f>IF(#REF!="znížená",#REF!,0)</f>
        <v>#REF!</v>
      </c>
      <c r="BG181" s="145" t="e">
        <f>IF(#REF!="zákl. prenesená",#REF!,0)</f>
        <v>#REF!</v>
      </c>
      <c r="BH181" s="145" t="e">
        <f>IF(#REF!="zníž. prenesená",#REF!,0)</f>
        <v>#REF!</v>
      </c>
      <c r="BI181" s="145" t="e">
        <f>IF(#REF!="nulová",#REF!,0)</f>
        <v>#REF!</v>
      </c>
      <c r="BJ181" s="14" t="s">
        <v>110</v>
      </c>
      <c r="BK181" s="145" t="e">
        <f>ROUND(#REF!*#REF!,2)</f>
        <v>#REF!</v>
      </c>
      <c r="BL181" s="14" t="s">
        <v>109</v>
      </c>
      <c r="BM181" s="144" t="s">
        <v>157</v>
      </c>
    </row>
    <row r="182" spans="1:65" s="2" customFormat="1" ht="24.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26"/>
      <c r="X182" s="26"/>
      <c r="Y182" s="26"/>
      <c r="Z182" s="26"/>
      <c r="AA182" s="26"/>
      <c r="AB182" s="26"/>
      <c r="AC182" s="26"/>
      <c r="AD182" s="26"/>
      <c r="AE182" s="26"/>
      <c r="AR182" s="144" t="s">
        <v>109</v>
      </c>
      <c r="AT182" s="144" t="s">
        <v>108</v>
      </c>
      <c r="AU182" s="144" t="s">
        <v>110</v>
      </c>
      <c r="AY182" s="14" t="s">
        <v>107</v>
      </c>
      <c r="BE182" s="145" t="e">
        <f>IF(#REF!="základná",#REF!,0)</f>
        <v>#REF!</v>
      </c>
      <c r="BF182" s="145" t="e">
        <f>IF(#REF!="znížená",#REF!,0)</f>
        <v>#REF!</v>
      </c>
      <c r="BG182" s="145" t="e">
        <f>IF(#REF!="zákl. prenesená",#REF!,0)</f>
        <v>#REF!</v>
      </c>
      <c r="BH182" s="145" t="e">
        <f>IF(#REF!="zníž. prenesená",#REF!,0)</f>
        <v>#REF!</v>
      </c>
      <c r="BI182" s="145" t="e">
        <f>IF(#REF!="nulová",#REF!,0)</f>
        <v>#REF!</v>
      </c>
      <c r="BJ182" s="14" t="s">
        <v>110</v>
      </c>
      <c r="BK182" s="145" t="e">
        <f>ROUND(#REF!*#REF!,2)</f>
        <v>#REF!</v>
      </c>
      <c r="BL182" s="14" t="s">
        <v>109</v>
      </c>
      <c r="BM182" s="144" t="s">
        <v>158</v>
      </c>
    </row>
    <row r="183" spans="1:65" s="2" customFormat="1" ht="16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26"/>
      <c r="X183" s="26"/>
      <c r="Y183" s="26"/>
      <c r="Z183" s="26"/>
      <c r="AA183" s="26"/>
      <c r="AB183" s="26"/>
      <c r="AC183" s="26"/>
      <c r="AD183" s="26"/>
      <c r="AE183" s="26"/>
      <c r="AR183" s="144" t="s">
        <v>109</v>
      </c>
      <c r="AT183" s="144" t="s">
        <v>108</v>
      </c>
      <c r="AU183" s="144" t="s">
        <v>110</v>
      </c>
      <c r="AY183" s="14" t="s">
        <v>107</v>
      </c>
      <c r="BE183" s="145" t="e">
        <f>IF(#REF!="základná",#REF!,0)</f>
        <v>#REF!</v>
      </c>
      <c r="BF183" s="145" t="e">
        <f>IF(#REF!="znížená",#REF!,0)</f>
        <v>#REF!</v>
      </c>
      <c r="BG183" s="145" t="e">
        <f>IF(#REF!="zákl. prenesená",#REF!,0)</f>
        <v>#REF!</v>
      </c>
      <c r="BH183" s="145" t="e">
        <f>IF(#REF!="zníž. prenesená",#REF!,0)</f>
        <v>#REF!</v>
      </c>
      <c r="BI183" s="145" t="e">
        <f>IF(#REF!="nulová",#REF!,0)</f>
        <v>#REF!</v>
      </c>
      <c r="BJ183" s="14" t="s">
        <v>110</v>
      </c>
      <c r="BK183" s="145" t="e">
        <f>ROUND(#REF!*#REF!,2)</f>
        <v>#REF!</v>
      </c>
      <c r="BL183" s="14" t="s">
        <v>109</v>
      </c>
      <c r="BM183" s="144" t="s">
        <v>159</v>
      </c>
    </row>
    <row r="184" spans="1:65" s="2" customFormat="1" ht="6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6"/>
      <c r="X184" s="26"/>
      <c r="Y184" s="26"/>
      <c r="Z184" s="26"/>
      <c r="AA184" s="26"/>
      <c r="AB184" s="26"/>
      <c r="AC184" s="26"/>
      <c r="AD184" s="26"/>
      <c r="AE184" s="26"/>
    </row>
  </sheetData>
  <autoFilter ref="C123:K146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honeticPr fontId="0" type="noConversion"/>
  <pageMargins left="0.39374999999999999" right="0.39374999999999999" top="0.39374999999999999" bottom="0.39374999999999999" header="0" footer="0"/>
  <pageSetup paperSize="9" scale="89" fitToHeight="100" orientation="portrait" blackAndWhite="1" horizontalDpi="300" verticalDpi="300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Zadanie s výkazom výmer</vt:lpstr>
      <vt:lpstr>'01 - Zadanie s výkazom výmer'!Názvy_tlače</vt:lpstr>
      <vt:lpstr>'Rekapitulácia stavby'!Názvy_tlače</vt:lpstr>
      <vt:lpstr>'01 - Zadanie s výkazom výmer'!Oblasť_tlače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norby kollar</dc:creator>
  <cp:lastModifiedBy>jozef</cp:lastModifiedBy>
  <cp:lastPrinted>2022-06-23T09:23:37Z</cp:lastPrinted>
  <dcterms:created xsi:type="dcterms:W3CDTF">2022-03-15T09:04:34Z</dcterms:created>
  <dcterms:modified xsi:type="dcterms:W3CDTF">2022-06-23T09:26:42Z</dcterms:modified>
</cp:coreProperties>
</file>