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A-1-1 - Zateplenie fasády" sheetId="2" r:id="rId2"/>
    <sheet name="A-1-2 - Zateplenie strechy" sheetId="3" r:id="rId3"/>
    <sheet name="A-1-3 - Zateplenie stropu" sheetId="4" r:id="rId4"/>
    <sheet name="A-1-4 - Vonkajšie výplne ..." sheetId="5" r:id="rId5"/>
    <sheet name="A-1-5 - Bleskozvod" sheetId="6" r:id="rId6"/>
    <sheet name="A-2-1 - Okapový chodník" sheetId="7" r:id="rId7"/>
    <sheet name="A-2-2 - Bezbariérová rampa" sheetId="8" r:id="rId8"/>
  </sheets>
  <definedNames>
    <definedName name="_xlnm.Print_Area" localSheetId="0">'Rekapitulácia stavby'!$C$4:$AP$70,'Rekapitulácia stavby'!$C$76:$AP$104</definedName>
    <definedName name="_xlnm.Print_Titles" localSheetId="0">'Rekapitulácia stavby'!$85:$85</definedName>
    <definedName name="_xlnm.Print_Area" localSheetId="1">'A-1-1 - Zateplenie fasády'!$C$4:$Q$70,'A-1-1 - Zateplenie fasády'!$C$76:$Q$116,'A-1-1 - Zateplenie fasády'!$C$122:$Q$246</definedName>
    <definedName name="_xlnm.Print_Titles" localSheetId="1">'A-1-1 - Zateplenie fasády'!$133:$133</definedName>
    <definedName name="_xlnm.Print_Area" localSheetId="2">'A-1-2 - Zateplenie strechy'!$C$4:$Q$70,'A-1-2 - Zateplenie strechy'!$C$76:$Q$110,'A-1-2 - Zateplenie strechy'!$C$116:$Q$233</definedName>
    <definedName name="_xlnm.Print_Titles" localSheetId="2">'A-1-2 - Zateplenie strechy'!$127:$127</definedName>
    <definedName name="_xlnm.Print_Area" localSheetId="3">'A-1-3 - Zateplenie stropu'!$C$4:$Q$70,'A-1-3 - Zateplenie stropu'!$C$76:$Q$111,'A-1-3 - Zateplenie stropu'!$C$117:$Q$169</definedName>
    <definedName name="_xlnm.Print_Titles" localSheetId="3">'A-1-3 - Zateplenie stropu'!$128:$128</definedName>
    <definedName name="_xlnm.Print_Area" localSheetId="4">'A-1-4 - Vonkajšie výplne ...'!$C$4:$Q$70,'A-1-4 - Vonkajšie výplne ...'!$C$76:$Q$110,'A-1-4 - Vonkajšie výplne ...'!$C$116:$Q$220</definedName>
    <definedName name="_xlnm.Print_Titles" localSheetId="4">'A-1-4 - Vonkajšie výplne ...'!$127:$127</definedName>
    <definedName name="_xlnm.Print_Area" localSheetId="5">'A-1-5 - Bleskozvod'!$C$4:$Q$70,'A-1-5 - Bleskozvod'!$C$76:$Q$102,'A-1-5 - Bleskozvod'!$C$108:$Q$145</definedName>
    <definedName name="_xlnm.Print_Titles" localSheetId="5">'A-1-5 - Bleskozvod'!$119:$119</definedName>
    <definedName name="_xlnm.Print_Area" localSheetId="6">'A-2-1 - Okapový chodník'!$C$4:$Q$70,'A-2-1 - Okapový chodník'!$C$76:$Q$107,'A-2-1 - Okapový chodník'!$C$113:$Q$156</definedName>
    <definedName name="_xlnm.Print_Titles" localSheetId="6">'A-2-1 - Okapový chodník'!$124:$124</definedName>
    <definedName name="_xlnm.Print_Area" localSheetId="7">'A-2-2 - Bezbariérová rampa'!$C$4:$Q$70,'A-2-2 - Bezbariérová rampa'!$C$76:$Q$107,'A-2-2 - Bezbariérová rampa'!$C$113:$Q$155</definedName>
    <definedName name="_xlnm.Print_Titles" localSheetId="7">'A-2-2 - Bezbariérová rampa'!$124:$124</definedName>
  </definedNames>
  <calcPr/>
</workbook>
</file>

<file path=xl/calcChain.xml><?xml version="1.0" encoding="utf-8"?>
<calcChain xmlns="http://schemas.openxmlformats.org/spreadsheetml/2006/main">
  <c i="1" r="AY96"/>
  <c r="AX96"/>
  <c i="8" r="BI155"/>
  <c r="BH155"/>
  <c r="BG155"/>
  <c r="BE155"/>
  <c r="BK155"/>
  <c r="N155"/>
  <c r="BF155"/>
  <c r="BI154"/>
  <c r="BH154"/>
  <c r="BG154"/>
  <c r="BE154"/>
  <c r="BK154"/>
  <c r="N154"/>
  <c r="BF154"/>
  <c r="BI153"/>
  <c r="BH153"/>
  <c r="BG153"/>
  <c r="BE153"/>
  <c r="BK153"/>
  <c r="N153"/>
  <c r="BF153"/>
  <c r="BI152"/>
  <c r="BH152"/>
  <c r="BG152"/>
  <c r="BE152"/>
  <c r="BK152"/>
  <c r="N152"/>
  <c r="BF152"/>
  <c r="BI151"/>
  <c r="BH151"/>
  <c r="BG151"/>
  <c r="BE151"/>
  <c r="BK151"/>
  <c r="BK150"/>
  <c r="N150"/>
  <c r="N151"/>
  <c r="BF151"/>
  <c r="N97"/>
  <c r="BI149"/>
  <c r="BH149"/>
  <c r="BG149"/>
  <c r="BE149"/>
  <c r="AA149"/>
  <c r="AA148"/>
  <c r="AA147"/>
  <c r="Y149"/>
  <c r="Y148"/>
  <c r="Y147"/>
  <c r="W149"/>
  <c r="W148"/>
  <c r="W147"/>
  <c r="BK149"/>
  <c r="BK148"/>
  <c r="N148"/>
  <c r="BK147"/>
  <c r="N147"/>
  <c r="N149"/>
  <c r="BF149"/>
  <c r="N96"/>
  <c r="N95"/>
  <c r="BI146"/>
  <c r="BH146"/>
  <c r="BG146"/>
  <c r="BE146"/>
  <c r="AA146"/>
  <c r="Y146"/>
  <c r="W146"/>
  <c r="BK146"/>
  <c r="N146"/>
  <c r="BF146"/>
  <c r="BI145"/>
  <c r="BH145"/>
  <c r="BG145"/>
  <c r="BE145"/>
  <c r="AA145"/>
  <c r="AA144"/>
  <c r="Y145"/>
  <c r="Y144"/>
  <c r="W145"/>
  <c r="W144"/>
  <c r="BK145"/>
  <c r="BK144"/>
  <c r="N144"/>
  <c r="N145"/>
  <c r="BF145"/>
  <c r="N94"/>
  <c r="BI143"/>
  <c r="BH143"/>
  <c r="BG143"/>
  <c r="BE143"/>
  <c r="AA143"/>
  <c r="Y143"/>
  <c r="W143"/>
  <c r="BK143"/>
  <c r="N143"/>
  <c r="BF143"/>
  <c r="BI141"/>
  <c r="BH141"/>
  <c r="BG141"/>
  <c r="BE141"/>
  <c r="AA141"/>
  <c r="Y141"/>
  <c r="W141"/>
  <c r="BK141"/>
  <c r="N141"/>
  <c r="BF141"/>
  <c r="BI139"/>
  <c r="BH139"/>
  <c r="BG139"/>
  <c r="BE139"/>
  <c r="AA139"/>
  <c r="Y139"/>
  <c r="W139"/>
  <c r="BK139"/>
  <c r="N139"/>
  <c r="BF139"/>
  <c r="BI137"/>
  <c r="BH137"/>
  <c r="BG137"/>
  <c r="BE137"/>
  <c r="AA137"/>
  <c r="AA136"/>
  <c r="AA135"/>
  <c r="Y137"/>
  <c r="Y136"/>
  <c r="Y135"/>
  <c r="W137"/>
  <c r="W136"/>
  <c r="W135"/>
  <c r="BK137"/>
  <c r="BK136"/>
  <c r="N136"/>
  <c r="BK135"/>
  <c r="N135"/>
  <c r="N137"/>
  <c r="BF137"/>
  <c r="N93"/>
  <c r="N92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29"/>
  <c r="BH129"/>
  <c r="BG129"/>
  <c r="BE129"/>
  <c r="AA129"/>
  <c r="Y129"/>
  <c r="W129"/>
  <c r="BK129"/>
  <c r="N129"/>
  <c r="BF129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96"/>
  <c i="8" r="BK128"/>
  <c r="BK127"/>
  <c r="N127"/>
  <c r="BK126"/>
  <c r="N126"/>
  <c r="BK125"/>
  <c r="N125"/>
  <c r="N89"/>
  <c r="N128"/>
  <c r="BF128"/>
  <c r="N91"/>
  <c r="N90"/>
  <c r="M122"/>
  <c r="M121"/>
  <c r="F121"/>
  <c r="F119"/>
  <c r="F117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H37"/>
  <c i="1" r="BD96"/>
  <c i="8" r="BH100"/>
  <c r="H36"/>
  <c i="1" r="BC96"/>
  <c i="8" r="BG100"/>
  <c r="H35"/>
  <c i="1" r="BB96"/>
  <c i="8" r="BE100"/>
  <c r="M33"/>
  <c i="1" r="AV96"/>
  <c i="8" r="H33"/>
  <c i="1" r="AZ96"/>
  <c i="8" r="N100"/>
  <c r="N99"/>
  <c r="L107"/>
  <c r="BF100"/>
  <c r="M34"/>
  <c i="1" r="AW96"/>
  <c i="8" r="H34"/>
  <c i="1" r="BA96"/>
  <c i="8" r="M29"/>
  <c i="1" r="AS96"/>
  <c i="8" r="M28"/>
  <c r="M85"/>
  <c r="M84"/>
  <c r="F84"/>
  <c r="F82"/>
  <c r="F80"/>
  <c r="M31"/>
  <c i="1" r="AG96"/>
  <c i="8" r="L39"/>
  <c r="O16"/>
  <c r="E16"/>
  <c r="F122"/>
  <c r="F85"/>
  <c r="O15"/>
  <c r="O10"/>
  <c r="M119"/>
  <c r="M82"/>
  <c r="F6"/>
  <c r="F115"/>
  <c r="F78"/>
  <c i="1" r="AY95"/>
  <c r="AX95"/>
  <c i="7" r="BI156"/>
  <c r="BH156"/>
  <c r="BG156"/>
  <c r="BE156"/>
  <c r="BK156"/>
  <c r="N156"/>
  <c r="BF156"/>
  <c r="BI155"/>
  <c r="BH155"/>
  <c r="BG155"/>
  <c r="BE155"/>
  <c r="BK155"/>
  <c r="N155"/>
  <c r="BF155"/>
  <c r="BI154"/>
  <c r="BH154"/>
  <c r="BG154"/>
  <c r="BE154"/>
  <c r="BK154"/>
  <c r="N154"/>
  <c r="BF154"/>
  <c r="BI153"/>
  <c r="BH153"/>
  <c r="BG153"/>
  <c r="BE153"/>
  <c r="BK153"/>
  <c r="N153"/>
  <c r="BF153"/>
  <c r="BI152"/>
  <c r="BH152"/>
  <c r="BG152"/>
  <c r="BE152"/>
  <c r="BK152"/>
  <c r="BK151"/>
  <c r="N151"/>
  <c r="N152"/>
  <c r="BF152"/>
  <c r="N97"/>
  <c r="BI150"/>
  <c r="BH150"/>
  <c r="BG150"/>
  <c r="BE150"/>
  <c r="AA150"/>
  <c r="AA149"/>
  <c r="AA148"/>
  <c r="Y150"/>
  <c r="Y149"/>
  <c r="Y148"/>
  <c r="W150"/>
  <c r="W149"/>
  <c r="W148"/>
  <c r="BK150"/>
  <c r="BK149"/>
  <c r="N149"/>
  <c r="BK148"/>
  <c r="N148"/>
  <c r="N150"/>
  <c r="BF150"/>
  <c r="N96"/>
  <c r="N95"/>
  <c r="BI147"/>
  <c r="BH147"/>
  <c r="BG147"/>
  <c r="BE147"/>
  <c r="AA147"/>
  <c r="Y147"/>
  <c r="W147"/>
  <c r="BK147"/>
  <c r="N147"/>
  <c r="BF147"/>
  <c r="BI146"/>
  <c r="BH146"/>
  <c r="BG146"/>
  <c r="BE146"/>
  <c r="AA146"/>
  <c r="AA145"/>
  <c r="Y146"/>
  <c r="Y145"/>
  <c r="W146"/>
  <c r="W145"/>
  <c r="BK146"/>
  <c r="BK145"/>
  <c r="N145"/>
  <c r="N146"/>
  <c r="BF146"/>
  <c r="N94"/>
  <c r="BI144"/>
  <c r="BH144"/>
  <c r="BG144"/>
  <c r="BE144"/>
  <c r="AA144"/>
  <c r="AA143"/>
  <c r="Y144"/>
  <c r="Y143"/>
  <c r="W144"/>
  <c r="W143"/>
  <c r="BK144"/>
  <c r="BK143"/>
  <c r="N143"/>
  <c r="N144"/>
  <c r="BF144"/>
  <c r="N9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7"/>
  <c r="BH137"/>
  <c r="BG137"/>
  <c r="BE137"/>
  <c r="AA137"/>
  <c r="Y137"/>
  <c r="W137"/>
  <c r="BK137"/>
  <c r="N137"/>
  <c r="BF137"/>
  <c r="BI136"/>
  <c r="BH136"/>
  <c r="BG136"/>
  <c r="BE136"/>
  <c r="AA136"/>
  <c r="AA135"/>
  <c r="Y136"/>
  <c r="Y135"/>
  <c r="W136"/>
  <c r="W135"/>
  <c r="BK136"/>
  <c r="BK135"/>
  <c r="N135"/>
  <c r="N136"/>
  <c r="BF136"/>
  <c r="N92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8"/>
  <c r="BH128"/>
  <c r="BG128"/>
  <c r="BE128"/>
  <c r="AA128"/>
  <c r="AA127"/>
  <c r="AA126"/>
  <c r="AA125"/>
  <c r="Y128"/>
  <c r="Y127"/>
  <c r="Y126"/>
  <c r="Y125"/>
  <c r="W128"/>
  <c r="W127"/>
  <c r="W126"/>
  <c r="W125"/>
  <c i="1" r="AU95"/>
  <c i="7" r="BK128"/>
  <c r="BK127"/>
  <c r="N127"/>
  <c r="BK126"/>
  <c r="N126"/>
  <c r="BK125"/>
  <c r="N125"/>
  <c r="N89"/>
  <c r="N128"/>
  <c r="BF128"/>
  <c r="N91"/>
  <c r="N90"/>
  <c r="M122"/>
  <c r="M121"/>
  <c r="F121"/>
  <c r="F119"/>
  <c r="F117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H37"/>
  <c i="1" r="BD95"/>
  <c i="7" r="BH100"/>
  <c r="H36"/>
  <c i="1" r="BC95"/>
  <c i="7" r="BG100"/>
  <c r="H35"/>
  <c i="1" r="BB95"/>
  <c i="7" r="BE100"/>
  <c r="M33"/>
  <c i="1" r="AV95"/>
  <c i="7" r="H33"/>
  <c i="1" r="AZ95"/>
  <c i="7" r="N100"/>
  <c r="N99"/>
  <c r="L107"/>
  <c r="BF100"/>
  <c r="M34"/>
  <c i="1" r="AW95"/>
  <c i="7" r="H34"/>
  <c i="1" r="BA95"/>
  <c i="7" r="M29"/>
  <c i="1" r="AS95"/>
  <c i="7" r="M28"/>
  <c r="M85"/>
  <c r="M84"/>
  <c r="F84"/>
  <c r="F82"/>
  <c r="F80"/>
  <c r="M31"/>
  <c i="1" r="AG95"/>
  <c i="7" r="L39"/>
  <c r="O16"/>
  <c r="E16"/>
  <c r="F122"/>
  <c r="F85"/>
  <c r="O15"/>
  <c r="O10"/>
  <c r="M119"/>
  <c r="M82"/>
  <c r="F6"/>
  <c r="F115"/>
  <c r="F78"/>
  <c i="1" r="AY93"/>
  <c r="AX93"/>
  <c i="6" r="BI145"/>
  <c r="BH145"/>
  <c r="BG145"/>
  <c r="BE145"/>
  <c r="BK145"/>
  <c r="N145"/>
  <c r="BF145"/>
  <c r="BI144"/>
  <c r="BH144"/>
  <c r="BG144"/>
  <c r="BE144"/>
  <c r="BK144"/>
  <c r="N144"/>
  <c r="BF144"/>
  <c r="BI143"/>
  <c r="BH143"/>
  <c r="BG143"/>
  <c r="BE143"/>
  <c r="BK143"/>
  <c r="N143"/>
  <c r="BF143"/>
  <c r="BI142"/>
  <c r="BH142"/>
  <c r="BG142"/>
  <c r="BE142"/>
  <c r="BK142"/>
  <c r="N142"/>
  <c r="BF142"/>
  <c r="BI141"/>
  <c r="BH141"/>
  <c r="BG141"/>
  <c r="BE141"/>
  <c r="BK141"/>
  <c r="BK140"/>
  <c r="N140"/>
  <c r="N141"/>
  <c r="BF141"/>
  <c r="N92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/>
  <c r="BI125"/>
  <c r="BH125"/>
  <c r="BG125"/>
  <c r="BE125"/>
  <c r="AA125"/>
  <c r="Y125"/>
  <c r="W125"/>
  <c r="BK125"/>
  <c r="N125"/>
  <c r="BF125"/>
  <c r="BI124"/>
  <c r="BH124"/>
  <c r="BG124"/>
  <c r="BE124"/>
  <c r="AA124"/>
  <c r="Y124"/>
  <c r="W124"/>
  <c r="BK124"/>
  <c r="N124"/>
  <c r="BF124"/>
  <c r="BI123"/>
  <c r="BH123"/>
  <c r="BG123"/>
  <c r="BE123"/>
  <c r="AA123"/>
  <c r="AA122"/>
  <c r="AA121"/>
  <c r="AA120"/>
  <c r="Y123"/>
  <c r="Y122"/>
  <c r="Y121"/>
  <c r="Y120"/>
  <c r="W123"/>
  <c r="W122"/>
  <c r="W121"/>
  <c r="W120"/>
  <c i="1" r="AU93"/>
  <c i="6" r="BK123"/>
  <c r="BK122"/>
  <c r="N122"/>
  <c r="BK121"/>
  <c r="N121"/>
  <c r="BK120"/>
  <c r="N120"/>
  <c r="N89"/>
  <c r="N123"/>
  <c r="BF123"/>
  <c r="N91"/>
  <c r="N90"/>
  <c r="M117"/>
  <c r="M116"/>
  <c r="F116"/>
  <c r="F114"/>
  <c r="F112"/>
  <c r="BI100"/>
  <c r="BH100"/>
  <c r="BG100"/>
  <c r="BE100"/>
  <c r="N100"/>
  <c r="BF100"/>
  <c r="BI99"/>
  <c r="BH99"/>
  <c r="BG99"/>
  <c r="BE99"/>
  <c r="N99"/>
  <c r="BF99"/>
  <c r="BI98"/>
  <c r="BH98"/>
  <c r="BG98"/>
  <c r="BE98"/>
  <c r="N98"/>
  <c r="BF98"/>
  <c r="BI97"/>
  <c r="BH97"/>
  <c r="BG97"/>
  <c r="BE97"/>
  <c r="N97"/>
  <c r="BF97"/>
  <c r="BI96"/>
  <c r="BH96"/>
  <c r="BG96"/>
  <c r="BE96"/>
  <c r="N96"/>
  <c r="BF96"/>
  <c r="BI95"/>
  <c r="H37"/>
  <c i="1" r="BD93"/>
  <c i="6" r="BH95"/>
  <c r="H36"/>
  <c i="1" r="BC93"/>
  <c i="6" r="BG95"/>
  <c r="H35"/>
  <c i="1" r="BB93"/>
  <c i="6" r="BE95"/>
  <c r="M33"/>
  <c i="1" r="AV93"/>
  <c i="6" r="H33"/>
  <c i="1" r="AZ93"/>
  <c i="6" r="N95"/>
  <c r="N94"/>
  <c r="L102"/>
  <c r="BF95"/>
  <c r="M34"/>
  <c i="1" r="AW93"/>
  <c i="6" r="H34"/>
  <c i="1" r="BA93"/>
  <c i="6" r="M29"/>
  <c i="1" r="AS93"/>
  <c i="6" r="M28"/>
  <c r="M85"/>
  <c r="M84"/>
  <c r="F84"/>
  <c r="F82"/>
  <c r="F80"/>
  <c r="M31"/>
  <c i="1" r="AG93"/>
  <c i="6" r="L39"/>
  <c r="O16"/>
  <c r="E16"/>
  <c r="F117"/>
  <c r="F85"/>
  <c r="O15"/>
  <c r="O10"/>
  <c r="M114"/>
  <c r="M82"/>
  <c r="F6"/>
  <c r="F110"/>
  <c r="F78"/>
  <c i="1" r="AY92"/>
  <c r="AX92"/>
  <c i="5" r="BI220"/>
  <c r="BH220"/>
  <c r="BG220"/>
  <c r="BE220"/>
  <c r="BK220"/>
  <c r="N220"/>
  <c r="BF220"/>
  <c r="BI219"/>
  <c r="BH219"/>
  <c r="BG219"/>
  <c r="BE219"/>
  <c r="BK219"/>
  <c r="N219"/>
  <c r="BF219"/>
  <c r="BI218"/>
  <c r="BH218"/>
  <c r="BG218"/>
  <c r="BE218"/>
  <c r="BK218"/>
  <c r="N218"/>
  <c r="BF218"/>
  <c r="BI217"/>
  <c r="BH217"/>
  <c r="BG217"/>
  <c r="BE217"/>
  <c r="BK217"/>
  <c r="N217"/>
  <c r="BF217"/>
  <c r="BI216"/>
  <c r="BH216"/>
  <c r="BG216"/>
  <c r="BE216"/>
  <c r="BK216"/>
  <c r="BK215"/>
  <c r="N215"/>
  <c r="N216"/>
  <c r="BF216"/>
  <c r="N100"/>
  <c r="BI214"/>
  <c r="BH214"/>
  <c r="BG214"/>
  <c r="BE214"/>
  <c r="AA214"/>
  <c r="AA213"/>
  <c r="AA212"/>
  <c r="Y214"/>
  <c r="Y213"/>
  <c r="Y212"/>
  <c r="W214"/>
  <c r="W213"/>
  <c r="W212"/>
  <c r="BK214"/>
  <c r="BK213"/>
  <c r="N213"/>
  <c r="BK212"/>
  <c r="N212"/>
  <c r="N214"/>
  <c r="BF214"/>
  <c r="N99"/>
  <c r="N98"/>
  <c r="BI211"/>
  <c r="BH211"/>
  <c r="BG211"/>
  <c r="BE211"/>
  <c r="AA211"/>
  <c r="Y211"/>
  <c r="W211"/>
  <c r="BK211"/>
  <c r="N211"/>
  <c r="BF211"/>
  <c r="BI210"/>
  <c r="BH210"/>
  <c r="BG210"/>
  <c r="BE210"/>
  <c r="AA210"/>
  <c r="AA209"/>
  <c r="Y210"/>
  <c r="Y209"/>
  <c r="W210"/>
  <c r="W209"/>
  <c r="BK210"/>
  <c r="BK209"/>
  <c r="N209"/>
  <c r="N210"/>
  <c r="BF210"/>
  <c r="N97"/>
  <c r="BI208"/>
  <c r="BH208"/>
  <c r="BG208"/>
  <c r="BE208"/>
  <c r="AA208"/>
  <c r="Y208"/>
  <c r="W208"/>
  <c r="BK208"/>
  <c r="N208"/>
  <c r="BF208"/>
  <c r="BI206"/>
  <c r="BH206"/>
  <c r="BG206"/>
  <c r="BE206"/>
  <c r="AA206"/>
  <c r="Y206"/>
  <c r="W206"/>
  <c r="BK206"/>
  <c r="N206"/>
  <c r="BF206"/>
  <c r="BI204"/>
  <c r="BH204"/>
  <c r="BG204"/>
  <c r="BE204"/>
  <c r="AA204"/>
  <c r="Y204"/>
  <c r="W204"/>
  <c r="BK204"/>
  <c r="N204"/>
  <c r="BF204"/>
  <c r="BI202"/>
  <c r="BH202"/>
  <c r="BG202"/>
  <c r="BE202"/>
  <c r="AA202"/>
  <c r="Y202"/>
  <c r="W202"/>
  <c r="BK202"/>
  <c r="N202"/>
  <c r="BF202"/>
  <c r="BI200"/>
  <c r="BH200"/>
  <c r="BG200"/>
  <c r="BE200"/>
  <c r="AA200"/>
  <c r="Y200"/>
  <c r="W200"/>
  <c r="BK200"/>
  <c r="N200"/>
  <c r="BF200"/>
  <c r="BI198"/>
  <c r="BH198"/>
  <c r="BG198"/>
  <c r="BE198"/>
  <c r="AA198"/>
  <c r="Y198"/>
  <c r="W198"/>
  <c r="BK198"/>
  <c r="N198"/>
  <c r="BF198"/>
  <c r="BI196"/>
  <c r="BH196"/>
  <c r="BG196"/>
  <c r="BE196"/>
  <c r="AA196"/>
  <c r="Y196"/>
  <c r="W196"/>
  <c r="BK196"/>
  <c r="N196"/>
  <c r="BF196"/>
  <c r="BI194"/>
  <c r="BH194"/>
  <c r="BG194"/>
  <c r="BE194"/>
  <c r="AA194"/>
  <c r="Y194"/>
  <c r="W194"/>
  <c r="BK194"/>
  <c r="N194"/>
  <c r="BF194"/>
  <c r="BI192"/>
  <c r="BH192"/>
  <c r="BG192"/>
  <c r="BE192"/>
  <c r="AA192"/>
  <c r="Y192"/>
  <c r="W192"/>
  <c r="BK192"/>
  <c r="N192"/>
  <c r="BF192"/>
  <c r="BI190"/>
  <c r="BH190"/>
  <c r="BG190"/>
  <c r="BE190"/>
  <c r="AA190"/>
  <c r="Y190"/>
  <c r="W190"/>
  <c r="BK190"/>
  <c r="N190"/>
  <c r="BF190"/>
  <c r="BI188"/>
  <c r="BH188"/>
  <c r="BG188"/>
  <c r="BE188"/>
  <c r="AA188"/>
  <c r="Y188"/>
  <c r="W188"/>
  <c r="BK188"/>
  <c r="N188"/>
  <c r="BF188"/>
  <c r="BI186"/>
  <c r="BH186"/>
  <c r="BG186"/>
  <c r="BE186"/>
  <c r="AA186"/>
  <c r="Y186"/>
  <c r="W186"/>
  <c r="BK186"/>
  <c r="N186"/>
  <c r="BF186"/>
  <c r="BI184"/>
  <c r="BH184"/>
  <c r="BG184"/>
  <c r="BE184"/>
  <c r="AA184"/>
  <c r="Y184"/>
  <c r="W184"/>
  <c r="BK184"/>
  <c r="N184"/>
  <c r="BF184"/>
  <c r="BI182"/>
  <c r="BH182"/>
  <c r="BG182"/>
  <c r="BE182"/>
  <c r="AA182"/>
  <c r="Y182"/>
  <c r="W182"/>
  <c r="BK182"/>
  <c r="N182"/>
  <c r="BF182"/>
  <c r="BI180"/>
  <c r="BH180"/>
  <c r="BG180"/>
  <c r="BE180"/>
  <c r="AA180"/>
  <c r="Y180"/>
  <c r="W180"/>
  <c r="BK180"/>
  <c r="N180"/>
  <c r="BF180"/>
  <c r="BI175"/>
  <c r="BH175"/>
  <c r="BG175"/>
  <c r="BE175"/>
  <c r="AA175"/>
  <c r="Y175"/>
  <c r="W175"/>
  <c r="BK175"/>
  <c r="N175"/>
  <c r="BF175"/>
  <c r="BI173"/>
  <c r="BH173"/>
  <c r="BG173"/>
  <c r="BE173"/>
  <c r="AA173"/>
  <c r="Y173"/>
  <c r="W173"/>
  <c r="BK173"/>
  <c r="N173"/>
  <c r="BF173"/>
  <c r="BI171"/>
  <c r="BH171"/>
  <c r="BG171"/>
  <c r="BE171"/>
  <c r="AA171"/>
  <c r="AA170"/>
  <c r="Y171"/>
  <c r="Y170"/>
  <c r="W171"/>
  <c r="W170"/>
  <c r="BK171"/>
  <c r="BK170"/>
  <c r="N170"/>
  <c r="N171"/>
  <c r="BF171"/>
  <c r="N96"/>
  <c r="BI165"/>
  <c r="BH165"/>
  <c r="BG165"/>
  <c r="BE165"/>
  <c r="AA165"/>
  <c r="AA164"/>
  <c r="AA163"/>
  <c r="Y165"/>
  <c r="Y164"/>
  <c r="Y163"/>
  <c r="W165"/>
  <c r="W164"/>
  <c r="W163"/>
  <c r="BK165"/>
  <c r="BK164"/>
  <c r="N164"/>
  <c r="BK163"/>
  <c r="N163"/>
  <c r="N165"/>
  <c r="BF165"/>
  <c r="N95"/>
  <c r="N94"/>
  <c r="BI162"/>
  <c r="BH162"/>
  <c r="BG162"/>
  <c r="BE162"/>
  <c r="AA162"/>
  <c r="AA161"/>
  <c r="Y162"/>
  <c r="Y161"/>
  <c r="W162"/>
  <c r="W161"/>
  <c r="BK162"/>
  <c r="BK161"/>
  <c r="N161"/>
  <c r="N162"/>
  <c r="BF162"/>
  <c r="N93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N152"/>
  <c r="BF152"/>
  <c r="BI149"/>
  <c r="BH149"/>
  <c r="BG149"/>
  <c r="BE149"/>
  <c r="AA149"/>
  <c r="Y149"/>
  <c r="W149"/>
  <c r="BK149"/>
  <c r="N149"/>
  <c r="BF149"/>
  <c r="BI143"/>
  <c r="BH143"/>
  <c r="BG143"/>
  <c r="BE143"/>
  <c r="AA143"/>
  <c r="Y143"/>
  <c r="W143"/>
  <c r="BK143"/>
  <c r="N143"/>
  <c r="BF143"/>
  <c r="BI140"/>
  <c r="BH140"/>
  <c r="BG140"/>
  <c r="BE140"/>
  <c r="AA140"/>
  <c r="Y140"/>
  <c r="W140"/>
  <c r="BK140"/>
  <c r="N140"/>
  <c r="BF140"/>
  <c r="BI137"/>
  <c r="BH137"/>
  <c r="BG137"/>
  <c r="BE137"/>
  <c r="AA137"/>
  <c r="AA136"/>
  <c r="Y137"/>
  <c r="Y136"/>
  <c r="W137"/>
  <c r="W136"/>
  <c r="BK137"/>
  <c r="BK136"/>
  <c r="N136"/>
  <c r="N137"/>
  <c r="BF137"/>
  <c r="N92"/>
  <c r="BI131"/>
  <c r="BH131"/>
  <c r="BG131"/>
  <c r="BE131"/>
  <c r="AA131"/>
  <c r="AA130"/>
  <c r="AA129"/>
  <c r="AA128"/>
  <c r="Y131"/>
  <c r="Y130"/>
  <c r="Y129"/>
  <c r="Y128"/>
  <c r="W131"/>
  <c r="W130"/>
  <c r="W129"/>
  <c r="W128"/>
  <c i="1" r="AU92"/>
  <c i="5" r="BK131"/>
  <c r="BK130"/>
  <c r="N130"/>
  <c r="BK129"/>
  <c r="N129"/>
  <c r="BK128"/>
  <c r="N128"/>
  <c r="N89"/>
  <c r="N131"/>
  <c r="BF131"/>
  <c r="N91"/>
  <c r="N90"/>
  <c r="M125"/>
  <c r="M124"/>
  <c r="F124"/>
  <c r="F122"/>
  <c r="F120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7"/>
  <c i="1" r="BD92"/>
  <c i="5" r="BH103"/>
  <c r="H36"/>
  <c i="1" r="BC92"/>
  <c i="5" r="BG103"/>
  <c r="H35"/>
  <c i="1" r="BB92"/>
  <c i="5" r="BE103"/>
  <c r="M33"/>
  <c i="1" r="AV92"/>
  <c i="5" r="H33"/>
  <c i="1" r="AZ92"/>
  <c i="5" r="N103"/>
  <c r="N102"/>
  <c r="L110"/>
  <c r="BF103"/>
  <c r="M34"/>
  <c i="1" r="AW92"/>
  <c i="5" r="H34"/>
  <c i="1" r="BA92"/>
  <c i="5" r="M29"/>
  <c i="1" r="AS92"/>
  <c i="5" r="M28"/>
  <c r="M85"/>
  <c r="M84"/>
  <c r="F84"/>
  <c r="F82"/>
  <c r="F80"/>
  <c r="M31"/>
  <c i="1" r="AG92"/>
  <c i="5" r="L39"/>
  <c r="O16"/>
  <c r="E16"/>
  <c r="F125"/>
  <c r="F85"/>
  <c r="O15"/>
  <c r="O10"/>
  <c r="M122"/>
  <c r="M82"/>
  <c r="F6"/>
  <c r="F118"/>
  <c r="F78"/>
  <c i="1" r="AY91"/>
  <c r="AX91"/>
  <c i="4" r="BI169"/>
  <c r="BH169"/>
  <c r="BG169"/>
  <c r="BE169"/>
  <c r="BK169"/>
  <c r="N169"/>
  <c r="BF169"/>
  <c r="BI168"/>
  <c r="BH168"/>
  <c r="BG168"/>
  <c r="BE168"/>
  <c r="BK168"/>
  <c r="N168"/>
  <c r="BF168"/>
  <c r="BI167"/>
  <c r="BH167"/>
  <c r="BG167"/>
  <c r="BE167"/>
  <c r="BK167"/>
  <c r="N167"/>
  <c r="BF167"/>
  <c r="BI166"/>
  <c r="BH166"/>
  <c r="BG166"/>
  <c r="BE166"/>
  <c r="BK166"/>
  <c r="N166"/>
  <c r="BF166"/>
  <c r="BI165"/>
  <c r="BH165"/>
  <c r="BG165"/>
  <c r="BE165"/>
  <c r="BK165"/>
  <c r="BK164"/>
  <c r="N164"/>
  <c r="N165"/>
  <c r="BF165"/>
  <c r="N101"/>
  <c r="BI163"/>
  <c r="BH163"/>
  <c r="BG163"/>
  <c r="BE163"/>
  <c r="AA163"/>
  <c r="AA162"/>
  <c r="AA161"/>
  <c r="Y163"/>
  <c r="Y162"/>
  <c r="Y161"/>
  <c r="W163"/>
  <c r="W162"/>
  <c r="W161"/>
  <c r="BK163"/>
  <c r="BK162"/>
  <c r="N162"/>
  <c r="BK161"/>
  <c r="N161"/>
  <c r="N163"/>
  <c r="BF163"/>
  <c r="N100"/>
  <c r="N99"/>
  <c r="BI160"/>
  <c r="BH160"/>
  <c r="BG160"/>
  <c r="BE160"/>
  <c r="AA160"/>
  <c r="Y160"/>
  <c r="W160"/>
  <c r="BK160"/>
  <c r="N160"/>
  <c r="BF160"/>
  <c r="BI159"/>
  <c r="BH159"/>
  <c r="BG159"/>
  <c r="BE159"/>
  <c r="AA159"/>
  <c r="AA158"/>
  <c r="Y159"/>
  <c r="Y158"/>
  <c r="W159"/>
  <c r="W158"/>
  <c r="BK159"/>
  <c r="BK158"/>
  <c r="N158"/>
  <c r="N159"/>
  <c r="BF159"/>
  <c r="N98"/>
  <c r="BI157"/>
  <c r="BH157"/>
  <c r="BG157"/>
  <c r="BE157"/>
  <c r="AA157"/>
  <c r="Y157"/>
  <c r="W157"/>
  <c r="BK157"/>
  <c r="N157"/>
  <c r="BF157"/>
  <c r="BI156"/>
  <c r="BH156"/>
  <c r="BG156"/>
  <c r="BE156"/>
  <c r="AA156"/>
  <c r="AA155"/>
  <c r="AA154"/>
  <c r="Y156"/>
  <c r="Y155"/>
  <c r="Y154"/>
  <c r="W156"/>
  <c r="W155"/>
  <c r="W154"/>
  <c r="BK156"/>
  <c r="BK155"/>
  <c r="N155"/>
  <c r="BK154"/>
  <c r="N154"/>
  <c r="N156"/>
  <c r="BF156"/>
  <c r="N97"/>
  <c r="N96"/>
  <c r="BI153"/>
  <c r="BH153"/>
  <c r="BG153"/>
  <c r="BE153"/>
  <c r="AA153"/>
  <c r="AA152"/>
  <c r="AA151"/>
  <c r="Y153"/>
  <c r="Y152"/>
  <c r="Y151"/>
  <c r="W153"/>
  <c r="W152"/>
  <c r="W151"/>
  <c r="BK153"/>
  <c r="BK152"/>
  <c r="N152"/>
  <c r="BK151"/>
  <c r="N151"/>
  <c r="N153"/>
  <c r="BF153"/>
  <c r="N95"/>
  <c r="N94"/>
  <c r="BI150"/>
  <c r="BH150"/>
  <c r="BG150"/>
  <c r="BE150"/>
  <c r="AA150"/>
  <c r="AA149"/>
  <c r="Y150"/>
  <c r="Y149"/>
  <c r="W150"/>
  <c r="W149"/>
  <c r="BK150"/>
  <c r="BK149"/>
  <c r="N149"/>
  <c r="N150"/>
  <c r="BF150"/>
  <c r="N93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AA136"/>
  <c r="Y137"/>
  <c r="Y136"/>
  <c r="W137"/>
  <c r="W136"/>
  <c r="BK137"/>
  <c r="BK136"/>
  <c r="N136"/>
  <c r="N137"/>
  <c r="BF137"/>
  <c r="N92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AA131"/>
  <c r="AA130"/>
  <c r="AA129"/>
  <c r="Y132"/>
  <c r="Y131"/>
  <c r="Y130"/>
  <c r="Y129"/>
  <c r="W132"/>
  <c r="W131"/>
  <c r="W130"/>
  <c r="W129"/>
  <c i="1" r="AU91"/>
  <c i="4" r="BK132"/>
  <c r="BK131"/>
  <c r="N131"/>
  <c r="BK130"/>
  <c r="N130"/>
  <c r="BK129"/>
  <c r="N129"/>
  <c r="N89"/>
  <c r="N132"/>
  <c r="BF132"/>
  <c r="N91"/>
  <c r="N90"/>
  <c r="M126"/>
  <c r="M125"/>
  <c r="F125"/>
  <c r="F123"/>
  <c r="F121"/>
  <c r="BI109"/>
  <c r="BH109"/>
  <c r="BG109"/>
  <c r="BE109"/>
  <c r="N109"/>
  <c r="BF109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H37"/>
  <c i="1" r="BD91"/>
  <c i="4" r="BH104"/>
  <c r="H36"/>
  <c i="1" r="BC91"/>
  <c i="4" r="BG104"/>
  <c r="H35"/>
  <c i="1" r="BB91"/>
  <c i="4" r="BE104"/>
  <c r="M33"/>
  <c i="1" r="AV91"/>
  <c i="4" r="H33"/>
  <c i="1" r="AZ91"/>
  <c i="4" r="N104"/>
  <c r="N103"/>
  <c r="L111"/>
  <c r="BF104"/>
  <c r="M34"/>
  <c i="1" r="AW91"/>
  <c i="4" r="H34"/>
  <c i="1" r="BA91"/>
  <c i="4" r="M29"/>
  <c i="1" r="AS91"/>
  <c i="4" r="M28"/>
  <c r="M85"/>
  <c r="M84"/>
  <c r="F84"/>
  <c r="F82"/>
  <c r="F80"/>
  <c r="M31"/>
  <c i="1" r="AG91"/>
  <c i="4" r="L39"/>
  <c r="O16"/>
  <c r="E16"/>
  <c r="F126"/>
  <c r="F85"/>
  <c r="O15"/>
  <c r="O10"/>
  <c r="M123"/>
  <c r="M82"/>
  <c r="F6"/>
  <c r="F119"/>
  <c r="F78"/>
  <c i="1" r="AY90"/>
  <c r="AX90"/>
  <c i="3" r="BI233"/>
  <c r="BH233"/>
  <c r="BG233"/>
  <c r="BE233"/>
  <c r="BK233"/>
  <c r="N233"/>
  <c r="BF233"/>
  <c r="BI232"/>
  <c r="BH232"/>
  <c r="BG232"/>
  <c r="BE232"/>
  <c r="BK232"/>
  <c r="N232"/>
  <c r="BF232"/>
  <c r="BI231"/>
  <c r="BH231"/>
  <c r="BG231"/>
  <c r="BE231"/>
  <c r="BK231"/>
  <c r="N231"/>
  <c r="BF231"/>
  <c r="BI230"/>
  <c r="BH230"/>
  <c r="BG230"/>
  <c r="BE230"/>
  <c r="BK230"/>
  <c r="N230"/>
  <c r="BF230"/>
  <c r="BI229"/>
  <c r="BH229"/>
  <c r="BG229"/>
  <c r="BE229"/>
  <c r="BK229"/>
  <c r="BK228"/>
  <c r="N228"/>
  <c r="N229"/>
  <c r="BF229"/>
  <c r="N100"/>
  <c r="BI227"/>
  <c r="BH227"/>
  <c r="BG227"/>
  <c r="BE227"/>
  <c r="AA227"/>
  <c r="AA226"/>
  <c r="Y227"/>
  <c r="Y226"/>
  <c r="W227"/>
  <c r="W226"/>
  <c r="BK227"/>
  <c r="BK226"/>
  <c r="N226"/>
  <c r="N227"/>
  <c r="BF227"/>
  <c r="N99"/>
  <c r="BI225"/>
  <c r="BH225"/>
  <c r="BG225"/>
  <c r="BE225"/>
  <c r="AA225"/>
  <c r="Y225"/>
  <c r="W225"/>
  <c r="BK225"/>
  <c r="N225"/>
  <c r="BF225"/>
  <c r="BI224"/>
  <c r="BH224"/>
  <c r="BG224"/>
  <c r="BE224"/>
  <c r="AA224"/>
  <c r="AA223"/>
  <c r="Y224"/>
  <c r="Y223"/>
  <c r="W224"/>
  <c r="W223"/>
  <c r="BK224"/>
  <c r="BK223"/>
  <c r="N223"/>
  <c r="N224"/>
  <c r="BF224"/>
  <c r="N98"/>
  <c r="BI222"/>
  <c r="BH222"/>
  <c r="BG222"/>
  <c r="BE222"/>
  <c r="AA222"/>
  <c r="Y222"/>
  <c r="W222"/>
  <c r="BK222"/>
  <c r="N222"/>
  <c r="BF222"/>
  <c r="BI221"/>
  <c r="BH221"/>
  <c r="BG221"/>
  <c r="BE221"/>
  <c r="AA221"/>
  <c r="Y221"/>
  <c r="W221"/>
  <c r="BK221"/>
  <c r="N221"/>
  <c r="BF221"/>
  <c r="BI219"/>
  <c r="BH219"/>
  <c r="BG219"/>
  <c r="BE219"/>
  <c r="AA219"/>
  <c r="AA218"/>
  <c r="Y219"/>
  <c r="Y218"/>
  <c r="W219"/>
  <c r="W218"/>
  <c r="BK219"/>
  <c r="BK218"/>
  <c r="N218"/>
  <c r="N219"/>
  <c r="BF219"/>
  <c r="N97"/>
  <c r="BI217"/>
  <c r="BH217"/>
  <c r="BG217"/>
  <c r="BE217"/>
  <c r="AA217"/>
  <c r="Y217"/>
  <c r="W217"/>
  <c r="BK217"/>
  <c r="N217"/>
  <c r="BF217"/>
  <c r="BI216"/>
  <c r="BH216"/>
  <c r="BG216"/>
  <c r="BE216"/>
  <c r="AA216"/>
  <c r="Y216"/>
  <c r="W216"/>
  <c r="BK216"/>
  <c r="N216"/>
  <c r="BF216"/>
  <c r="BI214"/>
  <c r="BH214"/>
  <c r="BG214"/>
  <c r="BE214"/>
  <c r="AA214"/>
  <c r="Y214"/>
  <c r="W214"/>
  <c r="BK214"/>
  <c r="N214"/>
  <c r="BF214"/>
  <c r="BI213"/>
  <c r="BH213"/>
  <c r="BG213"/>
  <c r="BE213"/>
  <c r="AA213"/>
  <c r="Y213"/>
  <c r="W213"/>
  <c r="BK213"/>
  <c r="N213"/>
  <c r="BF213"/>
  <c r="BI212"/>
  <c r="BH212"/>
  <c r="BG212"/>
  <c r="BE212"/>
  <c r="AA212"/>
  <c r="Y212"/>
  <c r="W212"/>
  <c r="BK212"/>
  <c r="N212"/>
  <c r="BF212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9"/>
  <c r="BH209"/>
  <c r="BG209"/>
  <c r="BE209"/>
  <c r="AA209"/>
  <c r="Y209"/>
  <c r="W209"/>
  <c r="BK209"/>
  <c r="N209"/>
  <c r="BF209"/>
  <c r="BI207"/>
  <c r="BH207"/>
  <c r="BG207"/>
  <c r="BE207"/>
  <c r="AA207"/>
  <c r="Y207"/>
  <c r="W207"/>
  <c r="BK207"/>
  <c r="N207"/>
  <c r="BF207"/>
  <c r="BI204"/>
  <c r="BH204"/>
  <c r="BG204"/>
  <c r="BE204"/>
  <c r="AA204"/>
  <c r="Y204"/>
  <c r="W204"/>
  <c r="BK204"/>
  <c r="N204"/>
  <c r="BF204"/>
  <c r="BI203"/>
  <c r="BH203"/>
  <c r="BG203"/>
  <c r="BE203"/>
  <c r="AA203"/>
  <c r="Y203"/>
  <c r="W203"/>
  <c r="BK203"/>
  <c r="N203"/>
  <c r="BF203"/>
  <c r="BI200"/>
  <c r="BH200"/>
  <c r="BG200"/>
  <c r="BE200"/>
  <c r="AA200"/>
  <c r="AA199"/>
  <c r="Y200"/>
  <c r="Y199"/>
  <c r="W200"/>
  <c r="W199"/>
  <c r="BK200"/>
  <c r="BK199"/>
  <c r="N199"/>
  <c r="N200"/>
  <c r="BF200"/>
  <c r="N96"/>
  <c r="BI197"/>
  <c r="BH197"/>
  <c r="BG197"/>
  <c r="BE197"/>
  <c r="AA197"/>
  <c r="AA196"/>
  <c r="Y197"/>
  <c r="Y196"/>
  <c r="W197"/>
  <c r="W196"/>
  <c r="BK197"/>
  <c r="BK196"/>
  <c r="N196"/>
  <c r="N197"/>
  <c r="BF197"/>
  <c r="N95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2"/>
  <c r="BH192"/>
  <c r="BG192"/>
  <c r="BE192"/>
  <c r="AA192"/>
  <c r="Y192"/>
  <c r="W192"/>
  <c r="BK192"/>
  <c r="N192"/>
  <c r="BF192"/>
  <c r="BI190"/>
  <c r="BH190"/>
  <c r="BG190"/>
  <c r="BE190"/>
  <c r="AA190"/>
  <c r="Y190"/>
  <c r="W190"/>
  <c r="BK190"/>
  <c r="N190"/>
  <c r="BF190"/>
  <c r="BI188"/>
  <c r="BH188"/>
  <c r="BG188"/>
  <c r="BE188"/>
  <c r="AA188"/>
  <c r="Y188"/>
  <c r="W188"/>
  <c r="BK188"/>
  <c r="N188"/>
  <c r="BF188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79"/>
  <c r="BH179"/>
  <c r="BG179"/>
  <c r="BE179"/>
  <c r="AA179"/>
  <c r="AA178"/>
  <c r="Y179"/>
  <c r="Y178"/>
  <c r="W179"/>
  <c r="W178"/>
  <c r="BK179"/>
  <c r="BK178"/>
  <c r="N178"/>
  <c r="N179"/>
  <c r="BF179"/>
  <c r="N94"/>
  <c r="BI177"/>
  <c r="BH177"/>
  <c r="BG177"/>
  <c r="BE177"/>
  <c r="AA177"/>
  <c r="Y177"/>
  <c r="W177"/>
  <c r="BK177"/>
  <c r="N177"/>
  <c r="BF177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2"/>
  <c r="BH162"/>
  <c r="BG162"/>
  <c r="BE162"/>
  <c r="AA162"/>
  <c r="Y162"/>
  <c r="W162"/>
  <c r="BK162"/>
  <c r="N162"/>
  <c r="BF162"/>
  <c r="BI161"/>
  <c r="BH161"/>
  <c r="BG161"/>
  <c r="BE161"/>
  <c r="AA161"/>
  <c r="Y161"/>
  <c r="W161"/>
  <c r="BK161"/>
  <c r="N161"/>
  <c r="BF16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3"/>
  <c r="BH153"/>
  <c r="BG153"/>
  <c r="BE153"/>
  <c r="AA153"/>
  <c r="Y153"/>
  <c r="W153"/>
  <c r="BK153"/>
  <c r="N153"/>
  <c r="BF153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/>
  <c r="BI148"/>
  <c r="BH148"/>
  <c r="BG148"/>
  <c r="BE148"/>
  <c r="AA148"/>
  <c r="Y148"/>
  <c r="W148"/>
  <c r="BK148"/>
  <c r="N148"/>
  <c r="BF148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4"/>
  <c r="BH144"/>
  <c r="BG144"/>
  <c r="BE144"/>
  <c r="AA144"/>
  <c r="Y144"/>
  <c r="W144"/>
  <c r="BK144"/>
  <c r="N144"/>
  <c r="BF144"/>
  <c r="BI142"/>
  <c r="BH142"/>
  <c r="BG142"/>
  <c r="BE142"/>
  <c r="AA142"/>
  <c r="AA141"/>
  <c r="AA140"/>
  <c r="Y142"/>
  <c r="Y141"/>
  <c r="Y140"/>
  <c r="W142"/>
  <c r="W141"/>
  <c r="W140"/>
  <c r="BK142"/>
  <c r="BK141"/>
  <c r="N141"/>
  <c r="BK140"/>
  <c r="N140"/>
  <c r="N142"/>
  <c r="BF142"/>
  <c r="N93"/>
  <c r="N92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31"/>
  <c r="BH131"/>
  <c r="BG131"/>
  <c r="BE131"/>
  <c r="AA131"/>
  <c r="AA130"/>
  <c r="AA129"/>
  <c r="AA128"/>
  <c r="Y131"/>
  <c r="Y130"/>
  <c r="Y129"/>
  <c r="Y128"/>
  <c r="W131"/>
  <c r="W130"/>
  <c r="W129"/>
  <c r="W128"/>
  <c i="1" r="AU90"/>
  <c i="3" r="BK131"/>
  <c r="BK130"/>
  <c r="N130"/>
  <c r="BK129"/>
  <c r="N129"/>
  <c r="BK128"/>
  <c r="N128"/>
  <c r="N89"/>
  <c r="N131"/>
  <c r="BF131"/>
  <c r="N91"/>
  <c r="N90"/>
  <c r="M125"/>
  <c r="M124"/>
  <c r="F124"/>
  <c r="F122"/>
  <c r="F120"/>
  <c r="BI108"/>
  <c r="BH108"/>
  <c r="BG108"/>
  <c r="BE108"/>
  <c r="N108"/>
  <c r="BF108"/>
  <c r="BI107"/>
  <c r="BH107"/>
  <c r="BG107"/>
  <c r="BE107"/>
  <c r="N107"/>
  <c r="BF107"/>
  <c r="BI106"/>
  <c r="BH106"/>
  <c r="BG106"/>
  <c r="BE106"/>
  <c r="N106"/>
  <c r="BF106"/>
  <c r="BI105"/>
  <c r="BH105"/>
  <c r="BG105"/>
  <c r="BE105"/>
  <c r="N105"/>
  <c r="BF105"/>
  <c r="BI104"/>
  <c r="BH104"/>
  <c r="BG104"/>
  <c r="BE104"/>
  <c r="N104"/>
  <c r="BF104"/>
  <c r="BI103"/>
  <c r="H37"/>
  <c i="1" r="BD90"/>
  <c i="3" r="BH103"/>
  <c r="H36"/>
  <c i="1" r="BC90"/>
  <c i="3" r="BG103"/>
  <c r="H35"/>
  <c i="1" r="BB90"/>
  <c i="3" r="BE103"/>
  <c r="M33"/>
  <c i="1" r="AV90"/>
  <c i="3" r="H33"/>
  <c i="1" r="AZ90"/>
  <c i="3" r="N103"/>
  <c r="N102"/>
  <c r="L110"/>
  <c r="BF103"/>
  <c r="M34"/>
  <c i="1" r="AW90"/>
  <c i="3" r="H34"/>
  <c i="1" r="BA90"/>
  <c i="3" r="M29"/>
  <c i="1" r="AS90"/>
  <c i="3" r="M28"/>
  <c r="M85"/>
  <c r="M84"/>
  <c r="F84"/>
  <c r="F82"/>
  <c r="F80"/>
  <c r="M31"/>
  <c i="1" r="AG90"/>
  <c i="3" r="L39"/>
  <c r="O16"/>
  <c r="E16"/>
  <c r="F125"/>
  <c r="F85"/>
  <c r="O15"/>
  <c r="O10"/>
  <c r="M122"/>
  <c r="M82"/>
  <c r="F6"/>
  <c r="F118"/>
  <c r="F78"/>
  <c i="1" r="AY89"/>
  <c r="AX89"/>
  <c i="2" r="BI246"/>
  <c r="BH246"/>
  <c r="BG246"/>
  <c r="BE246"/>
  <c r="BK246"/>
  <c r="N246"/>
  <c r="BF246"/>
  <c r="BI245"/>
  <c r="BH245"/>
  <c r="BG245"/>
  <c r="BE245"/>
  <c r="BK245"/>
  <c r="N245"/>
  <c r="BF245"/>
  <c r="BI244"/>
  <c r="BH244"/>
  <c r="BG244"/>
  <c r="BE244"/>
  <c r="BK244"/>
  <c r="N244"/>
  <c r="BF244"/>
  <c r="BI243"/>
  <c r="BH243"/>
  <c r="BG243"/>
  <c r="BE243"/>
  <c r="BK243"/>
  <c r="N243"/>
  <c r="BF243"/>
  <c r="BI242"/>
  <c r="BH242"/>
  <c r="BG242"/>
  <c r="BE242"/>
  <c r="BK242"/>
  <c r="BK241"/>
  <c r="N241"/>
  <c r="N242"/>
  <c r="BF242"/>
  <c r="N106"/>
  <c r="BI240"/>
  <c r="BH240"/>
  <c r="BG240"/>
  <c r="BE240"/>
  <c r="AA240"/>
  <c r="AA239"/>
  <c r="AA238"/>
  <c r="Y240"/>
  <c r="Y239"/>
  <c r="Y238"/>
  <c r="W240"/>
  <c r="W239"/>
  <c r="W238"/>
  <c r="BK240"/>
  <c r="BK239"/>
  <c r="N239"/>
  <c r="BK238"/>
  <c r="N238"/>
  <c r="N240"/>
  <c r="BF240"/>
  <c r="N105"/>
  <c r="N104"/>
  <c r="BI237"/>
  <c r="BH237"/>
  <c r="BG237"/>
  <c r="BE237"/>
  <c r="AA237"/>
  <c r="Y237"/>
  <c r="W237"/>
  <c r="BK237"/>
  <c r="N237"/>
  <c r="BF237"/>
  <c r="BI236"/>
  <c r="BH236"/>
  <c r="BG236"/>
  <c r="BE236"/>
  <c r="AA236"/>
  <c r="AA235"/>
  <c r="Y236"/>
  <c r="Y235"/>
  <c r="W236"/>
  <c r="W235"/>
  <c r="BK236"/>
  <c r="BK235"/>
  <c r="N235"/>
  <c r="N236"/>
  <c r="BF236"/>
  <c r="N103"/>
  <c r="BI234"/>
  <c r="BH234"/>
  <c r="BG234"/>
  <c r="BE234"/>
  <c r="AA234"/>
  <c r="Y234"/>
  <c r="W234"/>
  <c r="BK234"/>
  <c r="N234"/>
  <c r="BF234"/>
  <c r="BI232"/>
  <c r="BH232"/>
  <c r="BG232"/>
  <c r="BE232"/>
  <c r="AA232"/>
  <c r="Y232"/>
  <c r="W232"/>
  <c r="BK232"/>
  <c r="N232"/>
  <c r="BF232"/>
  <c r="BI230"/>
  <c r="BH230"/>
  <c r="BG230"/>
  <c r="BE230"/>
  <c r="AA230"/>
  <c r="AA229"/>
  <c r="AA228"/>
  <c r="Y230"/>
  <c r="Y229"/>
  <c r="Y228"/>
  <c r="W230"/>
  <c r="W229"/>
  <c r="W228"/>
  <c r="BK230"/>
  <c r="BK229"/>
  <c r="N229"/>
  <c r="BK228"/>
  <c r="N228"/>
  <c r="N230"/>
  <c r="BF230"/>
  <c r="N102"/>
  <c r="N101"/>
  <c r="BI227"/>
  <c r="BH227"/>
  <c r="BG227"/>
  <c r="BE227"/>
  <c r="AA227"/>
  <c r="Y227"/>
  <c r="W227"/>
  <c r="BK227"/>
  <c r="N227"/>
  <c r="BF227"/>
  <c r="BI226"/>
  <c r="BH226"/>
  <c r="BG226"/>
  <c r="BE226"/>
  <c r="AA226"/>
  <c r="AA225"/>
  <c r="Y226"/>
  <c r="Y225"/>
  <c r="W226"/>
  <c r="W225"/>
  <c r="BK226"/>
  <c r="BK225"/>
  <c r="N225"/>
  <c r="N226"/>
  <c r="BF226"/>
  <c r="N100"/>
  <c r="BI224"/>
  <c r="BH224"/>
  <c r="BG224"/>
  <c r="BE224"/>
  <c r="AA224"/>
  <c r="Y224"/>
  <c r="W224"/>
  <c r="BK224"/>
  <c r="N224"/>
  <c r="BF224"/>
  <c r="BI223"/>
  <c r="BH223"/>
  <c r="BG223"/>
  <c r="BE223"/>
  <c r="AA223"/>
  <c r="AA222"/>
  <c r="Y223"/>
  <c r="Y222"/>
  <c r="W223"/>
  <c r="W222"/>
  <c r="BK223"/>
  <c r="BK222"/>
  <c r="N222"/>
  <c r="N223"/>
  <c r="BF223"/>
  <c r="N99"/>
  <c r="BI221"/>
  <c r="BH221"/>
  <c r="BG221"/>
  <c r="BE221"/>
  <c r="AA221"/>
  <c r="Y221"/>
  <c r="W221"/>
  <c r="BK221"/>
  <c r="N221"/>
  <c r="BF221"/>
  <c r="BI219"/>
  <c r="BH219"/>
  <c r="BG219"/>
  <c r="BE219"/>
  <c r="AA219"/>
  <c r="AA218"/>
  <c r="Y219"/>
  <c r="Y218"/>
  <c r="W219"/>
  <c r="W218"/>
  <c r="BK219"/>
  <c r="BK218"/>
  <c r="N218"/>
  <c r="N219"/>
  <c r="BF219"/>
  <c r="N98"/>
  <c r="BI217"/>
  <c r="BH217"/>
  <c r="BG217"/>
  <c r="BE217"/>
  <c r="AA217"/>
  <c r="Y217"/>
  <c r="W217"/>
  <c r="BK217"/>
  <c r="N217"/>
  <c r="BF217"/>
  <c r="BI215"/>
  <c r="BH215"/>
  <c r="BG215"/>
  <c r="BE215"/>
  <c r="AA215"/>
  <c r="AA214"/>
  <c r="Y215"/>
  <c r="Y214"/>
  <c r="W215"/>
  <c r="W214"/>
  <c r="BK215"/>
  <c r="BK214"/>
  <c r="N214"/>
  <c r="N215"/>
  <c r="BF215"/>
  <c r="N97"/>
  <c r="BI213"/>
  <c r="BH213"/>
  <c r="BG213"/>
  <c r="BE213"/>
  <c r="AA213"/>
  <c r="Y213"/>
  <c r="W213"/>
  <c r="BK213"/>
  <c r="N213"/>
  <c r="BF213"/>
  <c r="BI211"/>
  <c r="BH211"/>
  <c r="BG211"/>
  <c r="BE211"/>
  <c r="AA211"/>
  <c r="Y211"/>
  <c r="W211"/>
  <c r="BK211"/>
  <c r="N211"/>
  <c r="BF211"/>
  <c r="BI210"/>
  <c r="BH210"/>
  <c r="BG210"/>
  <c r="BE210"/>
  <c r="AA210"/>
  <c r="Y210"/>
  <c r="W210"/>
  <c r="BK210"/>
  <c r="N210"/>
  <c r="BF210"/>
  <c r="BI208"/>
  <c r="BH208"/>
  <c r="BG208"/>
  <c r="BE208"/>
  <c r="AA208"/>
  <c r="Y208"/>
  <c r="W208"/>
  <c r="BK208"/>
  <c r="N208"/>
  <c r="BF208"/>
  <c r="BI202"/>
  <c r="BH202"/>
  <c r="BG202"/>
  <c r="BE202"/>
  <c r="AA202"/>
  <c r="Y202"/>
  <c r="W202"/>
  <c r="BK202"/>
  <c r="N202"/>
  <c r="BF202"/>
  <c r="BI198"/>
  <c r="BH198"/>
  <c r="BG198"/>
  <c r="BE198"/>
  <c r="AA198"/>
  <c r="Y198"/>
  <c r="W198"/>
  <c r="BK198"/>
  <c r="N198"/>
  <c r="BF198"/>
  <c r="BI195"/>
  <c r="BH195"/>
  <c r="BG195"/>
  <c r="BE195"/>
  <c r="AA195"/>
  <c r="AA194"/>
  <c r="Y195"/>
  <c r="Y194"/>
  <c r="W195"/>
  <c r="W194"/>
  <c r="BK195"/>
  <c r="BK194"/>
  <c r="N194"/>
  <c r="N195"/>
  <c r="BF195"/>
  <c r="N96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0"/>
  <c r="BH190"/>
  <c r="BG190"/>
  <c r="BE190"/>
  <c r="AA190"/>
  <c r="AA189"/>
  <c r="AA188"/>
  <c r="Y190"/>
  <c r="Y189"/>
  <c r="Y188"/>
  <c r="W190"/>
  <c r="W189"/>
  <c r="W188"/>
  <c r="BK190"/>
  <c r="BK189"/>
  <c r="N189"/>
  <c r="BK188"/>
  <c r="N188"/>
  <c r="N190"/>
  <c r="BF190"/>
  <c r="N95"/>
  <c r="N94"/>
  <c r="BI187"/>
  <c r="BH187"/>
  <c r="BG187"/>
  <c r="BE187"/>
  <c r="AA187"/>
  <c r="AA186"/>
  <c r="Y187"/>
  <c r="Y186"/>
  <c r="W187"/>
  <c r="W186"/>
  <c r="BK187"/>
  <c r="BK186"/>
  <c r="N186"/>
  <c r="N187"/>
  <c r="BF187"/>
  <c r="N93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3"/>
  <c r="BH173"/>
  <c r="BG173"/>
  <c r="BE173"/>
  <c r="AA173"/>
  <c r="Y173"/>
  <c r="W173"/>
  <c r="BK173"/>
  <c r="N173"/>
  <c r="BF173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Y169"/>
  <c r="W169"/>
  <c r="BK169"/>
  <c r="N169"/>
  <c r="BF169"/>
  <c r="BI168"/>
  <c r="BH168"/>
  <c r="BG168"/>
  <c r="BE168"/>
  <c r="AA168"/>
  <c r="Y168"/>
  <c r="W168"/>
  <c r="BK168"/>
  <c r="N168"/>
  <c r="BF168"/>
  <c r="BI167"/>
  <c r="BH167"/>
  <c r="BG167"/>
  <c r="BE167"/>
  <c r="AA167"/>
  <c r="Y167"/>
  <c r="W167"/>
  <c r="BK167"/>
  <c r="N167"/>
  <c r="BF167"/>
  <c r="BI166"/>
  <c r="BH166"/>
  <c r="BG166"/>
  <c r="BE166"/>
  <c r="AA166"/>
  <c r="Y166"/>
  <c r="W166"/>
  <c r="BK166"/>
  <c r="N166"/>
  <c r="BF166"/>
  <c r="BI165"/>
  <c r="BH165"/>
  <c r="BG165"/>
  <c r="BE165"/>
  <c r="AA165"/>
  <c r="Y165"/>
  <c r="W165"/>
  <c r="BK165"/>
  <c r="N165"/>
  <c r="BF165"/>
  <c r="BI164"/>
  <c r="BH164"/>
  <c r="BG164"/>
  <c r="BE164"/>
  <c r="AA164"/>
  <c r="Y164"/>
  <c r="W164"/>
  <c r="BK164"/>
  <c r="N164"/>
  <c r="BF164"/>
  <c r="BI163"/>
  <c r="BH163"/>
  <c r="BG163"/>
  <c r="BE163"/>
  <c r="AA163"/>
  <c r="Y163"/>
  <c r="W163"/>
  <c r="BK163"/>
  <c r="N163"/>
  <c r="BF163"/>
  <c r="BI162"/>
  <c r="BH162"/>
  <c r="BG162"/>
  <c r="BE162"/>
  <c r="AA162"/>
  <c r="AA161"/>
  <c r="Y162"/>
  <c r="Y161"/>
  <c r="W162"/>
  <c r="W161"/>
  <c r="BK162"/>
  <c r="BK161"/>
  <c r="N161"/>
  <c r="N162"/>
  <c r="BF162"/>
  <c r="N92"/>
  <c r="BI159"/>
  <c r="BH159"/>
  <c r="BG159"/>
  <c r="BE159"/>
  <c r="AA159"/>
  <c r="Y159"/>
  <c r="W159"/>
  <c r="BK159"/>
  <c r="N159"/>
  <c r="BF159"/>
  <c r="BI157"/>
  <c r="BH157"/>
  <c r="BG157"/>
  <c r="BE157"/>
  <c r="AA157"/>
  <c r="Y157"/>
  <c r="W157"/>
  <c r="BK157"/>
  <c r="N157"/>
  <c r="BF157"/>
  <c r="BI155"/>
  <c r="BH155"/>
  <c r="BG155"/>
  <c r="BE155"/>
  <c r="AA155"/>
  <c r="Y155"/>
  <c r="W155"/>
  <c r="BK155"/>
  <c r="N155"/>
  <c r="BF155"/>
  <c r="BI153"/>
  <c r="BH153"/>
  <c r="BG153"/>
  <c r="BE153"/>
  <c r="AA153"/>
  <c r="Y153"/>
  <c r="W153"/>
  <c r="BK153"/>
  <c r="N153"/>
  <c r="BF153"/>
  <c r="BI151"/>
  <c r="BH151"/>
  <c r="BG151"/>
  <c r="BE151"/>
  <c r="AA151"/>
  <c r="Y151"/>
  <c r="W151"/>
  <c r="BK151"/>
  <c r="N151"/>
  <c r="BF151"/>
  <c r="BI149"/>
  <c r="BH149"/>
  <c r="BG149"/>
  <c r="BE149"/>
  <c r="AA149"/>
  <c r="Y149"/>
  <c r="W149"/>
  <c r="BK149"/>
  <c r="N149"/>
  <c r="BF149"/>
  <c r="BI147"/>
  <c r="BH147"/>
  <c r="BG147"/>
  <c r="BE147"/>
  <c r="AA147"/>
  <c r="Y147"/>
  <c r="W147"/>
  <c r="BK147"/>
  <c r="N147"/>
  <c r="BF147"/>
  <c r="BI145"/>
  <c r="BH145"/>
  <c r="BG145"/>
  <c r="BE145"/>
  <c r="AA145"/>
  <c r="Y145"/>
  <c r="W145"/>
  <c r="BK145"/>
  <c r="N145"/>
  <c r="BF145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7"/>
  <c r="BH137"/>
  <c r="BG137"/>
  <c r="BE137"/>
  <c r="AA137"/>
  <c r="AA136"/>
  <c r="AA135"/>
  <c r="AA134"/>
  <c r="Y137"/>
  <c r="Y136"/>
  <c r="Y135"/>
  <c r="Y134"/>
  <c r="W137"/>
  <c r="W136"/>
  <c r="W135"/>
  <c r="W134"/>
  <c i="1" r="AU89"/>
  <c i="2" r="BK137"/>
  <c r="BK136"/>
  <c r="N136"/>
  <c r="BK135"/>
  <c r="N135"/>
  <c r="BK134"/>
  <c r="N134"/>
  <c r="N89"/>
  <c r="N137"/>
  <c r="BF137"/>
  <c r="N91"/>
  <c r="N90"/>
  <c r="M131"/>
  <c r="M130"/>
  <c r="F130"/>
  <c r="F128"/>
  <c r="F126"/>
  <c r="BI114"/>
  <c r="BH114"/>
  <c r="BG114"/>
  <c r="BE114"/>
  <c r="N114"/>
  <c r="BF114"/>
  <c r="BI113"/>
  <c r="BH113"/>
  <c r="BG113"/>
  <c r="BE113"/>
  <c r="N113"/>
  <c r="BF113"/>
  <c r="BI112"/>
  <c r="BH112"/>
  <c r="BG112"/>
  <c r="BE112"/>
  <c r="N112"/>
  <c r="BF112"/>
  <c r="BI111"/>
  <c r="BH111"/>
  <c r="BG111"/>
  <c r="BE111"/>
  <c r="N111"/>
  <c r="BF111"/>
  <c r="BI110"/>
  <c r="BH110"/>
  <c r="BG110"/>
  <c r="BE110"/>
  <c r="N110"/>
  <c r="BF110"/>
  <c r="BI109"/>
  <c r="H37"/>
  <c i="1" r="BD89"/>
  <c i="2" r="BH109"/>
  <c r="H36"/>
  <c i="1" r="BC89"/>
  <c i="2" r="BG109"/>
  <c r="H35"/>
  <c i="1" r="BB89"/>
  <c i="2" r="BE109"/>
  <c r="M33"/>
  <c i="1" r="AV89"/>
  <c i="2" r="H33"/>
  <c i="1" r="AZ89"/>
  <c i="2" r="N109"/>
  <c r="N108"/>
  <c r="L116"/>
  <c r="BF109"/>
  <c r="M34"/>
  <c i="1" r="AW89"/>
  <c i="2" r="H34"/>
  <c i="1" r="BA89"/>
  <c i="2" r="M29"/>
  <c i="1" r="AS89"/>
  <c i="2" r="M28"/>
  <c r="M85"/>
  <c r="M84"/>
  <c r="F84"/>
  <c r="F82"/>
  <c r="F80"/>
  <c r="M31"/>
  <c i="1" r="AG89"/>
  <c i="2" r="L39"/>
  <c r="O16"/>
  <c r="E16"/>
  <c r="F131"/>
  <c r="F85"/>
  <c r="O15"/>
  <c r="O10"/>
  <c r="M128"/>
  <c r="M82"/>
  <c r="F6"/>
  <c r="F124"/>
  <c r="F78"/>
  <c i="1" r="CK102"/>
  <c r="CJ102"/>
  <c r="CI102"/>
  <c r="CC102"/>
  <c r="CH102"/>
  <c r="CB102"/>
  <c r="CG102"/>
  <c r="CA102"/>
  <c r="CF102"/>
  <c r="BZ102"/>
  <c r="CE102"/>
  <c r="CK101"/>
  <c r="CJ101"/>
  <c r="CI101"/>
  <c r="CC101"/>
  <c r="CH101"/>
  <c r="CB101"/>
  <c r="CG101"/>
  <c r="CA101"/>
  <c r="CF101"/>
  <c r="BZ101"/>
  <c r="CE101"/>
  <c r="CK100"/>
  <c r="CJ100"/>
  <c r="CI100"/>
  <c r="CC100"/>
  <c r="CH100"/>
  <c r="CB100"/>
  <c r="CG100"/>
  <c r="CA100"/>
  <c r="CF100"/>
  <c r="BZ100"/>
  <c r="CE100"/>
  <c r="CK99"/>
  <c r="CJ99"/>
  <c r="CI99"/>
  <c r="CH99"/>
  <c r="CG99"/>
  <c r="CF99"/>
  <c r="BZ99"/>
  <c r="CE99"/>
  <c r="BD94"/>
  <c r="BC94"/>
  <c r="BB94"/>
  <c r="BA94"/>
  <c r="AZ94"/>
  <c r="AY94"/>
  <c r="AX94"/>
  <c r="AW94"/>
  <c r="AV94"/>
  <c r="AU94"/>
  <c r="AT94"/>
  <c r="AS94"/>
  <c r="AG94"/>
  <c r="BD88"/>
  <c r="BC88"/>
  <c r="BB88"/>
  <c r="BA88"/>
  <c r="AZ88"/>
  <c r="AY88"/>
  <c r="AX88"/>
  <c r="AW88"/>
  <c r="AV88"/>
  <c r="AU88"/>
  <c r="AT88"/>
  <c r="AS88"/>
  <c r="AG88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102"/>
  <c r="CD102"/>
  <c r="AV102"/>
  <c r="BY102"/>
  <c r="AN102"/>
  <c r="AG101"/>
  <c r="CD101"/>
  <c r="AV101"/>
  <c r="BY101"/>
  <c r="AN101"/>
  <c r="AG100"/>
  <c r="CD100"/>
  <c r="AV100"/>
  <c r="BY100"/>
  <c r="AN100"/>
  <c r="AG99"/>
  <c r="AG98"/>
  <c r="AK27"/>
  <c r="AG104"/>
  <c r="CD99"/>
  <c r="W31"/>
  <c r="AV99"/>
  <c r="BY99"/>
  <c r="AK31"/>
  <c r="AN99"/>
  <c r="AN98"/>
  <c r="AT96"/>
  <c r="AN96"/>
  <c r="AT95"/>
  <c r="AN95"/>
  <c r="AN94"/>
  <c r="AT93"/>
  <c r="AN93"/>
  <c r="AT92"/>
  <c r="AN92"/>
  <c r="AT91"/>
  <c r="AN91"/>
  <c r="AT90"/>
  <c r="AN90"/>
  <c r="AT89"/>
  <c r="AN89"/>
  <c r="AN88"/>
  <c r="AN87"/>
  <c r="AN104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<sst xmlns="http://schemas.openxmlformats.org/spreadsheetml/2006/main">
  <si>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</si>
  <si>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</si>
  <si>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</si>
  <si>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</si>
  <si>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</si>
  <si>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</si>
  <si>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</si>
  <si>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</si>
  <si>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</si>
  <si>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0,01</t>
  </si>
  <si>
    <t>20</t>
  </si>
  <si>
    <t>SÚHRNNÝ LIST STAVBY</t>
  </si>
  <si>
    <t xml:space="preserve">v ---  nižšie sa nachádzajú doplnkové a pomocné údaje k zostavám  --- v</t>
  </si>
  <si>
    <t>Návod na vyplnenie</t>
  </si>
  <si>
    <t>0,001</t>
  </si>
  <si>
    <t>Kód:</t>
  </si>
  <si>
    <t>kp_p_1703-01b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</si>
  <si>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</si>
  <si>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</si>
  <si>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Zníženie spotreby energie pri prevádzke AB</t>
  </si>
  <si>
    <t>JKSO:</t>
  </si>
  <si>
    <t>KS:</t>
  </si>
  <si>
    <t>Miesto:</t>
  </si>
  <si>
    <t>Mariánska č.6, 971 01 Prievidza</t>
  </si>
  <si>
    <t>Dátum:</t>
  </si>
  <si>
    <t>27. 11. 2017</t>
  </si>
  <si>
    <t>Objednávateľ:</t>
  </si>
  <si>
    <t>IČO:</t>
  </si>
  <si>
    <t>MPRV SR, Dobrovičova 12, 812 66 Bratislava</t>
  </si>
  <si>
    <t>IČO DPH:</t>
  </si>
  <si>
    <t>Zhotoviteľ:</t>
  </si>
  <si>
    <t>Vyplň údaj</t>
  </si>
  <si>
    <t>Projektant:</t>
  </si>
  <si>
    <t>ING.ARCH.R.PORUBEC</t>
  </si>
  <si>
    <t>True</t>
  </si>
  <si>
    <t>Spracovateľ:</t>
  </si>
  <si>
    <t>Kovács</t>
  </si>
  <si>
    <t>Poznámka:</t>
  </si>
  <si>
    <t xml:space="preserve">Ponúkajúci sa zaväzuje, že ocenenie výkazu výmer (ďalej VV) vykoná dôsledne a je povinný upozorniť na prípadné nezrovnalosti ako rozdiely medzi výkresovou, textovou časťou projektu a VV a so skutočnosťou zistenou pri obhliadke priestoru stavby._x000d_
Prípadné zistené rozdiely ocení dodávateľ samostatne mimo predloženého VV (samostatným rozpočtom)._x000d_
Pre porovnanie ponúkaných cien bude ako hodnotiace kritérium pre všetkých ponúkajúcich slúžiť predložený VV spolu s nákladmi ocenenými mimo VV. 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</si>
  <si>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</si>
  <si>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</si>
  <si>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</si>
  <si>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</si>
  <si>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</si>
  <si>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</si>
  <si>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</si>
  <si>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</si>
  <si>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</si>
  <si>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</si>
  <si>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</si>
  <si>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</si>
  <si>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</si>
  <si>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</si>
  <si>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</si>
  <si>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</si>
  <si>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</si>
  <si>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</si>
  <si>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</si>
  <si>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</si>
  <si>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</si>
  <si>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</si>
  <si>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</si>
  <si>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</si>
  <si>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</si>
  <si>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</si>
  <si>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</si>
  <si>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</si>
  <si>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</si>
  <si>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</si>
  <si>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</si>
  <si>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</si>
  <si>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</si>
  <si>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</si>
  <si>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</si>
  <si>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</si>
  <si>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</si>
  <si>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</si>
  <si>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</si>
  <si>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</si>
  <si>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</si>
  <si>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</si>
  <si>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{2abc303c-66e9-4f93-bf8d-a987c9488220}</t>
  </si>
  <si>
    <t>{00000000-0000-0000-0000-000000000000}</t>
  </si>
  <si>
    <t>A-1</t>
  </si>
  <si>
    <t>Tepelná ochrana stavebných konštrukcií</t>
  </si>
  <si>
    <t>1</t>
  </si>
  <si>
    <t>{5d1b3586-9c74-4b7b-acd2-6d505cac4b5f}</t>
  </si>
  <si>
    <t>/</t>
  </si>
  <si>
    <t>A-1-1</t>
  </si>
  <si>
    <t>Zateplenie fasády</t>
  </si>
  <si>
    <t>2</t>
  </si>
  <si>
    <t>{782a28a3-25b7-418e-bd9e-3f9efc350578}</t>
  </si>
  <si>
    <t>A-1-2</t>
  </si>
  <si>
    <t>Zateplenie strechy</t>
  </si>
  <si>
    <t>{bc4cd8bc-f158-4d30-b53b-eb9997b185b4}</t>
  </si>
  <si>
    <t>A-1-3</t>
  </si>
  <si>
    <t>Zateplenie stropu</t>
  </si>
  <si>
    <t>{9ce51e66-917d-4876-9494-a1857efb6e78}</t>
  </si>
  <si>
    <t>A-1-4</t>
  </si>
  <si>
    <t>Vonkajšie výplne otvorov</t>
  </si>
  <si>
    <t>{5fab9b5d-647d-4ec2-8df8-029d690d7c3c}</t>
  </si>
  <si>
    <t>A-1-5</t>
  </si>
  <si>
    <t>Bleskozvod</t>
  </si>
  <si>
    <t>{7dedd323-0724-4ab6-a7b3-825b41e08083}</t>
  </si>
  <si>
    <t>A-2</t>
  </si>
  <si>
    <t>Modernizácia</t>
  </si>
  <si>
    <t>{8e8adb1c-d50e-47a2-a720-7ad62c17e26d}</t>
  </si>
  <si>
    <t>A-2-1</t>
  </si>
  <si>
    <t>Okapový chodník</t>
  </si>
  <si>
    <t>{afac26f9-fbc6-43dc-8a7c-0386e8b94e76}</t>
  </si>
  <si>
    <t>A-2-2</t>
  </si>
  <si>
    <t>Bezbariérová rampa</t>
  </si>
  <si>
    <t>{76306cbf-d0b8-4b56-bddd-ecaa035fb3df}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</si>
  <si>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</si>
  <si>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</si>
  <si>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</si>
  <si>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</si>
  <si>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</si>
  <si>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</si>
  <si>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</si>
  <si>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</si>
  <si>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</si>
  <si>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</si>
  <si>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</si>
  <si>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</si>
  <si>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</si>
  <si>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</si>
  <si>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</si>
  <si>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</si>
  <si>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A-1 - Tepelná ochrana stavebných konštrukcií</t>
  </si>
  <si>
    <t>Časť:</t>
  </si>
  <si>
    <t>A-1-1 - Zateplenie fasády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</si>
  <si>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</si>
  <si>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</si>
  <si>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</si>
  <si>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</si>
  <si>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</si>
  <si>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</si>
  <si>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</si>
  <si>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</si>
  <si>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</si>
  <si>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</si>
  <si>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</si>
  <si>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</si>
  <si>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764 - Konštrukcie klampiarske</t>
  </si>
  <si>
    <t xml:space="preserve">    767 - Konštrukcie doplnkové kovové</t>
  </si>
  <si>
    <t xml:space="preserve">    773 - Podlahy z liateho teraca</t>
  </si>
  <si>
    <t xml:space="preserve">    777 - Podlahy syntetické</t>
  </si>
  <si>
    <t xml:space="preserve">    783 - Dokončovacie práce - nátery</t>
  </si>
  <si>
    <t>M - Práce a dodávky M</t>
  </si>
  <si>
    <t xml:space="preserve">    21-M - Elektromontáže</t>
  </si>
  <si>
    <t>HZS - Hodinové zúčtovacie sadzby</t>
  </si>
  <si>
    <t>VRN - Vedľajšie rozpočtové náklady</t>
  </si>
  <si>
    <t xml:space="preserve">    VRN07 - Dopravné náklady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</si>
  <si>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</si>
  <si>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</si>
  <si>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</si>
  <si>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</si>
  <si>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</si>
  <si>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</si>
  <si>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</si>
  <si>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</si>
  <si>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</si>
  <si>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</si>
  <si>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</si>
  <si>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</si>
  <si>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</si>
  <si>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</si>
  <si>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</si>
  <si>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</si>
  <si>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</si>
  <si>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</si>
  <si>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</si>
  <si>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</si>
  <si>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</si>
  <si>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</si>
  <si>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</si>
  <si>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</si>
  <si>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</si>
  <si>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</si>
  <si>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610991111</t>
  </si>
  <si>
    <t>Zakrývanie výplní vnútorných okenných otvorov, predmetov a konštrukcií</t>
  </si>
  <si>
    <t>m2</t>
  </si>
  <si>
    <t>4</t>
  </si>
  <si>
    <t>-1300495483</t>
  </si>
  <si>
    <t>225,46</t>
  </si>
  <si>
    <t>VV</t>
  </si>
  <si>
    <t>622211111-R1</t>
  </si>
  <si>
    <t>Čistenie povrchu srtopov, stien, podláh kartáčovaním</t>
  </si>
  <si>
    <t>-2007386596</t>
  </si>
  <si>
    <t>3</t>
  </si>
  <si>
    <t>622463272-R1</t>
  </si>
  <si>
    <t>Vyrovnávacia malta</t>
  </si>
  <si>
    <t>753190646</t>
  </si>
  <si>
    <t>622463361-R1</t>
  </si>
  <si>
    <t>Podkladný nástrek</t>
  </si>
  <si>
    <t>132906001</t>
  </si>
  <si>
    <t>5</t>
  </si>
  <si>
    <t>622421112</t>
  </si>
  <si>
    <t>Oprava vonkajších omietok stien zo suchých zmesí, hladkých, členitosť I, opravovaná plocha do 10%</t>
  </si>
  <si>
    <t>-1099414948</t>
  </si>
  <si>
    <t>6</t>
  </si>
  <si>
    <t>622460122</t>
  </si>
  <si>
    <t>Príprava vonkajšieho podkladu stien penetráciou hĺbkovou</t>
  </si>
  <si>
    <t>-1142463710</t>
  </si>
  <si>
    <t>7</t>
  </si>
  <si>
    <t>622460241</t>
  </si>
  <si>
    <t>Vonkajšia omietka stien vápennocementová jadrová (hrubá), hr. 10 mm</t>
  </si>
  <si>
    <t>543754871</t>
  </si>
  <si>
    <t>8</t>
  </si>
  <si>
    <t>622464232.R</t>
  </si>
  <si>
    <t>Vonkajšia omietka stien tenkovrstvová, silikónová</t>
  </si>
  <si>
    <t>692888496</t>
  </si>
  <si>
    <t>959,703</t>
  </si>
  <si>
    <t>9</t>
  </si>
  <si>
    <t>622466118.R</t>
  </si>
  <si>
    <t xml:space="preserve">Hydroizolačný flexibilný náter </t>
  </si>
  <si>
    <t>-1888796240</t>
  </si>
  <si>
    <t>48,759</t>
  </si>
  <si>
    <t>10</t>
  </si>
  <si>
    <t>622481119</t>
  </si>
  <si>
    <t>Potiahnutie vonkajších stien sklotextílnou mriežkou s celoplošným prilepením</t>
  </si>
  <si>
    <t>261200144</t>
  </si>
  <si>
    <t>106,082</t>
  </si>
  <si>
    <t>11</t>
  </si>
  <si>
    <t>625251331.R</t>
  </si>
  <si>
    <t>Kontaktný zatepľovací systém hr. 30 mm - minerálne riešenie</t>
  </si>
  <si>
    <t>-1554636008</t>
  </si>
  <si>
    <t>1,481</t>
  </si>
  <si>
    <t>12</t>
  </si>
  <si>
    <t>625251333.R</t>
  </si>
  <si>
    <t>Kontaktný zatepľovací systém hr. 60 mm - minerálne riešenie</t>
  </si>
  <si>
    <t>213654700</t>
  </si>
  <si>
    <t>16,368</t>
  </si>
  <si>
    <t>13</t>
  </si>
  <si>
    <t>625251337.R</t>
  </si>
  <si>
    <t>Kontaktný zatepľovací systém hr. 120 mm - minerálne riešenie</t>
  </si>
  <si>
    <t>-2034640293</t>
  </si>
  <si>
    <t>695,860</t>
  </si>
  <si>
    <t>14</t>
  </si>
  <si>
    <t>625251372.R</t>
  </si>
  <si>
    <t>Kontaktný zatepľovací systém ostenia hr. 30 mm - minerálne riešenie</t>
  </si>
  <si>
    <t>-112042983</t>
  </si>
  <si>
    <t>120,634</t>
  </si>
  <si>
    <t>15</t>
  </si>
  <si>
    <t>625251436.R</t>
  </si>
  <si>
    <t>Kontaktný zatepľovací systém podzemných stien hr. 120 mm (EPS-PERIMETER)</t>
  </si>
  <si>
    <t>-1453734840</t>
  </si>
  <si>
    <t>16</t>
  </si>
  <si>
    <t>953946501-R1</t>
  </si>
  <si>
    <t>Príplatok za systémové prvky zateplovacieho systému (soklové, rohové, nadokenné lišty atď.)</t>
  </si>
  <si>
    <t>1705793578</t>
  </si>
  <si>
    <t>17</t>
  </si>
  <si>
    <t>938902071</t>
  </si>
  <si>
    <t>Očistenie povrchu betónových konštrukcií tlakovou vodou</t>
  </si>
  <si>
    <t>219255656</t>
  </si>
  <si>
    <t>18</t>
  </si>
  <si>
    <t>941941032</t>
  </si>
  <si>
    <t>Montáž lešenia ľahkého pracovného radového s podlahami šírky od 0,80 do 1,00 m, výšky nad 10 do 30 m</t>
  </si>
  <si>
    <t>-40948066</t>
  </si>
  <si>
    <t>19</t>
  </si>
  <si>
    <t>941941192</t>
  </si>
  <si>
    <t>Príplatok za prvý a každý ďalší i začatý mesiac použitia lešenia ľahkého pracovného radového s podlahami šírky od 0,80 do 1,00 m, výšky nad 10 do 30 m</t>
  </si>
  <si>
    <t>1027015920</t>
  </si>
  <si>
    <t>941941832</t>
  </si>
  <si>
    <t>Demontáž lešenia ľahkého pracovného radového s podlahami šírky nad 0,80 do 1,00 m, výšky nad 10 do 30 m</t>
  </si>
  <si>
    <t>117576188</t>
  </si>
  <si>
    <t>21</t>
  </si>
  <si>
    <t>944944103</t>
  </si>
  <si>
    <t>Ochranná sieť na boku lešenia zo siete Baumit</t>
  </si>
  <si>
    <t>-605840871</t>
  </si>
  <si>
    <t>22</t>
  </si>
  <si>
    <t>944944803</t>
  </si>
  <si>
    <t>Demontáž ochrannej siete na boku lešenia zo siete Baumit</t>
  </si>
  <si>
    <t>1704831567</t>
  </si>
  <si>
    <t>23</t>
  </si>
  <si>
    <t>953947.Z1</t>
  </si>
  <si>
    <t>Protidažďová žalúzia Z1</t>
  </si>
  <si>
    <t>ks</t>
  </si>
  <si>
    <t>-1510361997</t>
  </si>
  <si>
    <t>24</t>
  </si>
  <si>
    <t>953947.Z2</t>
  </si>
  <si>
    <t>Vetracia mriežka Z2</t>
  </si>
  <si>
    <t>228730159</t>
  </si>
  <si>
    <t>25</t>
  </si>
  <si>
    <t>976072.B10</t>
  </si>
  <si>
    <t>Vybúrané krycej mriežky - podľa skutočného stavu</t>
  </si>
  <si>
    <t>-1811748538</t>
  </si>
  <si>
    <t>B10</t>
  </si>
  <si>
    <t>P</t>
  </si>
  <si>
    <t>26</t>
  </si>
  <si>
    <t>978036121</t>
  </si>
  <si>
    <t xml:space="preserve">Otlčenie omietok šľachtených a pod., vonkajších brizolitových, v rozsahu do 10 %,  -0,00500t</t>
  </si>
  <si>
    <t>804060673</t>
  </si>
  <si>
    <t>878,014</t>
  </si>
  <si>
    <t>17,082</t>
  </si>
  <si>
    <t>Súčet</t>
  </si>
  <si>
    <t>27</t>
  </si>
  <si>
    <t>979011111</t>
  </si>
  <si>
    <t>Zvislá doprava sutiny a vybúraných hmôt za prvé podlažie nad alebo pod základným podlažím</t>
  </si>
  <si>
    <t>t</t>
  </si>
  <si>
    <t>1233341580</t>
  </si>
  <si>
    <t>28</t>
  </si>
  <si>
    <t>979011121</t>
  </si>
  <si>
    <t>Zvislá doprava sutiny a vybúraných hmôt za každé ďalšie podlažie</t>
  </si>
  <si>
    <t>-27384658</t>
  </si>
  <si>
    <t>29</t>
  </si>
  <si>
    <t>979081111</t>
  </si>
  <si>
    <t>Odvoz sutiny a vybúraných hmôt na skládku do 1 km</t>
  </si>
  <si>
    <t>640887629</t>
  </si>
  <si>
    <t>30</t>
  </si>
  <si>
    <t>979081121</t>
  </si>
  <si>
    <t>Odvoz sutiny a vybúraných hmôt na skládku za každý ďalší 1 km</t>
  </si>
  <si>
    <t>1545559687</t>
  </si>
  <si>
    <t>Celkom do 20 km</t>
  </si>
  <si>
    <t>31</t>
  </si>
  <si>
    <t>979082111</t>
  </si>
  <si>
    <t>Vnútrostavenisková doprava sutiny a vybúraných hmôt do 10 m</t>
  </si>
  <si>
    <t>609903015</t>
  </si>
  <si>
    <t>32</t>
  </si>
  <si>
    <t>979082121</t>
  </si>
  <si>
    <t>Vnútrostavenisková doprava sutiny a vybúraných hmôt za každých ďalších 5 m</t>
  </si>
  <si>
    <t>828685835</t>
  </si>
  <si>
    <t>33</t>
  </si>
  <si>
    <t>979089012</t>
  </si>
  <si>
    <t>Poplatok za skladovanie - betón, tehly, dlaždice (17 01 ), ostatné</t>
  </si>
  <si>
    <t>-1877131931</t>
  </si>
  <si>
    <t>34</t>
  </si>
  <si>
    <t>979089612</t>
  </si>
  <si>
    <t>Poplatok za skladovanie - iné odpady zo stavieb a demolácií (17 09), ostatné</t>
  </si>
  <si>
    <t>1873698828</t>
  </si>
  <si>
    <t>35</t>
  </si>
  <si>
    <t>999281111.1</t>
  </si>
  <si>
    <t>Presun hmôt pre opravy a údržbu objektov vrátane vonkajších plášťov výšky do 25 m</t>
  </si>
  <si>
    <t>-1498752191</t>
  </si>
  <si>
    <t>36</t>
  </si>
  <si>
    <t>713142131</t>
  </si>
  <si>
    <t>Montáž tepelnej izolácie striech plochých do 10° polystyrénom, jednovrstvová prilep. za studena</t>
  </si>
  <si>
    <t>-781702364</t>
  </si>
  <si>
    <t>3,218</t>
  </si>
  <si>
    <t>37</t>
  </si>
  <si>
    <t>M</t>
  </si>
  <si>
    <t>2837500.R</t>
  </si>
  <si>
    <t>XPS spádová doska spádový extrudovaný polystyrén</t>
  </si>
  <si>
    <t>m3</t>
  </si>
  <si>
    <t>-530532168</t>
  </si>
  <si>
    <t>38</t>
  </si>
  <si>
    <t>998713202</t>
  </si>
  <si>
    <t>Presun hmôt pre izolácie tepelné v objektoch výšky nad 6 m do 12 m</t>
  </si>
  <si>
    <t>%</t>
  </si>
  <si>
    <t>-2061204412</t>
  </si>
  <si>
    <t>39</t>
  </si>
  <si>
    <t>764317800</t>
  </si>
  <si>
    <t xml:space="preserve">Demontáž krytiny hladkej strešnej železobetónových dosiek,  -0,00742t</t>
  </si>
  <si>
    <t>80498069</t>
  </si>
  <si>
    <t>B19</t>
  </si>
  <si>
    <t>0,4+3,5</t>
  </si>
  <si>
    <t>40</t>
  </si>
  <si>
    <t>764711114.250</t>
  </si>
  <si>
    <t>Oplechovanie parapetov 250 mm</t>
  </si>
  <si>
    <t>m</t>
  </si>
  <si>
    <t>1727237652</t>
  </si>
  <si>
    <t>0,54*9"K5</t>
  </si>
  <si>
    <t>2,34*46"K6</t>
  </si>
  <si>
    <t>41</t>
  </si>
  <si>
    <t>764711115.300</t>
  </si>
  <si>
    <t>Oplechovanie parapetov 300 mm</t>
  </si>
  <si>
    <t>-727375826</t>
  </si>
  <si>
    <t>2,34*4"K1</t>
  </si>
  <si>
    <t>0,84*4"K2</t>
  </si>
  <si>
    <t>1,14*1"K3</t>
  </si>
  <si>
    <t>2,34*9"K4</t>
  </si>
  <si>
    <t>42</t>
  </si>
  <si>
    <t>764711115.325</t>
  </si>
  <si>
    <t>Oplechovanie parapetov 325 mm</t>
  </si>
  <si>
    <t>1943179431</t>
  </si>
  <si>
    <t>0,84*2"K7</t>
  </si>
  <si>
    <t>43</t>
  </si>
  <si>
    <t>764731.K08</t>
  </si>
  <si>
    <t>Oplechovanie K8</t>
  </si>
  <si>
    <t>-2134225963</t>
  </si>
  <si>
    <t>44</t>
  </si>
  <si>
    <t>764731.K09</t>
  </si>
  <si>
    <t>Oplechovanie K9</t>
  </si>
  <si>
    <t>1561859362</t>
  </si>
  <si>
    <t>45</t>
  </si>
  <si>
    <t>998764202</t>
  </si>
  <si>
    <t>Presun hmôt pre konštrukcie klampiarske v objektoch výšky nad 6 do 12 m</t>
  </si>
  <si>
    <t>-320123399</t>
  </si>
  <si>
    <t>46</t>
  </si>
  <si>
    <t>767.B14</t>
  </si>
  <si>
    <t>Demontáž, oprava a montáž vlajkoslávy</t>
  </si>
  <si>
    <t>-382270018</t>
  </si>
  <si>
    <t>B14</t>
  </si>
  <si>
    <t>47</t>
  </si>
  <si>
    <t>998767202</t>
  </si>
  <si>
    <t>Presun hmôt pre kovové stavebné doplnkové konštrukcie v objektoch výšky nad 6 do 12 m</t>
  </si>
  <si>
    <t>-410557965</t>
  </si>
  <si>
    <t>48</t>
  </si>
  <si>
    <t>773510011.R</t>
  </si>
  <si>
    <t>Kamenný koberec z prírodného riečneho kameňa zrnitosti 1-3mm s protišmykovým povrchom</t>
  </si>
  <si>
    <t>1528397302</t>
  </si>
  <si>
    <t>18,35</t>
  </si>
  <si>
    <t>49</t>
  </si>
  <si>
    <t>998773202</t>
  </si>
  <si>
    <t>Presun hmôt pre podlahy terazzové v objektoch výšky nad 6 do 12 m</t>
  </si>
  <si>
    <t>-1700833250</t>
  </si>
  <si>
    <t>50</t>
  </si>
  <si>
    <t>777616202-R1</t>
  </si>
  <si>
    <t>Ochranný náter s ošetrovacím prostriedkom</t>
  </si>
  <si>
    <t>981593655</t>
  </si>
  <si>
    <t>51</t>
  </si>
  <si>
    <t>998777202</t>
  </si>
  <si>
    <t>Presun hmôt pre podlahy syntetické v objektoch výšky nad 6 do 12 m</t>
  </si>
  <si>
    <t>706559358</t>
  </si>
  <si>
    <t>52</t>
  </si>
  <si>
    <t>783271001</t>
  </si>
  <si>
    <t>Nátery kov.stav.doplnk.konštr. polyuretánové jednonásobné 2x s emailovaním.- 105μm</t>
  </si>
  <si>
    <t>-843244722</t>
  </si>
  <si>
    <t>53</t>
  </si>
  <si>
    <t>783904811</t>
  </si>
  <si>
    <t>Ostatné práce odmastenie chemickými odhrdzavenie kovových konštrukcií</t>
  </si>
  <si>
    <t>136528860</t>
  </si>
  <si>
    <t>54</t>
  </si>
  <si>
    <t>210220.B11</t>
  </si>
  <si>
    <t>Demontáž bleskozvodu</t>
  </si>
  <si>
    <t>súb</t>
  </si>
  <si>
    <t>64</t>
  </si>
  <si>
    <t>-1055476407</t>
  </si>
  <si>
    <t>B11</t>
  </si>
  <si>
    <t>55</t>
  </si>
  <si>
    <t>210.b15</t>
  </si>
  <si>
    <t>Demontáž a spätná montáž osvetlenia</t>
  </si>
  <si>
    <t>-1375801308</t>
  </si>
  <si>
    <t>B15</t>
  </si>
  <si>
    <t>56</t>
  </si>
  <si>
    <t>998921203</t>
  </si>
  <si>
    <t>Presun hmôt pre montáž silnoprúdových rozvodov a zariadení v stavbe (objekte) výšky nad 7 do 24 m</t>
  </si>
  <si>
    <t>1729251048</t>
  </si>
  <si>
    <t>57</t>
  </si>
  <si>
    <t>HZS000213</t>
  </si>
  <si>
    <t>Stavebno montážne práce náročné ucelené - odborné, tvorivé remeselné (Tr 3) v rozsahu viac ako 4 a menej ako 8 hodín</t>
  </si>
  <si>
    <t>hod</t>
  </si>
  <si>
    <t>512</t>
  </si>
  <si>
    <t>419714547</t>
  </si>
  <si>
    <t>58</t>
  </si>
  <si>
    <t>9999000000</t>
  </si>
  <si>
    <t>Ostatný materiál</t>
  </si>
  <si>
    <t>eur</t>
  </si>
  <si>
    <t>261638426</t>
  </si>
  <si>
    <t>59</t>
  </si>
  <si>
    <t>000700011</t>
  </si>
  <si>
    <t>Dopravné náklady - mimostavenisková doprava objektivizácia dopravných nákladov materiálov</t>
  </si>
  <si>
    <t>1024</t>
  </si>
  <si>
    <t>1304153765</t>
  </si>
  <si>
    <t>VP - Práce naviac</t>
  </si>
  <si>
    <t>PN</t>
  </si>
  <si>
    <t>A-1-2 - Zateplenie strechy</t>
  </si>
  <si>
    <t xml:space="preserve">    712 - Izolácie striech</t>
  </si>
  <si>
    <t xml:space="preserve">    721 - Zdravotech. vnútorná kanalizácia</t>
  </si>
  <si>
    <t>-1211475308</t>
  </si>
  <si>
    <t>-314827608</t>
  </si>
  <si>
    <t>1497404830</t>
  </si>
  <si>
    <t>330965974</t>
  </si>
  <si>
    <t>5211505</t>
  </si>
  <si>
    <t>175051292</t>
  </si>
  <si>
    <t>-245817449</t>
  </si>
  <si>
    <t>1620877061</t>
  </si>
  <si>
    <t>712.SO03.B20</t>
  </si>
  <si>
    <t>Perforácia pôvodnej krytiny</t>
  </si>
  <si>
    <t>1059288765</t>
  </si>
  <si>
    <t>393,314</t>
  </si>
  <si>
    <t>712370070</t>
  </si>
  <si>
    <t>Zhotovenie povlakovej krytiny striech plochých do 10° PVC-P fóliou upevnenou prikotvením so zvarením spoju</t>
  </si>
  <si>
    <t>-1892145670</t>
  </si>
  <si>
    <t>2832990650</t>
  </si>
  <si>
    <t>Kotviaca technika - vrut SK-RB Power</t>
  </si>
  <si>
    <t>-3327585</t>
  </si>
  <si>
    <t>2833000150</t>
  </si>
  <si>
    <t>FATRAFOL-S z mPVC 810 hydroizolačná fólia hr.1,50 mm, š.1,3m; 1.6 mm a 2.05 mm šedá</t>
  </si>
  <si>
    <t>2058064446</t>
  </si>
  <si>
    <t>712873230</t>
  </si>
  <si>
    <t>Zhotovenie povlakovej krytiny vytiahnutím izol.povlaku z PVC-P fólie na konštrukcie prevyšujúce úroveň strechy do 50 cm so zvarením spoju</t>
  </si>
  <si>
    <t>-197960582</t>
  </si>
  <si>
    <t>72,721</t>
  </si>
  <si>
    <t>1710989688</t>
  </si>
  <si>
    <t>712973.Z03</t>
  </si>
  <si>
    <t>Napojenie strešného vpustu</t>
  </si>
  <si>
    <t>1400410463</t>
  </si>
  <si>
    <t>Z03</t>
  </si>
  <si>
    <t>712973.Z04</t>
  </si>
  <si>
    <t>Napojenie bočného strešného vpustu</t>
  </si>
  <si>
    <t>2049399708</t>
  </si>
  <si>
    <t>Z04</t>
  </si>
  <si>
    <t>712973232</t>
  </si>
  <si>
    <t>Detaily k PVC-P fóliam zaizolovanie kruhového prestupu 101 – 250 mm</t>
  </si>
  <si>
    <t>1192913974</t>
  </si>
  <si>
    <t>1080770090</t>
  </si>
  <si>
    <t>712973420</t>
  </si>
  <si>
    <t>Detaily k termoplastom všeobecne, kútový uholník z hrubopoplastovaného plechu RŠ 125 mm, ohyb 90-135°</t>
  </si>
  <si>
    <t>1532124300</t>
  </si>
  <si>
    <t>102,34</t>
  </si>
  <si>
    <t>21,26</t>
  </si>
  <si>
    <t>2832990600</t>
  </si>
  <si>
    <t>Kotviaca technika - rozperný nit do betónu</t>
  </si>
  <si>
    <t>-1655869238</t>
  </si>
  <si>
    <t>712973620</t>
  </si>
  <si>
    <t>Detaily k termoplastom všeobecne, nárožný uholník z hrubopoplast. plechu RŠ 100 mm, ohyb 90-135°</t>
  </si>
  <si>
    <t>-774657587</t>
  </si>
  <si>
    <t>1571262044</t>
  </si>
  <si>
    <t>712973750</t>
  </si>
  <si>
    <t>Detaily k termoplastom všeobecne, ukončujúci profil na stene tvaru "C" pre zateplovanie z hrubopoplast. plechu RŠ 250 mm</t>
  </si>
  <si>
    <t>1106255910</t>
  </si>
  <si>
    <t>-734206479</t>
  </si>
  <si>
    <t>712973780</t>
  </si>
  <si>
    <t>Detaily k termoplastom všeobecne, stenový kotviaci pásik z hrubopoplast. plechu RŠ 50 mm</t>
  </si>
  <si>
    <t>-1598103729</t>
  </si>
  <si>
    <t>288411637</t>
  </si>
  <si>
    <t>712990040</t>
  </si>
  <si>
    <t xml:space="preserve">Položenie geotextílie vodorovne alebo zvislo na strechy ploché do 10° </t>
  </si>
  <si>
    <t>-1321776945</t>
  </si>
  <si>
    <t>72,721*2</t>
  </si>
  <si>
    <t>393,314*2</t>
  </si>
  <si>
    <t>6936651300</t>
  </si>
  <si>
    <t>Geotextília netkaná polypropylénová Tatratex PP 300</t>
  </si>
  <si>
    <t>-218505235</t>
  </si>
  <si>
    <t>712991.R2</t>
  </si>
  <si>
    <t>D+M OSB dosky šírky 411 - 620 mm na impregnovaný podkladný hranol</t>
  </si>
  <si>
    <t>-524208468</t>
  </si>
  <si>
    <t>13,51*2</t>
  </si>
  <si>
    <t>998712102</t>
  </si>
  <si>
    <t>Presun hmôt pre izoláciu povlakovej krytiny v objektoch výšky nad 6 do 12 m</t>
  </si>
  <si>
    <t>-2081438057</t>
  </si>
  <si>
    <t>713141255</t>
  </si>
  <si>
    <t>Montáž TI striech plochých do 10° minerálnou vlnou, rozloženej v dvoch vrstvách, prikotvením</t>
  </si>
  <si>
    <t>-2027995160</t>
  </si>
  <si>
    <t>5,790</t>
  </si>
  <si>
    <t>6314151410</t>
  </si>
  <si>
    <t>Tepelná izolácia pre plochú strechu NOBASIL DDP-N (SPN), čadičová minerálna izolácia - doska, 40 kPa, 80x1200x2000 mm</t>
  </si>
  <si>
    <t>-151542390</t>
  </si>
  <si>
    <t>6314151430</t>
  </si>
  <si>
    <t>Tepelná izolácia pre plochú strechu NOBASIL DDP-N (SPN), čadičová minerálna izolácia - doska, 40 kPa, 120x1200x2000 mm</t>
  </si>
  <si>
    <t>-874303320</t>
  </si>
  <si>
    <t>713142155</t>
  </si>
  <si>
    <t>Montáž TI striech plochých do 10° polystyrénom, rozloženej v jednej vrstve, prikotvením</t>
  </si>
  <si>
    <t>-1818626004</t>
  </si>
  <si>
    <t>11,475</t>
  </si>
  <si>
    <t>2837653420</t>
  </si>
  <si>
    <t>EPS 100S penový polystyrén hrúbka 60 mm</t>
  </si>
  <si>
    <t>-1764037195</t>
  </si>
  <si>
    <t>713142255</t>
  </si>
  <si>
    <t>Montáž TI striech plochých do 10° polystyrénom, rozloženej v dvoch vrstvách, prikotvením</t>
  </si>
  <si>
    <t>-1029442307</t>
  </si>
  <si>
    <t>376,049</t>
  </si>
  <si>
    <t>2837653421</t>
  </si>
  <si>
    <t>EPS 100S penový polystyrén hrúbka 80 mm</t>
  </si>
  <si>
    <t>-2095756926</t>
  </si>
  <si>
    <t xml:space="preserve">Minimálna objemová hmotnosť:  19,5 kg/m3.</t>
  </si>
  <si>
    <t>2837653423</t>
  </si>
  <si>
    <t>EPS 100S penový polystyrén hrúbka 120 mm</t>
  </si>
  <si>
    <t>1691496303</t>
  </si>
  <si>
    <t>713144080</t>
  </si>
  <si>
    <t>Montáž tepelnej izolácie na atiku z XPS do lepidla</t>
  </si>
  <si>
    <t>134809188</t>
  </si>
  <si>
    <t>51,354</t>
  </si>
  <si>
    <t>2837650240</t>
  </si>
  <si>
    <t>Styrodur 3035 CS extrudovaný polystyrén - XPS hrúbka 50 mm</t>
  </si>
  <si>
    <t>1070494174</t>
  </si>
  <si>
    <t>-575626498</t>
  </si>
  <si>
    <t>721210823</t>
  </si>
  <si>
    <t xml:space="preserve">Demontáž strešného vtoku DN 125,  -0,02011t</t>
  </si>
  <si>
    <t>1010976522</t>
  </si>
  <si>
    <t>B12</t>
  </si>
  <si>
    <t>9318338</t>
  </si>
  <si>
    <t>B18</t>
  </si>
  <si>
    <t>2,72</t>
  </si>
  <si>
    <t>764430840</t>
  </si>
  <si>
    <t xml:space="preserve">Demontáž oplechovania múrov a nadmuroviek rš od 330 do 500 mm,  -0,00230t</t>
  </si>
  <si>
    <t>138552772</t>
  </si>
  <si>
    <t>764454802</t>
  </si>
  <si>
    <t xml:space="preserve">Demontáž odpadových rúr kruhových, s priemerom 120 mm,  -0,00285t</t>
  </si>
  <si>
    <t>-876384648</t>
  </si>
  <si>
    <t>B16</t>
  </si>
  <si>
    <t>2,0</t>
  </si>
  <si>
    <t>764731.K10</t>
  </si>
  <si>
    <t>Oplechovanie K10</t>
  </si>
  <si>
    <t>-1173570458</t>
  </si>
  <si>
    <t>764731117.K11</t>
  </si>
  <si>
    <t>Oplechovanie K11</t>
  </si>
  <si>
    <t>-316571359</t>
  </si>
  <si>
    <t>764731117.K12</t>
  </si>
  <si>
    <t>Oplechovanie K12</t>
  </si>
  <si>
    <t>-1385368346</t>
  </si>
  <si>
    <t>764731117.K13</t>
  </si>
  <si>
    <t>Oplechovanie K13</t>
  </si>
  <si>
    <t>1793464241</t>
  </si>
  <si>
    <t>764731117.K14</t>
  </si>
  <si>
    <t>Oplechovanie K14</t>
  </si>
  <si>
    <t>1132773896</t>
  </si>
  <si>
    <t>764731117.K15</t>
  </si>
  <si>
    <t>Oplechovanie K15</t>
  </si>
  <si>
    <t>-264803231</t>
  </si>
  <si>
    <t>764751112.K16</t>
  </si>
  <si>
    <t>Odpadová rúra K16</t>
  </si>
  <si>
    <t>721416842</t>
  </si>
  <si>
    <t>764761232.K16</t>
  </si>
  <si>
    <t>Žľabový kotlík</t>
  </si>
  <si>
    <t>710286667</t>
  </si>
  <si>
    <t>-886697731</t>
  </si>
  <si>
    <t>767.B13</t>
  </si>
  <si>
    <t>Demontáž a spätná aktívneho prvku</t>
  </si>
  <si>
    <t>-2091686478</t>
  </si>
  <si>
    <t>B13</t>
  </si>
  <si>
    <t>767.Z0</t>
  </si>
  <si>
    <t>D+M - Z05 - Vetracie hlavice</t>
  </si>
  <si>
    <t>2070427491</t>
  </si>
  <si>
    <t>-1556112492</t>
  </si>
  <si>
    <t>-340978831</t>
  </si>
  <si>
    <t>2101727281</t>
  </si>
  <si>
    <t>60</t>
  </si>
  <si>
    <t>-2053395556</t>
  </si>
  <si>
    <t>A-1-3 - Zateplenie stropu</t>
  </si>
  <si>
    <t xml:space="preserve">    784 - Dokončovacie práce - maľby</t>
  </si>
  <si>
    <t>611421331</t>
  </si>
  <si>
    <t>Oprava vnútorných vápenných omietok stropov železobetónových rovných tvárnicových a klenieb, opravovaná plocha nad 10 do 30 % štukových</t>
  </si>
  <si>
    <t>-614850248</t>
  </si>
  <si>
    <t>611466025</t>
  </si>
  <si>
    <t>Príprava vnútorného podkladu stropov Weber - Terranova, podkladný náter weber 700</t>
  </si>
  <si>
    <t>1473180323</t>
  </si>
  <si>
    <t>625252</t>
  </si>
  <si>
    <t>Zateplovacie minerálne lamely s povrchovou úpravou - nástrek nalamely, biela farba</t>
  </si>
  <si>
    <t>-1277572159</t>
  </si>
  <si>
    <t>36,925</t>
  </si>
  <si>
    <t>941955002</t>
  </si>
  <si>
    <t>Lešenie ľahké pracovné pomocné s výškou lešeňovej podlahy nad 1,20 do 1,90 m</t>
  </si>
  <si>
    <t>1178903396</t>
  </si>
  <si>
    <t>952901111</t>
  </si>
  <si>
    <t>Vyčistenie budov pri výške podlaží do 4m</t>
  </si>
  <si>
    <t>-246010595</t>
  </si>
  <si>
    <t>978011141</t>
  </si>
  <si>
    <t xml:space="preserve">Otlčenie omietok stropov vnútorných vápenných alebo vápennocementových v rozsahu do 30 %,  -0,01000t</t>
  </si>
  <si>
    <t>-682160899</t>
  </si>
  <si>
    <t>623068007</t>
  </si>
  <si>
    <t>952129337</t>
  </si>
  <si>
    <t>2016659268</t>
  </si>
  <si>
    <t>1290283944</t>
  </si>
  <si>
    <t>-380627245</t>
  </si>
  <si>
    <t>-1224216057</t>
  </si>
  <si>
    <t>478920416</t>
  </si>
  <si>
    <t>-440882948</t>
  </si>
  <si>
    <t>999281111</t>
  </si>
  <si>
    <t>920063901</t>
  </si>
  <si>
    <t>78441.R</t>
  </si>
  <si>
    <t>Zakrývanie otvorov, podláh a zariadení</t>
  </si>
  <si>
    <t>-806693251</t>
  </si>
  <si>
    <t>1392557858</t>
  </si>
  <si>
    <t>-1591703845</t>
  </si>
  <si>
    <t>-856652718</t>
  </si>
  <si>
    <t>-1831782392</t>
  </si>
  <si>
    <t>-328418997</t>
  </si>
  <si>
    <t>A-1-4 - Vonkajšie výplne otvorov</t>
  </si>
  <si>
    <t>612409991</t>
  </si>
  <si>
    <t>Začistenie omietok (s dodaním hmoty) okolo okien, dverí,podláh, obkladov atď.</t>
  </si>
  <si>
    <t>-1554667524</t>
  </si>
  <si>
    <t>(0,9+0,6)*2*12+(1,2+0,6)*2*2+(2,4+0,6)*2*7+(0,6+1,6)*2*9+(2,4+1,6)*2*44+(0,9+1,6)*2*2+(2,4+0,55)*2*1</t>
  </si>
  <si>
    <t>(2,4+2,62*2)*1+(2,4+2,2)*2*1</t>
  </si>
  <si>
    <t>(1,1+2,48*2)*1+(1,1+2,02*2)*1+(0,9+1,15)*2*1+(2,4+2,45*2)*1</t>
  </si>
  <si>
    <t>968061115</t>
  </si>
  <si>
    <t>Demontáž okien drevených, 1 bm obvodu - 0,008t</t>
  </si>
  <si>
    <t>-1199757926</t>
  </si>
  <si>
    <t>B1</t>
  </si>
  <si>
    <t>(0,9+0,6)*2*12+(0,6+1,6)*2*9+(2,4+1,6)*2*44+(0,9+1,6)*2*2</t>
  </si>
  <si>
    <t>968071115</t>
  </si>
  <si>
    <t>Demontáž okien kovových, 1 bm obvodu - 0,005t</t>
  </si>
  <si>
    <t>-271898483</t>
  </si>
  <si>
    <t>B5</t>
  </si>
  <si>
    <t>(1,2+0,6)*2*2+(2,4+0,6)*2*7+(2,4+0,55)*2*1</t>
  </si>
  <si>
    <t>968071116</t>
  </si>
  <si>
    <t>Demontáž dverí kovových vchodových, 1 bm obvodu - 0,005t</t>
  </si>
  <si>
    <t>345405972</t>
  </si>
  <si>
    <t>B4, B8, B9</t>
  </si>
  <si>
    <t>(2,4+2,62)*2*1+(2,4+2,2)*2*1</t>
  </si>
  <si>
    <t>(1,1+2,48)*2*1+(1,1+2,02)*2*1+(2,4+2,45)*2*1</t>
  </si>
  <si>
    <t>(0,9+1,15)*2*1</t>
  </si>
  <si>
    <t>976047231</t>
  </si>
  <si>
    <t xml:space="preserve">Vybúranie krycích dosiek, ukončujúcich hornú plochu muriva, hr. do 100 mm,  -0,17600t</t>
  </si>
  <si>
    <t>1298119949</t>
  </si>
  <si>
    <t>B2</t>
  </si>
  <si>
    <t>2,4*44+0,9*2</t>
  </si>
  <si>
    <t>947787172</t>
  </si>
  <si>
    <t>-2088727370</t>
  </si>
  <si>
    <t>-524674899</t>
  </si>
  <si>
    <t>-489331838</t>
  </si>
  <si>
    <t>-1256328737</t>
  </si>
  <si>
    <t>112468612</t>
  </si>
  <si>
    <t>1341280319</t>
  </si>
  <si>
    <t>929837977</t>
  </si>
  <si>
    <t>520963265</t>
  </si>
  <si>
    <t>764410850</t>
  </si>
  <si>
    <t xml:space="preserve">Demontáž oplechovania parapetov rš od 100 do 330 mm,  -0,00135t</t>
  </si>
  <si>
    <t>1127711305</t>
  </si>
  <si>
    <t>B3</t>
  </si>
  <si>
    <t>2,34*4+0,84*4+1,14*1+2,34*9</t>
  </si>
  <si>
    <t>0,54*9+2,34*17+0,84*2</t>
  </si>
  <si>
    <t>767.B06</t>
  </si>
  <si>
    <t>Demontáž oceľovej mreže okna</t>
  </si>
  <si>
    <t>-62327209</t>
  </si>
  <si>
    <t>B6</t>
  </si>
  <si>
    <t>767.B07</t>
  </si>
  <si>
    <t>Demontáž oceľovej mreže dverí</t>
  </si>
  <si>
    <t>-571111079</t>
  </si>
  <si>
    <t>B7</t>
  </si>
  <si>
    <t>767612.R</t>
  </si>
  <si>
    <t>Montáž vonkajších výplní otvorov</t>
  </si>
  <si>
    <t>915457539</t>
  </si>
  <si>
    <t>(1,1+2,48)*2*1+(1,1+2,02)*2*1+(0,9+1,15)*2*1+(2,4+2,45)*2*1</t>
  </si>
  <si>
    <t>6114111.O01</t>
  </si>
  <si>
    <t>OKNO - O1</t>
  </si>
  <si>
    <t>-1766425111</t>
  </si>
  <si>
    <t>Obsahuje doplnkové prvky, prechodové lišty parapety - PODĽA VÝKAZU VÝPLNÍ OTVOROV</t>
  </si>
  <si>
    <t>6114111.O02</t>
  </si>
  <si>
    <t>OKNO - O2</t>
  </si>
  <si>
    <t>-1530117222</t>
  </si>
  <si>
    <t>6114111.O03</t>
  </si>
  <si>
    <t>OKNO - O3</t>
  </si>
  <si>
    <t>183388585</t>
  </si>
  <si>
    <t>6114111.O04</t>
  </si>
  <si>
    <t>OKNO - O4</t>
  </si>
  <si>
    <t>2129778275</t>
  </si>
  <si>
    <t>6114111.O05</t>
  </si>
  <si>
    <t>OKNO - O5</t>
  </si>
  <si>
    <t>-550856702</t>
  </si>
  <si>
    <t>6114111.O06</t>
  </si>
  <si>
    <t>OKNO - O6</t>
  </si>
  <si>
    <t>-405188366</t>
  </si>
  <si>
    <t>6114111.O07</t>
  </si>
  <si>
    <t>OKNO - O7</t>
  </si>
  <si>
    <t>759432417</t>
  </si>
  <si>
    <t>6114111.O08</t>
  </si>
  <si>
    <t>OKNO - O8</t>
  </si>
  <si>
    <t>1991391971</t>
  </si>
  <si>
    <t>6114111.ZS01</t>
  </si>
  <si>
    <t>ZASKLENÁ STENA - ZS1</t>
  </si>
  <si>
    <t>-484510166</t>
  </si>
  <si>
    <t>6114111.ZS02</t>
  </si>
  <si>
    <t>ZASKLENÁ STENA - ZS2</t>
  </si>
  <si>
    <t>-1848923540</t>
  </si>
  <si>
    <t>6114111.d01</t>
  </si>
  <si>
    <t>DVERE - D1</t>
  </si>
  <si>
    <t>1787505396</t>
  </si>
  <si>
    <t>6114111.d02</t>
  </si>
  <si>
    <t>DVERE - D2</t>
  </si>
  <si>
    <t>414184112</t>
  </si>
  <si>
    <t>6114111.d03</t>
  </si>
  <si>
    <t>DVERE - D3</t>
  </si>
  <si>
    <t>1556815077</t>
  </si>
  <si>
    <t>6114111.d04</t>
  </si>
  <si>
    <t>DVERE - D4</t>
  </si>
  <si>
    <t>521723846</t>
  </si>
  <si>
    <t>608132794</t>
  </si>
  <si>
    <t>514306103</t>
  </si>
  <si>
    <t>1668450841</t>
  </si>
  <si>
    <t>-1442429845</t>
  </si>
  <si>
    <t>A-1-5 - Bleskozvod</t>
  </si>
  <si>
    <t>-</t>
  </si>
  <si>
    <t>Pol1</t>
  </si>
  <si>
    <t>vodič FeZn fí 8mm</t>
  </si>
  <si>
    <t>256</t>
  </si>
  <si>
    <t>522961092</t>
  </si>
  <si>
    <t>Pol2</t>
  </si>
  <si>
    <t>vodič FeZn o 10mm</t>
  </si>
  <si>
    <t>-373835357</t>
  </si>
  <si>
    <t>Pol3</t>
  </si>
  <si>
    <t>vodič AlMgSi fí 8mm</t>
  </si>
  <si>
    <t>-665019535</t>
  </si>
  <si>
    <t>Pol4</t>
  </si>
  <si>
    <t>Svorky SR02</t>
  </si>
  <si>
    <t>751886808</t>
  </si>
  <si>
    <t>Pol5</t>
  </si>
  <si>
    <t>svorka spojovacia SS</t>
  </si>
  <si>
    <t>-1569769306</t>
  </si>
  <si>
    <t>Pol6</t>
  </si>
  <si>
    <t>podpera vedenia zvodu</t>
  </si>
  <si>
    <t>-1498165243</t>
  </si>
  <si>
    <t>Pol7</t>
  </si>
  <si>
    <t>Bleskozvodná tyč 0,5m dlhá</t>
  </si>
  <si>
    <t>-530972955</t>
  </si>
  <si>
    <t>Pol8</t>
  </si>
  <si>
    <t>svorky SP1</t>
  </si>
  <si>
    <t>188491639</t>
  </si>
  <si>
    <t>Pol9</t>
  </si>
  <si>
    <t>svorka zkušobná SZ</t>
  </si>
  <si>
    <t>16644958</t>
  </si>
  <si>
    <t>Pol10</t>
  </si>
  <si>
    <t>Svorka SK</t>
  </si>
  <si>
    <t>-1926962885</t>
  </si>
  <si>
    <t>Pol11</t>
  </si>
  <si>
    <t>svorka SO</t>
  </si>
  <si>
    <t>1768528830</t>
  </si>
  <si>
    <t>Pol12</t>
  </si>
  <si>
    <t xml:space="preserve">ochranný uholník  OU1,5</t>
  </si>
  <si>
    <t>982276794</t>
  </si>
  <si>
    <t>Pol13</t>
  </si>
  <si>
    <t>Zemniaca tyč ZT1,5m</t>
  </si>
  <si>
    <t>-2002739393</t>
  </si>
  <si>
    <t>Pol14</t>
  </si>
  <si>
    <t>Montážne práce</t>
  </si>
  <si>
    <t>-844815836</t>
  </si>
  <si>
    <t>Pol15</t>
  </si>
  <si>
    <t>Stavebné úpravy</t>
  </si>
  <si>
    <t>-1603175319</t>
  </si>
  <si>
    <t>Pol17</t>
  </si>
  <si>
    <t>Zemné práce</t>
  </si>
  <si>
    <t>536820524</t>
  </si>
  <si>
    <t>Pol18</t>
  </si>
  <si>
    <t>Revízie</t>
  </si>
  <si>
    <t>895710685</t>
  </si>
  <si>
    <t>A-2 - Modernizácia</t>
  </si>
  <si>
    <t>A-2-1 - Okapový chodník</t>
  </si>
  <si>
    <t>631313.R</t>
  </si>
  <si>
    <t>Okapový chodník betónový</t>
  </si>
  <si>
    <t>1437320114</t>
  </si>
  <si>
    <t>0,72*(10,7+10,4)+0,72*33,15</t>
  </si>
  <si>
    <t>631571003</t>
  </si>
  <si>
    <t>Násyp zo štrkopiesku 0-32 (pre spevnenie podkladu)</t>
  </si>
  <si>
    <t>-755146887</t>
  </si>
  <si>
    <t>965042241</t>
  </si>
  <si>
    <t>Búranie podkladov pod dlažby, liatych dlažieb a mazanín,betón,liaty asfalt hr.nad 100 mm, plochy nad 4 m2 -2,20000t</t>
  </si>
  <si>
    <t>1648154424</t>
  </si>
  <si>
    <t>0,8*(10,7+10,4)+0,6*33,15</t>
  </si>
  <si>
    <t>965044121</t>
  </si>
  <si>
    <t xml:space="preserve">Búranie podkladov pod dlažby hr.do 40 mm, s rabicovým pletivom v strešných konštr.,  - 0,09000t</t>
  </si>
  <si>
    <t>-679094975</t>
  </si>
  <si>
    <t>965082920</t>
  </si>
  <si>
    <t xml:space="preserve">Odstránenie násypu pod podlahami alebo na strechách, hr.do 100 mm,  -1,40000t</t>
  </si>
  <si>
    <t>-1548829758</t>
  </si>
  <si>
    <t>-1384412065</t>
  </si>
  <si>
    <t>1463582461</t>
  </si>
  <si>
    <t>-1684806280</t>
  </si>
  <si>
    <t>1021845396</t>
  </si>
  <si>
    <t>1322839583</t>
  </si>
  <si>
    <t>988028171</t>
  </si>
  <si>
    <t>999281112</t>
  </si>
  <si>
    <t>Presun hmôt pre opravy a údržbu objektov vrátane vonkajších plášťov výšky 25-36 m</t>
  </si>
  <si>
    <t>238302960</t>
  </si>
  <si>
    <t>-1233120099</t>
  </si>
  <si>
    <t>-69445680</t>
  </si>
  <si>
    <t>-518691402</t>
  </si>
  <si>
    <t>A-2-2 - Bezbariérová rampa</t>
  </si>
  <si>
    <t>1393450915</t>
  </si>
  <si>
    <t>4360163</t>
  </si>
  <si>
    <t>1934751664</t>
  </si>
  <si>
    <t>1823287185</t>
  </si>
  <si>
    <t>1447524822</t>
  </si>
  <si>
    <t>-2102571848</t>
  </si>
  <si>
    <t>767.B21</t>
  </si>
  <si>
    <t>Demontáž zábradlia</t>
  </si>
  <si>
    <t>-1710642027</t>
  </si>
  <si>
    <t>B21</t>
  </si>
  <si>
    <t>767.B22</t>
  </si>
  <si>
    <t>Vybúranie oceľových schodov</t>
  </si>
  <si>
    <t>1100677779</t>
  </si>
  <si>
    <t>B22</t>
  </si>
  <si>
    <t>767.Z13</t>
  </si>
  <si>
    <t>Bezbariérová rampa z oceľových žiarovo pozinkovaných profilov</t>
  </si>
  <si>
    <t>-519109682</t>
  </si>
  <si>
    <t>Z06</t>
  </si>
  <si>
    <t>998767203</t>
  </si>
  <si>
    <t>Presun hmôt pre kovové stavebné doplnkové konštrukcie v objektoch výšky nad 12 do 24 m</t>
  </si>
  <si>
    <t>1325567868</t>
  </si>
  <si>
    <t>100761699</t>
  </si>
  <si>
    <t>-1429086536</t>
  </si>
  <si>
    <t>1301222333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</si>
</sst>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16" xfId="0" applyNumberFormat="1" applyFont="1" applyBorder="1" applyAlignment="1">
      <alignment vertical="center"/>
    </xf>
    <xf numFmtId="4" fontId="22" fillId="0" borderId="17" xfId="0" applyNumberFormat="1" applyFont="1" applyBorder="1" applyAlignment="1">
      <alignment vertical="center"/>
    </xf>
    <xf numFmtId="166" fontId="22" fillId="0" borderId="17" xfId="0" applyNumberFormat="1" applyFont="1" applyBorder="1" applyAlignment="1">
      <alignment vertical="center"/>
    </xf>
    <xf numFmtId="4" fontId="22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5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" fontId="32" fillId="0" borderId="0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4" fontId="6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6" fillId="0" borderId="12" xfId="0" applyFont="1" applyBorder="1" applyAlignment="1">
      <alignment vertical="center" wrapText="1"/>
    </xf>
    <xf numFmtId="0" fontId="0" fillId="0" borderId="14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4" fontId="37" fillId="4" borderId="25" xfId="0" applyNumberFormat="1" applyFont="1" applyFill="1" applyBorder="1" applyAlignment="1" applyProtection="1">
      <alignment vertical="center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4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ht="36.96" customHeight="1">
      <c r="B4" s="27"/>
      <c r="C4" s="28" t="s">
        <v>11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12</v>
      </c>
      <c r="BE4" s="31" t="s">
        <v>13</v>
      </c>
      <c r="BS4" s="23" t="s">
        <v>14</v>
      </c>
    </row>
    <row r="5" ht="14.4" customHeight="1">
      <c r="B5" s="27"/>
      <c r="C5" s="32"/>
      <c r="D5" s="33" t="s">
        <v>15</v>
      </c>
      <c r="E5" s="32"/>
      <c r="F5" s="32"/>
      <c r="G5" s="32"/>
      <c r="H5" s="32"/>
      <c r="I5" s="32"/>
      <c r="J5" s="32"/>
      <c r="K5" s="34" t="s">
        <v>16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17</v>
      </c>
      <c r="BS5" s="23" t="s">
        <v>9</v>
      </c>
    </row>
    <row r="6" ht="36.96" customHeight="1">
      <c r="B6" s="27"/>
      <c r="C6" s="32"/>
      <c r="D6" s="36" t="s">
        <v>18</v>
      </c>
      <c r="E6" s="32"/>
      <c r="F6" s="32"/>
      <c r="G6" s="32"/>
      <c r="H6" s="32"/>
      <c r="I6" s="32"/>
      <c r="J6" s="32"/>
      <c r="K6" s="37" t="s">
        <v>19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20</v>
      </c>
      <c r="E7" s="32"/>
      <c r="F7" s="32"/>
      <c r="G7" s="32"/>
      <c r="H7" s="32"/>
      <c r="I7" s="32"/>
      <c r="J7" s="32"/>
      <c r="K7" s="34" t="s">
        <v>5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21</v>
      </c>
      <c r="AL7" s="32"/>
      <c r="AM7" s="32"/>
      <c r="AN7" s="34" t="s">
        <v>5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22</v>
      </c>
      <c r="E8" s="32"/>
      <c r="F8" s="32"/>
      <c r="G8" s="32"/>
      <c r="H8" s="32"/>
      <c r="I8" s="32"/>
      <c r="J8" s="32"/>
      <c r="K8" s="34" t="s">
        <v>23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24</v>
      </c>
      <c r="AL8" s="32"/>
      <c r="AM8" s="32"/>
      <c r="AN8" s="40" t="s">
        <v>25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26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27</v>
      </c>
      <c r="AL10" s="32"/>
      <c r="AM10" s="32"/>
      <c r="AN10" s="34" t="s">
        <v>5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28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29</v>
      </c>
      <c r="AL11" s="32"/>
      <c r="AM11" s="32"/>
      <c r="AN11" s="34" t="s">
        <v>5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30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27</v>
      </c>
      <c r="AL13" s="32"/>
      <c r="AM13" s="32"/>
      <c r="AN13" s="41" t="s">
        <v>31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32"/>
      <c r="AM14" s="32"/>
      <c r="AN14" s="41" t="s">
        <v>31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32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27</v>
      </c>
      <c r="AL16" s="32"/>
      <c r="AM16" s="32"/>
      <c r="AN16" s="34" t="s">
        <v>5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33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29</v>
      </c>
      <c r="AL17" s="32"/>
      <c r="AM17" s="32"/>
      <c r="AN17" s="34" t="s">
        <v>5</v>
      </c>
      <c r="AO17" s="32"/>
      <c r="AP17" s="32"/>
      <c r="AQ17" s="30"/>
      <c r="BE17" s="38"/>
      <c r="BS17" s="23" t="s">
        <v>34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35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27</v>
      </c>
      <c r="AL19" s="32"/>
      <c r="AM19" s="32"/>
      <c r="AN19" s="34" t="s">
        <v>5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36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29</v>
      </c>
      <c r="AL20" s="32"/>
      <c r="AM20" s="32"/>
      <c r="AN20" s="34" t="s">
        <v>5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37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99.75" customHeight="1">
      <c r="B23" s="27"/>
      <c r="C23" s="32"/>
      <c r="D23" s="32"/>
      <c r="E23" s="43" t="s">
        <v>38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40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ROUND(AG98,2)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41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42</v>
      </c>
      <c r="E31" s="54"/>
      <c r="F31" s="55" t="s">
        <v>43</v>
      </c>
      <c r="G31" s="54"/>
      <c r="H31" s="54"/>
      <c r="I31" s="54"/>
      <c r="J31" s="54"/>
      <c r="K31" s="54"/>
      <c r="L31" s="56">
        <v>0.20000000000000001</v>
      </c>
      <c r="M31" s="54"/>
      <c r="N31" s="54"/>
      <c r="O31" s="54"/>
      <c r="P31" s="54"/>
      <c r="Q31" s="54"/>
      <c r="R31" s="54"/>
      <c r="S31" s="54"/>
      <c r="T31" s="57" t="s">
        <v>44</v>
      </c>
      <c r="U31" s="54"/>
      <c r="V31" s="54"/>
      <c r="W31" s="58">
        <f>ROUND(AZ87+SUM(CD99:CD103),2)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ROUND(AV87+SUM(BY99:BY103),2)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45</v>
      </c>
      <c r="G32" s="54"/>
      <c r="H32" s="54"/>
      <c r="I32" s="54"/>
      <c r="J32" s="54"/>
      <c r="K32" s="54"/>
      <c r="L32" s="56">
        <v>0.20000000000000001</v>
      </c>
      <c r="M32" s="54"/>
      <c r="N32" s="54"/>
      <c r="O32" s="54"/>
      <c r="P32" s="54"/>
      <c r="Q32" s="54"/>
      <c r="R32" s="54"/>
      <c r="S32" s="54"/>
      <c r="T32" s="57" t="s">
        <v>44</v>
      </c>
      <c r="U32" s="54"/>
      <c r="V32" s="54"/>
      <c r="W32" s="58">
        <f>ROUND(BA87+SUM(CE99:CE103),2)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ROUND(AW87+SUM(BZ99:BZ103),2)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46</v>
      </c>
      <c r="G33" s="54"/>
      <c r="H33" s="54"/>
      <c r="I33" s="54"/>
      <c r="J33" s="54"/>
      <c r="K33" s="54"/>
      <c r="L33" s="56">
        <v>0.20000000000000001</v>
      </c>
      <c r="M33" s="54"/>
      <c r="N33" s="54"/>
      <c r="O33" s="54"/>
      <c r="P33" s="54"/>
      <c r="Q33" s="54"/>
      <c r="R33" s="54"/>
      <c r="S33" s="54"/>
      <c r="T33" s="57" t="s">
        <v>44</v>
      </c>
      <c r="U33" s="54"/>
      <c r="V33" s="54"/>
      <c r="W33" s="58">
        <f>ROUND(BB87+SUM(CF99:CF103),2)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47</v>
      </c>
      <c r="G34" s="54"/>
      <c r="H34" s="54"/>
      <c r="I34" s="54"/>
      <c r="J34" s="54"/>
      <c r="K34" s="54"/>
      <c r="L34" s="56">
        <v>0.20000000000000001</v>
      </c>
      <c r="M34" s="54"/>
      <c r="N34" s="54"/>
      <c r="O34" s="54"/>
      <c r="P34" s="54"/>
      <c r="Q34" s="54"/>
      <c r="R34" s="54"/>
      <c r="S34" s="54"/>
      <c r="T34" s="57" t="s">
        <v>44</v>
      </c>
      <c r="U34" s="54"/>
      <c r="V34" s="54"/>
      <c r="W34" s="58">
        <f>ROUND(BC87+SUM(CG99:CG103),2)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48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44</v>
      </c>
      <c r="U35" s="54"/>
      <c r="V35" s="54"/>
      <c r="W35" s="58">
        <f>ROUND(BD87+SUM(CH99:CH103),2)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49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50</v>
      </c>
      <c r="U37" s="62"/>
      <c r="V37" s="62"/>
      <c r="W37" s="62"/>
      <c r="X37" s="64" t="s">
        <v>51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52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53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54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55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54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55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56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57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54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55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54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55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58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15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kp_p_1703-01b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18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Zníženie spotreby energie pri prevádzke AB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22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>Mariánska č.6, 971 01 Prievidza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24</v>
      </c>
      <c r="AJ80" s="48"/>
      <c r="AK80" s="48"/>
      <c r="AL80" s="48"/>
      <c r="AM80" s="91" t="str">
        <f> IF(AN8= "","",AN8)</f>
        <v>27. 11. 2017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26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>MPRV SR, Dobrovičova 12, 812 66 Bratislava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32</v>
      </c>
      <c r="AJ82" s="48"/>
      <c r="AK82" s="48"/>
      <c r="AL82" s="48"/>
      <c r="AM82" s="83" t="str">
        <f>IF(E17="","",E17)</f>
        <v>ING.ARCH.R.PORUBEC</v>
      </c>
      <c r="AN82" s="83"/>
      <c r="AO82" s="83"/>
      <c r="AP82" s="83"/>
      <c r="AQ82" s="49"/>
      <c r="AS82" s="92" t="s">
        <v>59</v>
      </c>
      <c r="AT82" s="93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="1" customFormat="1">
      <c r="B83" s="47"/>
      <c r="C83" s="39" t="s">
        <v>30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35</v>
      </c>
      <c r="AJ83" s="48"/>
      <c r="AK83" s="48"/>
      <c r="AL83" s="48"/>
      <c r="AM83" s="83" t="str">
        <f>IF(E20="","",E20)</f>
        <v>Kovács</v>
      </c>
      <c r="AN83" s="83"/>
      <c r="AO83" s="83"/>
      <c r="AP83" s="83"/>
      <c r="AQ83" s="49"/>
      <c r="AS83" s="94"/>
      <c r="AT83" s="55"/>
      <c r="AU83" s="48"/>
      <c r="AV83" s="48"/>
      <c r="AW83" s="48"/>
      <c r="AX83" s="48"/>
      <c r="AY83" s="48"/>
      <c r="AZ83" s="48"/>
      <c r="BA83" s="48"/>
      <c r="BB83" s="48"/>
      <c r="BC83" s="48"/>
      <c r="BD83" s="95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94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95"/>
    </row>
    <row r="85" s="1" customFormat="1" ht="29.28" customHeight="1">
      <c r="B85" s="47"/>
      <c r="C85" s="96" t="s">
        <v>60</v>
      </c>
      <c r="D85" s="97"/>
      <c r="E85" s="97"/>
      <c r="F85" s="97"/>
      <c r="G85" s="97"/>
      <c r="H85" s="98"/>
      <c r="I85" s="99" t="s">
        <v>61</v>
      </c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9" t="s">
        <v>62</v>
      </c>
      <c r="AH85" s="97"/>
      <c r="AI85" s="97"/>
      <c r="AJ85" s="97"/>
      <c r="AK85" s="97"/>
      <c r="AL85" s="97"/>
      <c r="AM85" s="97"/>
      <c r="AN85" s="99" t="s">
        <v>63</v>
      </c>
      <c r="AO85" s="97"/>
      <c r="AP85" s="100"/>
      <c r="AQ85" s="49"/>
      <c r="AS85" s="101" t="s">
        <v>64</v>
      </c>
      <c r="AT85" s="102" t="s">
        <v>65</v>
      </c>
      <c r="AU85" s="102" t="s">
        <v>66</v>
      </c>
      <c r="AV85" s="102" t="s">
        <v>67</v>
      </c>
      <c r="AW85" s="102" t="s">
        <v>68</v>
      </c>
      <c r="AX85" s="102" t="s">
        <v>69</v>
      </c>
      <c r="AY85" s="102" t="s">
        <v>70</v>
      </c>
      <c r="AZ85" s="102" t="s">
        <v>71</v>
      </c>
      <c r="BA85" s="102" t="s">
        <v>72</v>
      </c>
      <c r="BB85" s="102" t="s">
        <v>73</v>
      </c>
      <c r="BC85" s="102" t="s">
        <v>74</v>
      </c>
      <c r="BD85" s="103" t="s">
        <v>75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04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05" t="s">
        <v>76</v>
      </c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7">
        <f>ROUND(AG88+AG94,2)</f>
        <v>0</v>
      </c>
      <c r="AH87" s="107"/>
      <c r="AI87" s="107"/>
      <c r="AJ87" s="107"/>
      <c r="AK87" s="107"/>
      <c r="AL87" s="107"/>
      <c r="AM87" s="107"/>
      <c r="AN87" s="108">
        <f>SUM(AG87,AT87)</f>
        <v>0</v>
      </c>
      <c r="AO87" s="108"/>
      <c r="AP87" s="108"/>
      <c r="AQ87" s="89"/>
      <c r="AS87" s="109">
        <f>ROUND(AS88+AS94,2)</f>
        <v>0</v>
      </c>
      <c r="AT87" s="110">
        <f>ROUND(SUM(AV87:AW87),2)</f>
        <v>0</v>
      </c>
      <c r="AU87" s="111">
        <f>ROUND(AU88+AU94,5)</f>
        <v>0</v>
      </c>
      <c r="AV87" s="110">
        <f>ROUND(AZ87*L31,2)</f>
        <v>0</v>
      </c>
      <c r="AW87" s="110">
        <f>ROUND(BA87*L32,2)</f>
        <v>0</v>
      </c>
      <c r="AX87" s="110">
        <f>ROUND(BB87*L31,2)</f>
        <v>0</v>
      </c>
      <c r="AY87" s="110">
        <f>ROUND(BC87*L32,2)</f>
        <v>0</v>
      </c>
      <c r="AZ87" s="110">
        <f>ROUND(AZ88+AZ94,2)</f>
        <v>0</v>
      </c>
      <c r="BA87" s="110">
        <f>ROUND(BA88+BA94,2)</f>
        <v>0</v>
      </c>
      <c r="BB87" s="110">
        <f>ROUND(BB88+BB94,2)</f>
        <v>0</v>
      </c>
      <c r="BC87" s="110">
        <f>ROUND(BC88+BC94,2)</f>
        <v>0</v>
      </c>
      <c r="BD87" s="112">
        <f>ROUND(BD88+BD94,2)</f>
        <v>0</v>
      </c>
      <c r="BS87" s="113" t="s">
        <v>77</v>
      </c>
      <c r="BT87" s="113" t="s">
        <v>78</v>
      </c>
      <c r="BU87" s="114" t="s">
        <v>79</v>
      </c>
      <c r="BV87" s="113" t="s">
        <v>80</v>
      </c>
      <c r="BW87" s="113" t="s">
        <v>81</v>
      </c>
      <c r="BX87" s="113" t="s">
        <v>82</v>
      </c>
    </row>
    <row r="88" s="5" customFormat="1" ht="31.5" customHeight="1">
      <c r="B88" s="115"/>
      <c r="C88" s="116"/>
      <c r="D88" s="117" t="s">
        <v>83</v>
      </c>
      <c r="E88" s="117"/>
      <c r="F88" s="117"/>
      <c r="G88" s="117"/>
      <c r="H88" s="117"/>
      <c r="I88" s="118"/>
      <c r="J88" s="117" t="s">
        <v>84</v>
      </c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9">
        <f>ROUND(SUM(AG89:AG93),2)</f>
        <v>0</v>
      </c>
      <c r="AH88" s="118"/>
      <c r="AI88" s="118"/>
      <c r="AJ88" s="118"/>
      <c r="AK88" s="118"/>
      <c r="AL88" s="118"/>
      <c r="AM88" s="118"/>
      <c r="AN88" s="120">
        <f>SUM(AG88,AT88)</f>
        <v>0</v>
      </c>
      <c r="AO88" s="118"/>
      <c r="AP88" s="118"/>
      <c r="AQ88" s="121"/>
      <c r="AS88" s="122">
        <f>ROUND(SUM(AS89:AS93),2)</f>
        <v>0</v>
      </c>
      <c r="AT88" s="123">
        <f>ROUND(SUM(AV88:AW88),2)</f>
        <v>0</v>
      </c>
      <c r="AU88" s="124">
        <f>ROUND(SUM(AU89:AU93),5)</f>
        <v>0</v>
      </c>
      <c r="AV88" s="123">
        <f>ROUND(AZ88*L31,2)</f>
        <v>0</v>
      </c>
      <c r="AW88" s="123">
        <f>ROUND(BA88*L32,2)</f>
        <v>0</v>
      </c>
      <c r="AX88" s="123">
        <f>ROUND(BB88*L31,2)</f>
        <v>0</v>
      </c>
      <c r="AY88" s="123">
        <f>ROUND(BC88*L32,2)</f>
        <v>0</v>
      </c>
      <c r="AZ88" s="123">
        <f>ROUND(SUM(AZ89:AZ93),2)</f>
        <v>0</v>
      </c>
      <c r="BA88" s="123">
        <f>ROUND(SUM(BA89:BA93),2)</f>
        <v>0</v>
      </c>
      <c r="BB88" s="123">
        <f>ROUND(SUM(BB89:BB93),2)</f>
        <v>0</v>
      </c>
      <c r="BC88" s="123">
        <f>ROUND(SUM(BC89:BC93),2)</f>
        <v>0</v>
      </c>
      <c r="BD88" s="125">
        <f>ROUND(SUM(BD89:BD93),2)</f>
        <v>0</v>
      </c>
      <c r="BS88" s="126" t="s">
        <v>77</v>
      </c>
      <c r="BT88" s="126" t="s">
        <v>85</v>
      </c>
      <c r="BU88" s="126" t="s">
        <v>79</v>
      </c>
      <c r="BV88" s="126" t="s">
        <v>80</v>
      </c>
      <c r="BW88" s="126" t="s">
        <v>86</v>
      </c>
      <c r="BX88" s="126" t="s">
        <v>81</v>
      </c>
    </row>
    <row r="89" s="6" customFormat="1" ht="16.5" customHeight="1">
      <c r="A89" s="127" t="s">
        <v>87</v>
      </c>
      <c r="B89" s="128"/>
      <c r="C89" s="129"/>
      <c r="D89" s="129"/>
      <c r="E89" s="130" t="s">
        <v>88</v>
      </c>
      <c r="F89" s="130"/>
      <c r="G89" s="130"/>
      <c r="H89" s="130"/>
      <c r="I89" s="130"/>
      <c r="J89" s="129"/>
      <c r="K89" s="130" t="s">
        <v>89</v>
      </c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0"/>
      <c r="W89" s="130"/>
      <c r="X89" s="130"/>
      <c r="Y89" s="130"/>
      <c r="Z89" s="130"/>
      <c r="AA89" s="130"/>
      <c r="AB89" s="130"/>
      <c r="AC89" s="130"/>
      <c r="AD89" s="130"/>
      <c r="AE89" s="130"/>
      <c r="AF89" s="130"/>
      <c r="AG89" s="131">
        <f>'A-1-1 - Zateplenie fasády'!M31</f>
        <v>0</v>
      </c>
      <c r="AH89" s="129"/>
      <c r="AI89" s="129"/>
      <c r="AJ89" s="129"/>
      <c r="AK89" s="129"/>
      <c r="AL89" s="129"/>
      <c r="AM89" s="129"/>
      <c r="AN89" s="131">
        <f>SUM(AG89,AT89)</f>
        <v>0</v>
      </c>
      <c r="AO89" s="129"/>
      <c r="AP89" s="129"/>
      <c r="AQ89" s="132"/>
      <c r="AS89" s="133">
        <f>'A-1-1 - Zateplenie fasády'!M29</f>
        <v>0</v>
      </c>
      <c r="AT89" s="134">
        <f>ROUND(SUM(AV89:AW89),2)</f>
        <v>0</v>
      </c>
      <c r="AU89" s="135">
        <f>'A-1-1 - Zateplenie fasády'!W134</f>
        <v>0</v>
      </c>
      <c r="AV89" s="134">
        <f>'A-1-1 - Zateplenie fasády'!M33</f>
        <v>0</v>
      </c>
      <c r="AW89" s="134">
        <f>'A-1-1 - Zateplenie fasády'!M34</f>
        <v>0</v>
      </c>
      <c r="AX89" s="134">
        <f>'A-1-1 - Zateplenie fasády'!M35</f>
        <v>0</v>
      </c>
      <c r="AY89" s="134">
        <f>'A-1-1 - Zateplenie fasády'!M36</f>
        <v>0</v>
      </c>
      <c r="AZ89" s="134">
        <f>'A-1-1 - Zateplenie fasády'!H33</f>
        <v>0</v>
      </c>
      <c r="BA89" s="134">
        <f>'A-1-1 - Zateplenie fasády'!H34</f>
        <v>0</v>
      </c>
      <c r="BB89" s="134">
        <f>'A-1-1 - Zateplenie fasády'!H35</f>
        <v>0</v>
      </c>
      <c r="BC89" s="134">
        <f>'A-1-1 - Zateplenie fasády'!H36</f>
        <v>0</v>
      </c>
      <c r="BD89" s="136">
        <f>'A-1-1 - Zateplenie fasády'!H37</f>
        <v>0</v>
      </c>
      <c r="BT89" s="137" t="s">
        <v>90</v>
      </c>
      <c r="BV89" s="137" t="s">
        <v>80</v>
      </c>
      <c r="BW89" s="137" t="s">
        <v>91</v>
      </c>
      <c r="BX89" s="137" t="s">
        <v>86</v>
      </c>
    </row>
    <row r="90" s="6" customFormat="1" ht="16.5" customHeight="1">
      <c r="A90" s="127" t="s">
        <v>87</v>
      </c>
      <c r="B90" s="128"/>
      <c r="C90" s="129"/>
      <c r="D90" s="129"/>
      <c r="E90" s="130" t="s">
        <v>92</v>
      </c>
      <c r="F90" s="130"/>
      <c r="G90" s="130"/>
      <c r="H90" s="130"/>
      <c r="I90" s="130"/>
      <c r="J90" s="129"/>
      <c r="K90" s="130" t="s">
        <v>93</v>
      </c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1">
        <f>'A-1-2 - Zateplenie strechy'!M31</f>
        <v>0</v>
      </c>
      <c r="AH90" s="129"/>
      <c r="AI90" s="129"/>
      <c r="AJ90" s="129"/>
      <c r="AK90" s="129"/>
      <c r="AL90" s="129"/>
      <c r="AM90" s="129"/>
      <c r="AN90" s="131">
        <f>SUM(AG90,AT90)</f>
        <v>0</v>
      </c>
      <c r="AO90" s="129"/>
      <c r="AP90" s="129"/>
      <c r="AQ90" s="132"/>
      <c r="AS90" s="133">
        <f>'A-1-2 - Zateplenie strechy'!M29</f>
        <v>0</v>
      </c>
      <c r="AT90" s="134">
        <f>ROUND(SUM(AV90:AW90),2)</f>
        <v>0</v>
      </c>
      <c r="AU90" s="135">
        <f>'A-1-2 - Zateplenie strechy'!W128</f>
        <v>0</v>
      </c>
      <c r="AV90" s="134">
        <f>'A-1-2 - Zateplenie strechy'!M33</f>
        <v>0</v>
      </c>
      <c r="AW90" s="134">
        <f>'A-1-2 - Zateplenie strechy'!M34</f>
        <v>0</v>
      </c>
      <c r="AX90" s="134">
        <f>'A-1-2 - Zateplenie strechy'!M35</f>
        <v>0</v>
      </c>
      <c r="AY90" s="134">
        <f>'A-1-2 - Zateplenie strechy'!M36</f>
        <v>0</v>
      </c>
      <c r="AZ90" s="134">
        <f>'A-1-2 - Zateplenie strechy'!H33</f>
        <v>0</v>
      </c>
      <c r="BA90" s="134">
        <f>'A-1-2 - Zateplenie strechy'!H34</f>
        <v>0</v>
      </c>
      <c r="BB90" s="134">
        <f>'A-1-2 - Zateplenie strechy'!H35</f>
        <v>0</v>
      </c>
      <c r="BC90" s="134">
        <f>'A-1-2 - Zateplenie strechy'!H36</f>
        <v>0</v>
      </c>
      <c r="BD90" s="136">
        <f>'A-1-2 - Zateplenie strechy'!H37</f>
        <v>0</v>
      </c>
      <c r="BT90" s="137" t="s">
        <v>90</v>
      </c>
      <c r="BV90" s="137" t="s">
        <v>80</v>
      </c>
      <c r="BW90" s="137" t="s">
        <v>94</v>
      </c>
      <c r="BX90" s="137" t="s">
        <v>86</v>
      </c>
    </row>
    <row r="91" s="6" customFormat="1" ht="16.5" customHeight="1">
      <c r="A91" s="127" t="s">
        <v>87</v>
      </c>
      <c r="B91" s="128"/>
      <c r="C91" s="129"/>
      <c r="D91" s="129"/>
      <c r="E91" s="130" t="s">
        <v>95</v>
      </c>
      <c r="F91" s="130"/>
      <c r="G91" s="130"/>
      <c r="H91" s="130"/>
      <c r="I91" s="130"/>
      <c r="J91" s="129"/>
      <c r="K91" s="130" t="s">
        <v>96</v>
      </c>
      <c r="L91" s="130"/>
      <c r="M91" s="130"/>
      <c r="N91" s="130"/>
      <c r="O91" s="130"/>
      <c r="P91" s="130"/>
      <c r="Q91" s="130"/>
      <c r="R91" s="130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  <c r="AD91" s="130"/>
      <c r="AE91" s="130"/>
      <c r="AF91" s="130"/>
      <c r="AG91" s="131">
        <f>'A-1-3 - Zateplenie stropu'!M31</f>
        <v>0</v>
      </c>
      <c r="AH91" s="129"/>
      <c r="AI91" s="129"/>
      <c r="AJ91" s="129"/>
      <c r="AK91" s="129"/>
      <c r="AL91" s="129"/>
      <c r="AM91" s="129"/>
      <c r="AN91" s="131">
        <f>SUM(AG91,AT91)</f>
        <v>0</v>
      </c>
      <c r="AO91" s="129"/>
      <c r="AP91" s="129"/>
      <c r="AQ91" s="132"/>
      <c r="AS91" s="133">
        <f>'A-1-3 - Zateplenie stropu'!M29</f>
        <v>0</v>
      </c>
      <c r="AT91" s="134">
        <f>ROUND(SUM(AV91:AW91),2)</f>
        <v>0</v>
      </c>
      <c r="AU91" s="135">
        <f>'A-1-3 - Zateplenie stropu'!W129</f>
        <v>0</v>
      </c>
      <c r="AV91" s="134">
        <f>'A-1-3 - Zateplenie stropu'!M33</f>
        <v>0</v>
      </c>
      <c r="AW91" s="134">
        <f>'A-1-3 - Zateplenie stropu'!M34</f>
        <v>0</v>
      </c>
      <c r="AX91" s="134">
        <f>'A-1-3 - Zateplenie stropu'!M35</f>
        <v>0</v>
      </c>
      <c r="AY91" s="134">
        <f>'A-1-3 - Zateplenie stropu'!M36</f>
        <v>0</v>
      </c>
      <c r="AZ91" s="134">
        <f>'A-1-3 - Zateplenie stropu'!H33</f>
        <v>0</v>
      </c>
      <c r="BA91" s="134">
        <f>'A-1-3 - Zateplenie stropu'!H34</f>
        <v>0</v>
      </c>
      <c r="BB91" s="134">
        <f>'A-1-3 - Zateplenie stropu'!H35</f>
        <v>0</v>
      </c>
      <c r="BC91" s="134">
        <f>'A-1-3 - Zateplenie stropu'!H36</f>
        <v>0</v>
      </c>
      <c r="BD91" s="136">
        <f>'A-1-3 - Zateplenie stropu'!H37</f>
        <v>0</v>
      </c>
      <c r="BT91" s="137" t="s">
        <v>90</v>
      </c>
      <c r="BV91" s="137" t="s">
        <v>80</v>
      </c>
      <c r="BW91" s="137" t="s">
        <v>97</v>
      </c>
      <c r="BX91" s="137" t="s">
        <v>86</v>
      </c>
    </row>
    <row r="92" s="6" customFormat="1" ht="16.5" customHeight="1">
      <c r="A92" s="127" t="s">
        <v>87</v>
      </c>
      <c r="B92" s="128"/>
      <c r="C92" s="129"/>
      <c r="D92" s="129"/>
      <c r="E92" s="130" t="s">
        <v>98</v>
      </c>
      <c r="F92" s="130"/>
      <c r="G92" s="130"/>
      <c r="H92" s="130"/>
      <c r="I92" s="130"/>
      <c r="J92" s="129"/>
      <c r="K92" s="130" t="s">
        <v>99</v>
      </c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1">
        <f>'A-1-4 - Vonkajšie výplne ...'!M31</f>
        <v>0</v>
      </c>
      <c r="AH92" s="129"/>
      <c r="AI92" s="129"/>
      <c r="AJ92" s="129"/>
      <c r="AK92" s="129"/>
      <c r="AL92" s="129"/>
      <c r="AM92" s="129"/>
      <c r="AN92" s="131">
        <f>SUM(AG92,AT92)</f>
        <v>0</v>
      </c>
      <c r="AO92" s="129"/>
      <c r="AP92" s="129"/>
      <c r="AQ92" s="132"/>
      <c r="AS92" s="133">
        <f>'A-1-4 - Vonkajšie výplne ...'!M29</f>
        <v>0</v>
      </c>
      <c r="AT92" s="134">
        <f>ROUND(SUM(AV92:AW92),2)</f>
        <v>0</v>
      </c>
      <c r="AU92" s="135">
        <f>'A-1-4 - Vonkajšie výplne ...'!W128</f>
        <v>0</v>
      </c>
      <c r="AV92" s="134">
        <f>'A-1-4 - Vonkajšie výplne ...'!M33</f>
        <v>0</v>
      </c>
      <c r="AW92" s="134">
        <f>'A-1-4 - Vonkajšie výplne ...'!M34</f>
        <v>0</v>
      </c>
      <c r="AX92" s="134">
        <f>'A-1-4 - Vonkajšie výplne ...'!M35</f>
        <v>0</v>
      </c>
      <c r="AY92" s="134">
        <f>'A-1-4 - Vonkajšie výplne ...'!M36</f>
        <v>0</v>
      </c>
      <c r="AZ92" s="134">
        <f>'A-1-4 - Vonkajšie výplne ...'!H33</f>
        <v>0</v>
      </c>
      <c r="BA92" s="134">
        <f>'A-1-4 - Vonkajšie výplne ...'!H34</f>
        <v>0</v>
      </c>
      <c r="BB92" s="134">
        <f>'A-1-4 - Vonkajšie výplne ...'!H35</f>
        <v>0</v>
      </c>
      <c r="BC92" s="134">
        <f>'A-1-4 - Vonkajšie výplne ...'!H36</f>
        <v>0</v>
      </c>
      <c r="BD92" s="136">
        <f>'A-1-4 - Vonkajšie výplne ...'!H37</f>
        <v>0</v>
      </c>
      <c r="BT92" s="137" t="s">
        <v>90</v>
      </c>
      <c r="BV92" s="137" t="s">
        <v>80</v>
      </c>
      <c r="BW92" s="137" t="s">
        <v>100</v>
      </c>
      <c r="BX92" s="137" t="s">
        <v>86</v>
      </c>
    </row>
    <row r="93" s="6" customFormat="1" ht="16.5" customHeight="1">
      <c r="A93" s="127" t="s">
        <v>87</v>
      </c>
      <c r="B93" s="128"/>
      <c r="C93" s="129"/>
      <c r="D93" s="129"/>
      <c r="E93" s="130" t="s">
        <v>101</v>
      </c>
      <c r="F93" s="130"/>
      <c r="G93" s="130"/>
      <c r="H93" s="130"/>
      <c r="I93" s="130"/>
      <c r="J93" s="129"/>
      <c r="K93" s="130" t="s">
        <v>102</v>
      </c>
      <c r="L93" s="130"/>
      <c r="M93" s="130"/>
      <c r="N93" s="130"/>
      <c r="O93" s="130"/>
      <c r="P93" s="130"/>
      <c r="Q93" s="130"/>
      <c r="R93" s="130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  <c r="AD93" s="130"/>
      <c r="AE93" s="130"/>
      <c r="AF93" s="130"/>
      <c r="AG93" s="131">
        <f>'A-1-5 - Bleskozvod'!M31</f>
        <v>0</v>
      </c>
      <c r="AH93" s="129"/>
      <c r="AI93" s="129"/>
      <c r="AJ93" s="129"/>
      <c r="AK93" s="129"/>
      <c r="AL93" s="129"/>
      <c r="AM93" s="129"/>
      <c r="AN93" s="131">
        <f>SUM(AG93,AT93)</f>
        <v>0</v>
      </c>
      <c r="AO93" s="129"/>
      <c r="AP93" s="129"/>
      <c r="AQ93" s="132"/>
      <c r="AS93" s="133">
        <f>'A-1-5 - Bleskozvod'!M29</f>
        <v>0</v>
      </c>
      <c r="AT93" s="134">
        <f>ROUND(SUM(AV93:AW93),2)</f>
        <v>0</v>
      </c>
      <c r="AU93" s="135">
        <f>'A-1-5 - Bleskozvod'!W120</f>
        <v>0</v>
      </c>
      <c r="AV93" s="134">
        <f>'A-1-5 - Bleskozvod'!M33</f>
        <v>0</v>
      </c>
      <c r="AW93" s="134">
        <f>'A-1-5 - Bleskozvod'!M34</f>
        <v>0</v>
      </c>
      <c r="AX93" s="134">
        <f>'A-1-5 - Bleskozvod'!M35</f>
        <v>0</v>
      </c>
      <c r="AY93" s="134">
        <f>'A-1-5 - Bleskozvod'!M36</f>
        <v>0</v>
      </c>
      <c r="AZ93" s="134">
        <f>'A-1-5 - Bleskozvod'!H33</f>
        <v>0</v>
      </c>
      <c r="BA93" s="134">
        <f>'A-1-5 - Bleskozvod'!H34</f>
        <v>0</v>
      </c>
      <c r="BB93" s="134">
        <f>'A-1-5 - Bleskozvod'!H35</f>
        <v>0</v>
      </c>
      <c r="BC93" s="134">
        <f>'A-1-5 - Bleskozvod'!H36</f>
        <v>0</v>
      </c>
      <c r="BD93" s="136">
        <f>'A-1-5 - Bleskozvod'!H37</f>
        <v>0</v>
      </c>
      <c r="BT93" s="137" t="s">
        <v>90</v>
      </c>
      <c r="BV93" s="137" t="s">
        <v>80</v>
      </c>
      <c r="BW93" s="137" t="s">
        <v>103</v>
      </c>
      <c r="BX93" s="137" t="s">
        <v>86</v>
      </c>
    </row>
    <row r="94" s="5" customFormat="1" ht="16.5" customHeight="1">
      <c r="B94" s="115"/>
      <c r="C94" s="116"/>
      <c r="D94" s="117" t="s">
        <v>104</v>
      </c>
      <c r="E94" s="117"/>
      <c r="F94" s="117"/>
      <c r="G94" s="117"/>
      <c r="H94" s="117"/>
      <c r="I94" s="118"/>
      <c r="J94" s="117" t="s">
        <v>105</v>
      </c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9">
        <f>ROUND(SUM(AG95:AG96),2)</f>
        <v>0</v>
      </c>
      <c r="AH94" s="118"/>
      <c r="AI94" s="118"/>
      <c r="AJ94" s="118"/>
      <c r="AK94" s="118"/>
      <c r="AL94" s="118"/>
      <c r="AM94" s="118"/>
      <c r="AN94" s="120">
        <f>SUM(AG94,AT94)</f>
        <v>0</v>
      </c>
      <c r="AO94" s="118"/>
      <c r="AP94" s="118"/>
      <c r="AQ94" s="121"/>
      <c r="AS94" s="122">
        <f>ROUND(SUM(AS95:AS96),2)</f>
        <v>0</v>
      </c>
      <c r="AT94" s="123">
        <f>ROUND(SUM(AV94:AW94),2)</f>
        <v>0</v>
      </c>
      <c r="AU94" s="124">
        <f>ROUND(SUM(AU95:AU96),5)</f>
        <v>0</v>
      </c>
      <c r="AV94" s="123">
        <f>ROUND(AZ94*L31,2)</f>
        <v>0</v>
      </c>
      <c r="AW94" s="123">
        <f>ROUND(BA94*L32,2)</f>
        <v>0</v>
      </c>
      <c r="AX94" s="123">
        <f>ROUND(BB94*L31,2)</f>
        <v>0</v>
      </c>
      <c r="AY94" s="123">
        <f>ROUND(BC94*L32,2)</f>
        <v>0</v>
      </c>
      <c r="AZ94" s="123">
        <f>ROUND(SUM(AZ95:AZ96),2)</f>
        <v>0</v>
      </c>
      <c r="BA94" s="123">
        <f>ROUND(SUM(BA95:BA96),2)</f>
        <v>0</v>
      </c>
      <c r="BB94" s="123">
        <f>ROUND(SUM(BB95:BB96),2)</f>
        <v>0</v>
      </c>
      <c r="BC94" s="123">
        <f>ROUND(SUM(BC95:BC96),2)</f>
        <v>0</v>
      </c>
      <c r="BD94" s="125">
        <f>ROUND(SUM(BD95:BD96),2)</f>
        <v>0</v>
      </c>
      <c r="BS94" s="126" t="s">
        <v>77</v>
      </c>
      <c r="BT94" s="126" t="s">
        <v>85</v>
      </c>
      <c r="BU94" s="126" t="s">
        <v>79</v>
      </c>
      <c r="BV94" s="126" t="s">
        <v>80</v>
      </c>
      <c r="BW94" s="126" t="s">
        <v>106</v>
      </c>
      <c r="BX94" s="126" t="s">
        <v>81</v>
      </c>
    </row>
    <row r="95" s="6" customFormat="1" ht="16.5" customHeight="1">
      <c r="A95" s="127" t="s">
        <v>87</v>
      </c>
      <c r="B95" s="128"/>
      <c r="C95" s="129"/>
      <c r="D95" s="129"/>
      <c r="E95" s="130" t="s">
        <v>107</v>
      </c>
      <c r="F95" s="130"/>
      <c r="G95" s="130"/>
      <c r="H95" s="130"/>
      <c r="I95" s="130"/>
      <c r="J95" s="129"/>
      <c r="K95" s="130" t="s">
        <v>108</v>
      </c>
      <c r="L95" s="130"/>
      <c r="M95" s="130"/>
      <c r="N95" s="130"/>
      <c r="O95" s="130"/>
      <c r="P95" s="130"/>
      <c r="Q95" s="130"/>
      <c r="R95" s="130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  <c r="AD95" s="130"/>
      <c r="AE95" s="130"/>
      <c r="AF95" s="130"/>
      <c r="AG95" s="131">
        <f>'A-2-1 - Okapový chodník'!M31</f>
        <v>0</v>
      </c>
      <c r="AH95" s="129"/>
      <c r="AI95" s="129"/>
      <c r="AJ95" s="129"/>
      <c r="AK95" s="129"/>
      <c r="AL95" s="129"/>
      <c r="AM95" s="129"/>
      <c r="AN95" s="131">
        <f>SUM(AG95,AT95)</f>
        <v>0</v>
      </c>
      <c r="AO95" s="129"/>
      <c r="AP95" s="129"/>
      <c r="AQ95" s="132"/>
      <c r="AS95" s="133">
        <f>'A-2-1 - Okapový chodník'!M29</f>
        <v>0</v>
      </c>
      <c r="AT95" s="134">
        <f>ROUND(SUM(AV95:AW95),2)</f>
        <v>0</v>
      </c>
      <c r="AU95" s="135">
        <f>'A-2-1 - Okapový chodník'!W125</f>
        <v>0</v>
      </c>
      <c r="AV95" s="134">
        <f>'A-2-1 - Okapový chodník'!M33</f>
        <v>0</v>
      </c>
      <c r="AW95" s="134">
        <f>'A-2-1 - Okapový chodník'!M34</f>
        <v>0</v>
      </c>
      <c r="AX95" s="134">
        <f>'A-2-1 - Okapový chodník'!M35</f>
        <v>0</v>
      </c>
      <c r="AY95" s="134">
        <f>'A-2-1 - Okapový chodník'!M36</f>
        <v>0</v>
      </c>
      <c r="AZ95" s="134">
        <f>'A-2-1 - Okapový chodník'!H33</f>
        <v>0</v>
      </c>
      <c r="BA95" s="134">
        <f>'A-2-1 - Okapový chodník'!H34</f>
        <v>0</v>
      </c>
      <c r="BB95" s="134">
        <f>'A-2-1 - Okapový chodník'!H35</f>
        <v>0</v>
      </c>
      <c r="BC95" s="134">
        <f>'A-2-1 - Okapový chodník'!H36</f>
        <v>0</v>
      </c>
      <c r="BD95" s="136">
        <f>'A-2-1 - Okapový chodník'!H37</f>
        <v>0</v>
      </c>
      <c r="BT95" s="137" t="s">
        <v>90</v>
      </c>
      <c r="BV95" s="137" t="s">
        <v>80</v>
      </c>
      <c r="BW95" s="137" t="s">
        <v>109</v>
      </c>
      <c r="BX95" s="137" t="s">
        <v>106</v>
      </c>
    </row>
    <row r="96" s="6" customFormat="1" ht="16.5" customHeight="1">
      <c r="A96" s="127" t="s">
        <v>87</v>
      </c>
      <c r="B96" s="128"/>
      <c r="C96" s="129"/>
      <c r="D96" s="129"/>
      <c r="E96" s="130" t="s">
        <v>110</v>
      </c>
      <c r="F96" s="130"/>
      <c r="G96" s="130"/>
      <c r="H96" s="130"/>
      <c r="I96" s="130"/>
      <c r="J96" s="129"/>
      <c r="K96" s="130" t="s">
        <v>111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'A-2-2 - Bezbariérová rampa'!M31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/>
      <c r="AS96" s="138">
        <f>'A-2-2 - Bezbariérová rampa'!M29</f>
        <v>0</v>
      </c>
      <c r="AT96" s="139">
        <f>ROUND(SUM(AV96:AW96),2)</f>
        <v>0</v>
      </c>
      <c r="AU96" s="140">
        <f>'A-2-2 - Bezbariérová rampa'!W125</f>
        <v>0</v>
      </c>
      <c r="AV96" s="139">
        <f>'A-2-2 - Bezbariérová rampa'!M33</f>
        <v>0</v>
      </c>
      <c r="AW96" s="139">
        <f>'A-2-2 - Bezbariérová rampa'!M34</f>
        <v>0</v>
      </c>
      <c r="AX96" s="139">
        <f>'A-2-2 - Bezbariérová rampa'!M35</f>
        <v>0</v>
      </c>
      <c r="AY96" s="139">
        <f>'A-2-2 - Bezbariérová rampa'!M36</f>
        <v>0</v>
      </c>
      <c r="AZ96" s="139">
        <f>'A-2-2 - Bezbariérová rampa'!H33</f>
        <v>0</v>
      </c>
      <c r="BA96" s="139">
        <f>'A-2-2 - Bezbariérová rampa'!H34</f>
        <v>0</v>
      </c>
      <c r="BB96" s="139">
        <f>'A-2-2 - Bezbariérová rampa'!H35</f>
        <v>0</v>
      </c>
      <c r="BC96" s="139">
        <f>'A-2-2 - Bezbariérová rampa'!H36</f>
        <v>0</v>
      </c>
      <c r="BD96" s="141">
        <f>'A-2-2 - Bezbariérová rampa'!H37</f>
        <v>0</v>
      </c>
      <c r="BT96" s="137" t="s">
        <v>90</v>
      </c>
      <c r="BV96" s="137" t="s">
        <v>80</v>
      </c>
      <c r="BW96" s="137" t="s">
        <v>112</v>
      </c>
      <c r="BX96" s="137" t="s">
        <v>106</v>
      </c>
    </row>
    <row r="97">
      <c r="B97" s="27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0"/>
    </row>
    <row r="98" s="1" customFormat="1" ht="30" customHeight="1">
      <c r="B98" s="47"/>
      <c r="C98" s="105" t="s">
        <v>113</v>
      </c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108">
        <f>ROUND(SUM(AG99:AG102),2)</f>
        <v>0</v>
      </c>
      <c r="AH98" s="108"/>
      <c r="AI98" s="108"/>
      <c r="AJ98" s="108"/>
      <c r="AK98" s="108"/>
      <c r="AL98" s="108"/>
      <c r="AM98" s="108"/>
      <c r="AN98" s="108">
        <f>ROUND(SUM(AN99:AN102),2)</f>
        <v>0</v>
      </c>
      <c r="AO98" s="108"/>
      <c r="AP98" s="108"/>
      <c r="AQ98" s="49"/>
      <c r="AS98" s="101" t="s">
        <v>114</v>
      </c>
      <c r="AT98" s="102" t="s">
        <v>115</v>
      </c>
      <c r="AU98" s="102" t="s">
        <v>42</v>
      </c>
      <c r="AV98" s="103" t="s">
        <v>65</v>
      </c>
    </row>
    <row r="99" s="1" customFormat="1" ht="19.92" customHeight="1">
      <c r="B99" s="47"/>
      <c r="C99" s="48"/>
      <c r="D99" s="142" t="s">
        <v>116</v>
      </c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143">
        <f>ROUND(AG87*AS99,2)</f>
        <v>0</v>
      </c>
      <c r="AH99" s="131"/>
      <c r="AI99" s="131"/>
      <c r="AJ99" s="131"/>
      <c r="AK99" s="131"/>
      <c r="AL99" s="131"/>
      <c r="AM99" s="131"/>
      <c r="AN99" s="131">
        <f>ROUND(AG99+AV99,2)</f>
        <v>0</v>
      </c>
      <c r="AO99" s="131"/>
      <c r="AP99" s="131"/>
      <c r="AQ99" s="49"/>
      <c r="AS99" s="144">
        <v>0</v>
      </c>
      <c r="AT99" s="145" t="s">
        <v>117</v>
      </c>
      <c r="AU99" s="145" t="s">
        <v>43</v>
      </c>
      <c r="AV99" s="146">
        <f>ROUND(IF(AU99="základná",AG99*L31,IF(AU99="znížená",AG99*L32,0)),2)</f>
        <v>0</v>
      </c>
      <c r="BV99" s="23" t="s">
        <v>118</v>
      </c>
      <c r="BY99" s="147">
        <f>IF(AU99="základná",AV99,0)</f>
        <v>0</v>
      </c>
      <c r="BZ99" s="147">
        <f>IF(AU99="znížená",AV99,0)</f>
        <v>0</v>
      </c>
      <c r="CA99" s="147">
        <v>0</v>
      </c>
      <c r="CB99" s="147">
        <v>0</v>
      </c>
      <c r="CC99" s="147">
        <v>0</v>
      </c>
      <c r="CD99" s="147">
        <f>IF(AU99="základná",AG99,0)</f>
        <v>0</v>
      </c>
      <c r="CE99" s="147">
        <f>IF(AU99="znížená",AG99,0)</f>
        <v>0</v>
      </c>
      <c r="CF99" s="147">
        <f>IF(AU99="zákl. prenesená",AG99,0)</f>
        <v>0</v>
      </c>
      <c r="CG99" s="147">
        <f>IF(AU99="zníž. prenesená",AG99,0)</f>
        <v>0</v>
      </c>
      <c r="CH99" s="147">
        <f>IF(AU99="nulová",AG99,0)</f>
        <v>0</v>
      </c>
      <c r="CI99" s="23">
        <f>IF(AU99="základná",1,IF(AU99="znížená",2,IF(AU99="zákl. prenesená",4,IF(AU99="zníž. prenesená",5,3))))</f>
        <v>1</v>
      </c>
      <c r="CJ99" s="23">
        <f>IF(AT99="stavebná časť",1,IF(8899="investičná časť",2,3))</f>
        <v>1</v>
      </c>
      <c r="CK99" s="23" t="str">
        <f>IF(D99="Vyplň vlastné","","x")</f>
        <v>x</v>
      </c>
    </row>
    <row r="100" s="1" customFormat="1" ht="19.92" customHeight="1">
      <c r="B100" s="47"/>
      <c r="C100" s="48"/>
      <c r="D100" s="148" t="s">
        <v>119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48"/>
      <c r="AD100" s="48"/>
      <c r="AE100" s="48"/>
      <c r="AF100" s="48"/>
      <c r="AG100" s="143">
        <f>AG87*AS100</f>
        <v>0</v>
      </c>
      <c r="AH100" s="131"/>
      <c r="AI100" s="131"/>
      <c r="AJ100" s="131"/>
      <c r="AK100" s="131"/>
      <c r="AL100" s="131"/>
      <c r="AM100" s="131"/>
      <c r="AN100" s="131">
        <f>AG100+AV100</f>
        <v>0</v>
      </c>
      <c r="AO100" s="131"/>
      <c r="AP100" s="131"/>
      <c r="AQ100" s="49"/>
      <c r="AS100" s="149">
        <v>0</v>
      </c>
      <c r="AT100" s="150" t="s">
        <v>117</v>
      </c>
      <c r="AU100" s="150" t="s">
        <v>43</v>
      </c>
      <c r="AV100" s="136">
        <f>ROUND(IF(AU100="nulová",0,IF(OR(AU100="základná",AU100="zákl. prenesená"),AG100*L31,AG100*L32)),2)</f>
        <v>0</v>
      </c>
      <c r="BV100" s="23" t="s">
        <v>120</v>
      </c>
      <c r="BY100" s="147">
        <f>IF(AU100="základná",AV100,0)</f>
        <v>0</v>
      </c>
      <c r="BZ100" s="147">
        <f>IF(AU100="znížená",AV100,0)</f>
        <v>0</v>
      </c>
      <c r="CA100" s="147">
        <f>IF(AU100="zákl. prenesená",AV100,0)</f>
        <v>0</v>
      </c>
      <c r="CB100" s="147">
        <f>IF(AU100="zníž. prenesená",AV100,0)</f>
        <v>0</v>
      </c>
      <c r="CC100" s="147">
        <f>IF(AU100="nulová",AV100,0)</f>
        <v>0</v>
      </c>
      <c r="CD100" s="147">
        <f>IF(AU100="základná",AG100,0)</f>
        <v>0</v>
      </c>
      <c r="CE100" s="147">
        <f>IF(AU100="znížená",AG100,0)</f>
        <v>0</v>
      </c>
      <c r="CF100" s="147">
        <f>IF(AU100="zákl. prenesená",AG100,0)</f>
        <v>0</v>
      </c>
      <c r="CG100" s="147">
        <f>IF(AU100="zníž. prenesená",AG100,0)</f>
        <v>0</v>
      </c>
      <c r="CH100" s="147">
        <f>IF(AU100="nulová",AG100,0)</f>
        <v>0</v>
      </c>
      <c r="CI100" s="23">
        <f>IF(AU100="základná",1,IF(AU100="znížená",2,IF(AU100="zákl. prenesená",4,IF(AU100="zníž. prenesená",5,3))))</f>
        <v>1</v>
      </c>
      <c r="CJ100" s="23">
        <f>IF(AT100="stavebná časť",1,IF(88100="investičná časť",2,3))</f>
        <v>1</v>
      </c>
      <c r="CK100" s="23" t="str">
        <f>IF(D100="Vyplň vlastné","","x")</f>
        <v/>
      </c>
    </row>
    <row r="101" s="1" customFormat="1" ht="19.92" customHeight="1">
      <c r="B101" s="47"/>
      <c r="C101" s="48"/>
      <c r="D101" s="148" t="s">
        <v>119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48"/>
      <c r="AD101" s="48"/>
      <c r="AE101" s="48"/>
      <c r="AF101" s="48"/>
      <c r="AG101" s="143">
        <f>AG87*AS101</f>
        <v>0</v>
      </c>
      <c r="AH101" s="131"/>
      <c r="AI101" s="131"/>
      <c r="AJ101" s="131"/>
      <c r="AK101" s="131"/>
      <c r="AL101" s="131"/>
      <c r="AM101" s="131"/>
      <c r="AN101" s="131">
        <f>AG101+AV101</f>
        <v>0</v>
      </c>
      <c r="AO101" s="131"/>
      <c r="AP101" s="131"/>
      <c r="AQ101" s="49"/>
      <c r="AS101" s="149">
        <v>0</v>
      </c>
      <c r="AT101" s="150" t="s">
        <v>117</v>
      </c>
      <c r="AU101" s="150" t="s">
        <v>43</v>
      </c>
      <c r="AV101" s="136">
        <f>ROUND(IF(AU101="nulová",0,IF(OR(AU101="základná",AU101="zákl. prenesená"),AG101*L31,AG101*L32)),2)</f>
        <v>0</v>
      </c>
      <c r="BV101" s="23" t="s">
        <v>120</v>
      </c>
      <c r="BY101" s="147">
        <f>IF(AU101="základná",AV101,0)</f>
        <v>0</v>
      </c>
      <c r="BZ101" s="147">
        <f>IF(AU101="znížená",AV101,0)</f>
        <v>0</v>
      </c>
      <c r="CA101" s="147">
        <f>IF(AU101="zákl. prenesená",AV101,0)</f>
        <v>0</v>
      </c>
      <c r="CB101" s="147">
        <f>IF(AU101="zníž. prenesená",AV101,0)</f>
        <v>0</v>
      </c>
      <c r="CC101" s="147">
        <f>IF(AU101="nulová",AV101,0)</f>
        <v>0</v>
      </c>
      <c r="CD101" s="147">
        <f>IF(AU101="základná",AG101,0)</f>
        <v>0</v>
      </c>
      <c r="CE101" s="147">
        <f>IF(AU101="znížená",AG101,0)</f>
        <v>0</v>
      </c>
      <c r="CF101" s="147">
        <f>IF(AU101="zákl. prenesená",AG101,0)</f>
        <v>0</v>
      </c>
      <c r="CG101" s="147">
        <f>IF(AU101="zníž. prenesená",AG101,0)</f>
        <v>0</v>
      </c>
      <c r="CH101" s="147">
        <f>IF(AU101="nulová",AG101,0)</f>
        <v>0</v>
      </c>
      <c r="CI101" s="23">
        <f>IF(AU101="základná",1,IF(AU101="znížená",2,IF(AU101="zákl. prenesená",4,IF(AU101="zníž. prenesená",5,3))))</f>
        <v>1</v>
      </c>
      <c r="CJ101" s="23">
        <f>IF(AT101="stavebná časť",1,IF(88101="investičná časť",2,3))</f>
        <v>1</v>
      </c>
      <c r="CK101" s="23" t="str">
        <f>IF(D101="Vyplň vlastné","","x")</f>
        <v/>
      </c>
    </row>
    <row r="102" s="1" customFormat="1" ht="19.92" customHeight="1">
      <c r="B102" s="47"/>
      <c r="C102" s="48"/>
      <c r="D102" s="148" t="s">
        <v>119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48"/>
      <c r="AD102" s="48"/>
      <c r="AE102" s="48"/>
      <c r="AF102" s="48"/>
      <c r="AG102" s="143">
        <f>AG87*AS102</f>
        <v>0</v>
      </c>
      <c r="AH102" s="131"/>
      <c r="AI102" s="131"/>
      <c r="AJ102" s="131"/>
      <c r="AK102" s="131"/>
      <c r="AL102" s="131"/>
      <c r="AM102" s="131"/>
      <c r="AN102" s="131">
        <f>AG102+AV102</f>
        <v>0</v>
      </c>
      <c r="AO102" s="131"/>
      <c r="AP102" s="131"/>
      <c r="AQ102" s="49"/>
      <c r="AS102" s="151">
        <v>0</v>
      </c>
      <c r="AT102" s="152" t="s">
        <v>117</v>
      </c>
      <c r="AU102" s="152" t="s">
        <v>43</v>
      </c>
      <c r="AV102" s="141">
        <f>ROUND(IF(AU102="nulová",0,IF(OR(AU102="základná",AU102="zákl. prenesená"),AG102*L31,AG102*L32)),2)</f>
        <v>0</v>
      </c>
      <c r="BV102" s="23" t="s">
        <v>120</v>
      </c>
      <c r="BY102" s="147">
        <f>IF(AU102="základná",AV102,0)</f>
        <v>0</v>
      </c>
      <c r="BZ102" s="147">
        <f>IF(AU102="znížená",AV102,0)</f>
        <v>0</v>
      </c>
      <c r="CA102" s="147">
        <f>IF(AU102="zákl. prenesená",AV102,0)</f>
        <v>0</v>
      </c>
      <c r="CB102" s="147">
        <f>IF(AU102="zníž. prenesená",AV102,0)</f>
        <v>0</v>
      </c>
      <c r="CC102" s="147">
        <f>IF(AU102="nulová",AV102,0)</f>
        <v>0</v>
      </c>
      <c r="CD102" s="147">
        <f>IF(AU102="základná",AG102,0)</f>
        <v>0</v>
      </c>
      <c r="CE102" s="147">
        <f>IF(AU102="znížená",AG102,0)</f>
        <v>0</v>
      </c>
      <c r="CF102" s="147">
        <f>IF(AU102="zákl. prenesená",AG102,0)</f>
        <v>0</v>
      </c>
      <c r="CG102" s="147">
        <f>IF(AU102="zníž. prenesená",AG102,0)</f>
        <v>0</v>
      </c>
      <c r="CH102" s="147">
        <f>IF(AU102="nulová",AG102,0)</f>
        <v>0</v>
      </c>
      <c r="CI102" s="23">
        <f>IF(AU102="základná",1,IF(AU102="znížená",2,IF(AU102="zákl. prenesená",4,IF(AU102="zníž. prenesená",5,3))))</f>
        <v>1</v>
      </c>
      <c r="CJ102" s="23">
        <f>IF(AT102="stavebná časť",1,IF(88102="investičná časť",2,3))</f>
        <v>1</v>
      </c>
      <c r="CK102" s="23" t="str">
        <f>IF(D102="Vyplň vlastné","","x")</f>
        <v/>
      </c>
    </row>
    <row r="103" s="1" customFormat="1" ht="10.8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9"/>
    </row>
    <row r="104" s="1" customFormat="1" ht="30" customHeight="1">
      <c r="B104" s="47"/>
      <c r="C104" s="153" t="s">
        <v>121</v>
      </c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5">
        <f>ROUND(AG87+AG98,2)</f>
        <v>0</v>
      </c>
      <c r="AH104" s="155"/>
      <c r="AI104" s="155"/>
      <c r="AJ104" s="155"/>
      <c r="AK104" s="155"/>
      <c r="AL104" s="155"/>
      <c r="AM104" s="155"/>
      <c r="AN104" s="155">
        <f>AN87+AN98</f>
        <v>0</v>
      </c>
      <c r="AO104" s="155"/>
      <c r="AP104" s="155"/>
      <c r="AQ104" s="49"/>
    </row>
    <row r="105" s="1" customFormat="1" ht="6.96" customHeight="1">
      <c r="B105" s="76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8"/>
    </row>
  </sheetData>
  <mergeCells count="90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92:AP92"/>
    <mergeCell ref="AG92:AM92"/>
    <mergeCell ref="E92:I92"/>
    <mergeCell ref="K92:AF92"/>
    <mergeCell ref="AN93:AP93"/>
    <mergeCell ref="AG93:AM93"/>
    <mergeCell ref="E93:I93"/>
    <mergeCell ref="K93:AF93"/>
    <mergeCell ref="AN94:AP94"/>
    <mergeCell ref="AG94:AM94"/>
    <mergeCell ref="D94:H94"/>
    <mergeCell ref="J94:AF94"/>
    <mergeCell ref="AN95:AP95"/>
    <mergeCell ref="AG95:AM95"/>
    <mergeCell ref="E95:I95"/>
    <mergeCell ref="K95:AF95"/>
    <mergeCell ref="AN96:AP96"/>
    <mergeCell ref="AG96:AM96"/>
    <mergeCell ref="E96:I96"/>
    <mergeCell ref="K96:AF96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87:AM87"/>
    <mergeCell ref="AN87:AP87"/>
    <mergeCell ref="AG98:AM98"/>
    <mergeCell ref="AN98:AP98"/>
    <mergeCell ref="AG104:AM104"/>
    <mergeCell ref="AN104:AP104"/>
    <mergeCell ref="AR2:BE2"/>
  </mergeCells>
  <dataValidations count="2">
    <dataValidation type="list" allowBlank="1" showInputMessage="1" showErrorMessage="1" error="Povolené sú hodnoty základná, znížená, nulová." sqref="AU99:AU103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A-1-1 - Zateplenie fasády'!C2" display="/"/>
    <hyperlink ref="A90" location="'A-1-2 - Zateplenie strechy'!C2" display="/"/>
    <hyperlink ref="A91" location="'A-1-3 - Zateplenie stropu'!C2" display="/"/>
    <hyperlink ref="A92" location="'A-1-4 - Vonkajšie výplne ...'!C2" display="/"/>
    <hyperlink ref="A93" location="'A-1-5 - Bleskozvod'!C2" display="/"/>
    <hyperlink ref="A95" location="'A-2-1 - Okapový chodník'!C2" display="/"/>
    <hyperlink ref="A96" location="'A-2-2 - Bezbariérová rampa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129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131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N108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ROUND((((SUM(BE108:BE115)+SUM(BE134:BE240))+SUM(BE242:BE246))),2)</f>
        <v>0</v>
      </c>
      <c r="I33" s="48"/>
      <c r="J33" s="48"/>
      <c r="K33" s="48"/>
      <c r="L33" s="48"/>
      <c r="M33" s="165">
        <f>ROUND(((ROUND((SUM(BE108:BE115)+SUM(BE134:BE240)), 2)*F33)+SUM(BE242:BE246)*F33),2)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ROUND((((SUM(BF108:BF115)+SUM(BF134:BF240))+SUM(BF242:BF246))),2)</f>
        <v>0</v>
      </c>
      <c r="I34" s="48"/>
      <c r="J34" s="48"/>
      <c r="K34" s="48"/>
      <c r="L34" s="48"/>
      <c r="M34" s="165">
        <f>ROUND(((ROUND((SUM(BF108:BF115)+SUM(BF134:BF240)), 2)*F34)+SUM(BF242:BF246)*F34),2)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ROUND((((SUM(BG108:BG115)+SUM(BG134:BG240))+SUM(BG242:BG246))),2)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ROUND((((SUM(BH108:BH115)+SUM(BH134:BH240))+SUM(BH242:BH246))),2)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ROUND((((SUM(BI108:BI115)+SUM(BI134:BI240))+SUM(BI242:BI246))),2)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129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A-1-1 - Zateplenie fasády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N134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N135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139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N136</f>
        <v>0</v>
      </c>
      <c r="O91" s="129"/>
      <c r="P91" s="129"/>
      <c r="Q91" s="129"/>
      <c r="R91" s="180"/>
    </row>
    <row r="92" s="8" customFormat="1" ht="19.92" customHeight="1">
      <c r="B92" s="179"/>
      <c r="C92" s="129"/>
      <c r="D92" s="142" t="s">
        <v>140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31">
        <f>N161</f>
        <v>0</v>
      </c>
      <c r="O92" s="129"/>
      <c r="P92" s="129"/>
      <c r="Q92" s="129"/>
      <c r="R92" s="180"/>
    </row>
    <row r="93" s="8" customFormat="1" ht="19.92" customHeight="1">
      <c r="B93" s="179"/>
      <c r="C93" s="129"/>
      <c r="D93" s="142" t="s">
        <v>141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N186</f>
        <v>0</v>
      </c>
      <c r="O93" s="129"/>
      <c r="P93" s="129"/>
      <c r="Q93" s="129"/>
      <c r="R93" s="180"/>
    </row>
    <row r="94" s="7" customFormat="1" ht="24.96" customHeight="1">
      <c r="B94" s="174"/>
      <c r="C94" s="175"/>
      <c r="D94" s="176" t="s">
        <v>142</v>
      </c>
      <c r="E94" s="175"/>
      <c r="F94" s="175"/>
      <c r="G94" s="175"/>
      <c r="H94" s="175"/>
      <c r="I94" s="175"/>
      <c r="J94" s="175"/>
      <c r="K94" s="175"/>
      <c r="L94" s="175"/>
      <c r="M94" s="175"/>
      <c r="N94" s="177">
        <f>N188</f>
        <v>0</v>
      </c>
      <c r="O94" s="175"/>
      <c r="P94" s="175"/>
      <c r="Q94" s="175"/>
      <c r="R94" s="178"/>
    </row>
    <row r="95" s="8" customFormat="1" ht="19.92" customHeight="1">
      <c r="B95" s="179"/>
      <c r="C95" s="129"/>
      <c r="D95" s="142" t="s">
        <v>143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31">
        <f>N189</f>
        <v>0</v>
      </c>
      <c r="O95" s="129"/>
      <c r="P95" s="129"/>
      <c r="Q95" s="129"/>
      <c r="R95" s="180"/>
    </row>
    <row r="96" s="8" customFormat="1" ht="19.92" customHeight="1">
      <c r="B96" s="179"/>
      <c r="C96" s="129"/>
      <c r="D96" s="142" t="s">
        <v>144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31">
        <f>N194</f>
        <v>0</v>
      </c>
      <c r="O96" s="129"/>
      <c r="P96" s="129"/>
      <c r="Q96" s="129"/>
      <c r="R96" s="180"/>
    </row>
    <row r="97" s="8" customFormat="1" ht="19.92" customHeight="1">
      <c r="B97" s="179"/>
      <c r="C97" s="129"/>
      <c r="D97" s="142" t="s">
        <v>145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31">
        <f>N214</f>
        <v>0</v>
      </c>
      <c r="O97" s="129"/>
      <c r="P97" s="129"/>
      <c r="Q97" s="129"/>
      <c r="R97" s="180"/>
    </row>
    <row r="98" s="8" customFormat="1" ht="19.92" customHeight="1">
      <c r="B98" s="179"/>
      <c r="C98" s="129"/>
      <c r="D98" s="142" t="s">
        <v>146</v>
      </c>
      <c r="E98" s="129"/>
      <c r="F98" s="129"/>
      <c r="G98" s="129"/>
      <c r="H98" s="129"/>
      <c r="I98" s="129"/>
      <c r="J98" s="129"/>
      <c r="K98" s="129"/>
      <c r="L98" s="129"/>
      <c r="M98" s="129"/>
      <c r="N98" s="131">
        <f>N218</f>
        <v>0</v>
      </c>
      <c r="O98" s="129"/>
      <c r="P98" s="129"/>
      <c r="Q98" s="129"/>
      <c r="R98" s="180"/>
    </row>
    <row r="99" s="8" customFormat="1" ht="19.92" customHeight="1">
      <c r="B99" s="179"/>
      <c r="C99" s="129"/>
      <c r="D99" s="142" t="s">
        <v>147</v>
      </c>
      <c r="E99" s="129"/>
      <c r="F99" s="129"/>
      <c r="G99" s="129"/>
      <c r="H99" s="129"/>
      <c r="I99" s="129"/>
      <c r="J99" s="129"/>
      <c r="K99" s="129"/>
      <c r="L99" s="129"/>
      <c r="M99" s="129"/>
      <c r="N99" s="131">
        <f>N222</f>
        <v>0</v>
      </c>
      <c r="O99" s="129"/>
      <c r="P99" s="129"/>
      <c r="Q99" s="129"/>
      <c r="R99" s="180"/>
    </row>
    <row r="100" s="8" customFormat="1" ht="19.92" customHeight="1">
      <c r="B100" s="179"/>
      <c r="C100" s="129"/>
      <c r="D100" s="142" t="s">
        <v>148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131">
        <f>N225</f>
        <v>0</v>
      </c>
      <c r="O100" s="129"/>
      <c r="P100" s="129"/>
      <c r="Q100" s="129"/>
      <c r="R100" s="180"/>
    </row>
    <row r="101" s="7" customFormat="1" ht="24.96" customHeight="1">
      <c r="B101" s="174"/>
      <c r="C101" s="175"/>
      <c r="D101" s="176" t="s">
        <v>149</v>
      </c>
      <c r="E101" s="175"/>
      <c r="F101" s="175"/>
      <c r="G101" s="175"/>
      <c r="H101" s="175"/>
      <c r="I101" s="175"/>
      <c r="J101" s="175"/>
      <c r="K101" s="175"/>
      <c r="L101" s="175"/>
      <c r="M101" s="175"/>
      <c r="N101" s="177">
        <f>N228</f>
        <v>0</v>
      </c>
      <c r="O101" s="175"/>
      <c r="P101" s="175"/>
      <c r="Q101" s="175"/>
      <c r="R101" s="178"/>
    </row>
    <row r="102" s="8" customFormat="1" ht="19.92" customHeight="1">
      <c r="B102" s="179"/>
      <c r="C102" s="129"/>
      <c r="D102" s="142" t="s">
        <v>150</v>
      </c>
      <c r="E102" s="129"/>
      <c r="F102" s="129"/>
      <c r="G102" s="129"/>
      <c r="H102" s="129"/>
      <c r="I102" s="129"/>
      <c r="J102" s="129"/>
      <c r="K102" s="129"/>
      <c r="L102" s="129"/>
      <c r="M102" s="129"/>
      <c r="N102" s="131">
        <f>N229</f>
        <v>0</v>
      </c>
      <c r="O102" s="129"/>
      <c r="P102" s="129"/>
      <c r="Q102" s="129"/>
      <c r="R102" s="180"/>
    </row>
    <row r="103" s="7" customFormat="1" ht="24.96" customHeight="1">
      <c r="B103" s="174"/>
      <c r="C103" s="175"/>
      <c r="D103" s="176" t="s">
        <v>151</v>
      </c>
      <c r="E103" s="175"/>
      <c r="F103" s="175"/>
      <c r="G103" s="175"/>
      <c r="H103" s="175"/>
      <c r="I103" s="175"/>
      <c r="J103" s="175"/>
      <c r="K103" s="175"/>
      <c r="L103" s="175"/>
      <c r="M103" s="175"/>
      <c r="N103" s="177">
        <f>N235</f>
        <v>0</v>
      </c>
      <c r="O103" s="175"/>
      <c r="P103" s="175"/>
      <c r="Q103" s="175"/>
      <c r="R103" s="178"/>
    </row>
    <row r="104" s="7" customFormat="1" ht="24.96" customHeight="1">
      <c r="B104" s="174"/>
      <c r="C104" s="175"/>
      <c r="D104" s="176" t="s">
        <v>152</v>
      </c>
      <c r="E104" s="175"/>
      <c r="F104" s="175"/>
      <c r="G104" s="175"/>
      <c r="H104" s="175"/>
      <c r="I104" s="175"/>
      <c r="J104" s="175"/>
      <c r="K104" s="175"/>
      <c r="L104" s="175"/>
      <c r="M104" s="175"/>
      <c r="N104" s="177">
        <f>N238</f>
        <v>0</v>
      </c>
      <c r="O104" s="175"/>
      <c r="P104" s="175"/>
      <c r="Q104" s="175"/>
      <c r="R104" s="178"/>
    </row>
    <row r="105" s="8" customFormat="1" ht="19.92" customHeight="1">
      <c r="B105" s="179"/>
      <c r="C105" s="129"/>
      <c r="D105" s="142" t="s">
        <v>153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131">
        <f>N239</f>
        <v>0</v>
      </c>
      <c r="O105" s="129"/>
      <c r="P105" s="129"/>
      <c r="Q105" s="129"/>
      <c r="R105" s="180"/>
    </row>
    <row r="106" s="7" customFormat="1" ht="21.84" customHeight="1">
      <c r="B106" s="174"/>
      <c r="C106" s="175"/>
      <c r="D106" s="176" t="s">
        <v>154</v>
      </c>
      <c r="E106" s="175"/>
      <c r="F106" s="175"/>
      <c r="G106" s="175"/>
      <c r="H106" s="175"/>
      <c r="I106" s="175"/>
      <c r="J106" s="175"/>
      <c r="K106" s="175"/>
      <c r="L106" s="175"/>
      <c r="M106" s="175"/>
      <c r="N106" s="181">
        <f>N241</f>
        <v>0</v>
      </c>
      <c r="O106" s="175"/>
      <c r="P106" s="175"/>
      <c r="Q106" s="175"/>
      <c r="R106" s="178"/>
    </row>
    <row r="107" s="1" customFormat="1" ht="21.84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9"/>
    </row>
    <row r="108" s="1" customFormat="1" ht="29.28" customHeight="1">
      <c r="B108" s="47"/>
      <c r="C108" s="172" t="s">
        <v>155</v>
      </c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173">
        <f>ROUND(N109+N110+N111+N112+N113+N114,2)</f>
        <v>0</v>
      </c>
      <c r="O108" s="182"/>
      <c r="P108" s="182"/>
      <c r="Q108" s="182"/>
      <c r="R108" s="49"/>
      <c r="T108" s="183"/>
      <c r="U108" s="184" t="s">
        <v>42</v>
      </c>
    </row>
    <row r="109" s="1" customFormat="1" ht="18" customHeight="1">
      <c r="B109" s="185"/>
      <c r="C109" s="186"/>
      <c r="D109" s="148" t="s">
        <v>156</v>
      </c>
      <c r="E109" s="187"/>
      <c r="F109" s="187"/>
      <c r="G109" s="187"/>
      <c r="H109" s="187"/>
      <c r="I109" s="186"/>
      <c r="J109" s="186"/>
      <c r="K109" s="186"/>
      <c r="L109" s="186"/>
      <c r="M109" s="186"/>
      <c r="N109" s="143">
        <f>ROUND(N89*T109,2)</f>
        <v>0</v>
      </c>
      <c r="O109" s="188"/>
      <c r="P109" s="188"/>
      <c r="Q109" s="188"/>
      <c r="R109" s="189"/>
      <c r="S109" s="190"/>
      <c r="T109" s="191"/>
      <c r="U109" s="192" t="s">
        <v>45</v>
      </c>
      <c r="V109" s="190"/>
      <c r="W109" s="190"/>
      <c r="X109" s="190"/>
      <c r="Y109" s="190"/>
      <c r="Z109" s="190"/>
      <c r="AA109" s="190"/>
      <c r="AB109" s="190"/>
      <c r="AC109" s="190"/>
      <c r="AD109" s="190"/>
      <c r="AE109" s="190"/>
      <c r="AF109" s="190"/>
      <c r="AG109" s="190"/>
      <c r="AH109" s="190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0"/>
      <c r="AU109" s="190"/>
      <c r="AV109" s="190"/>
      <c r="AW109" s="190"/>
      <c r="AX109" s="190"/>
      <c r="AY109" s="193" t="s">
        <v>157</v>
      </c>
      <c r="AZ109" s="190"/>
      <c r="BA109" s="190"/>
      <c r="BB109" s="190"/>
      <c r="BC109" s="190"/>
      <c r="BD109" s="190"/>
      <c r="BE109" s="194">
        <f>IF(U109="základná",N109,0)</f>
        <v>0</v>
      </c>
      <c r="BF109" s="194">
        <f>IF(U109="znížená",N109,0)</f>
        <v>0</v>
      </c>
      <c r="BG109" s="194">
        <f>IF(U109="zákl. prenesená",N109,0)</f>
        <v>0</v>
      </c>
      <c r="BH109" s="194">
        <f>IF(U109="zníž. prenesená",N109,0)</f>
        <v>0</v>
      </c>
      <c r="BI109" s="194">
        <f>IF(U109="nulová",N109,0)</f>
        <v>0</v>
      </c>
      <c r="BJ109" s="193" t="s">
        <v>90</v>
      </c>
      <c r="BK109" s="190"/>
      <c r="BL109" s="190"/>
      <c r="BM109" s="190"/>
    </row>
    <row r="110" s="1" customFormat="1" ht="18" customHeight="1">
      <c r="B110" s="185"/>
      <c r="C110" s="186"/>
      <c r="D110" s="148" t="s">
        <v>158</v>
      </c>
      <c r="E110" s="187"/>
      <c r="F110" s="187"/>
      <c r="G110" s="187"/>
      <c r="H110" s="187"/>
      <c r="I110" s="186"/>
      <c r="J110" s="186"/>
      <c r="K110" s="186"/>
      <c r="L110" s="186"/>
      <c r="M110" s="186"/>
      <c r="N110" s="143">
        <f>ROUND(N89*T110,2)</f>
        <v>0</v>
      </c>
      <c r="O110" s="188"/>
      <c r="P110" s="188"/>
      <c r="Q110" s="188"/>
      <c r="R110" s="189"/>
      <c r="S110" s="190"/>
      <c r="T110" s="191"/>
      <c r="U110" s="192" t="s">
        <v>45</v>
      </c>
      <c r="V110" s="190"/>
      <c r="W110" s="190"/>
      <c r="X110" s="190"/>
      <c r="Y110" s="190"/>
      <c r="Z110" s="190"/>
      <c r="AA110" s="190"/>
      <c r="AB110" s="190"/>
      <c r="AC110" s="190"/>
      <c r="AD110" s="190"/>
      <c r="AE110" s="190"/>
      <c r="AF110" s="190"/>
      <c r="AG110" s="190"/>
      <c r="AH110" s="190"/>
      <c r="AI110" s="190"/>
      <c r="AJ110" s="190"/>
      <c r="AK110" s="190"/>
      <c r="AL110" s="190"/>
      <c r="AM110" s="190"/>
      <c r="AN110" s="190"/>
      <c r="AO110" s="190"/>
      <c r="AP110" s="190"/>
      <c r="AQ110" s="190"/>
      <c r="AR110" s="190"/>
      <c r="AS110" s="190"/>
      <c r="AT110" s="190"/>
      <c r="AU110" s="190"/>
      <c r="AV110" s="190"/>
      <c r="AW110" s="190"/>
      <c r="AX110" s="190"/>
      <c r="AY110" s="193" t="s">
        <v>157</v>
      </c>
      <c r="AZ110" s="190"/>
      <c r="BA110" s="190"/>
      <c r="BB110" s="190"/>
      <c r="BC110" s="190"/>
      <c r="BD110" s="190"/>
      <c r="BE110" s="194">
        <f>IF(U110="základná",N110,0)</f>
        <v>0</v>
      </c>
      <c r="BF110" s="194">
        <f>IF(U110="znížená",N110,0)</f>
        <v>0</v>
      </c>
      <c r="BG110" s="194">
        <f>IF(U110="zákl. prenesená",N110,0)</f>
        <v>0</v>
      </c>
      <c r="BH110" s="194">
        <f>IF(U110="zníž. prenesená",N110,0)</f>
        <v>0</v>
      </c>
      <c r="BI110" s="194">
        <f>IF(U110="nulová",N110,0)</f>
        <v>0</v>
      </c>
      <c r="BJ110" s="193" t="s">
        <v>90</v>
      </c>
      <c r="BK110" s="190"/>
      <c r="BL110" s="190"/>
      <c r="BM110" s="190"/>
    </row>
    <row r="111" s="1" customFormat="1" ht="18" customHeight="1">
      <c r="B111" s="185"/>
      <c r="C111" s="186"/>
      <c r="D111" s="148" t="s">
        <v>159</v>
      </c>
      <c r="E111" s="187"/>
      <c r="F111" s="187"/>
      <c r="G111" s="187"/>
      <c r="H111" s="187"/>
      <c r="I111" s="186"/>
      <c r="J111" s="186"/>
      <c r="K111" s="186"/>
      <c r="L111" s="186"/>
      <c r="M111" s="186"/>
      <c r="N111" s="143">
        <f>ROUND(N89*T111,2)</f>
        <v>0</v>
      </c>
      <c r="O111" s="188"/>
      <c r="P111" s="188"/>
      <c r="Q111" s="188"/>
      <c r="R111" s="189"/>
      <c r="S111" s="190"/>
      <c r="T111" s="191"/>
      <c r="U111" s="192" t="s">
        <v>45</v>
      </c>
      <c r="V111" s="190"/>
      <c r="W111" s="190"/>
      <c r="X111" s="190"/>
      <c r="Y111" s="190"/>
      <c r="Z111" s="190"/>
      <c r="AA111" s="190"/>
      <c r="AB111" s="190"/>
      <c r="AC111" s="190"/>
      <c r="AD111" s="190"/>
      <c r="AE111" s="190"/>
      <c r="AF111" s="190"/>
      <c r="AG111" s="190"/>
      <c r="AH111" s="190"/>
      <c r="AI111" s="190"/>
      <c r="AJ111" s="190"/>
      <c r="AK111" s="190"/>
      <c r="AL111" s="190"/>
      <c r="AM111" s="190"/>
      <c r="AN111" s="190"/>
      <c r="AO111" s="190"/>
      <c r="AP111" s="190"/>
      <c r="AQ111" s="190"/>
      <c r="AR111" s="190"/>
      <c r="AS111" s="190"/>
      <c r="AT111" s="190"/>
      <c r="AU111" s="190"/>
      <c r="AV111" s="190"/>
      <c r="AW111" s="190"/>
      <c r="AX111" s="190"/>
      <c r="AY111" s="193" t="s">
        <v>157</v>
      </c>
      <c r="AZ111" s="190"/>
      <c r="BA111" s="190"/>
      <c r="BB111" s="190"/>
      <c r="BC111" s="190"/>
      <c r="BD111" s="190"/>
      <c r="BE111" s="194">
        <f>IF(U111="základná",N111,0)</f>
        <v>0</v>
      </c>
      <c r="BF111" s="194">
        <f>IF(U111="znížená",N111,0)</f>
        <v>0</v>
      </c>
      <c r="BG111" s="194">
        <f>IF(U111="zákl. prenesená",N111,0)</f>
        <v>0</v>
      </c>
      <c r="BH111" s="194">
        <f>IF(U111="zníž. prenesená",N111,0)</f>
        <v>0</v>
      </c>
      <c r="BI111" s="194">
        <f>IF(U111="nulová",N111,0)</f>
        <v>0</v>
      </c>
      <c r="BJ111" s="193" t="s">
        <v>90</v>
      </c>
      <c r="BK111" s="190"/>
      <c r="BL111" s="190"/>
      <c r="BM111" s="190"/>
    </row>
    <row r="112" s="1" customFormat="1" ht="18" customHeight="1">
      <c r="B112" s="185"/>
      <c r="C112" s="186"/>
      <c r="D112" s="148" t="s">
        <v>160</v>
      </c>
      <c r="E112" s="187"/>
      <c r="F112" s="187"/>
      <c r="G112" s="187"/>
      <c r="H112" s="187"/>
      <c r="I112" s="186"/>
      <c r="J112" s="186"/>
      <c r="K112" s="186"/>
      <c r="L112" s="186"/>
      <c r="M112" s="186"/>
      <c r="N112" s="143">
        <f>ROUND(N89*T112,2)</f>
        <v>0</v>
      </c>
      <c r="O112" s="188"/>
      <c r="P112" s="188"/>
      <c r="Q112" s="188"/>
      <c r="R112" s="189"/>
      <c r="S112" s="190"/>
      <c r="T112" s="191"/>
      <c r="U112" s="192" t="s">
        <v>45</v>
      </c>
      <c r="V112" s="190"/>
      <c r="W112" s="190"/>
      <c r="X112" s="190"/>
      <c r="Y112" s="190"/>
      <c r="Z112" s="190"/>
      <c r="AA112" s="190"/>
      <c r="AB112" s="190"/>
      <c r="AC112" s="190"/>
      <c r="AD112" s="190"/>
      <c r="AE112" s="190"/>
      <c r="AF112" s="190"/>
      <c r="AG112" s="190"/>
      <c r="AH112" s="190"/>
      <c r="AI112" s="190"/>
      <c r="AJ112" s="190"/>
      <c r="AK112" s="190"/>
      <c r="AL112" s="190"/>
      <c r="AM112" s="190"/>
      <c r="AN112" s="190"/>
      <c r="AO112" s="190"/>
      <c r="AP112" s="190"/>
      <c r="AQ112" s="190"/>
      <c r="AR112" s="190"/>
      <c r="AS112" s="190"/>
      <c r="AT112" s="190"/>
      <c r="AU112" s="190"/>
      <c r="AV112" s="190"/>
      <c r="AW112" s="190"/>
      <c r="AX112" s="190"/>
      <c r="AY112" s="193" t="s">
        <v>157</v>
      </c>
      <c r="AZ112" s="190"/>
      <c r="BA112" s="190"/>
      <c r="BB112" s="190"/>
      <c r="BC112" s="190"/>
      <c r="BD112" s="190"/>
      <c r="BE112" s="194">
        <f>IF(U112="základná",N112,0)</f>
        <v>0</v>
      </c>
      <c r="BF112" s="194">
        <f>IF(U112="znížená",N112,0)</f>
        <v>0</v>
      </c>
      <c r="BG112" s="194">
        <f>IF(U112="zákl. prenesená",N112,0)</f>
        <v>0</v>
      </c>
      <c r="BH112" s="194">
        <f>IF(U112="zníž. prenesená",N112,0)</f>
        <v>0</v>
      </c>
      <c r="BI112" s="194">
        <f>IF(U112="nulová",N112,0)</f>
        <v>0</v>
      </c>
      <c r="BJ112" s="193" t="s">
        <v>90</v>
      </c>
      <c r="BK112" s="190"/>
      <c r="BL112" s="190"/>
      <c r="BM112" s="190"/>
    </row>
    <row r="113" s="1" customFormat="1" ht="18" customHeight="1">
      <c r="B113" s="185"/>
      <c r="C113" s="186"/>
      <c r="D113" s="148" t="s">
        <v>161</v>
      </c>
      <c r="E113" s="187"/>
      <c r="F113" s="187"/>
      <c r="G113" s="187"/>
      <c r="H113" s="187"/>
      <c r="I113" s="186"/>
      <c r="J113" s="186"/>
      <c r="K113" s="186"/>
      <c r="L113" s="186"/>
      <c r="M113" s="186"/>
      <c r="N113" s="143">
        <f>ROUND(N89*T113,2)</f>
        <v>0</v>
      </c>
      <c r="O113" s="188"/>
      <c r="P113" s="188"/>
      <c r="Q113" s="188"/>
      <c r="R113" s="189"/>
      <c r="S113" s="190"/>
      <c r="T113" s="191"/>
      <c r="U113" s="192" t="s">
        <v>45</v>
      </c>
      <c r="V113" s="190"/>
      <c r="W113" s="190"/>
      <c r="X113" s="190"/>
      <c r="Y113" s="190"/>
      <c r="Z113" s="190"/>
      <c r="AA113" s="190"/>
      <c r="AB113" s="190"/>
      <c r="AC113" s="190"/>
      <c r="AD113" s="190"/>
      <c r="AE113" s="190"/>
      <c r="AF113" s="190"/>
      <c r="AG113" s="190"/>
      <c r="AH113" s="190"/>
      <c r="AI113" s="190"/>
      <c r="AJ113" s="190"/>
      <c r="AK113" s="190"/>
      <c r="AL113" s="190"/>
      <c r="AM113" s="190"/>
      <c r="AN113" s="190"/>
      <c r="AO113" s="190"/>
      <c r="AP113" s="190"/>
      <c r="AQ113" s="190"/>
      <c r="AR113" s="190"/>
      <c r="AS113" s="190"/>
      <c r="AT113" s="190"/>
      <c r="AU113" s="190"/>
      <c r="AV113" s="190"/>
      <c r="AW113" s="190"/>
      <c r="AX113" s="190"/>
      <c r="AY113" s="193" t="s">
        <v>157</v>
      </c>
      <c r="AZ113" s="190"/>
      <c r="BA113" s="190"/>
      <c r="BB113" s="190"/>
      <c r="BC113" s="190"/>
      <c r="BD113" s="190"/>
      <c r="BE113" s="194">
        <f>IF(U113="základná",N113,0)</f>
        <v>0</v>
      </c>
      <c r="BF113" s="194">
        <f>IF(U113="znížená",N113,0)</f>
        <v>0</v>
      </c>
      <c r="BG113" s="194">
        <f>IF(U113="zákl. prenesená",N113,0)</f>
        <v>0</v>
      </c>
      <c r="BH113" s="194">
        <f>IF(U113="zníž. prenesená",N113,0)</f>
        <v>0</v>
      </c>
      <c r="BI113" s="194">
        <f>IF(U113="nulová",N113,0)</f>
        <v>0</v>
      </c>
      <c r="BJ113" s="193" t="s">
        <v>90</v>
      </c>
      <c r="BK113" s="190"/>
      <c r="BL113" s="190"/>
      <c r="BM113" s="190"/>
    </row>
    <row r="114" s="1" customFormat="1" ht="18" customHeight="1">
      <c r="B114" s="185"/>
      <c r="C114" s="186"/>
      <c r="D114" s="187" t="s">
        <v>162</v>
      </c>
      <c r="E114" s="186"/>
      <c r="F114" s="186"/>
      <c r="G114" s="186"/>
      <c r="H114" s="186"/>
      <c r="I114" s="186"/>
      <c r="J114" s="186"/>
      <c r="K114" s="186"/>
      <c r="L114" s="186"/>
      <c r="M114" s="186"/>
      <c r="N114" s="143">
        <f>ROUND(N89*T114,2)</f>
        <v>0</v>
      </c>
      <c r="O114" s="188"/>
      <c r="P114" s="188"/>
      <c r="Q114" s="188"/>
      <c r="R114" s="189"/>
      <c r="S114" s="190"/>
      <c r="T114" s="195"/>
      <c r="U114" s="196" t="s">
        <v>45</v>
      </c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3" t="s">
        <v>163</v>
      </c>
      <c r="AZ114" s="190"/>
      <c r="BA114" s="190"/>
      <c r="BB114" s="190"/>
      <c r="BC114" s="190"/>
      <c r="BD114" s="190"/>
      <c r="BE114" s="194">
        <f>IF(U114="základná",N114,0)</f>
        <v>0</v>
      </c>
      <c r="BF114" s="194">
        <f>IF(U114="znížená",N114,0)</f>
        <v>0</v>
      </c>
      <c r="BG114" s="194">
        <f>IF(U114="zákl. prenesená",N114,0)</f>
        <v>0</v>
      </c>
      <c r="BH114" s="194">
        <f>IF(U114="zníž. prenesená",N114,0)</f>
        <v>0</v>
      </c>
      <c r="BI114" s="194">
        <f>IF(U114="nulová",N114,0)</f>
        <v>0</v>
      </c>
      <c r="BJ114" s="193" t="s">
        <v>90</v>
      </c>
      <c r="BK114" s="190"/>
      <c r="BL114" s="190"/>
      <c r="BM114" s="190"/>
    </row>
    <row r="115" s="1" customForma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9"/>
    </row>
    <row r="116" s="1" customFormat="1" ht="29.28" customHeight="1">
      <c r="B116" s="47"/>
      <c r="C116" s="153" t="s">
        <v>121</v>
      </c>
      <c r="D116" s="154"/>
      <c r="E116" s="154"/>
      <c r="F116" s="154"/>
      <c r="G116" s="154"/>
      <c r="H116" s="154"/>
      <c r="I116" s="154"/>
      <c r="J116" s="154"/>
      <c r="K116" s="154"/>
      <c r="L116" s="155">
        <f>ROUND(SUM(N89+N108),2)</f>
        <v>0</v>
      </c>
      <c r="M116" s="155"/>
      <c r="N116" s="155"/>
      <c r="O116" s="155"/>
      <c r="P116" s="155"/>
      <c r="Q116" s="155"/>
      <c r="R116" s="49"/>
    </row>
    <row r="117" s="1" customFormat="1" ht="6.96" customHeight="1">
      <c r="B117" s="76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8"/>
    </row>
    <row r="121" s="1" customFormat="1" ht="6.96" customHeight="1">
      <c r="B121" s="79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1"/>
    </row>
    <row r="122" s="1" customFormat="1" ht="36.96" customHeight="1">
      <c r="B122" s="47"/>
      <c r="C122" s="28" t="s">
        <v>164</v>
      </c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1" customFormat="1" ht="6.96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1" customFormat="1" ht="30" customHeight="1">
      <c r="B124" s="47"/>
      <c r="C124" s="39" t="s">
        <v>18</v>
      </c>
      <c r="D124" s="48"/>
      <c r="E124" s="48"/>
      <c r="F124" s="158" t="str">
        <f>F6</f>
        <v>Zníženie spotreby energie pri prevádzke AB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48"/>
      <c r="R124" s="49"/>
    </row>
    <row r="125" ht="30" customHeight="1">
      <c r="B125" s="27"/>
      <c r="C125" s="39" t="s">
        <v>128</v>
      </c>
      <c r="D125" s="32"/>
      <c r="E125" s="32"/>
      <c r="F125" s="158" t="s">
        <v>129</v>
      </c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0"/>
    </row>
    <row r="126" s="1" customFormat="1" ht="36.96" customHeight="1">
      <c r="B126" s="47"/>
      <c r="C126" s="86" t="s">
        <v>130</v>
      </c>
      <c r="D126" s="48"/>
      <c r="E126" s="48"/>
      <c r="F126" s="88" t="str">
        <f>F8</f>
        <v>A-1-1 - Zateplenie fasády</v>
      </c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9"/>
    </row>
    <row r="127" s="1" customFormat="1" ht="6.96" customHeight="1"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9"/>
    </row>
    <row r="128" s="1" customFormat="1" ht="18" customHeight="1">
      <c r="B128" s="47"/>
      <c r="C128" s="39" t="s">
        <v>22</v>
      </c>
      <c r="D128" s="48"/>
      <c r="E128" s="48"/>
      <c r="F128" s="34" t="str">
        <f>F10</f>
        <v>Mariánska č.6, 971 01 Prievidza</v>
      </c>
      <c r="G128" s="48"/>
      <c r="H128" s="48"/>
      <c r="I128" s="48"/>
      <c r="J128" s="48"/>
      <c r="K128" s="39" t="s">
        <v>24</v>
      </c>
      <c r="L128" s="48"/>
      <c r="M128" s="91" t="str">
        <f>IF(O10="","",O10)</f>
        <v>27. 11. 2017</v>
      </c>
      <c r="N128" s="91"/>
      <c r="O128" s="91"/>
      <c r="P128" s="91"/>
      <c r="Q128" s="48"/>
      <c r="R128" s="49"/>
    </row>
    <row r="129" s="1" customFormat="1" ht="6.96" customHeight="1"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9"/>
    </row>
    <row r="130" s="1" customFormat="1">
      <c r="B130" s="47"/>
      <c r="C130" s="39" t="s">
        <v>26</v>
      </c>
      <c r="D130" s="48"/>
      <c r="E130" s="48"/>
      <c r="F130" s="34" t="str">
        <f>E13</f>
        <v>MPRV SR, Dobrovičova 12, 812 66 Bratislava</v>
      </c>
      <c r="G130" s="48"/>
      <c r="H130" s="48"/>
      <c r="I130" s="48"/>
      <c r="J130" s="48"/>
      <c r="K130" s="39" t="s">
        <v>32</v>
      </c>
      <c r="L130" s="48"/>
      <c r="M130" s="34" t="str">
        <f>E19</f>
        <v>ING.ARCH.R.PORUBEC</v>
      </c>
      <c r="N130" s="34"/>
      <c r="O130" s="34"/>
      <c r="P130" s="34"/>
      <c r="Q130" s="34"/>
      <c r="R130" s="49"/>
    </row>
    <row r="131" s="1" customFormat="1" ht="14.4" customHeight="1">
      <c r="B131" s="47"/>
      <c r="C131" s="39" t="s">
        <v>30</v>
      </c>
      <c r="D131" s="48"/>
      <c r="E131" s="48"/>
      <c r="F131" s="34" t="str">
        <f>IF(E16="","",E16)</f>
        <v>Vyplň údaj</v>
      </c>
      <c r="G131" s="48"/>
      <c r="H131" s="48"/>
      <c r="I131" s="48"/>
      <c r="J131" s="48"/>
      <c r="K131" s="39" t="s">
        <v>35</v>
      </c>
      <c r="L131" s="48"/>
      <c r="M131" s="34" t="str">
        <f>E22</f>
        <v>Kovács</v>
      </c>
      <c r="N131" s="34"/>
      <c r="O131" s="34"/>
      <c r="P131" s="34"/>
      <c r="Q131" s="34"/>
      <c r="R131" s="49"/>
    </row>
    <row r="132" s="1" customFormat="1" ht="10.32" customHeight="1"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9"/>
    </row>
    <row r="133" s="9" customFormat="1" ht="29.28" customHeight="1">
      <c r="B133" s="197"/>
      <c r="C133" s="198" t="s">
        <v>165</v>
      </c>
      <c r="D133" s="199" t="s">
        <v>166</v>
      </c>
      <c r="E133" s="199" t="s">
        <v>60</v>
      </c>
      <c r="F133" s="199" t="s">
        <v>167</v>
      </c>
      <c r="G133" s="199"/>
      <c r="H133" s="199"/>
      <c r="I133" s="199"/>
      <c r="J133" s="199" t="s">
        <v>168</v>
      </c>
      <c r="K133" s="199" t="s">
        <v>169</v>
      </c>
      <c r="L133" s="199" t="s">
        <v>170</v>
      </c>
      <c r="M133" s="199"/>
      <c r="N133" s="199" t="s">
        <v>135</v>
      </c>
      <c r="O133" s="199"/>
      <c r="P133" s="199"/>
      <c r="Q133" s="200"/>
      <c r="R133" s="201"/>
      <c r="T133" s="101" t="s">
        <v>171</v>
      </c>
      <c r="U133" s="102" t="s">
        <v>42</v>
      </c>
      <c r="V133" s="102" t="s">
        <v>172</v>
      </c>
      <c r="W133" s="102" t="s">
        <v>173</v>
      </c>
      <c r="X133" s="102" t="s">
        <v>174</v>
      </c>
      <c r="Y133" s="102" t="s">
        <v>175</v>
      </c>
      <c r="Z133" s="102" t="s">
        <v>176</v>
      </c>
      <c r="AA133" s="103" t="s">
        <v>177</v>
      </c>
    </row>
    <row r="134" s="1" customFormat="1" ht="29.28" customHeight="1">
      <c r="B134" s="47"/>
      <c r="C134" s="105" t="s">
        <v>132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202">
        <f>BK134</f>
        <v>0</v>
      </c>
      <c r="O134" s="203"/>
      <c r="P134" s="203"/>
      <c r="Q134" s="203"/>
      <c r="R134" s="49"/>
      <c r="T134" s="104"/>
      <c r="U134" s="68"/>
      <c r="V134" s="68"/>
      <c r="W134" s="204">
        <f>W135+W188+W228+W235+W238+W241</f>
        <v>0</v>
      </c>
      <c r="X134" s="68"/>
      <c r="Y134" s="204">
        <f>Y135+Y188+Y228+Y235+Y238+Y241</f>
        <v>134.75733027599998</v>
      </c>
      <c r="Z134" s="68"/>
      <c r="AA134" s="205">
        <f>AA135+AA188+AA228+AA235+AA238+AA241</f>
        <v>4.934418</v>
      </c>
      <c r="AT134" s="23" t="s">
        <v>77</v>
      </c>
      <c r="AU134" s="23" t="s">
        <v>137</v>
      </c>
      <c r="BK134" s="206">
        <f>BK135+BK188+BK228+BK235+BK238+BK241</f>
        <v>0</v>
      </c>
    </row>
    <row r="135" s="10" customFormat="1" ht="37.44" customHeight="1">
      <c r="B135" s="207"/>
      <c r="C135" s="208"/>
      <c r="D135" s="209" t="s">
        <v>138</v>
      </c>
      <c r="E135" s="209"/>
      <c r="F135" s="209"/>
      <c r="G135" s="209"/>
      <c r="H135" s="209"/>
      <c r="I135" s="209"/>
      <c r="J135" s="209"/>
      <c r="K135" s="209"/>
      <c r="L135" s="209"/>
      <c r="M135" s="209"/>
      <c r="N135" s="181">
        <f>BK135</f>
        <v>0</v>
      </c>
      <c r="O135" s="177"/>
      <c r="P135" s="177"/>
      <c r="Q135" s="177"/>
      <c r="R135" s="210"/>
      <c r="T135" s="211"/>
      <c r="U135" s="208"/>
      <c r="V135" s="208"/>
      <c r="W135" s="212">
        <f>W136+W161+W186</f>
        <v>0</v>
      </c>
      <c r="X135" s="208"/>
      <c r="Y135" s="212">
        <f>Y136+Y161+Y186</f>
        <v>133.85170557999999</v>
      </c>
      <c r="Z135" s="208"/>
      <c r="AA135" s="213">
        <f>AA136+AA161+AA186</f>
        <v>4.8954800000000001</v>
      </c>
      <c r="AR135" s="214" t="s">
        <v>85</v>
      </c>
      <c r="AT135" s="215" t="s">
        <v>77</v>
      </c>
      <c r="AU135" s="215" t="s">
        <v>78</v>
      </c>
      <c r="AY135" s="214" t="s">
        <v>178</v>
      </c>
      <c r="BK135" s="216">
        <f>BK136+BK161+BK186</f>
        <v>0</v>
      </c>
    </row>
    <row r="136" s="10" customFormat="1" ht="19.92" customHeight="1">
      <c r="B136" s="207"/>
      <c r="C136" s="208"/>
      <c r="D136" s="217" t="s">
        <v>139</v>
      </c>
      <c r="E136" s="217"/>
      <c r="F136" s="217"/>
      <c r="G136" s="217"/>
      <c r="H136" s="217"/>
      <c r="I136" s="217"/>
      <c r="J136" s="217"/>
      <c r="K136" s="217"/>
      <c r="L136" s="217"/>
      <c r="M136" s="217"/>
      <c r="N136" s="218">
        <f>BK136</f>
        <v>0</v>
      </c>
      <c r="O136" s="219"/>
      <c r="P136" s="219"/>
      <c r="Q136" s="219"/>
      <c r="R136" s="210"/>
      <c r="T136" s="211"/>
      <c r="U136" s="208"/>
      <c r="V136" s="208"/>
      <c r="W136" s="212">
        <f>SUM(W137:W160)</f>
        <v>0</v>
      </c>
      <c r="X136" s="208"/>
      <c r="Y136" s="212">
        <f>SUM(Y137:Y160)</f>
        <v>35.690285580000001</v>
      </c>
      <c r="Z136" s="208"/>
      <c r="AA136" s="213">
        <f>SUM(AA137:AA160)</f>
        <v>0</v>
      </c>
      <c r="AR136" s="214" t="s">
        <v>85</v>
      </c>
      <c r="AT136" s="215" t="s">
        <v>77</v>
      </c>
      <c r="AU136" s="215" t="s">
        <v>85</v>
      </c>
      <c r="AY136" s="214" t="s">
        <v>178</v>
      </c>
      <c r="BK136" s="216">
        <f>SUM(BK137:BK160)</f>
        <v>0</v>
      </c>
    </row>
    <row r="137" s="1" customFormat="1" ht="25.5" customHeight="1">
      <c r="B137" s="185"/>
      <c r="C137" s="220" t="s">
        <v>85</v>
      </c>
      <c r="D137" s="220" t="s">
        <v>179</v>
      </c>
      <c r="E137" s="221" t="s">
        <v>180</v>
      </c>
      <c r="F137" s="222" t="s">
        <v>181</v>
      </c>
      <c r="G137" s="222"/>
      <c r="H137" s="222"/>
      <c r="I137" s="222"/>
      <c r="J137" s="223" t="s">
        <v>182</v>
      </c>
      <c r="K137" s="224">
        <v>225.46000000000001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0.00019000000000000001</v>
      </c>
      <c r="Y137" s="228">
        <f>X137*K137</f>
        <v>0.042837400000000005</v>
      </c>
      <c r="Z137" s="228">
        <v>0</v>
      </c>
      <c r="AA137" s="229">
        <f>Z137*K137</f>
        <v>0</v>
      </c>
      <c r="AR137" s="23" t="s">
        <v>183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183</v>
      </c>
      <c r="BM137" s="23" t="s">
        <v>184</v>
      </c>
    </row>
    <row r="138" s="11" customFormat="1" ht="16.5" customHeight="1">
      <c r="B138" s="230"/>
      <c r="C138" s="231"/>
      <c r="D138" s="231"/>
      <c r="E138" s="232" t="s">
        <v>5</v>
      </c>
      <c r="F138" s="233" t="s">
        <v>185</v>
      </c>
      <c r="G138" s="234"/>
      <c r="H138" s="234"/>
      <c r="I138" s="234"/>
      <c r="J138" s="231"/>
      <c r="K138" s="235">
        <v>225.46000000000001</v>
      </c>
      <c r="L138" s="231"/>
      <c r="M138" s="231"/>
      <c r="N138" s="231"/>
      <c r="O138" s="231"/>
      <c r="P138" s="231"/>
      <c r="Q138" s="231"/>
      <c r="R138" s="236"/>
      <c r="T138" s="237"/>
      <c r="U138" s="231"/>
      <c r="V138" s="231"/>
      <c r="W138" s="231"/>
      <c r="X138" s="231"/>
      <c r="Y138" s="231"/>
      <c r="Z138" s="231"/>
      <c r="AA138" s="238"/>
      <c r="AT138" s="239" t="s">
        <v>186</v>
      </c>
      <c r="AU138" s="239" t="s">
        <v>90</v>
      </c>
      <c r="AV138" s="11" t="s">
        <v>90</v>
      </c>
      <c r="AW138" s="11" t="s">
        <v>34</v>
      </c>
      <c r="AX138" s="11" t="s">
        <v>85</v>
      </c>
      <c r="AY138" s="239" t="s">
        <v>178</v>
      </c>
    </row>
    <row r="139" s="1" customFormat="1" ht="25.5" customHeight="1">
      <c r="B139" s="185"/>
      <c r="C139" s="220" t="s">
        <v>90</v>
      </c>
      <c r="D139" s="220" t="s">
        <v>179</v>
      </c>
      <c r="E139" s="221" t="s">
        <v>187</v>
      </c>
      <c r="F139" s="222" t="s">
        <v>188</v>
      </c>
      <c r="G139" s="222"/>
      <c r="H139" s="222"/>
      <c r="I139" s="222"/>
      <c r="J139" s="223" t="s">
        <v>182</v>
      </c>
      <c r="K139" s="224">
        <v>18.350000000000001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3" t="s">
        <v>183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183</v>
      </c>
      <c r="BM139" s="23" t="s">
        <v>189</v>
      </c>
    </row>
    <row r="140" s="1" customFormat="1" ht="16.5" customHeight="1">
      <c r="B140" s="185"/>
      <c r="C140" s="220" t="s">
        <v>190</v>
      </c>
      <c r="D140" s="220" t="s">
        <v>179</v>
      </c>
      <c r="E140" s="221" t="s">
        <v>191</v>
      </c>
      <c r="F140" s="222" t="s">
        <v>192</v>
      </c>
      <c r="G140" s="222"/>
      <c r="H140" s="222"/>
      <c r="I140" s="222"/>
      <c r="J140" s="223" t="s">
        <v>182</v>
      </c>
      <c r="K140" s="224">
        <v>18.350000000000001</v>
      </c>
      <c r="L140" s="225">
        <v>0</v>
      </c>
      <c r="M140" s="225"/>
      <c r="N140" s="226">
        <f>ROUND(L140*K140,2)</f>
        <v>0</v>
      </c>
      <c r="O140" s="226"/>
      <c r="P140" s="226"/>
      <c r="Q140" s="226"/>
      <c r="R140" s="189"/>
      <c r="T140" s="227" t="s">
        <v>5</v>
      </c>
      <c r="U140" s="57" t="s">
        <v>45</v>
      </c>
      <c r="V140" s="48"/>
      <c r="W140" s="228">
        <f>V140*K140</f>
        <v>0</v>
      </c>
      <c r="X140" s="228">
        <v>0.042000000000000003</v>
      </c>
      <c r="Y140" s="228">
        <f>X140*K140</f>
        <v>0.77070000000000016</v>
      </c>
      <c r="Z140" s="228">
        <v>0</v>
      </c>
      <c r="AA140" s="229">
        <f>Z140*K140</f>
        <v>0</v>
      </c>
      <c r="AR140" s="23" t="s">
        <v>183</v>
      </c>
      <c r="AT140" s="23" t="s">
        <v>179</v>
      </c>
      <c r="AU140" s="23" t="s">
        <v>90</v>
      </c>
      <c r="AY140" s="23" t="s">
        <v>178</v>
      </c>
      <c r="BE140" s="147">
        <f>IF(U140="základná",N140,0)</f>
        <v>0</v>
      </c>
      <c r="BF140" s="147">
        <f>IF(U140="znížená",N140,0)</f>
        <v>0</v>
      </c>
      <c r="BG140" s="147">
        <f>IF(U140="zákl. prenesená",N140,0)</f>
        <v>0</v>
      </c>
      <c r="BH140" s="147">
        <f>IF(U140="zníž. prenesená",N140,0)</f>
        <v>0</v>
      </c>
      <c r="BI140" s="147">
        <f>IF(U140="nulová",N140,0)</f>
        <v>0</v>
      </c>
      <c r="BJ140" s="23" t="s">
        <v>90</v>
      </c>
      <c r="BK140" s="147">
        <f>ROUND(L140*K140,2)</f>
        <v>0</v>
      </c>
      <c r="BL140" s="23" t="s">
        <v>183</v>
      </c>
      <c r="BM140" s="23" t="s">
        <v>193</v>
      </c>
    </row>
    <row r="141" s="1" customFormat="1" ht="16.5" customHeight="1">
      <c r="B141" s="185"/>
      <c r="C141" s="220" t="s">
        <v>183</v>
      </c>
      <c r="D141" s="220" t="s">
        <v>179</v>
      </c>
      <c r="E141" s="221" t="s">
        <v>194</v>
      </c>
      <c r="F141" s="222" t="s">
        <v>195</v>
      </c>
      <c r="G141" s="222"/>
      <c r="H141" s="222"/>
      <c r="I141" s="222"/>
      <c r="J141" s="223" t="s">
        <v>182</v>
      </c>
      <c r="K141" s="224">
        <v>18.350000000000001</v>
      </c>
      <c r="L141" s="225">
        <v>0</v>
      </c>
      <c r="M141" s="225"/>
      <c r="N141" s="226">
        <f>ROUND(L141*K141,2)</f>
        <v>0</v>
      </c>
      <c r="O141" s="226"/>
      <c r="P141" s="226"/>
      <c r="Q141" s="226"/>
      <c r="R141" s="189"/>
      <c r="T141" s="227" t="s">
        <v>5</v>
      </c>
      <c r="U141" s="57" t="s">
        <v>45</v>
      </c>
      <c r="V141" s="48"/>
      <c r="W141" s="228">
        <f>V141*K141</f>
        <v>0</v>
      </c>
      <c r="X141" s="228">
        <v>0.0052500000000000003</v>
      </c>
      <c r="Y141" s="228">
        <f>X141*K141</f>
        <v>0.09633750000000002</v>
      </c>
      <c r="Z141" s="228">
        <v>0</v>
      </c>
      <c r="AA141" s="229">
        <f>Z141*K141</f>
        <v>0</v>
      </c>
      <c r="AR141" s="23" t="s">
        <v>183</v>
      </c>
      <c r="AT141" s="23" t="s">
        <v>179</v>
      </c>
      <c r="AU141" s="23" t="s">
        <v>90</v>
      </c>
      <c r="AY141" s="23" t="s">
        <v>178</v>
      </c>
      <c r="BE141" s="147">
        <f>IF(U141="základná",N141,0)</f>
        <v>0</v>
      </c>
      <c r="BF141" s="147">
        <f>IF(U141="znížená",N141,0)</f>
        <v>0</v>
      </c>
      <c r="BG141" s="147">
        <f>IF(U141="zákl. prenesená",N141,0)</f>
        <v>0</v>
      </c>
      <c r="BH141" s="147">
        <f>IF(U141="zníž. prenesená",N141,0)</f>
        <v>0</v>
      </c>
      <c r="BI141" s="147">
        <f>IF(U141="nulová",N141,0)</f>
        <v>0</v>
      </c>
      <c r="BJ141" s="23" t="s">
        <v>90</v>
      </c>
      <c r="BK141" s="147">
        <f>ROUND(L141*K141,2)</f>
        <v>0</v>
      </c>
      <c r="BL141" s="23" t="s">
        <v>183</v>
      </c>
      <c r="BM141" s="23" t="s">
        <v>196</v>
      </c>
    </row>
    <row r="142" s="1" customFormat="1" ht="38.25" customHeight="1">
      <c r="B142" s="185"/>
      <c r="C142" s="220" t="s">
        <v>197</v>
      </c>
      <c r="D142" s="220" t="s">
        <v>179</v>
      </c>
      <c r="E142" s="221" t="s">
        <v>198</v>
      </c>
      <c r="F142" s="222" t="s">
        <v>199</v>
      </c>
      <c r="G142" s="222"/>
      <c r="H142" s="222"/>
      <c r="I142" s="222"/>
      <c r="J142" s="223" t="s">
        <v>182</v>
      </c>
      <c r="K142" s="224">
        <v>895.096</v>
      </c>
      <c r="L142" s="225">
        <v>0</v>
      </c>
      <c r="M142" s="225"/>
      <c r="N142" s="226">
        <f>ROUND(L142*K142,2)</f>
        <v>0</v>
      </c>
      <c r="O142" s="226"/>
      <c r="P142" s="226"/>
      <c r="Q142" s="226"/>
      <c r="R142" s="189"/>
      <c r="T142" s="227" t="s">
        <v>5</v>
      </c>
      <c r="U142" s="57" t="s">
        <v>45</v>
      </c>
      <c r="V142" s="48"/>
      <c r="W142" s="228">
        <f>V142*K142</f>
        <v>0</v>
      </c>
      <c r="X142" s="228">
        <v>0.0052199999999999998</v>
      </c>
      <c r="Y142" s="228">
        <f>X142*K142</f>
        <v>4.67240112</v>
      </c>
      <c r="Z142" s="228">
        <v>0</v>
      </c>
      <c r="AA142" s="229">
        <f>Z142*K142</f>
        <v>0</v>
      </c>
      <c r="AR142" s="23" t="s">
        <v>183</v>
      </c>
      <c r="AT142" s="23" t="s">
        <v>179</v>
      </c>
      <c r="AU142" s="23" t="s">
        <v>90</v>
      </c>
      <c r="AY142" s="23" t="s">
        <v>178</v>
      </c>
      <c r="BE142" s="147">
        <f>IF(U142="základná",N142,0)</f>
        <v>0</v>
      </c>
      <c r="BF142" s="147">
        <f>IF(U142="znížená",N142,0)</f>
        <v>0</v>
      </c>
      <c r="BG142" s="147">
        <f>IF(U142="zákl. prenesená",N142,0)</f>
        <v>0</v>
      </c>
      <c r="BH142" s="147">
        <f>IF(U142="zníž. prenesená",N142,0)</f>
        <v>0</v>
      </c>
      <c r="BI142" s="147">
        <f>IF(U142="nulová",N142,0)</f>
        <v>0</v>
      </c>
      <c r="BJ142" s="23" t="s">
        <v>90</v>
      </c>
      <c r="BK142" s="147">
        <f>ROUND(L142*K142,2)</f>
        <v>0</v>
      </c>
      <c r="BL142" s="23" t="s">
        <v>183</v>
      </c>
      <c r="BM142" s="23" t="s">
        <v>200</v>
      </c>
    </row>
    <row r="143" s="1" customFormat="1" ht="25.5" customHeight="1">
      <c r="B143" s="185"/>
      <c r="C143" s="220" t="s">
        <v>201</v>
      </c>
      <c r="D143" s="220" t="s">
        <v>179</v>
      </c>
      <c r="E143" s="221" t="s">
        <v>202</v>
      </c>
      <c r="F143" s="222" t="s">
        <v>203</v>
      </c>
      <c r="G143" s="222"/>
      <c r="H143" s="222"/>
      <c r="I143" s="222"/>
      <c r="J143" s="223" t="s">
        <v>182</v>
      </c>
      <c r="K143" s="224">
        <v>895.096</v>
      </c>
      <c r="L143" s="225">
        <v>0</v>
      </c>
      <c r="M143" s="225"/>
      <c r="N143" s="226">
        <f>ROUND(L143*K143,2)</f>
        <v>0</v>
      </c>
      <c r="O143" s="226"/>
      <c r="P143" s="226"/>
      <c r="Q143" s="226"/>
      <c r="R143" s="189"/>
      <c r="T143" s="227" t="s">
        <v>5</v>
      </c>
      <c r="U143" s="57" t="s">
        <v>45</v>
      </c>
      <c r="V143" s="48"/>
      <c r="W143" s="228">
        <f>V143*K143</f>
        <v>0</v>
      </c>
      <c r="X143" s="228">
        <v>0.00020000000000000001</v>
      </c>
      <c r="Y143" s="228">
        <f>X143*K143</f>
        <v>0.17901920000000002</v>
      </c>
      <c r="Z143" s="228">
        <v>0</v>
      </c>
      <c r="AA143" s="229">
        <f>Z143*K143</f>
        <v>0</v>
      </c>
      <c r="AR143" s="23" t="s">
        <v>183</v>
      </c>
      <c r="AT143" s="23" t="s">
        <v>179</v>
      </c>
      <c r="AU143" s="23" t="s">
        <v>90</v>
      </c>
      <c r="AY143" s="23" t="s">
        <v>178</v>
      </c>
      <c r="BE143" s="147">
        <f>IF(U143="základná",N143,0)</f>
        <v>0</v>
      </c>
      <c r="BF143" s="147">
        <f>IF(U143="znížená",N143,0)</f>
        <v>0</v>
      </c>
      <c r="BG143" s="147">
        <f>IF(U143="zákl. prenesená",N143,0)</f>
        <v>0</v>
      </c>
      <c r="BH143" s="147">
        <f>IF(U143="zníž. prenesená",N143,0)</f>
        <v>0</v>
      </c>
      <c r="BI143" s="147">
        <f>IF(U143="nulová",N143,0)</f>
        <v>0</v>
      </c>
      <c r="BJ143" s="23" t="s">
        <v>90</v>
      </c>
      <c r="BK143" s="147">
        <f>ROUND(L143*K143,2)</f>
        <v>0</v>
      </c>
      <c r="BL143" s="23" t="s">
        <v>183</v>
      </c>
      <c r="BM143" s="23" t="s">
        <v>204</v>
      </c>
    </row>
    <row r="144" s="1" customFormat="1" ht="25.5" customHeight="1">
      <c r="B144" s="185"/>
      <c r="C144" s="220" t="s">
        <v>205</v>
      </c>
      <c r="D144" s="220" t="s">
        <v>179</v>
      </c>
      <c r="E144" s="221" t="s">
        <v>206</v>
      </c>
      <c r="F144" s="222" t="s">
        <v>207</v>
      </c>
      <c r="G144" s="222"/>
      <c r="H144" s="222"/>
      <c r="I144" s="222"/>
      <c r="J144" s="223" t="s">
        <v>182</v>
      </c>
      <c r="K144" s="224">
        <v>106.08199999999999</v>
      </c>
      <c r="L144" s="225">
        <v>0</v>
      </c>
      <c r="M144" s="225"/>
      <c r="N144" s="226">
        <f>ROUND(L144*K144,2)</f>
        <v>0</v>
      </c>
      <c r="O144" s="226"/>
      <c r="P144" s="226"/>
      <c r="Q144" s="226"/>
      <c r="R144" s="189"/>
      <c r="T144" s="227" t="s">
        <v>5</v>
      </c>
      <c r="U144" s="57" t="s">
        <v>45</v>
      </c>
      <c r="V144" s="48"/>
      <c r="W144" s="228">
        <f>V144*K144</f>
        <v>0</v>
      </c>
      <c r="X144" s="228">
        <v>0.018749999999999999</v>
      </c>
      <c r="Y144" s="228">
        <f>X144*K144</f>
        <v>1.9890374999999998</v>
      </c>
      <c r="Z144" s="228">
        <v>0</v>
      </c>
      <c r="AA144" s="229">
        <f>Z144*K144</f>
        <v>0</v>
      </c>
      <c r="AR144" s="23" t="s">
        <v>183</v>
      </c>
      <c r="AT144" s="23" t="s">
        <v>179</v>
      </c>
      <c r="AU144" s="23" t="s">
        <v>90</v>
      </c>
      <c r="AY144" s="23" t="s">
        <v>178</v>
      </c>
      <c r="BE144" s="147">
        <f>IF(U144="základná",N144,0)</f>
        <v>0</v>
      </c>
      <c r="BF144" s="147">
        <f>IF(U144="znížená",N144,0)</f>
        <v>0</v>
      </c>
      <c r="BG144" s="147">
        <f>IF(U144="zákl. prenesená",N144,0)</f>
        <v>0</v>
      </c>
      <c r="BH144" s="147">
        <f>IF(U144="zníž. prenesená",N144,0)</f>
        <v>0</v>
      </c>
      <c r="BI144" s="147">
        <f>IF(U144="nulová",N144,0)</f>
        <v>0</v>
      </c>
      <c r="BJ144" s="23" t="s">
        <v>90</v>
      </c>
      <c r="BK144" s="147">
        <f>ROUND(L144*K144,2)</f>
        <v>0</v>
      </c>
      <c r="BL144" s="23" t="s">
        <v>183</v>
      </c>
      <c r="BM144" s="23" t="s">
        <v>208</v>
      </c>
    </row>
    <row r="145" s="1" customFormat="1" ht="25.5" customHeight="1">
      <c r="B145" s="185"/>
      <c r="C145" s="220" t="s">
        <v>209</v>
      </c>
      <c r="D145" s="220" t="s">
        <v>179</v>
      </c>
      <c r="E145" s="221" t="s">
        <v>210</v>
      </c>
      <c r="F145" s="222" t="s">
        <v>211</v>
      </c>
      <c r="G145" s="222"/>
      <c r="H145" s="222"/>
      <c r="I145" s="222"/>
      <c r="J145" s="223" t="s">
        <v>182</v>
      </c>
      <c r="K145" s="224">
        <v>959.70299999999997</v>
      </c>
      <c r="L145" s="225">
        <v>0</v>
      </c>
      <c r="M145" s="225"/>
      <c r="N145" s="226">
        <f>ROUND(L145*K145,2)</f>
        <v>0</v>
      </c>
      <c r="O145" s="226"/>
      <c r="P145" s="226"/>
      <c r="Q145" s="226"/>
      <c r="R145" s="189"/>
      <c r="T145" s="227" t="s">
        <v>5</v>
      </c>
      <c r="U145" s="57" t="s">
        <v>45</v>
      </c>
      <c r="V145" s="48"/>
      <c r="W145" s="228">
        <f>V145*K145</f>
        <v>0</v>
      </c>
      <c r="X145" s="228">
        <v>0.0033</v>
      </c>
      <c r="Y145" s="228">
        <f>X145*K145</f>
        <v>3.1670199000000001</v>
      </c>
      <c r="Z145" s="228">
        <v>0</v>
      </c>
      <c r="AA145" s="229">
        <f>Z145*K145</f>
        <v>0</v>
      </c>
      <c r="AR145" s="23" t="s">
        <v>183</v>
      </c>
      <c r="AT145" s="23" t="s">
        <v>179</v>
      </c>
      <c r="AU145" s="23" t="s">
        <v>90</v>
      </c>
      <c r="AY145" s="23" t="s">
        <v>178</v>
      </c>
      <c r="BE145" s="147">
        <f>IF(U145="základná",N145,0)</f>
        <v>0</v>
      </c>
      <c r="BF145" s="147">
        <f>IF(U145="znížená",N145,0)</f>
        <v>0</v>
      </c>
      <c r="BG145" s="147">
        <f>IF(U145="zákl. prenesená",N145,0)</f>
        <v>0</v>
      </c>
      <c r="BH145" s="147">
        <f>IF(U145="zníž. prenesená",N145,0)</f>
        <v>0</v>
      </c>
      <c r="BI145" s="147">
        <f>IF(U145="nulová",N145,0)</f>
        <v>0</v>
      </c>
      <c r="BJ145" s="23" t="s">
        <v>90</v>
      </c>
      <c r="BK145" s="147">
        <f>ROUND(L145*K145,2)</f>
        <v>0</v>
      </c>
      <c r="BL145" s="23" t="s">
        <v>183</v>
      </c>
      <c r="BM145" s="23" t="s">
        <v>212</v>
      </c>
    </row>
    <row r="146" s="11" customFormat="1" ht="16.5" customHeight="1">
      <c r="B146" s="230"/>
      <c r="C146" s="231"/>
      <c r="D146" s="231"/>
      <c r="E146" s="232" t="s">
        <v>5</v>
      </c>
      <c r="F146" s="233" t="s">
        <v>213</v>
      </c>
      <c r="G146" s="234"/>
      <c r="H146" s="234"/>
      <c r="I146" s="234"/>
      <c r="J146" s="231"/>
      <c r="K146" s="235">
        <v>959.70299999999997</v>
      </c>
      <c r="L146" s="231"/>
      <c r="M146" s="231"/>
      <c r="N146" s="231"/>
      <c r="O146" s="231"/>
      <c r="P146" s="231"/>
      <c r="Q146" s="231"/>
      <c r="R146" s="236"/>
      <c r="T146" s="237"/>
      <c r="U146" s="231"/>
      <c r="V146" s="231"/>
      <c r="W146" s="231"/>
      <c r="X146" s="231"/>
      <c r="Y146" s="231"/>
      <c r="Z146" s="231"/>
      <c r="AA146" s="238"/>
      <c r="AT146" s="239" t="s">
        <v>186</v>
      </c>
      <c r="AU146" s="239" t="s">
        <v>90</v>
      </c>
      <c r="AV146" s="11" t="s">
        <v>90</v>
      </c>
      <c r="AW146" s="11" t="s">
        <v>34</v>
      </c>
      <c r="AX146" s="11" t="s">
        <v>85</v>
      </c>
      <c r="AY146" s="239" t="s">
        <v>178</v>
      </c>
    </row>
    <row r="147" s="1" customFormat="1" ht="16.5" customHeight="1">
      <c r="B147" s="185"/>
      <c r="C147" s="220" t="s">
        <v>214</v>
      </c>
      <c r="D147" s="220" t="s">
        <v>179</v>
      </c>
      <c r="E147" s="221" t="s">
        <v>215</v>
      </c>
      <c r="F147" s="222" t="s">
        <v>216</v>
      </c>
      <c r="G147" s="222"/>
      <c r="H147" s="222"/>
      <c r="I147" s="222"/>
      <c r="J147" s="223" t="s">
        <v>182</v>
      </c>
      <c r="K147" s="224">
        <v>48.759</v>
      </c>
      <c r="L147" s="225">
        <v>0</v>
      </c>
      <c r="M147" s="225"/>
      <c r="N147" s="226">
        <f>ROUND(L147*K147,2)</f>
        <v>0</v>
      </c>
      <c r="O147" s="226"/>
      <c r="P147" s="226"/>
      <c r="Q147" s="226"/>
      <c r="R147" s="189"/>
      <c r="T147" s="227" t="s">
        <v>5</v>
      </c>
      <c r="U147" s="57" t="s">
        <v>45</v>
      </c>
      <c r="V147" s="48"/>
      <c r="W147" s="228">
        <f>V147*K147</f>
        <v>0</v>
      </c>
      <c r="X147" s="228">
        <v>0.00052999999999999998</v>
      </c>
      <c r="Y147" s="228">
        <f>X147*K147</f>
        <v>0.025842270000000001</v>
      </c>
      <c r="Z147" s="228">
        <v>0</v>
      </c>
      <c r="AA147" s="229">
        <f>Z147*K147</f>
        <v>0</v>
      </c>
      <c r="AR147" s="23" t="s">
        <v>183</v>
      </c>
      <c r="AT147" s="23" t="s">
        <v>179</v>
      </c>
      <c r="AU147" s="23" t="s">
        <v>90</v>
      </c>
      <c r="AY147" s="23" t="s">
        <v>178</v>
      </c>
      <c r="BE147" s="147">
        <f>IF(U147="základná",N147,0)</f>
        <v>0</v>
      </c>
      <c r="BF147" s="147">
        <f>IF(U147="znížená",N147,0)</f>
        <v>0</v>
      </c>
      <c r="BG147" s="147">
        <f>IF(U147="zákl. prenesená",N147,0)</f>
        <v>0</v>
      </c>
      <c r="BH147" s="147">
        <f>IF(U147="zníž. prenesená",N147,0)</f>
        <v>0</v>
      </c>
      <c r="BI147" s="147">
        <f>IF(U147="nulová",N147,0)</f>
        <v>0</v>
      </c>
      <c r="BJ147" s="23" t="s">
        <v>90</v>
      </c>
      <c r="BK147" s="147">
        <f>ROUND(L147*K147,2)</f>
        <v>0</v>
      </c>
      <c r="BL147" s="23" t="s">
        <v>183</v>
      </c>
      <c r="BM147" s="23" t="s">
        <v>217</v>
      </c>
    </row>
    <row r="148" s="11" customFormat="1" ht="16.5" customHeight="1">
      <c r="B148" s="230"/>
      <c r="C148" s="231"/>
      <c r="D148" s="231"/>
      <c r="E148" s="232" t="s">
        <v>5</v>
      </c>
      <c r="F148" s="233" t="s">
        <v>218</v>
      </c>
      <c r="G148" s="234"/>
      <c r="H148" s="234"/>
      <c r="I148" s="234"/>
      <c r="J148" s="231"/>
      <c r="K148" s="235">
        <v>48.759</v>
      </c>
      <c r="L148" s="231"/>
      <c r="M148" s="231"/>
      <c r="N148" s="231"/>
      <c r="O148" s="231"/>
      <c r="P148" s="231"/>
      <c r="Q148" s="231"/>
      <c r="R148" s="236"/>
      <c r="T148" s="237"/>
      <c r="U148" s="231"/>
      <c r="V148" s="231"/>
      <c r="W148" s="231"/>
      <c r="X148" s="231"/>
      <c r="Y148" s="231"/>
      <c r="Z148" s="231"/>
      <c r="AA148" s="238"/>
      <c r="AT148" s="239" t="s">
        <v>186</v>
      </c>
      <c r="AU148" s="239" t="s">
        <v>90</v>
      </c>
      <c r="AV148" s="11" t="s">
        <v>90</v>
      </c>
      <c r="AW148" s="11" t="s">
        <v>34</v>
      </c>
      <c r="AX148" s="11" t="s">
        <v>85</v>
      </c>
      <c r="AY148" s="239" t="s">
        <v>178</v>
      </c>
    </row>
    <row r="149" s="1" customFormat="1" ht="25.5" customHeight="1">
      <c r="B149" s="185"/>
      <c r="C149" s="220" t="s">
        <v>219</v>
      </c>
      <c r="D149" s="220" t="s">
        <v>179</v>
      </c>
      <c r="E149" s="221" t="s">
        <v>220</v>
      </c>
      <c r="F149" s="222" t="s">
        <v>221</v>
      </c>
      <c r="G149" s="222"/>
      <c r="H149" s="222"/>
      <c r="I149" s="222"/>
      <c r="J149" s="223" t="s">
        <v>182</v>
      </c>
      <c r="K149" s="224">
        <v>106.08199999999999</v>
      </c>
      <c r="L149" s="225">
        <v>0</v>
      </c>
      <c r="M149" s="225"/>
      <c r="N149" s="226">
        <f>ROUND(L149*K149,2)</f>
        <v>0</v>
      </c>
      <c r="O149" s="226"/>
      <c r="P149" s="226"/>
      <c r="Q149" s="226"/>
      <c r="R149" s="189"/>
      <c r="T149" s="227" t="s">
        <v>5</v>
      </c>
      <c r="U149" s="57" t="s">
        <v>45</v>
      </c>
      <c r="V149" s="48"/>
      <c r="W149" s="228">
        <f>V149*K149</f>
        <v>0</v>
      </c>
      <c r="X149" s="228">
        <v>0.00511</v>
      </c>
      <c r="Y149" s="228">
        <f>X149*K149</f>
        <v>0.54207901999999997</v>
      </c>
      <c r="Z149" s="228">
        <v>0</v>
      </c>
      <c r="AA149" s="229">
        <f>Z149*K149</f>
        <v>0</v>
      </c>
      <c r="AR149" s="23" t="s">
        <v>183</v>
      </c>
      <c r="AT149" s="23" t="s">
        <v>179</v>
      </c>
      <c r="AU149" s="23" t="s">
        <v>90</v>
      </c>
      <c r="AY149" s="23" t="s">
        <v>178</v>
      </c>
      <c r="BE149" s="147">
        <f>IF(U149="základná",N149,0)</f>
        <v>0</v>
      </c>
      <c r="BF149" s="147">
        <f>IF(U149="znížená",N149,0)</f>
        <v>0</v>
      </c>
      <c r="BG149" s="147">
        <f>IF(U149="zákl. prenesená",N149,0)</f>
        <v>0</v>
      </c>
      <c r="BH149" s="147">
        <f>IF(U149="zníž. prenesená",N149,0)</f>
        <v>0</v>
      </c>
      <c r="BI149" s="147">
        <f>IF(U149="nulová",N149,0)</f>
        <v>0</v>
      </c>
      <c r="BJ149" s="23" t="s">
        <v>90</v>
      </c>
      <c r="BK149" s="147">
        <f>ROUND(L149*K149,2)</f>
        <v>0</v>
      </c>
      <c r="BL149" s="23" t="s">
        <v>183</v>
      </c>
      <c r="BM149" s="23" t="s">
        <v>222</v>
      </c>
    </row>
    <row r="150" s="11" customFormat="1" ht="16.5" customHeight="1">
      <c r="B150" s="230"/>
      <c r="C150" s="231"/>
      <c r="D150" s="231"/>
      <c r="E150" s="232" t="s">
        <v>5</v>
      </c>
      <c r="F150" s="233" t="s">
        <v>223</v>
      </c>
      <c r="G150" s="234"/>
      <c r="H150" s="234"/>
      <c r="I150" s="234"/>
      <c r="J150" s="231"/>
      <c r="K150" s="235">
        <v>106.08199999999999</v>
      </c>
      <c r="L150" s="231"/>
      <c r="M150" s="231"/>
      <c r="N150" s="231"/>
      <c r="O150" s="231"/>
      <c r="P150" s="231"/>
      <c r="Q150" s="231"/>
      <c r="R150" s="236"/>
      <c r="T150" s="237"/>
      <c r="U150" s="231"/>
      <c r="V150" s="231"/>
      <c r="W150" s="231"/>
      <c r="X150" s="231"/>
      <c r="Y150" s="231"/>
      <c r="Z150" s="231"/>
      <c r="AA150" s="238"/>
      <c r="AT150" s="239" t="s">
        <v>186</v>
      </c>
      <c r="AU150" s="239" t="s">
        <v>90</v>
      </c>
      <c r="AV150" s="11" t="s">
        <v>90</v>
      </c>
      <c r="AW150" s="11" t="s">
        <v>34</v>
      </c>
      <c r="AX150" s="11" t="s">
        <v>85</v>
      </c>
      <c r="AY150" s="239" t="s">
        <v>178</v>
      </c>
    </row>
    <row r="151" s="1" customFormat="1" ht="25.5" customHeight="1">
      <c r="B151" s="185"/>
      <c r="C151" s="220" t="s">
        <v>224</v>
      </c>
      <c r="D151" s="220" t="s">
        <v>179</v>
      </c>
      <c r="E151" s="221" t="s">
        <v>225</v>
      </c>
      <c r="F151" s="222" t="s">
        <v>226</v>
      </c>
      <c r="G151" s="222"/>
      <c r="H151" s="222"/>
      <c r="I151" s="222"/>
      <c r="J151" s="223" t="s">
        <v>182</v>
      </c>
      <c r="K151" s="224">
        <v>1.4810000000000001</v>
      </c>
      <c r="L151" s="225">
        <v>0</v>
      </c>
      <c r="M151" s="225"/>
      <c r="N151" s="226">
        <f>ROUND(L151*K151,2)</f>
        <v>0</v>
      </c>
      <c r="O151" s="226"/>
      <c r="P151" s="226"/>
      <c r="Q151" s="226"/>
      <c r="R151" s="189"/>
      <c r="T151" s="227" t="s">
        <v>5</v>
      </c>
      <c r="U151" s="57" t="s">
        <v>45</v>
      </c>
      <c r="V151" s="48"/>
      <c r="W151" s="228">
        <f>V151*K151</f>
        <v>0</v>
      </c>
      <c r="X151" s="228">
        <v>0.01976</v>
      </c>
      <c r="Y151" s="228">
        <f>X151*K151</f>
        <v>0.029264560000000002</v>
      </c>
      <c r="Z151" s="228">
        <v>0</v>
      </c>
      <c r="AA151" s="229">
        <f>Z151*K151</f>
        <v>0</v>
      </c>
      <c r="AR151" s="23" t="s">
        <v>183</v>
      </c>
      <c r="AT151" s="23" t="s">
        <v>179</v>
      </c>
      <c r="AU151" s="23" t="s">
        <v>90</v>
      </c>
      <c r="AY151" s="23" t="s">
        <v>178</v>
      </c>
      <c r="BE151" s="147">
        <f>IF(U151="základná",N151,0)</f>
        <v>0</v>
      </c>
      <c r="BF151" s="147">
        <f>IF(U151="znížená",N151,0)</f>
        <v>0</v>
      </c>
      <c r="BG151" s="147">
        <f>IF(U151="zákl. prenesená",N151,0)</f>
        <v>0</v>
      </c>
      <c r="BH151" s="147">
        <f>IF(U151="zníž. prenesená",N151,0)</f>
        <v>0</v>
      </c>
      <c r="BI151" s="147">
        <f>IF(U151="nulová",N151,0)</f>
        <v>0</v>
      </c>
      <c r="BJ151" s="23" t="s">
        <v>90</v>
      </c>
      <c r="BK151" s="147">
        <f>ROUND(L151*K151,2)</f>
        <v>0</v>
      </c>
      <c r="BL151" s="23" t="s">
        <v>183</v>
      </c>
      <c r="BM151" s="23" t="s">
        <v>227</v>
      </c>
    </row>
    <row r="152" s="11" customFormat="1" ht="16.5" customHeight="1">
      <c r="B152" s="230"/>
      <c r="C152" s="231"/>
      <c r="D152" s="231"/>
      <c r="E152" s="232" t="s">
        <v>5</v>
      </c>
      <c r="F152" s="233" t="s">
        <v>228</v>
      </c>
      <c r="G152" s="234"/>
      <c r="H152" s="234"/>
      <c r="I152" s="234"/>
      <c r="J152" s="231"/>
      <c r="K152" s="235">
        <v>1.4810000000000001</v>
      </c>
      <c r="L152" s="231"/>
      <c r="M152" s="231"/>
      <c r="N152" s="231"/>
      <c r="O152" s="231"/>
      <c r="P152" s="231"/>
      <c r="Q152" s="231"/>
      <c r="R152" s="236"/>
      <c r="T152" s="237"/>
      <c r="U152" s="231"/>
      <c r="V152" s="231"/>
      <c r="W152" s="231"/>
      <c r="X152" s="231"/>
      <c r="Y152" s="231"/>
      <c r="Z152" s="231"/>
      <c r="AA152" s="238"/>
      <c r="AT152" s="239" t="s">
        <v>186</v>
      </c>
      <c r="AU152" s="239" t="s">
        <v>90</v>
      </c>
      <c r="AV152" s="11" t="s">
        <v>90</v>
      </c>
      <c r="AW152" s="11" t="s">
        <v>34</v>
      </c>
      <c r="AX152" s="11" t="s">
        <v>85</v>
      </c>
      <c r="AY152" s="239" t="s">
        <v>178</v>
      </c>
    </row>
    <row r="153" s="1" customFormat="1" ht="25.5" customHeight="1">
      <c r="B153" s="185"/>
      <c r="C153" s="220" t="s">
        <v>229</v>
      </c>
      <c r="D153" s="220" t="s">
        <v>179</v>
      </c>
      <c r="E153" s="221" t="s">
        <v>230</v>
      </c>
      <c r="F153" s="222" t="s">
        <v>231</v>
      </c>
      <c r="G153" s="222"/>
      <c r="H153" s="222"/>
      <c r="I153" s="222"/>
      <c r="J153" s="223" t="s">
        <v>182</v>
      </c>
      <c r="K153" s="224">
        <v>16.367999999999999</v>
      </c>
      <c r="L153" s="225">
        <v>0</v>
      </c>
      <c r="M153" s="225"/>
      <c r="N153" s="226">
        <f>ROUND(L153*K153,2)</f>
        <v>0</v>
      </c>
      <c r="O153" s="226"/>
      <c r="P153" s="226"/>
      <c r="Q153" s="226"/>
      <c r="R153" s="189"/>
      <c r="T153" s="227" t="s">
        <v>5</v>
      </c>
      <c r="U153" s="57" t="s">
        <v>45</v>
      </c>
      <c r="V153" s="48"/>
      <c r="W153" s="228">
        <f>V153*K153</f>
        <v>0</v>
      </c>
      <c r="X153" s="228">
        <v>0.022700000000000001</v>
      </c>
      <c r="Y153" s="228">
        <f>X153*K153</f>
        <v>0.37155359999999998</v>
      </c>
      <c r="Z153" s="228">
        <v>0</v>
      </c>
      <c r="AA153" s="229">
        <f>Z153*K153</f>
        <v>0</v>
      </c>
      <c r="AR153" s="23" t="s">
        <v>183</v>
      </c>
      <c r="AT153" s="23" t="s">
        <v>179</v>
      </c>
      <c r="AU153" s="23" t="s">
        <v>90</v>
      </c>
      <c r="AY153" s="23" t="s">
        <v>178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ROUND(L153*K153,2)</f>
        <v>0</v>
      </c>
      <c r="BL153" s="23" t="s">
        <v>183</v>
      </c>
      <c r="BM153" s="23" t="s">
        <v>232</v>
      </c>
    </row>
    <row r="154" s="11" customFormat="1" ht="16.5" customHeight="1">
      <c r="B154" s="230"/>
      <c r="C154" s="231"/>
      <c r="D154" s="231"/>
      <c r="E154" s="232" t="s">
        <v>5</v>
      </c>
      <c r="F154" s="233" t="s">
        <v>233</v>
      </c>
      <c r="G154" s="234"/>
      <c r="H154" s="234"/>
      <c r="I154" s="234"/>
      <c r="J154" s="231"/>
      <c r="K154" s="235">
        <v>16.367999999999999</v>
      </c>
      <c r="L154" s="231"/>
      <c r="M154" s="231"/>
      <c r="N154" s="231"/>
      <c r="O154" s="231"/>
      <c r="P154" s="231"/>
      <c r="Q154" s="231"/>
      <c r="R154" s="236"/>
      <c r="T154" s="237"/>
      <c r="U154" s="231"/>
      <c r="V154" s="231"/>
      <c r="W154" s="231"/>
      <c r="X154" s="231"/>
      <c r="Y154" s="231"/>
      <c r="Z154" s="231"/>
      <c r="AA154" s="238"/>
      <c r="AT154" s="239" t="s">
        <v>186</v>
      </c>
      <c r="AU154" s="239" t="s">
        <v>90</v>
      </c>
      <c r="AV154" s="11" t="s">
        <v>90</v>
      </c>
      <c r="AW154" s="11" t="s">
        <v>34</v>
      </c>
      <c r="AX154" s="11" t="s">
        <v>85</v>
      </c>
      <c r="AY154" s="239" t="s">
        <v>178</v>
      </c>
    </row>
    <row r="155" s="1" customFormat="1" ht="25.5" customHeight="1">
      <c r="B155" s="185"/>
      <c r="C155" s="220" t="s">
        <v>234</v>
      </c>
      <c r="D155" s="220" t="s">
        <v>179</v>
      </c>
      <c r="E155" s="221" t="s">
        <v>235</v>
      </c>
      <c r="F155" s="222" t="s">
        <v>236</v>
      </c>
      <c r="G155" s="222"/>
      <c r="H155" s="222"/>
      <c r="I155" s="222"/>
      <c r="J155" s="223" t="s">
        <v>182</v>
      </c>
      <c r="K155" s="224">
        <v>695.86000000000001</v>
      </c>
      <c r="L155" s="225">
        <v>0</v>
      </c>
      <c r="M155" s="225"/>
      <c r="N155" s="226">
        <f>ROUND(L155*K155,2)</f>
        <v>0</v>
      </c>
      <c r="O155" s="226"/>
      <c r="P155" s="226"/>
      <c r="Q155" s="226"/>
      <c r="R155" s="189"/>
      <c r="T155" s="227" t="s">
        <v>5</v>
      </c>
      <c r="U155" s="57" t="s">
        <v>45</v>
      </c>
      <c r="V155" s="48"/>
      <c r="W155" s="228">
        <f>V155*K155</f>
        <v>0</v>
      </c>
      <c r="X155" s="228">
        <v>0.03006</v>
      </c>
      <c r="Y155" s="228">
        <f>X155*K155</f>
        <v>20.917551599999999</v>
      </c>
      <c r="Z155" s="228">
        <v>0</v>
      </c>
      <c r="AA155" s="229">
        <f>Z155*K155</f>
        <v>0</v>
      </c>
      <c r="AR155" s="23" t="s">
        <v>183</v>
      </c>
      <c r="AT155" s="23" t="s">
        <v>179</v>
      </c>
      <c r="AU155" s="23" t="s">
        <v>90</v>
      </c>
      <c r="AY155" s="23" t="s">
        <v>178</v>
      </c>
      <c r="BE155" s="147">
        <f>IF(U155="základná",N155,0)</f>
        <v>0</v>
      </c>
      <c r="BF155" s="147">
        <f>IF(U155="znížená",N155,0)</f>
        <v>0</v>
      </c>
      <c r="BG155" s="147">
        <f>IF(U155="zákl. prenesená",N155,0)</f>
        <v>0</v>
      </c>
      <c r="BH155" s="147">
        <f>IF(U155="zníž. prenesená",N155,0)</f>
        <v>0</v>
      </c>
      <c r="BI155" s="147">
        <f>IF(U155="nulová",N155,0)</f>
        <v>0</v>
      </c>
      <c r="BJ155" s="23" t="s">
        <v>90</v>
      </c>
      <c r="BK155" s="147">
        <f>ROUND(L155*K155,2)</f>
        <v>0</v>
      </c>
      <c r="BL155" s="23" t="s">
        <v>183</v>
      </c>
      <c r="BM155" s="23" t="s">
        <v>237</v>
      </c>
    </row>
    <row r="156" s="11" customFormat="1" ht="16.5" customHeight="1">
      <c r="B156" s="230"/>
      <c r="C156" s="231"/>
      <c r="D156" s="231"/>
      <c r="E156" s="232" t="s">
        <v>5</v>
      </c>
      <c r="F156" s="233" t="s">
        <v>238</v>
      </c>
      <c r="G156" s="234"/>
      <c r="H156" s="234"/>
      <c r="I156" s="234"/>
      <c r="J156" s="231"/>
      <c r="K156" s="235">
        <v>695.86000000000001</v>
      </c>
      <c r="L156" s="231"/>
      <c r="M156" s="231"/>
      <c r="N156" s="231"/>
      <c r="O156" s="231"/>
      <c r="P156" s="231"/>
      <c r="Q156" s="231"/>
      <c r="R156" s="236"/>
      <c r="T156" s="237"/>
      <c r="U156" s="231"/>
      <c r="V156" s="231"/>
      <c r="W156" s="231"/>
      <c r="X156" s="231"/>
      <c r="Y156" s="231"/>
      <c r="Z156" s="231"/>
      <c r="AA156" s="238"/>
      <c r="AT156" s="239" t="s">
        <v>186</v>
      </c>
      <c r="AU156" s="239" t="s">
        <v>90</v>
      </c>
      <c r="AV156" s="11" t="s">
        <v>90</v>
      </c>
      <c r="AW156" s="11" t="s">
        <v>34</v>
      </c>
      <c r="AX156" s="11" t="s">
        <v>85</v>
      </c>
      <c r="AY156" s="239" t="s">
        <v>178</v>
      </c>
    </row>
    <row r="157" s="1" customFormat="1" ht="25.5" customHeight="1">
      <c r="B157" s="185"/>
      <c r="C157" s="220" t="s">
        <v>239</v>
      </c>
      <c r="D157" s="220" t="s">
        <v>179</v>
      </c>
      <c r="E157" s="221" t="s">
        <v>240</v>
      </c>
      <c r="F157" s="222" t="s">
        <v>241</v>
      </c>
      <c r="G157" s="222"/>
      <c r="H157" s="222"/>
      <c r="I157" s="222"/>
      <c r="J157" s="223" t="s">
        <v>182</v>
      </c>
      <c r="K157" s="224">
        <v>120.634</v>
      </c>
      <c r="L157" s="225">
        <v>0</v>
      </c>
      <c r="M157" s="225"/>
      <c r="N157" s="226">
        <f>ROUND(L157*K157,2)</f>
        <v>0</v>
      </c>
      <c r="O157" s="226"/>
      <c r="P157" s="226"/>
      <c r="Q157" s="226"/>
      <c r="R157" s="189"/>
      <c r="T157" s="227" t="s">
        <v>5</v>
      </c>
      <c r="U157" s="57" t="s">
        <v>45</v>
      </c>
      <c r="V157" s="48"/>
      <c r="W157" s="228">
        <f>V157*K157</f>
        <v>0</v>
      </c>
      <c r="X157" s="228">
        <v>0.018630000000000001</v>
      </c>
      <c r="Y157" s="228">
        <f>X157*K157</f>
        <v>2.2474114200000002</v>
      </c>
      <c r="Z157" s="228">
        <v>0</v>
      </c>
      <c r="AA157" s="229">
        <f>Z157*K157</f>
        <v>0</v>
      </c>
      <c r="AR157" s="23" t="s">
        <v>183</v>
      </c>
      <c r="AT157" s="23" t="s">
        <v>179</v>
      </c>
      <c r="AU157" s="23" t="s">
        <v>90</v>
      </c>
      <c r="AY157" s="23" t="s">
        <v>178</v>
      </c>
      <c r="BE157" s="147">
        <f>IF(U157="základná",N157,0)</f>
        <v>0</v>
      </c>
      <c r="BF157" s="147">
        <f>IF(U157="znížená",N157,0)</f>
        <v>0</v>
      </c>
      <c r="BG157" s="147">
        <f>IF(U157="zákl. prenesená",N157,0)</f>
        <v>0</v>
      </c>
      <c r="BH157" s="147">
        <f>IF(U157="zníž. prenesená",N157,0)</f>
        <v>0</v>
      </c>
      <c r="BI157" s="147">
        <f>IF(U157="nulová",N157,0)</f>
        <v>0</v>
      </c>
      <c r="BJ157" s="23" t="s">
        <v>90</v>
      </c>
      <c r="BK157" s="147">
        <f>ROUND(L157*K157,2)</f>
        <v>0</v>
      </c>
      <c r="BL157" s="23" t="s">
        <v>183</v>
      </c>
      <c r="BM157" s="23" t="s">
        <v>242</v>
      </c>
    </row>
    <row r="158" s="11" customFormat="1" ht="16.5" customHeight="1">
      <c r="B158" s="230"/>
      <c r="C158" s="231"/>
      <c r="D158" s="231"/>
      <c r="E158" s="232" t="s">
        <v>5</v>
      </c>
      <c r="F158" s="233" t="s">
        <v>243</v>
      </c>
      <c r="G158" s="234"/>
      <c r="H158" s="234"/>
      <c r="I158" s="234"/>
      <c r="J158" s="231"/>
      <c r="K158" s="235">
        <v>120.634</v>
      </c>
      <c r="L158" s="231"/>
      <c r="M158" s="231"/>
      <c r="N158" s="231"/>
      <c r="O158" s="231"/>
      <c r="P158" s="231"/>
      <c r="Q158" s="231"/>
      <c r="R158" s="236"/>
      <c r="T158" s="237"/>
      <c r="U158" s="231"/>
      <c r="V158" s="231"/>
      <c r="W158" s="231"/>
      <c r="X158" s="231"/>
      <c r="Y158" s="231"/>
      <c r="Z158" s="231"/>
      <c r="AA158" s="238"/>
      <c r="AT158" s="239" t="s">
        <v>186</v>
      </c>
      <c r="AU158" s="239" t="s">
        <v>90</v>
      </c>
      <c r="AV158" s="11" t="s">
        <v>90</v>
      </c>
      <c r="AW158" s="11" t="s">
        <v>34</v>
      </c>
      <c r="AX158" s="11" t="s">
        <v>85</v>
      </c>
      <c r="AY158" s="239" t="s">
        <v>178</v>
      </c>
    </row>
    <row r="159" s="1" customFormat="1" ht="25.5" customHeight="1">
      <c r="B159" s="185"/>
      <c r="C159" s="220" t="s">
        <v>244</v>
      </c>
      <c r="D159" s="220" t="s">
        <v>179</v>
      </c>
      <c r="E159" s="221" t="s">
        <v>245</v>
      </c>
      <c r="F159" s="222" t="s">
        <v>246</v>
      </c>
      <c r="G159" s="222"/>
      <c r="H159" s="222"/>
      <c r="I159" s="222"/>
      <c r="J159" s="223" t="s">
        <v>182</v>
      </c>
      <c r="K159" s="224">
        <v>48.759</v>
      </c>
      <c r="L159" s="225">
        <v>0</v>
      </c>
      <c r="M159" s="225"/>
      <c r="N159" s="226">
        <f>ROUND(L159*K159,2)</f>
        <v>0</v>
      </c>
      <c r="O159" s="226"/>
      <c r="P159" s="226"/>
      <c r="Q159" s="226"/>
      <c r="R159" s="189"/>
      <c r="T159" s="227" t="s">
        <v>5</v>
      </c>
      <c r="U159" s="57" t="s">
        <v>45</v>
      </c>
      <c r="V159" s="48"/>
      <c r="W159" s="228">
        <f>V159*K159</f>
        <v>0</v>
      </c>
      <c r="X159" s="228">
        <v>0.01311</v>
      </c>
      <c r="Y159" s="228">
        <f>X159*K159</f>
        <v>0.63923048999999998</v>
      </c>
      <c r="Z159" s="228">
        <v>0</v>
      </c>
      <c r="AA159" s="229">
        <f>Z159*K159</f>
        <v>0</v>
      </c>
      <c r="AR159" s="23" t="s">
        <v>183</v>
      </c>
      <c r="AT159" s="23" t="s">
        <v>179</v>
      </c>
      <c r="AU159" s="23" t="s">
        <v>90</v>
      </c>
      <c r="AY159" s="23" t="s">
        <v>178</v>
      </c>
      <c r="BE159" s="147">
        <f>IF(U159="základná",N159,0)</f>
        <v>0</v>
      </c>
      <c r="BF159" s="147">
        <f>IF(U159="znížená",N159,0)</f>
        <v>0</v>
      </c>
      <c r="BG159" s="147">
        <f>IF(U159="zákl. prenesená",N159,0)</f>
        <v>0</v>
      </c>
      <c r="BH159" s="147">
        <f>IF(U159="zníž. prenesená",N159,0)</f>
        <v>0</v>
      </c>
      <c r="BI159" s="147">
        <f>IF(U159="nulová",N159,0)</f>
        <v>0</v>
      </c>
      <c r="BJ159" s="23" t="s">
        <v>90</v>
      </c>
      <c r="BK159" s="147">
        <f>ROUND(L159*K159,2)</f>
        <v>0</v>
      </c>
      <c r="BL159" s="23" t="s">
        <v>183</v>
      </c>
      <c r="BM159" s="23" t="s">
        <v>247</v>
      </c>
    </row>
    <row r="160" s="11" customFormat="1" ht="16.5" customHeight="1">
      <c r="B160" s="230"/>
      <c r="C160" s="231"/>
      <c r="D160" s="231"/>
      <c r="E160" s="232" t="s">
        <v>5</v>
      </c>
      <c r="F160" s="233" t="s">
        <v>218</v>
      </c>
      <c r="G160" s="234"/>
      <c r="H160" s="234"/>
      <c r="I160" s="234"/>
      <c r="J160" s="231"/>
      <c r="K160" s="235">
        <v>48.759</v>
      </c>
      <c r="L160" s="231"/>
      <c r="M160" s="231"/>
      <c r="N160" s="231"/>
      <c r="O160" s="231"/>
      <c r="P160" s="231"/>
      <c r="Q160" s="231"/>
      <c r="R160" s="236"/>
      <c r="T160" s="237"/>
      <c r="U160" s="231"/>
      <c r="V160" s="231"/>
      <c r="W160" s="231"/>
      <c r="X160" s="231"/>
      <c r="Y160" s="231"/>
      <c r="Z160" s="231"/>
      <c r="AA160" s="238"/>
      <c r="AT160" s="239" t="s">
        <v>186</v>
      </c>
      <c r="AU160" s="239" t="s">
        <v>90</v>
      </c>
      <c r="AV160" s="11" t="s">
        <v>90</v>
      </c>
      <c r="AW160" s="11" t="s">
        <v>34</v>
      </c>
      <c r="AX160" s="11" t="s">
        <v>85</v>
      </c>
      <c r="AY160" s="239" t="s">
        <v>178</v>
      </c>
    </row>
    <row r="161" s="10" customFormat="1" ht="29.88" customHeight="1">
      <c r="B161" s="207"/>
      <c r="C161" s="208"/>
      <c r="D161" s="217" t="s">
        <v>140</v>
      </c>
      <c r="E161" s="217"/>
      <c r="F161" s="217"/>
      <c r="G161" s="217"/>
      <c r="H161" s="217"/>
      <c r="I161" s="217"/>
      <c r="J161" s="217"/>
      <c r="K161" s="217"/>
      <c r="L161" s="217"/>
      <c r="M161" s="217"/>
      <c r="N161" s="218">
        <f>BK161</f>
        <v>0</v>
      </c>
      <c r="O161" s="219"/>
      <c r="P161" s="219"/>
      <c r="Q161" s="219"/>
      <c r="R161" s="210"/>
      <c r="T161" s="211"/>
      <c r="U161" s="208"/>
      <c r="V161" s="208"/>
      <c r="W161" s="212">
        <f>SUM(W162:W185)</f>
        <v>0</v>
      </c>
      <c r="X161" s="208"/>
      <c r="Y161" s="212">
        <f>SUM(Y162:Y185)</f>
        <v>98.161419999999993</v>
      </c>
      <c r="Z161" s="208"/>
      <c r="AA161" s="213">
        <f>SUM(AA162:AA185)</f>
        <v>4.8954800000000001</v>
      </c>
      <c r="AR161" s="214" t="s">
        <v>85</v>
      </c>
      <c r="AT161" s="215" t="s">
        <v>77</v>
      </c>
      <c r="AU161" s="215" t="s">
        <v>85</v>
      </c>
      <c r="AY161" s="214" t="s">
        <v>178</v>
      </c>
      <c r="BK161" s="216">
        <f>SUM(BK162:BK185)</f>
        <v>0</v>
      </c>
    </row>
    <row r="162" s="1" customFormat="1" ht="38.25" customHeight="1">
      <c r="B162" s="185"/>
      <c r="C162" s="220" t="s">
        <v>248</v>
      </c>
      <c r="D162" s="220" t="s">
        <v>179</v>
      </c>
      <c r="E162" s="221" t="s">
        <v>249</v>
      </c>
      <c r="F162" s="222" t="s">
        <v>250</v>
      </c>
      <c r="G162" s="222"/>
      <c r="H162" s="222"/>
      <c r="I162" s="222"/>
      <c r="J162" s="223" t="s">
        <v>182</v>
      </c>
      <c r="K162" s="224">
        <v>959.70299999999997</v>
      </c>
      <c r="L162" s="225">
        <v>0</v>
      </c>
      <c r="M162" s="225"/>
      <c r="N162" s="226">
        <f>ROUND(L162*K162,2)</f>
        <v>0</v>
      </c>
      <c r="O162" s="226"/>
      <c r="P162" s="226"/>
      <c r="Q162" s="226"/>
      <c r="R162" s="189"/>
      <c r="T162" s="227" t="s">
        <v>5</v>
      </c>
      <c r="U162" s="57" t="s">
        <v>45</v>
      </c>
      <c r="V162" s="48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3" t="s">
        <v>183</v>
      </c>
      <c r="AT162" s="23" t="s">
        <v>179</v>
      </c>
      <c r="AU162" s="23" t="s">
        <v>90</v>
      </c>
      <c r="AY162" s="23" t="s">
        <v>178</v>
      </c>
      <c r="BE162" s="147">
        <f>IF(U162="základná",N162,0)</f>
        <v>0</v>
      </c>
      <c r="BF162" s="147">
        <f>IF(U162="znížená",N162,0)</f>
        <v>0</v>
      </c>
      <c r="BG162" s="147">
        <f>IF(U162="zákl. prenesená",N162,0)</f>
        <v>0</v>
      </c>
      <c r="BH162" s="147">
        <f>IF(U162="zníž. prenesená",N162,0)</f>
        <v>0</v>
      </c>
      <c r="BI162" s="147">
        <f>IF(U162="nulová",N162,0)</f>
        <v>0</v>
      </c>
      <c r="BJ162" s="23" t="s">
        <v>90</v>
      </c>
      <c r="BK162" s="147">
        <f>ROUND(L162*K162,2)</f>
        <v>0</v>
      </c>
      <c r="BL162" s="23" t="s">
        <v>183</v>
      </c>
      <c r="BM162" s="23" t="s">
        <v>251</v>
      </c>
    </row>
    <row r="163" s="1" customFormat="1" ht="25.5" customHeight="1">
      <c r="B163" s="185"/>
      <c r="C163" s="220" t="s">
        <v>252</v>
      </c>
      <c r="D163" s="220" t="s">
        <v>179</v>
      </c>
      <c r="E163" s="221" t="s">
        <v>253</v>
      </c>
      <c r="F163" s="222" t="s">
        <v>254</v>
      </c>
      <c r="G163" s="222"/>
      <c r="H163" s="222"/>
      <c r="I163" s="222"/>
      <c r="J163" s="223" t="s">
        <v>182</v>
      </c>
      <c r="K163" s="224">
        <v>895.096</v>
      </c>
      <c r="L163" s="225">
        <v>0</v>
      </c>
      <c r="M163" s="225"/>
      <c r="N163" s="226">
        <f>ROUND(L163*K163,2)</f>
        <v>0</v>
      </c>
      <c r="O163" s="226"/>
      <c r="P163" s="226"/>
      <c r="Q163" s="226"/>
      <c r="R163" s="189"/>
      <c r="T163" s="227" t="s">
        <v>5</v>
      </c>
      <c r="U163" s="57" t="s">
        <v>45</v>
      </c>
      <c r="V163" s="48"/>
      <c r="W163" s="228">
        <f>V163*K163</f>
        <v>0</v>
      </c>
      <c r="X163" s="228">
        <v>0.044999999999999998</v>
      </c>
      <c r="Y163" s="228">
        <f>X163*K163</f>
        <v>40.279319999999998</v>
      </c>
      <c r="Z163" s="228">
        <v>0</v>
      </c>
      <c r="AA163" s="229">
        <f>Z163*K163</f>
        <v>0</v>
      </c>
      <c r="AR163" s="23" t="s">
        <v>183</v>
      </c>
      <c r="AT163" s="23" t="s">
        <v>179</v>
      </c>
      <c r="AU163" s="23" t="s">
        <v>90</v>
      </c>
      <c r="AY163" s="23" t="s">
        <v>178</v>
      </c>
      <c r="BE163" s="147">
        <f>IF(U163="základná",N163,0)</f>
        <v>0</v>
      </c>
      <c r="BF163" s="147">
        <f>IF(U163="znížená",N163,0)</f>
        <v>0</v>
      </c>
      <c r="BG163" s="147">
        <f>IF(U163="zákl. prenesená",N163,0)</f>
        <v>0</v>
      </c>
      <c r="BH163" s="147">
        <f>IF(U163="zníž. prenesená",N163,0)</f>
        <v>0</v>
      </c>
      <c r="BI163" s="147">
        <f>IF(U163="nulová",N163,0)</f>
        <v>0</v>
      </c>
      <c r="BJ163" s="23" t="s">
        <v>90</v>
      </c>
      <c r="BK163" s="147">
        <f>ROUND(L163*K163,2)</f>
        <v>0</v>
      </c>
      <c r="BL163" s="23" t="s">
        <v>183</v>
      </c>
      <c r="BM163" s="23" t="s">
        <v>255</v>
      </c>
    </row>
    <row r="164" s="1" customFormat="1" ht="38.25" customHeight="1">
      <c r="B164" s="185"/>
      <c r="C164" s="220" t="s">
        <v>256</v>
      </c>
      <c r="D164" s="220" t="s">
        <v>179</v>
      </c>
      <c r="E164" s="221" t="s">
        <v>257</v>
      </c>
      <c r="F164" s="222" t="s">
        <v>258</v>
      </c>
      <c r="G164" s="222"/>
      <c r="H164" s="222"/>
      <c r="I164" s="222"/>
      <c r="J164" s="223" t="s">
        <v>182</v>
      </c>
      <c r="K164" s="224">
        <v>1205</v>
      </c>
      <c r="L164" s="225">
        <v>0</v>
      </c>
      <c r="M164" s="225"/>
      <c r="N164" s="226">
        <f>ROUND(L164*K164,2)</f>
        <v>0</v>
      </c>
      <c r="O164" s="226"/>
      <c r="P164" s="226"/>
      <c r="Q164" s="226"/>
      <c r="R164" s="189"/>
      <c r="T164" s="227" t="s">
        <v>5</v>
      </c>
      <c r="U164" s="57" t="s">
        <v>45</v>
      </c>
      <c r="V164" s="48"/>
      <c r="W164" s="228">
        <f>V164*K164</f>
        <v>0</v>
      </c>
      <c r="X164" s="228">
        <v>0.023990000000000001</v>
      </c>
      <c r="Y164" s="228">
        <f>X164*K164</f>
        <v>28.90795</v>
      </c>
      <c r="Z164" s="228">
        <v>0</v>
      </c>
      <c r="AA164" s="229">
        <f>Z164*K164</f>
        <v>0</v>
      </c>
      <c r="AR164" s="23" t="s">
        <v>183</v>
      </c>
      <c r="AT164" s="23" t="s">
        <v>179</v>
      </c>
      <c r="AU164" s="23" t="s">
        <v>90</v>
      </c>
      <c r="AY164" s="23" t="s">
        <v>178</v>
      </c>
      <c r="BE164" s="147">
        <f>IF(U164="základná",N164,0)</f>
        <v>0</v>
      </c>
      <c r="BF164" s="147">
        <f>IF(U164="znížená",N164,0)</f>
        <v>0</v>
      </c>
      <c r="BG164" s="147">
        <f>IF(U164="zákl. prenesená",N164,0)</f>
        <v>0</v>
      </c>
      <c r="BH164" s="147">
        <f>IF(U164="zníž. prenesená",N164,0)</f>
        <v>0</v>
      </c>
      <c r="BI164" s="147">
        <f>IF(U164="nulová",N164,0)</f>
        <v>0</v>
      </c>
      <c r="BJ164" s="23" t="s">
        <v>90</v>
      </c>
      <c r="BK164" s="147">
        <f>ROUND(L164*K164,2)</f>
        <v>0</v>
      </c>
      <c r="BL164" s="23" t="s">
        <v>183</v>
      </c>
      <c r="BM164" s="23" t="s">
        <v>259</v>
      </c>
    </row>
    <row r="165" s="1" customFormat="1" ht="51" customHeight="1">
      <c r="B165" s="185"/>
      <c r="C165" s="220" t="s">
        <v>260</v>
      </c>
      <c r="D165" s="220" t="s">
        <v>179</v>
      </c>
      <c r="E165" s="221" t="s">
        <v>261</v>
      </c>
      <c r="F165" s="222" t="s">
        <v>262</v>
      </c>
      <c r="G165" s="222"/>
      <c r="H165" s="222"/>
      <c r="I165" s="222"/>
      <c r="J165" s="223" t="s">
        <v>182</v>
      </c>
      <c r="K165" s="224">
        <v>1205</v>
      </c>
      <c r="L165" s="225">
        <v>0</v>
      </c>
      <c r="M165" s="225"/>
      <c r="N165" s="226">
        <f>ROUND(L165*K165,2)</f>
        <v>0</v>
      </c>
      <c r="O165" s="226"/>
      <c r="P165" s="226"/>
      <c r="Q165" s="226"/>
      <c r="R165" s="189"/>
      <c r="T165" s="227" t="s">
        <v>5</v>
      </c>
      <c r="U165" s="57" t="s">
        <v>45</v>
      </c>
      <c r="V165" s="48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3" t="s">
        <v>183</v>
      </c>
      <c r="AT165" s="23" t="s">
        <v>179</v>
      </c>
      <c r="AU165" s="23" t="s">
        <v>90</v>
      </c>
      <c r="AY165" s="23" t="s">
        <v>178</v>
      </c>
      <c r="BE165" s="147">
        <f>IF(U165="základná",N165,0)</f>
        <v>0</v>
      </c>
      <c r="BF165" s="147">
        <f>IF(U165="znížená",N165,0)</f>
        <v>0</v>
      </c>
      <c r="BG165" s="147">
        <f>IF(U165="zákl. prenesená",N165,0)</f>
        <v>0</v>
      </c>
      <c r="BH165" s="147">
        <f>IF(U165="zníž. prenesená",N165,0)</f>
        <v>0</v>
      </c>
      <c r="BI165" s="147">
        <f>IF(U165="nulová",N165,0)</f>
        <v>0</v>
      </c>
      <c r="BJ165" s="23" t="s">
        <v>90</v>
      </c>
      <c r="BK165" s="147">
        <f>ROUND(L165*K165,2)</f>
        <v>0</v>
      </c>
      <c r="BL165" s="23" t="s">
        <v>183</v>
      </c>
      <c r="BM165" s="23" t="s">
        <v>263</v>
      </c>
    </row>
    <row r="166" s="1" customFormat="1" ht="38.25" customHeight="1">
      <c r="B166" s="185"/>
      <c r="C166" s="220" t="s">
        <v>10</v>
      </c>
      <c r="D166" s="220" t="s">
        <v>179</v>
      </c>
      <c r="E166" s="221" t="s">
        <v>264</v>
      </c>
      <c r="F166" s="222" t="s">
        <v>265</v>
      </c>
      <c r="G166" s="222"/>
      <c r="H166" s="222"/>
      <c r="I166" s="222"/>
      <c r="J166" s="223" t="s">
        <v>182</v>
      </c>
      <c r="K166" s="224">
        <v>1205</v>
      </c>
      <c r="L166" s="225">
        <v>0</v>
      </c>
      <c r="M166" s="225"/>
      <c r="N166" s="226">
        <f>ROUND(L166*K166,2)</f>
        <v>0</v>
      </c>
      <c r="O166" s="226"/>
      <c r="P166" s="226"/>
      <c r="Q166" s="226"/>
      <c r="R166" s="189"/>
      <c r="T166" s="227" t="s">
        <v>5</v>
      </c>
      <c r="U166" s="57" t="s">
        <v>45</v>
      </c>
      <c r="V166" s="48"/>
      <c r="W166" s="228">
        <f>V166*K166</f>
        <v>0</v>
      </c>
      <c r="X166" s="228">
        <v>0.023990000000000001</v>
      </c>
      <c r="Y166" s="228">
        <f>X166*K166</f>
        <v>28.90795</v>
      </c>
      <c r="Z166" s="228">
        <v>0</v>
      </c>
      <c r="AA166" s="229">
        <f>Z166*K166</f>
        <v>0</v>
      </c>
      <c r="AR166" s="23" t="s">
        <v>183</v>
      </c>
      <c r="AT166" s="23" t="s">
        <v>179</v>
      </c>
      <c r="AU166" s="23" t="s">
        <v>90</v>
      </c>
      <c r="AY166" s="23" t="s">
        <v>178</v>
      </c>
      <c r="BE166" s="147">
        <f>IF(U166="základná",N166,0)</f>
        <v>0</v>
      </c>
      <c r="BF166" s="147">
        <f>IF(U166="znížená",N166,0)</f>
        <v>0</v>
      </c>
      <c r="BG166" s="147">
        <f>IF(U166="zákl. prenesená",N166,0)</f>
        <v>0</v>
      </c>
      <c r="BH166" s="147">
        <f>IF(U166="zníž. prenesená",N166,0)</f>
        <v>0</v>
      </c>
      <c r="BI166" s="147">
        <f>IF(U166="nulová",N166,0)</f>
        <v>0</v>
      </c>
      <c r="BJ166" s="23" t="s">
        <v>90</v>
      </c>
      <c r="BK166" s="147">
        <f>ROUND(L166*K166,2)</f>
        <v>0</v>
      </c>
      <c r="BL166" s="23" t="s">
        <v>183</v>
      </c>
      <c r="BM166" s="23" t="s">
        <v>266</v>
      </c>
    </row>
    <row r="167" s="1" customFormat="1" ht="25.5" customHeight="1">
      <c r="B167" s="185"/>
      <c r="C167" s="220" t="s">
        <v>267</v>
      </c>
      <c r="D167" s="220" t="s">
        <v>179</v>
      </c>
      <c r="E167" s="221" t="s">
        <v>268</v>
      </c>
      <c r="F167" s="222" t="s">
        <v>269</v>
      </c>
      <c r="G167" s="222"/>
      <c r="H167" s="222"/>
      <c r="I167" s="222"/>
      <c r="J167" s="223" t="s">
        <v>182</v>
      </c>
      <c r="K167" s="224">
        <v>1205</v>
      </c>
      <c r="L167" s="225">
        <v>0</v>
      </c>
      <c r="M167" s="225"/>
      <c r="N167" s="226">
        <f>ROUND(L167*K167,2)</f>
        <v>0</v>
      </c>
      <c r="O167" s="226"/>
      <c r="P167" s="226"/>
      <c r="Q167" s="226"/>
      <c r="R167" s="189"/>
      <c r="T167" s="227" t="s">
        <v>5</v>
      </c>
      <c r="U167" s="57" t="s">
        <v>45</v>
      </c>
      <c r="V167" s="48"/>
      <c r="W167" s="228">
        <f>V167*K167</f>
        <v>0</v>
      </c>
      <c r="X167" s="228">
        <v>5.0000000000000002E-05</v>
      </c>
      <c r="Y167" s="228">
        <f>X167*K167</f>
        <v>0.060250000000000005</v>
      </c>
      <c r="Z167" s="228">
        <v>0</v>
      </c>
      <c r="AA167" s="229">
        <f>Z167*K167</f>
        <v>0</v>
      </c>
      <c r="AR167" s="23" t="s">
        <v>183</v>
      </c>
      <c r="AT167" s="23" t="s">
        <v>179</v>
      </c>
      <c r="AU167" s="23" t="s">
        <v>90</v>
      </c>
      <c r="AY167" s="23" t="s">
        <v>178</v>
      </c>
      <c r="BE167" s="147">
        <f>IF(U167="základná",N167,0)</f>
        <v>0</v>
      </c>
      <c r="BF167" s="147">
        <f>IF(U167="znížená",N167,0)</f>
        <v>0</v>
      </c>
      <c r="BG167" s="147">
        <f>IF(U167="zákl. prenesená",N167,0)</f>
        <v>0</v>
      </c>
      <c r="BH167" s="147">
        <f>IF(U167="zníž. prenesená",N167,0)</f>
        <v>0</v>
      </c>
      <c r="BI167" s="147">
        <f>IF(U167="nulová",N167,0)</f>
        <v>0</v>
      </c>
      <c r="BJ167" s="23" t="s">
        <v>90</v>
      </c>
      <c r="BK167" s="147">
        <f>ROUND(L167*K167,2)</f>
        <v>0</v>
      </c>
      <c r="BL167" s="23" t="s">
        <v>183</v>
      </c>
      <c r="BM167" s="23" t="s">
        <v>270</v>
      </c>
    </row>
    <row r="168" s="1" customFormat="1" ht="25.5" customHeight="1">
      <c r="B168" s="185"/>
      <c r="C168" s="220" t="s">
        <v>271</v>
      </c>
      <c r="D168" s="220" t="s">
        <v>179</v>
      </c>
      <c r="E168" s="221" t="s">
        <v>272</v>
      </c>
      <c r="F168" s="222" t="s">
        <v>273</v>
      </c>
      <c r="G168" s="222"/>
      <c r="H168" s="222"/>
      <c r="I168" s="222"/>
      <c r="J168" s="223" t="s">
        <v>182</v>
      </c>
      <c r="K168" s="224">
        <v>1205</v>
      </c>
      <c r="L168" s="225">
        <v>0</v>
      </c>
      <c r="M168" s="225"/>
      <c r="N168" s="226">
        <f>ROUND(L168*K168,2)</f>
        <v>0</v>
      </c>
      <c r="O168" s="226"/>
      <c r="P168" s="226"/>
      <c r="Q168" s="226"/>
      <c r="R168" s="189"/>
      <c r="T168" s="227" t="s">
        <v>5</v>
      </c>
      <c r="U168" s="57" t="s">
        <v>45</v>
      </c>
      <c r="V168" s="48"/>
      <c r="W168" s="228">
        <f>V168*K168</f>
        <v>0</v>
      </c>
      <c r="X168" s="228">
        <v>0</v>
      </c>
      <c r="Y168" s="228">
        <f>X168*K168</f>
        <v>0</v>
      </c>
      <c r="Z168" s="228">
        <v>0</v>
      </c>
      <c r="AA168" s="229">
        <f>Z168*K168</f>
        <v>0</v>
      </c>
      <c r="AR168" s="23" t="s">
        <v>183</v>
      </c>
      <c r="AT168" s="23" t="s">
        <v>179</v>
      </c>
      <c r="AU168" s="23" t="s">
        <v>90</v>
      </c>
      <c r="AY168" s="23" t="s">
        <v>178</v>
      </c>
      <c r="BE168" s="147">
        <f>IF(U168="základná",N168,0)</f>
        <v>0</v>
      </c>
      <c r="BF168" s="147">
        <f>IF(U168="znížená",N168,0)</f>
        <v>0</v>
      </c>
      <c r="BG168" s="147">
        <f>IF(U168="zákl. prenesená",N168,0)</f>
        <v>0</v>
      </c>
      <c r="BH168" s="147">
        <f>IF(U168="zníž. prenesená",N168,0)</f>
        <v>0</v>
      </c>
      <c r="BI168" s="147">
        <f>IF(U168="nulová",N168,0)</f>
        <v>0</v>
      </c>
      <c r="BJ168" s="23" t="s">
        <v>90</v>
      </c>
      <c r="BK168" s="147">
        <f>ROUND(L168*K168,2)</f>
        <v>0</v>
      </c>
      <c r="BL168" s="23" t="s">
        <v>183</v>
      </c>
      <c r="BM168" s="23" t="s">
        <v>274</v>
      </c>
    </row>
    <row r="169" s="1" customFormat="1" ht="16.5" customHeight="1">
      <c r="B169" s="185"/>
      <c r="C169" s="220" t="s">
        <v>275</v>
      </c>
      <c r="D169" s="220" t="s">
        <v>179</v>
      </c>
      <c r="E169" s="221" t="s">
        <v>276</v>
      </c>
      <c r="F169" s="222" t="s">
        <v>277</v>
      </c>
      <c r="G169" s="222"/>
      <c r="H169" s="222"/>
      <c r="I169" s="222"/>
      <c r="J169" s="223" t="s">
        <v>278</v>
      </c>
      <c r="K169" s="224">
        <v>1</v>
      </c>
      <c r="L169" s="225">
        <v>0</v>
      </c>
      <c r="M169" s="225"/>
      <c r="N169" s="226">
        <f>ROUND(L169*K169,2)</f>
        <v>0</v>
      </c>
      <c r="O169" s="226"/>
      <c r="P169" s="226"/>
      <c r="Q169" s="226"/>
      <c r="R169" s="189"/>
      <c r="T169" s="227" t="s">
        <v>5</v>
      </c>
      <c r="U169" s="57" t="s">
        <v>45</v>
      </c>
      <c r="V169" s="48"/>
      <c r="W169" s="228">
        <f>V169*K169</f>
        <v>0</v>
      </c>
      <c r="X169" s="228">
        <v>0.0033400000000000001</v>
      </c>
      <c r="Y169" s="228">
        <f>X169*K169</f>
        <v>0.0033400000000000001</v>
      </c>
      <c r="Z169" s="228">
        <v>0</v>
      </c>
      <c r="AA169" s="229">
        <f>Z169*K169</f>
        <v>0</v>
      </c>
      <c r="AR169" s="23" t="s">
        <v>183</v>
      </c>
      <c r="AT169" s="23" t="s">
        <v>179</v>
      </c>
      <c r="AU169" s="23" t="s">
        <v>90</v>
      </c>
      <c r="AY169" s="23" t="s">
        <v>178</v>
      </c>
      <c r="BE169" s="147">
        <f>IF(U169="základná",N169,0)</f>
        <v>0</v>
      </c>
      <c r="BF169" s="147">
        <f>IF(U169="znížená",N169,0)</f>
        <v>0</v>
      </c>
      <c r="BG169" s="147">
        <f>IF(U169="zákl. prenesená",N169,0)</f>
        <v>0</v>
      </c>
      <c r="BH169" s="147">
        <f>IF(U169="zníž. prenesená",N169,0)</f>
        <v>0</v>
      </c>
      <c r="BI169" s="147">
        <f>IF(U169="nulová",N169,0)</f>
        <v>0</v>
      </c>
      <c r="BJ169" s="23" t="s">
        <v>90</v>
      </c>
      <c r="BK169" s="147">
        <f>ROUND(L169*K169,2)</f>
        <v>0</v>
      </c>
      <c r="BL169" s="23" t="s">
        <v>183</v>
      </c>
      <c r="BM169" s="23" t="s">
        <v>279</v>
      </c>
    </row>
    <row r="170" s="1" customFormat="1" ht="16.5" customHeight="1">
      <c r="B170" s="185"/>
      <c r="C170" s="220" t="s">
        <v>280</v>
      </c>
      <c r="D170" s="220" t="s">
        <v>179</v>
      </c>
      <c r="E170" s="221" t="s">
        <v>281</v>
      </c>
      <c r="F170" s="222" t="s">
        <v>282</v>
      </c>
      <c r="G170" s="222"/>
      <c r="H170" s="222"/>
      <c r="I170" s="222"/>
      <c r="J170" s="223" t="s">
        <v>278</v>
      </c>
      <c r="K170" s="224">
        <v>29</v>
      </c>
      <c r="L170" s="225">
        <v>0</v>
      </c>
      <c r="M170" s="225"/>
      <c r="N170" s="226">
        <f>ROUND(L170*K170,2)</f>
        <v>0</v>
      </c>
      <c r="O170" s="226"/>
      <c r="P170" s="226"/>
      <c r="Q170" s="226"/>
      <c r="R170" s="189"/>
      <c r="T170" s="227" t="s">
        <v>5</v>
      </c>
      <c r="U170" s="57" t="s">
        <v>45</v>
      </c>
      <c r="V170" s="48"/>
      <c r="W170" s="228">
        <f>V170*K170</f>
        <v>0</v>
      </c>
      <c r="X170" s="228">
        <v>9.0000000000000006E-05</v>
      </c>
      <c r="Y170" s="228">
        <f>X170*K170</f>
        <v>0.0026100000000000003</v>
      </c>
      <c r="Z170" s="228">
        <v>0</v>
      </c>
      <c r="AA170" s="229">
        <f>Z170*K170</f>
        <v>0</v>
      </c>
      <c r="AR170" s="23" t="s">
        <v>183</v>
      </c>
      <c r="AT170" s="23" t="s">
        <v>179</v>
      </c>
      <c r="AU170" s="23" t="s">
        <v>90</v>
      </c>
      <c r="AY170" s="23" t="s">
        <v>178</v>
      </c>
      <c r="BE170" s="147">
        <f>IF(U170="základná",N170,0)</f>
        <v>0</v>
      </c>
      <c r="BF170" s="147">
        <f>IF(U170="znížená",N170,0)</f>
        <v>0</v>
      </c>
      <c r="BG170" s="147">
        <f>IF(U170="zákl. prenesená",N170,0)</f>
        <v>0</v>
      </c>
      <c r="BH170" s="147">
        <f>IF(U170="zníž. prenesená",N170,0)</f>
        <v>0</v>
      </c>
      <c r="BI170" s="147">
        <f>IF(U170="nulová",N170,0)</f>
        <v>0</v>
      </c>
      <c r="BJ170" s="23" t="s">
        <v>90</v>
      </c>
      <c r="BK170" s="147">
        <f>ROUND(L170*K170,2)</f>
        <v>0</v>
      </c>
      <c r="BL170" s="23" t="s">
        <v>183</v>
      </c>
      <c r="BM170" s="23" t="s">
        <v>283</v>
      </c>
    </row>
    <row r="171" s="1" customFormat="1" ht="25.5" customHeight="1">
      <c r="B171" s="185"/>
      <c r="C171" s="220" t="s">
        <v>284</v>
      </c>
      <c r="D171" s="220" t="s">
        <v>179</v>
      </c>
      <c r="E171" s="221" t="s">
        <v>285</v>
      </c>
      <c r="F171" s="222" t="s">
        <v>286</v>
      </c>
      <c r="G171" s="222"/>
      <c r="H171" s="222"/>
      <c r="I171" s="222"/>
      <c r="J171" s="223" t="s">
        <v>278</v>
      </c>
      <c r="K171" s="224">
        <v>30</v>
      </c>
      <c r="L171" s="225">
        <v>0</v>
      </c>
      <c r="M171" s="225"/>
      <c r="N171" s="226">
        <f>ROUND(L171*K171,2)</f>
        <v>0</v>
      </c>
      <c r="O171" s="226"/>
      <c r="P171" s="226"/>
      <c r="Q171" s="226"/>
      <c r="R171" s="189"/>
      <c r="T171" s="227" t="s">
        <v>5</v>
      </c>
      <c r="U171" s="57" t="s">
        <v>45</v>
      </c>
      <c r="V171" s="48"/>
      <c r="W171" s="228">
        <f>V171*K171</f>
        <v>0</v>
      </c>
      <c r="X171" s="228">
        <v>0</v>
      </c>
      <c r="Y171" s="228">
        <f>X171*K171</f>
        <v>0</v>
      </c>
      <c r="Z171" s="228">
        <v>0.014</v>
      </c>
      <c r="AA171" s="229">
        <f>Z171*K171</f>
        <v>0.41999999999999998</v>
      </c>
      <c r="AR171" s="23" t="s">
        <v>183</v>
      </c>
      <c r="AT171" s="23" t="s">
        <v>179</v>
      </c>
      <c r="AU171" s="23" t="s">
        <v>90</v>
      </c>
      <c r="AY171" s="23" t="s">
        <v>178</v>
      </c>
      <c r="BE171" s="147">
        <f>IF(U171="základná",N171,0)</f>
        <v>0</v>
      </c>
      <c r="BF171" s="147">
        <f>IF(U171="znížená",N171,0)</f>
        <v>0</v>
      </c>
      <c r="BG171" s="147">
        <f>IF(U171="zákl. prenesená",N171,0)</f>
        <v>0</v>
      </c>
      <c r="BH171" s="147">
        <f>IF(U171="zníž. prenesená",N171,0)</f>
        <v>0</v>
      </c>
      <c r="BI171" s="147">
        <f>IF(U171="nulová",N171,0)</f>
        <v>0</v>
      </c>
      <c r="BJ171" s="23" t="s">
        <v>90</v>
      </c>
      <c r="BK171" s="147">
        <f>ROUND(L171*K171,2)</f>
        <v>0</v>
      </c>
      <c r="BL171" s="23" t="s">
        <v>183</v>
      </c>
      <c r="BM171" s="23" t="s">
        <v>287</v>
      </c>
    </row>
    <row r="172" s="1" customFormat="1" ht="16.5" customHeight="1">
      <c r="B172" s="47"/>
      <c r="C172" s="48"/>
      <c r="D172" s="48"/>
      <c r="E172" s="48"/>
      <c r="F172" s="240" t="s">
        <v>288</v>
      </c>
      <c r="G172" s="68"/>
      <c r="H172" s="68"/>
      <c r="I172" s="68"/>
      <c r="J172" s="48"/>
      <c r="K172" s="48"/>
      <c r="L172" s="48"/>
      <c r="M172" s="48"/>
      <c r="N172" s="48"/>
      <c r="O172" s="48"/>
      <c r="P172" s="48"/>
      <c r="Q172" s="48"/>
      <c r="R172" s="49"/>
      <c r="T172" s="241"/>
      <c r="U172" s="48"/>
      <c r="V172" s="48"/>
      <c r="W172" s="48"/>
      <c r="X172" s="48"/>
      <c r="Y172" s="48"/>
      <c r="Z172" s="48"/>
      <c r="AA172" s="95"/>
      <c r="AT172" s="23" t="s">
        <v>289</v>
      </c>
      <c r="AU172" s="23" t="s">
        <v>90</v>
      </c>
    </row>
    <row r="173" s="1" customFormat="1" ht="38.25" customHeight="1">
      <c r="B173" s="185"/>
      <c r="C173" s="220" t="s">
        <v>290</v>
      </c>
      <c r="D173" s="220" t="s">
        <v>179</v>
      </c>
      <c r="E173" s="221" t="s">
        <v>291</v>
      </c>
      <c r="F173" s="222" t="s">
        <v>292</v>
      </c>
      <c r="G173" s="222"/>
      <c r="H173" s="222"/>
      <c r="I173" s="222"/>
      <c r="J173" s="223" t="s">
        <v>182</v>
      </c>
      <c r="K173" s="224">
        <v>895.096</v>
      </c>
      <c r="L173" s="225">
        <v>0</v>
      </c>
      <c r="M173" s="225"/>
      <c r="N173" s="226">
        <f>ROUND(L173*K173,2)</f>
        <v>0</v>
      </c>
      <c r="O173" s="226"/>
      <c r="P173" s="226"/>
      <c r="Q173" s="226"/>
      <c r="R173" s="189"/>
      <c r="T173" s="227" t="s">
        <v>5</v>
      </c>
      <c r="U173" s="57" t="s">
        <v>45</v>
      </c>
      <c r="V173" s="48"/>
      <c r="W173" s="228">
        <f>V173*K173</f>
        <v>0</v>
      </c>
      <c r="X173" s="228">
        <v>0</v>
      </c>
      <c r="Y173" s="228">
        <f>X173*K173</f>
        <v>0</v>
      </c>
      <c r="Z173" s="228">
        <v>0.0050000000000000001</v>
      </c>
      <c r="AA173" s="229">
        <f>Z173*K173</f>
        <v>4.4754800000000001</v>
      </c>
      <c r="AR173" s="23" t="s">
        <v>183</v>
      </c>
      <c r="AT173" s="23" t="s">
        <v>179</v>
      </c>
      <c r="AU173" s="23" t="s">
        <v>90</v>
      </c>
      <c r="AY173" s="23" t="s">
        <v>178</v>
      </c>
      <c r="BE173" s="147">
        <f>IF(U173="základná",N173,0)</f>
        <v>0</v>
      </c>
      <c r="BF173" s="147">
        <f>IF(U173="znížená",N173,0)</f>
        <v>0</v>
      </c>
      <c r="BG173" s="147">
        <f>IF(U173="zákl. prenesená",N173,0)</f>
        <v>0</v>
      </c>
      <c r="BH173" s="147">
        <f>IF(U173="zníž. prenesená",N173,0)</f>
        <v>0</v>
      </c>
      <c r="BI173" s="147">
        <f>IF(U173="nulová",N173,0)</f>
        <v>0</v>
      </c>
      <c r="BJ173" s="23" t="s">
        <v>90</v>
      </c>
      <c r="BK173" s="147">
        <f>ROUND(L173*K173,2)</f>
        <v>0</v>
      </c>
      <c r="BL173" s="23" t="s">
        <v>183</v>
      </c>
      <c r="BM173" s="23" t="s">
        <v>293</v>
      </c>
    </row>
    <row r="174" s="11" customFormat="1" ht="16.5" customHeight="1">
      <c r="B174" s="230"/>
      <c r="C174" s="231"/>
      <c r="D174" s="231"/>
      <c r="E174" s="232" t="s">
        <v>5</v>
      </c>
      <c r="F174" s="233" t="s">
        <v>294</v>
      </c>
      <c r="G174" s="234"/>
      <c r="H174" s="234"/>
      <c r="I174" s="234"/>
      <c r="J174" s="231"/>
      <c r="K174" s="235">
        <v>878.01400000000001</v>
      </c>
      <c r="L174" s="231"/>
      <c r="M174" s="231"/>
      <c r="N174" s="231"/>
      <c r="O174" s="231"/>
      <c r="P174" s="231"/>
      <c r="Q174" s="231"/>
      <c r="R174" s="236"/>
      <c r="T174" s="237"/>
      <c r="U174" s="231"/>
      <c r="V174" s="231"/>
      <c r="W174" s="231"/>
      <c r="X174" s="231"/>
      <c r="Y174" s="231"/>
      <c r="Z174" s="231"/>
      <c r="AA174" s="238"/>
      <c r="AT174" s="239" t="s">
        <v>186</v>
      </c>
      <c r="AU174" s="239" t="s">
        <v>90</v>
      </c>
      <c r="AV174" s="11" t="s">
        <v>90</v>
      </c>
      <c r="AW174" s="11" t="s">
        <v>34</v>
      </c>
      <c r="AX174" s="11" t="s">
        <v>78</v>
      </c>
      <c r="AY174" s="239" t="s">
        <v>178</v>
      </c>
    </row>
    <row r="175" s="11" customFormat="1" ht="16.5" customHeight="1">
      <c r="B175" s="230"/>
      <c r="C175" s="231"/>
      <c r="D175" s="231"/>
      <c r="E175" s="232" t="s">
        <v>5</v>
      </c>
      <c r="F175" s="242" t="s">
        <v>295</v>
      </c>
      <c r="G175" s="231"/>
      <c r="H175" s="231"/>
      <c r="I175" s="231"/>
      <c r="J175" s="231"/>
      <c r="K175" s="235">
        <v>17.082000000000001</v>
      </c>
      <c r="L175" s="231"/>
      <c r="M175" s="231"/>
      <c r="N175" s="231"/>
      <c r="O175" s="231"/>
      <c r="P175" s="231"/>
      <c r="Q175" s="231"/>
      <c r="R175" s="236"/>
      <c r="T175" s="237"/>
      <c r="U175" s="231"/>
      <c r="V175" s="231"/>
      <c r="W175" s="231"/>
      <c r="X175" s="231"/>
      <c r="Y175" s="231"/>
      <c r="Z175" s="231"/>
      <c r="AA175" s="238"/>
      <c r="AT175" s="239" t="s">
        <v>186</v>
      </c>
      <c r="AU175" s="239" t="s">
        <v>90</v>
      </c>
      <c r="AV175" s="11" t="s">
        <v>90</v>
      </c>
      <c r="AW175" s="11" t="s">
        <v>34</v>
      </c>
      <c r="AX175" s="11" t="s">
        <v>78</v>
      </c>
      <c r="AY175" s="239" t="s">
        <v>178</v>
      </c>
    </row>
    <row r="176" s="12" customFormat="1" ht="16.5" customHeight="1">
      <c r="B176" s="243"/>
      <c r="C176" s="244"/>
      <c r="D176" s="244"/>
      <c r="E176" s="245" t="s">
        <v>5</v>
      </c>
      <c r="F176" s="246" t="s">
        <v>296</v>
      </c>
      <c r="G176" s="244"/>
      <c r="H176" s="244"/>
      <c r="I176" s="244"/>
      <c r="J176" s="244"/>
      <c r="K176" s="247">
        <v>895.096</v>
      </c>
      <c r="L176" s="244"/>
      <c r="M176" s="244"/>
      <c r="N176" s="244"/>
      <c r="O176" s="244"/>
      <c r="P176" s="244"/>
      <c r="Q176" s="244"/>
      <c r="R176" s="248"/>
      <c r="T176" s="249"/>
      <c r="U176" s="244"/>
      <c r="V176" s="244"/>
      <c r="W176" s="244"/>
      <c r="X176" s="244"/>
      <c r="Y176" s="244"/>
      <c r="Z176" s="244"/>
      <c r="AA176" s="250"/>
      <c r="AT176" s="251" t="s">
        <v>186</v>
      </c>
      <c r="AU176" s="251" t="s">
        <v>90</v>
      </c>
      <c r="AV176" s="12" t="s">
        <v>183</v>
      </c>
      <c r="AW176" s="12" t="s">
        <v>34</v>
      </c>
      <c r="AX176" s="12" t="s">
        <v>85</v>
      </c>
      <c r="AY176" s="251" t="s">
        <v>178</v>
      </c>
    </row>
    <row r="177" s="1" customFormat="1" ht="38.25" customHeight="1">
      <c r="B177" s="185"/>
      <c r="C177" s="220" t="s">
        <v>297</v>
      </c>
      <c r="D177" s="220" t="s">
        <v>179</v>
      </c>
      <c r="E177" s="221" t="s">
        <v>298</v>
      </c>
      <c r="F177" s="222" t="s">
        <v>299</v>
      </c>
      <c r="G177" s="222"/>
      <c r="H177" s="222"/>
      <c r="I177" s="222"/>
      <c r="J177" s="223" t="s">
        <v>300</v>
      </c>
      <c r="K177" s="224">
        <v>4.9340000000000002</v>
      </c>
      <c r="L177" s="225">
        <v>0</v>
      </c>
      <c r="M177" s="225"/>
      <c r="N177" s="226">
        <f>ROUND(L177*K177,2)</f>
        <v>0</v>
      </c>
      <c r="O177" s="226"/>
      <c r="P177" s="226"/>
      <c r="Q177" s="226"/>
      <c r="R177" s="189"/>
      <c r="T177" s="227" t="s">
        <v>5</v>
      </c>
      <c r="U177" s="57" t="s">
        <v>45</v>
      </c>
      <c r="V177" s="48"/>
      <c r="W177" s="228">
        <f>V177*K177</f>
        <v>0</v>
      </c>
      <c r="X177" s="228">
        <v>0</v>
      </c>
      <c r="Y177" s="228">
        <f>X177*K177</f>
        <v>0</v>
      </c>
      <c r="Z177" s="228">
        <v>0</v>
      </c>
      <c r="AA177" s="229">
        <f>Z177*K177</f>
        <v>0</v>
      </c>
      <c r="AR177" s="23" t="s">
        <v>183</v>
      </c>
      <c r="AT177" s="23" t="s">
        <v>179</v>
      </c>
      <c r="AU177" s="23" t="s">
        <v>90</v>
      </c>
      <c r="AY177" s="23" t="s">
        <v>178</v>
      </c>
      <c r="BE177" s="147">
        <f>IF(U177="základná",N177,0)</f>
        <v>0</v>
      </c>
      <c r="BF177" s="147">
        <f>IF(U177="znížená",N177,0)</f>
        <v>0</v>
      </c>
      <c r="BG177" s="147">
        <f>IF(U177="zákl. prenesená",N177,0)</f>
        <v>0</v>
      </c>
      <c r="BH177" s="147">
        <f>IF(U177="zníž. prenesená",N177,0)</f>
        <v>0</v>
      </c>
      <c r="BI177" s="147">
        <f>IF(U177="nulová",N177,0)</f>
        <v>0</v>
      </c>
      <c r="BJ177" s="23" t="s">
        <v>90</v>
      </c>
      <c r="BK177" s="147">
        <f>ROUND(L177*K177,2)</f>
        <v>0</v>
      </c>
      <c r="BL177" s="23" t="s">
        <v>183</v>
      </c>
      <c r="BM177" s="23" t="s">
        <v>301</v>
      </c>
    </row>
    <row r="178" s="1" customFormat="1" ht="25.5" customHeight="1">
      <c r="B178" s="185"/>
      <c r="C178" s="220" t="s">
        <v>302</v>
      </c>
      <c r="D178" s="220" t="s">
        <v>179</v>
      </c>
      <c r="E178" s="221" t="s">
        <v>303</v>
      </c>
      <c r="F178" s="222" t="s">
        <v>304</v>
      </c>
      <c r="G178" s="222"/>
      <c r="H178" s="222"/>
      <c r="I178" s="222"/>
      <c r="J178" s="223" t="s">
        <v>300</v>
      </c>
      <c r="K178" s="224">
        <v>4.9340000000000002</v>
      </c>
      <c r="L178" s="225">
        <v>0</v>
      </c>
      <c r="M178" s="225"/>
      <c r="N178" s="226">
        <f>ROUND(L178*K178,2)</f>
        <v>0</v>
      </c>
      <c r="O178" s="226"/>
      <c r="P178" s="226"/>
      <c r="Q178" s="226"/>
      <c r="R178" s="189"/>
      <c r="T178" s="227" t="s">
        <v>5</v>
      </c>
      <c r="U178" s="57" t="s">
        <v>45</v>
      </c>
      <c r="V178" s="48"/>
      <c r="W178" s="228">
        <f>V178*K178</f>
        <v>0</v>
      </c>
      <c r="X178" s="228">
        <v>0</v>
      </c>
      <c r="Y178" s="228">
        <f>X178*K178</f>
        <v>0</v>
      </c>
      <c r="Z178" s="228">
        <v>0</v>
      </c>
      <c r="AA178" s="229">
        <f>Z178*K178</f>
        <v>0</v>
      </c>
      <c r="AR178" s="23" t="s">
        <v>183</v>
      </c>
      <c r="AT178" s="23" t="s">
        <v>179</v>
      </c>
      <c r="AU178" s="23" t="s">
        <v>90</v>
      </c>
      <c r="AY178" s="23" t="s">
        <v>178</v>
      </c>
      <c r="BE178" s="147">
        <f>IF(U178="základná",N178,0)</f>
        <v>0</v>
      </c>
      <c r="BF178" s="147">
        <f>IF(U178="znížená",N178,0)</f>
        <v>0</v>
      </c>
      <c r="BG178" s="147">
        <f>IF(U178="zákl. prenesená",N178,0)</f>
        <v>0</v>
      </c>
      <c r="BH178" s="147">
        <f>IF(U178="zníž. prenesená",N178,0)</f>
        <v>0</v>
      </c>
      <c r="BI178" s="147">
        <f>IF(U178="nulová",N178,0)</f>
        <v>0</v>
      </c>
      <c r="BJ178" s="23" t="s">
        <v>90</v>
      </c>
      <c r="BK178" s="147">
        <f>ROUND(L178*K178,2)</f>
        <v>0</v>
      </c>
      <c r="BL178" s="23" t="s">
        <v>183</v>
      </c>
      <c r="BM178" s="23" t="s">
        <v>305</v>
      </c>
    </row>
    <row r="179" s="1" customFormat="1" ht="25.5" customHeight="1">
      <c r="B179" s="185"/>
      <c r="C179" s="220" t="s">
        <v>306</v>
      </c>
      <c r="D179" s="220" t="s">
        <v>179</v>
      </c>
      <c r="E179" s="221" t="s">
        <v>307</v>
      </c>
      <c r="F179" s="222" t="s">
        <v>308</v>
      </c>
      <c r="G179" s="222"/>
      <c r="H179" s="222"/>
      <c r="I179" s="222"/>
      <c r="J179" s="223" t="s">
        <v>300</v>
      </c>
      <c r="K179" s="224">
        <v>4.9340000000000002</v>
      </c>
      <c r="L179" s="225">
        <v>0</v>
      </c>
      <c r="M179" s="225"/>
      <c r="N179" s="226">
        <f>ROUND(L179*K179,2)</f>
        <v>0</v>
      </c>
      <c r="O179" s="226"/>
      <c r="P179" s="226"/>
      <c r="Q179" s="226"/>
      <c r="R179" s="189"/>
      <c r="T179" s="227" t="s">
        <v>5</v>
      </c>
      <c r="U179" s="57" t="s">
        <v>45</v>
      </c>
      <c r="V179" s="48"/>
      <c r="W179" s="228">
        <f>V179*K179</f>
        <v>0</v>
      </c>
      <c r="X179" s="228">
        <v>0</v>
      </c>
      <c r="Y179" s="228">
        <f>X179*K179</f>
        <v>0</v>
      </c>
      <c r="Z179" s="228">
        <v>0</v>
      </c>
      <c r="AA179" s="229">
        <f>Z179*K179</f>
        <v>0</v>
      </c>
      <c r="AR179" s="23" t="s">
        <v>183</v>
      </c>
      <c r="AT179" s="23" t="s">
        <v>179</v>
      </c>
      <c r="AU179" s="23" t="s">
        <v>90</v>
      </c>
      <c r="AY179" s="23" t="s">
        <v>178</v>
      </c>
      <c r="BE179" s="147">
        <f>IF(U179="základná",N179,0)</f>
        <v>0</v>
      </c>
      <c r="BF179" s="147">
        <f>IF(U179="znížená",N179,0)</f>
        <v>0</v>
      </c>
      <c r="BG179" s="147">
        <f>IF(U179="zákl. prenesená",N179,0)</f>
        <v>0</v>
      </c>
      <c r="BH179" s="147">
        <f>IF(U179="zníž. prenesená",N179,0)</f>
        <v>0</v>
      </c>
      <c r="BI179" s="147">
        <f>IF(U179="nulová",N179,0)</f>
        <v>0</v>
      </c>
      <c r="BJ179" s="23" t="s">
        <v>90</v>
      </c>
      <c r="BK179" s="147">
        <f>ROUND(L179*K179,2)</f>
        <v>0</v>
      </c>
      <c r="BL179" s="23" t="s">
        <v>183</v>
      </c>
      <c r="BM179" s="23" t="s">
        <v>309</v>
      </c>
    </row>
    <row r="180" s="1" customFormat="1" ht="25.5" customHeight="1">
      <c r="B180" s="185"/>
      <c r="C180" s="220" t="s">
        <v>310</v>
      </c>
      <c r="D180" s="220" t="s">
        <v>179</v>
      </c>
      <c r="E180" s="221" t="s">
        <v>311</v>
      </c>
      <c r="F180" s="222" t="s">
        <v>312</v>
      </c>
      <c r="G180" s="222"/>
      <c r="H180" s="222"/>
      <c r="I180" s="222"/>
      <c r="J180" s="223" t="s">
        <v>300</v>
      </c>
      <c r="K180" s="224">
        <v>93.745999999999995</v>
      </c>
      <c r="L180" s="225">
        <v>0</v>
      </c>
      <c r="M180" s="225"/>
      <c r="N180" s="226">
        <f>ROUND(L180*K180,2)</f>
        <v>0</v>
      </c>
      <c r="O180" s="226"/>
      <c r="P180" s="226"/>
      <c r="Q180" s="226"/>
      <c r="R180" s="189"/>
      <c r="T180" s="227" t="s">
        <v>5</v>
      </c>
      <c r="U180" s="57" t="s">
        <v>45</v>
      </c>
      <c r="V180" s="48"/>
      <c r="W180" s="228">
        <f>V180*K180</f>
        <v>0</v>
      </c>
      <c r="X180" s="228">
        <v>0</v>
      </c>
      <c r="Y180" s="228">
        <f>X180*K180</f>
        <v>0</v>
      </c>
      <c r="Z180" s="228">
        <v>0</v>
      </c>
      <c r="AA180" s="229">
        <f>Z180*K180</f>
        <v>0</v>
      </c>
      <c r="AR180" s="23" t="s">
        <v>183</v>
      </c>
      <c r="AT180" s="23" t="s">
        <v>179</v>
      </c>
      <c r="AU180" s="23" t="s">
        <v>90</v>
      </c>
      <c r="AY180" s="23" t="s">
        <v>178</v>
      </c>
      <c r="BE180" s="147">
        <f>IF(U180="základná",N180,0)</f>
        <v>0</v>
      </c>
      <c r="BF180" s="147">
        <f>IF(U180="znížená",N180,0)</f>
        <v>0</v>
      </c>
      <c r="BG180" s="147">
        <f>IF(U180="zákl. prenesená",N180,0)</f>
        <v>0</v>
      </c>
      <c r="BH180" s="147">
        <f>IF(U180="zníž. prenesená",N180,0)</f>
        <v>0</v>
      </c>
      <c r="BI180" s="147">
        <f>IF(U180="nulová",N180,0)</f>
        <v>0</v>
      </c>
      <c r="BJ180" s="23" t="s">
        <v>90</v>
      </c>
      <c r="BK180" s="147">
        <f>ROUND(L180*K180,2)</f>
        <v>0</v>
      </c>
      <c r="BL180" s="23" t="s">
        <v>183</v>
      </c>
      <c r="BM180" s="23" t="s">
        <v>313</v>
      </c>
    </row>
    <row r="181" s="1" customFormat="1" ht="16.5" customHeight="1">
      <c r="B181" s="47"/>
      <c r="C181" s="48"/>
      <c r="D181" s="48"/>
      <c r="E181" s="48"/>
      <c r="F181" s="240" t="s">
        <v>314</v>
      </c>
      <c r="G181" s="68"/>
      <c r="H181" s="68"/>
      <c r="I181" s="68"/>
      <c r="J181" s="48"/>
      <c r="K181" s="48"/>
      <c r="L181" s="48"/>
      <c r="M181" s="48"/>
      <c r="N181" s="48"/>
      <c r="O181" s="48"/>
      <c r="P181" s="48"/>
      <c r="Q181" s="48"/>
      <c r="R181" s="49"/>
      <c r="T181" s="241"/>
      <c r="U181" s="48"/>
      <c r="V181" s="48"/>
      <c r="W181" s="48"/>
      <c r="X181" s="48"/>
      <c r="Y181" s="48"/>
      <c r="Z181" s="48"/>
      <c r="AA181" s="95"/>
      <c r="AT181" s="23" t="s">
        <v>289</v>
      </c>
      <c r="AU181" s="23" t="s">
        <v>90</v>
      </c>
    </row>
    <row r="182" s="1" customFormat="1" ht="25.5" customHeight="1">
      <c r="B182" s="185"/>
      <c r="C182" s="220" t="s">
        <v>315</v>
      </c>
      <c r="D182" s="220" t="s">
        <v>179</v>
      </c>
      <c r="E182" s="221" t="s">
        <v>316</v>
      </c>
      <c r="F182" s="222" t="s">
        <v>317</v>
      </c>
      <c r="G182" s="222"/>
      <c r="H182" s="222"/>
      <c r="I182" s="222"/>
      <c r="J182" s="223" t="s">
        <v>300</v>
      </c>
      <c r="K182" s="224">
        <v>4.9340000000000002</v>
      </c>
      <c r="L182" s="225">
        <v>0</v>
      </c>
      <c r="M182" s="225"/>
      <c r="N182" s="226">
        <f>ROUND(L182*K182,2)</f>
        <v>0</v>
      </c>
      <c r="O182" s="226"/>
      <c r="P182" s="226"/>
      <c r="Q182" s="226"/>
      <c r="R182" s="189"/>
      <c r="T182" s="227" t="s">
        <v>5</v>
      </c>
      <c r="U182" s="57" t="s">
        <v>45</v>
      </c>
      <c r="V182" s="48"/>
      <c r="W182" s="228">
        <f>V182*K182</f>
        <v>0</v>
      </c>
      <c r="X182" s="228">
        <v>0</v>
      </c>
      <c r="Y182" s="228">
        <f>X182*K182</f>
        <v>0</v>
      </c>
      <c r="Z182" s="228">
        <v>0</v>
      </c>
      <c r="AA182" s="229">
        <f>Z182*K182</f>
        <v>0</v>
      </c>
      <c r="AR182" s="23" t="s">
        <v>183</v>
      </c>
      <c r="AT182" s="23" t="s">
        <v>179</v>
      </c>
      <c r="AU182" s="23" t="s">
        <v>90</v>
      </c>
      <c r="AY182" s="23" t="s">
        <v>178</v>
      </c>
      <c r="BE182" s="147">
        <f>IF(U182="základná",N182,0)</f>
        <v>0</v>
      </c>
      <c r="BF182" s="147">
        <f>IF(U182="znížená",N182,0)</f>
        <v>0</v>
      </c>
      <c r="BG182" s="147">
        <f>IF(U182="zákl. prenesená",N182,0)</f>
        <v>0</v>
      </c>
      <c r="BH182" s="147">
        <f>IF(U182="zníž. prenesená",N182,0)</f>
        <v>0</v>
      </c>
      <c r="BI182" s="147">
        <f>IF(U182="nulová",N182,0)</f>
        <v>0</v>
      </c>
      <c r="BJ182" s="23" t="s">
        <v>90</v>
      </c>
      <c r="BK182" s="147">
        <f>ROUND(L182*K182,2)</f>
        <v>0</v>
      </c>
      <c r="BL182" s="23" t="s">
        <v>183</v>
      </c>
      <c r="BM182" s="23" t="s">
        <v>318</v>
      </c>
    </row>
    <row r="183" s="1" customFormat="1" ht="25.5" customHeight="1">
      <c r="B183" s="185"/>
      <c r="C183" s="220" t="s">
        <v>319</v>
      </c>
      <c r="D183" s="220" t="s">
        <v>179</v>
      </c>
      <c r="E183" s="221" t="s">
        <v>320</v>
      </c>
      <c r="F183" s="222" t="s">
        <v>321</v>
      </c>
      <c r="G183" s="222"/>
      <c r="H183" s="222"/>
      <c r="I183" s="222"/>
      <c r="J183" s="223" t="s">
        <v>300</v>
      </c>
      <c r="K183" s="224">
        <v>29.603999999999999</v>
      </c>
      <c r="L183" s="225">
        <v>0</v>
      </c>
      <c r="M183" s="225"/>
      <c r="N183" s="226">
        <f>ROUND(L183*K183,2)</f>
        <v>0</v>
      </c>
      <c r="O183" s="226"/>
      <c r="P183" s="226"/>
      <c r="Q183" s="226"/>
      <c r="R183" s="189"/>
      <c r="T183" s="227" t="s">
        <v>5</v>
      </c>
      <c r="U183" s="57" t="s">
        <v>45</v>
      </c>
      <c r="V183" s="48"/>
      <c r="W183" s="228">
        <f>V183*K183</f>
        <v>0</v>
      </c>
      <c r="X183" s="228">
        <v>0</v>
      </c>
      <c r="Y183" s="228">
        <f>X183*K183</f>
        <v>0</v>
      </c>
      <c r="Z183" s="228">
        <v>0</v>
      </c>
      <c r="AA183" s="229">
        <f>Z183*K183</f>
        <v>0</v>
      </c>
      <c r="AR183" s="23" t="s">
        <v>183</v>
      </c>
      <c r="AT183" s="23" t="s">
        <v>179</v>
      </c>
      <c r="AU183" s="23" t="s">
        <v>90</v>
      </c>
      <c r="AY183" s="23" t="s">
        <v>178</v>
      </c>
      <c r="BE183" s="147">
        <f>IF(U183="základná",N183,0)</f>
        <v>0</v>
      </c>
      <c r="BF183" s="147">
        <f>IF(U183="znížená",N183,0)</f>
        <v>0</v>
      </c>
      <c r="BG183" s="147">
        <f>IF(U183="zákl. prenesená",N183,0)</f>
        <v>0</v>
      </c>
      <c r="BH183" s="147">
        <f>IF(U183="zníž. prenesená",N183,0)</f>
        <v>0</v>
      </c>
      <c r="BI183" s="147">
        <f>IF(U183="nulová",N183,0)</f>
        <v>0</v>
      </c>
      <c r="BJ183" s="23" t="s">
        <v>90</v>
      </c>
      <c r="BK183" s="147">
        <f>ROUND(L183*K183,2)</f>
        <v>0</v>
      </c>
      <c r="BL183" s="23" t="s">
        <v>183</v>
      </c>
      <c r="BM183" s="23" t="s">
        <v>322</v>
      </c>
    </row>
    <row r="184" s="1" customFormat="1" ht="25.5" customHeight="1">
      <c r="B184" s="185"/>
      <c r="C184" s="220" t="s">
        <v>323</v>
      </c>
      <c r="D184" s="220" t="s">
        <v>179</v>
      </c>
      <c r="E184" s="221" t="s">
        <v>324</v>
      </c>
      <c r="F184" s="222" t="s">
        <v>325</v>
      </c>
      <c r="G184" s="222"/>
      <c r="H184" s="222"/>
      <c r="I184" s="222"/>
      <c r="J184" s="223" t="s">
        <v>300</v>
      </c>
      <c r="K184" s="224">
        <v>4.8949999999999996</v>
      </c>
      <c r="L184" s="225">
        <v>0</v>
      </c>
      <c r="M184" s="225"/>
      <c r="N184" s="226">
        <f>ROUND(L184*K184,2)</f>
        <v>0</v>
      </c>
      <c r="O184" s="226"/>
      <c r="P184" s="226"/>
      <c r="Q184" s="226"/>
      <c r="R184" s="189"/>
      <c r="T184" s="227" t="s">
        <v>5</v>
      </c>
      <c r="U184" s="57" t="s">
        <v>45</v>
      </c>
      <c r="V184" s="48"/>
      <c r="W184" s="228">
        <f>V184*K184</f>
        <v>0</v>
      </c>
      <c r="X184" s="228">
        <v>0</v>
      </c>
      <c r="Y184" s="228">
        <f>X184*K184</f>
        <v>0</v>
      </c>
      <c r="Z184" s="228">
        <v>0</v>
      </c>
      <c r="AA184" s="229">
        <f>Z184*K184</f>
        <v>0</v>
      </c>
      <c r="AR184" s="23" t="s">
        <v>183</v>
      </c>
      <c r="AT184" s="23" t="s">
        <v>179</v>
      </c>
      <c r="AU184" s="23" t="s">
        <v>90</v>
      </c>
      <c r="AY184" s="23" t="s">
        <v>178</v>
      </c>
      <c r="BE184" s="147">
        <f>IF(U184="základná",N184,0)</f>
        <v>0</v>
      </c>
      <c r="BF184" s="147">
        <f>IF(U184="znížená",N184,0)</f>
        <v>0</v>
      </c>
      <c r="BG184" s="147">
        <f>IF(U184="zákl. prenesená",N184,0)</f>
        <v>0</v>
      </c>
      <c r="BH184" s="147">
        <f>IF(U184="zníž. prenesená",N184,0)</f>
        <v>0</v>
      </c>
      <c r="BI184" s="147">
        <f>IF(U184="nulová",N184,0)</f>
        <v>0</v>
      </c>
      <c r="BJ184" s="23" t="s">
        <v>90</v>
      </c>
      <c r="BK184" s="147">
        <f>ROUND(L184*K184,2)</f>
        <v>0</v>
      </c>
      <c r="BL184" s="23" t="s">
        <v>183</v>
      </c>
      <c r="BM184" s="23" t="s">
        <v>326</v>
      </c>
    </row>
    <row r="185" s="1" customFormat="1" ht="25.5" customHeight="1">
      <c r="B185" s="185"/>
      <c r="C185" s="220" t="s">
        <v>327</v>
      </c>
      <c r="D185" s="220" t="s">
        <v>179</v>
      </c>
      <c r="E185" s="221" t="s">
        <v>328</v>
      </c>
      <c r="F185" s="222" t="s">
        <v>329</v>
      </c>
      <c r="G185" s="222"/>
      <c r="H185" s="222"/>
      <c r="I185" s="222"/>
      <c r="J185" s="223" t="s">
        <v>300</v>
      </c>
      <c r="K185" s="224">
        <v>0.039</v>
      </c>
      <c r="L185" s="225">
        <v>0</v>
      </c>
      <c r="M185" s="225"/>
      <c r="N185" s="226">
        <f>ROUND(L185*K185,2)</f>
        <v>0</v>
      </c>
      <c r="O185" s="226"/>
      <c r="P185" s="226"/>
      <c r="Q185" s="226"/>
      <c r="R185" s="189"/>
      <c r="T185" s="227" t="s">
        <v>5</v>
      </c>
      <c r="U185" s="57" t="s">
        <v>45</v>
      </c>
      <c r="V185" s="48"/>
      <c r="W185" s="228">
        <f>V185*K185</f>
        <v>0</v>
      </c>
      <c r="X185" s="228">
        <v>0</v>
      </c>
      <c r="Y185" s="228">
        <f>X185*K185</f>
        <v>0</v>
      </c>
      <c r="Z185" s="228">
        <v>0</v>
      </c>
      <c r="AA185" s="229">
        <f>Z185*K185</f>
        <v>0</v>
      </c>
      <c r="AR185" s="23" t="s">
        <v>183</v>
      </c>
      <c r="AT185" s="23" t="s">
        <v>179</v>
      </c>
      <c r="AU185" s="23" t="s">
        <v>90</v>
      </c>
      <c r="AY185" s="23" t="s">
        <v>178</v>
      </c>
      <c r="BE185" s="147">
        <f>IF(U185="základná",N185,0)</f>
        <v>0</v>
      </c>
      <c r="BF185" s="147">
        <f>IF(U185="znížená",N185,0)</f>
        <v>0</v>
      </c>
      <c r="BG185" s="147">
        <f>IF(U185="zákl. prenesená",N185,0)</f>
        <v>0</v>
      </c>
      <c r="BH185" s="147">
        <f>IF(U185="zníž. prenesená",N185,0)</f>
        <v>0</v>
      </c>
      <c r="BI185" s="147">
        <f>IF(U185="nulová",N185,0)</f>
        <v>0</v>
      </c>
      <c r="BJ185" s="23" t="s">
        <v>90</v>
      </c>
      <c r="BK185" s="147">
        <f>ROUND(L185*K185,2)</f>
        <v>0</v>
      </c>
      <c r="BL185" s="23" t="s">
        <v>183</v>
      </c>
      <c r="BM185" s="23" t="s">
        <v>330</v>
      </c>
    </row>
    <row r="186" s="10" customFormat="1" ht="29.88" customHeight="1">
      <c r="B186" s="207"/>
      <c r="C186" s="208"/>
      <c r="D186" s="217" t="s">
        <v>141</v>
      </c>
      <c r="E186" s="217"/>
      <c r="F186" s="217"/>
      <c r="G186" s="217"/>
      <c r="H186" s="217"/>
      <c r="I186" s="217"/>
      <c r="J186" s="217"/>
      <c r="K186" s="217"/>
      <c r="L186" s="217"/>
      <c r="M186" s="217"/>
      <c r="N186" s="252">
        <f>BK186</f>
        <v>0</v>
      </c>
      <c r="O186" s="253"/>
      <c r="P186" s="253"/>
      <c r="Q186" s="253"/>
      <c r="R186" s="210"/>
      <c r="T186" s="211"/>
      <c r="U186" s="208"/>
      <c r="V186" s="208"/>
      <c r="W186" s="212">
        <f>W187</f>
        <v>0</v>
      </c>
      <c r="X186" s="208"/>
      <c r="Y186" s="212">
        <f>Y187</f>
        <v>0</v>
      </c>
      <c r="Z186" s="208"/>
      <c r="AA186" s="213">
        <f>AA187</f>
        <v>0</v>
      </c>
      <c r="AR186" s="214" t="s">
        <v>85</v>
      </c>
      <c r="AT186" s="215" t="s">
        <v>77</v>
      </c>
      <c r="AU186" s="215" t="s">
        <v>85</v>
      </c>
      <c r="AY186" s="214" t="s">
        <v>178</v>
      </c>
      <c r="BK186" s="216">
        <f>BK187</f>
        <v>0</v>
      </c>
    </row>
    <row r="187" s="1" customFormat="1" ht="38.25" customHeight="1">
      <c r="B187" s="185"/>
      <c r="C187" s="220" t="s">
        <v>331</v>
      </c>
      <c r="D187" s="220" t="s">
        <v>179</v>
      </c>
      <c r="E187" s="221" t="s">
        <v>332</v>
      </c>
      <c r="F187" s="222" t="s">
        <v>333</v>
      </c>
      <c r="G187" s="222"/>
      <c r="H187" s="222"/>
      <c r="I187" s="222"/>
      <c r="J187" s="223" t="s">
        <v>300</v>
      </c>
      <c r="K187" s="224">
        <v>133.852</v>
      </c>
      <c r="L187" s="225">
        <v>0</v>
      </c>
      <c r="M187" s="225"/>
      <c r="N187" s="226">
        <f>ROUND(L187*K187,2)</f>
        <v>0</v>
      </c>
      <c r="O187" s="226"/>
      <c r="P187" s="226"/>
      <c r="Q187" s="226"/>
      <c r="R187" s="189"/>
      <c r="T187" s="227" t="s">
        <v>5</v>
      </c>
      <c r="U187" s="57" t="s">
        <v>45</v>
      </c>
      <c r="V187" s="48"/>
      <c r="W187" s="228">
        <f>V187*K187</f>
        <v>0</v>
      </c>
      <c r="X187" s="228">
        <v>0</v>
      </c>
      <c r="Y187" s="228">
        <f>X187*K187</f>
        <v>0</v>
      </c>
      <c r="Z187" s="228">
        <v>0</v>
      </c>
      <c r="AA187" s="229">
        <f>Z187*K187</f>
        <v>0</v>
      </c>
      <c r="AR187" s="23" t="s">
        <v>183</v>
      </c>
      <c r="AT187" s="23" t="s">
        <v>179</v>
      </c>
      <c r="AU187" s="23" t="s">
        <v>90</v>
      </c>
      <c r="AY187" s="23" t="s">
        <v>178</v>
      </c>
      <c r="BE187" s="147">
        <f>IF(U187="základná",N187,0)</f>
        <v>0</v>
      </c>
      <c r="BF187" s="147">
        <f>IF(U187="znížená",N187,0)</f>
        <v>0</v>
      </c>
      <c r="BG187" s="147">
        <f>IF(U187="zákl. prenesená",N187,0)</f>
        <v>0</v>
      </c>
      <c r="BH187" s="147">
        <f>IF(U187="zníž. prenesená",N187,0)</f>
        <v>0</v>
      </c>
      <c r="BI187" s="147">
        <f>IF(U187="nulová",N187,0)</f>
        <v>0</v>
      </c>
      <c r="BJ187" s="23" t="s">
        <v>90</v>
      </c>
      <c r="BK187" s="147">
        <f>ROUND(L187*K187,2)</f>
        <v>0</v>
      </c>
      <c r="BL187" s="23" t="s">
        <v>183</v>
      </c>
      <c r="BM187" s="23" t="s">
        <v>334</v>
      </c>
    </row>
    <row r="188" s="10" customFormat="1" ht="37.44" customHeight="1">
      <c r="B188" s="207"/>
      <c r="C188" s="208"/>
      <c r="D188" s="209" t="s">
        <v>142</v>
      </c>
      <c r="E188" s="209"/>
      <c r="F188" s="209"/>
      <c r="G188" s="209"/>
      <c r="H188" s="209"/>
      <c r="I188" s="209"/>
      <c r="J188" s="209"/>
      <c r="K188" s="209"/>
      <c r="L188" s="209"/>
      <c r="M188" s="209"/>
      <c r="N188" s="254">
        <f>BK188</f>
        <v>0</v>
      </c>
      <c r="O188" s="255"/>
      <c r="P188" s="255"/>
      <c r="Q188" s="255"/>
      <c r="R188" s="210"/>
      <c r="T188" s="211"/>
      <c r="U188" s="208"/>
      <c r="V188" s="208"/>
      <c r="W188" s="212">
        <f>W189+W194+W214+W218+W222+W225</f>
        <v>0</v>
      </c>
      <c r="X188" s="208"/>
      <c r="Y188" s="212">
        <f>Y189+Y194+Y214+Y218+Y222+Y225</f>
        <v>0.90562469599999995</v>
      </c>
      <c r="Z188" s="208"/>
      <c r="AA188" s="213">
        <f>AA189+AA194+AA214+AA218+AA222+AA225</f>
        <v>0.038938</v>
      </c>
      <c r="AR188" s="214" t="s">
        <v>90</v>
      </c>
      <c r="AT188" s="215" t="s">
        <v>77</v>
      </c>
      <c r="AU188" s="215" t="s">
        <v>78</v>
      </c>
      <c r="AY188" s="214" t="s">
        <v>178</v>
      </c>
      <c r="BK188" s="216">
        <f>BK189+BK194+BK214+BK218+BK222+BK225</f>
        <v>0</v>
      </c>
    </row>
    <row r="189" s="10" customFormat="1" ht="19.92" customHeight="1">
      <c r="B189" s="207"/>
      <c r="C189" s="208"/>
      <c r="D189" s="217" t="s">
        <v>143</v>
      </c>
      <c r="E189" s="217"/>
      <c r="F189" s="217"/>
      <c r="G189" s="217"/>
      <c r="H189" s="217"/>
      <c r="I189" s="217"/>
      <c r="J189" s="217"/>
      <c r="K189" s="217"/>
      <c r="L189" s="217"/>
      <c r="M189" s="217"/>
      <c r="N189" s="218">
        <f>BK189</f>
        <v>0</v>
      </c>
      <c r="O189" s="219"/>
      <c r="P189" s="219"/>
      <c r="Q189" s="219"/>
      <c r="R189" s="210"/>
      <c r="T189" s="211"/>
      <c r="U189" s="208"/>
      <c r="V189" s="208"/>
      <c r="W189" s="212">
        <f>SUM(W190:W193)</f>
        <v>0</v>
      </c>
      <c r="X189" s="208"/>
      <c r="Y189" s="212">
        <f>SUM(Y190:Y193)</f>
        <v>0.0081557000000000001</v>
      </c>
      <c r="Z189" s="208"/>
      <c r="AA189" s="213">
        <f>SUM(AA190:AA193)</f>
        <v>0</v>
      </c>
      <c r="AR189" s="214" t="s">
        <v>90</v>
      </c>
      <c r="AT189" s="215" t="s">
        <v>77</v>
      </c>
      <c r="AU189" s="215" t="s">
        <v>85</v>
      </c>
      <c r="AY189" s="214" t="s">
        <v>178</v>
      </c>
      <c r="BK189" s="216">
        <f>SUM(BK190:BK193)</f>
        <v>0</v>
      </c>
    </row>
    <row r="190" s="1" customFormat="1" ht="38.25" customHeight="1">
      <c r="B190" s="185"/>
      <c r="C190" s="220" t="s">
        <v>335</v>
      </c>
      <c r="D190" s="220" t="s">
        <v>179</v>
      </c>
      <c r="E190" s="221" t="s">
        <v>336</v>
      </c>
      <c r="F190" s="222" t="s">
        <v>337</v>
      </c>
      <c r="G190" s="222"/>
      <c r="H190" s="222"/>
      <c r="I190" s="222"/>
      <c r="J190" s="223" t="s">
        <v>182</v>
      </c>
      <c r="K190" s="224">
        <v>3.218</v>
      </c>
      <c r="L190" s="225">
        <v>0</v>
      </c>
      <c r="M190" s="225"/>
      <c r="N190" s="226">
        <f>ROUND(L190*K190,2)</f>
        <v>0</v>
      </c>
      <c r="O190" s="226"/>
      <c r="P190" s="226"/>
      <c r="Q190" s="226"/>
      <c r="R190" s="189"/>
      <c r="T190" s="227" t="s">
        <v>5</v>
      </c>
      <c r="U190" s="57" t="s">
        <v>45</v>
      </c>
      <c r="V190" s="48"/>
      <c r="W190" s="228">
        <f>V190*K190</f>
        <v>0</v>
      </c>
      <c r="X190" s="228">
        <v>0.00115</v>
      </c>
      <c r="Y190" s="228">
        <f>X190*K190</f>
        <v>0.0037006999999999999</v>
      </c>
      <c r="Z190" s="228">
        <v>0</v>
      </c>
      <c r="AA190" s="229">
        <f>Z190*K190</f>
        <v>0</v>
      </c>
      <c r="AR190" s="23" t="s">
        <v>248</v>
      </c>
      <c r="AT190" s="23" t="s">
        <v>179</v>
      </c>
      <c r="AU190" s="23" t="s">
        <v>90</v>
      </c>
      <c r="AY190" s="23" t="s">
        <v>178</v>
      </c>
      <c r="BE190" s="147">
        <f>IF(U190="základná",N190,0)</f>
        <v>0</v>
      </c>
      <c r="BF190" s="147">
        <f>IF(U190="znížená",N190,0)</f>
        <v>0</v>
      </c>
      <c r="BG190" s="147">
        <f>IF(U190="zákl. prenesená",N190,0)</f>
        <v>0</v>
      </c>
      <c r="BH190" s="147">
        <f>IF(U190="zníž. prenesená",N190,0)</f>
        <v>0</v>
      </c>
      <c r="BI190" s="147">
        <f>IF(U190="nulová",N190,0)</f>
        <v>0</v>
      </c>
      <c r="BJ190" s="23" t="s">
        <v>90</v>
      </c>
      <c r="BK190" s="147">
        <f>ROUND(L190*K190,2)</f>
        <v>0</v>
      </c>
      <c r="BL190" s="23" t="s">
        <v>248</v>
      </c>
      <c r="BM190" s="23" t="s">
        <v>338</v>
      </c>
    </row>
    <row r="191" s="11" customFormat="1" ht="16.5" customHeight="1">
      <c r="B191" s="230"/>
      <c r="C191" s="231"/>
      <c r="D191" s="231"/>
      <c r="E191" s="232" t="s">
        <v>5</v>
      </c>
      <c r="F191" s="233" t="s">
        <v>339</v>
      </c>
      <c r="G191" s="234"/>
      <c r="H191" s="234"/>
      <c r="I191" s="234"/>
      <c r="J191" s="231"/>
      <c r="K191" s="235">
        <v>3.218</v>
      </c>
      <c r="L191" s="231"/>
      <c r="M191" s="231"/>
      <c r="N191" s="231"/>
      <c r="O191" s="231"/>
      <c r="P191" s="231"/>
      <c r="Q191" s="231"/>
      <c r="R191" s="236"/>
      <c r="T191" s="237"/>
      <c r="U191" s="231"/>
      <c r="V191" s="231"/>
      <c r="W191" s="231"/>
      <c r="X191" s="231"/>
      <c r="Y191" s="231"/>
      <c r="Z191" s="231"/>
      <c r="AA191" s="238"/>
      <c r="AT191" s="239" t="s">
        <v>186</v>
      </c>
      <c r="AU191" s="239" t="s">
        <v>90</v>
      </c>
      <c r="AV191" s="11" t="s">
        <v>90</v>
      </c>
      <c r="AW191" s="11" t="s">
        <v>34</v>
      </c>
      <c r="AX191" s="11" t="s">
        <v>85</v>
      </c>
      <c r="AY191" s="239" t="s">
        <v>178</v>
      </c>
    </row>
    <row r="192" s="1" customFormat="1" ht="25.5" customHeight="1">
      <c r="B192" s="185"/>
      <c r="C192" s="256" t="s">
        <v>340</v>
      </c>
      <c r="D192" s="256" t="s">
        <v>341</v>
      </c>
      <c r="E192" s="257" t="s">
        <v>342</v>
      </c>
      <c r="F192" s="258" t="s">
        <v>343</v>
      </c>
      <c r="G192" s="258"/>
      <c r="H192" s="258"/>
      <c r="I192" s="258"/>
      <c r="J192" s="259" t="s">
        <v>344</v>
      </c>
      <c r="K192" s="260">
        <v>0.13500000000000001</v>
      </c>
      <c r="L192" s="261">
        <v>0</v>
      </c>
      <c r="M192" s="261"/>
      <c r="N192" s="262">
        <f>ROUND(L192*K192,2)</f>
        <v>0</v>
      </c>
      <c r="O192" s="226"/>
      <c r="P192" s="226"/>
      <c r="Q192" s="226"/>
      <c r="R192" s="189"/>
      <c r="T192" s="227" t="s">
        <v>5</v>
      </c>
      <c r="U192" s="57" t="s">
        <v>45</v>
      </c>
      <c r="V192" s="48"/>
      <c r="W192" s="228">
        <f>V192*K192</f>
        <v>0</v>
      </c>
      <c r="X192" s="228">
        <v>0.033000000000000002</v>
      </c>
      <c r="Y192" s="228">
        <f>X192*K192</f>
        <v>0.0044550000000000006</v>
      </c>
      <c r="Z192" s="228">
        <v>0</v>
      </c>
      <c r="AA192" s="229">
        <f>Z192*K192</f>
        <v>0</v>
      </c>
      <c r="AR192" s="23" t="s">
        <v>319</v>
      </c>
      <c r="AT192" s="23" t="s">
        <v>341</v>
      </c>
      <c r="AU192" s="23" t="s">
        <v>90</v>
      </c>
      <c r="AY192" s="23" t="s">
        <v>178</v>
      </c>
      <c r="BE192" s="147">
        <f>IF(U192="základná",N192,0)</f>
        <v>0</v>
      </c>
      <c r="BF192" s="147">
        <f>IF(U192="znížená",N192,0)</f>
        <v>0</v>
      </c>
      <c r="BG192" s="147">
        <f>IF(U192="zákl. prenesená",N192,0)</f>
        <v>0</v>
      </c>
      <c r="BH192" s="147">
        <f>IF(U192="zníž. prenesená",N192,0)</f>
        <v>0</v>
      </c>
      <c r="BI192" s="147">
        <f>IF(U192="nulová",N192,0)</f>
        <v>0</v>
      </c>
      <c r="BJ192" s="23" t="s">
        <v>90</v>
      </c>
      <c r="BK192" s="147">
        <f>ROUND(L192*K192,2)</f>
        <v>0</v>
      </c>
      <c r="BL192" s="23" t="s">
        <v>248</v>
      </c>
      <c r="BM192" s="23" t="s">
        <v>345</v>
      </c>
    </row>
    <row r="193" s="1" customFormat="1" ht="25.5" customHeight="1">
      <c r="B193" s="185"/>
      <c r="C193" s="220" t="s">
        <v>346</v>
      </c>
      <c r="D193" s="220" t="s">
        <v>179</v>
      </c>
      <c r="E193" s="221" t="s">
        <v>347</v>
      </c>
      <c r="F193" s="222" t="s">
        <v>348</v>
      </c>
      <c r="G193" s="222"/>
      <c r="H193" s="222"/>
      <c r="I193" s="222"/>
      <c r="J193" s="223" t="s">
        <v>349</v>
      </c>
      <c r="K193" s="263">
        <v>0</v>
      </c>
      <c r="L193" s="225">
        <v>0</v>
      </c>
      <c r="M193" s="225"/>
      <c r="N193" s="226">
        <f>ROUND(L193*K193,2)</f>
        <v>0</v>
      </c>
      <c r="O193" s="226"/>
      <c r="P193" s="226"/>
      <c r="Q193" s="226"/>
      <c r="R193" s="189"/>
      <c r="T193" s="227" t="s">
        <v>5</v>
      </c>
      <c r="U193" s="57" t="s">
        <v>45</v>
      </c>
      <c r="V193" s="48"/>
      <c r="W193" s="228">
        <f>V193*K193</f>
        <v>0</v>
      </c>
      <c r="X193" s="228">
        <v>0</v>
      </c>
      <c r="Y193" s="228">
        <f>X193*K193</f>
        <v>0</v>
      </c>
      <c r="Z193" s="228">
        <v>0</v>
      </c>
      <c r="AA193" s="229">
        <f>Z193*K193</f>
        <v>0</v>
      </c>
      <c r="AR193" s="23" t="s">
        <v>248</v>
      </c>
      <c r="AT193" s="23" t="s">
        <v>179</v>
      </c>
      <c r="AU193" s="23" t="s">
        <v>90</v>
      </c>
      <c r="AY193" s="23" t="s">
        <v>178</v>
      </c>
      <c r="BE193" s="147">
        <f>IF(U193="základná",N193,0)</f>
        <v>0</v>
      </c>
      <c r="BF193" s="147">
        <f>IF(U193="znížená",N193,0)</f>
        <v>0</v>
      </c>
      <c r="BG193" s="147">
        <f>IF(U193="zákl. prenesená",N193,0)</f>
        <v>0</v>
      </c>
      <c r="BH193" s="147">
        <f>IF(U193="zníž. prenesená",N193,0)</f>
        <v>0</v>
      </c>
      <c r="BI193" s="147">
        <f>IF(U193="nulová",N193,0)</f>
        <v>0</v>
      </c>
      <c r="BJ193" s="23" t="s">
        <v>90</v>
      </c>
      <c r="BK193" s="147">
        <f>ROUND(L193*K193,2)</f>
        <v>0</v>
      </c>
      <c r="BL193" s="23" t="s">
        <v>248</v>
      </c>
      <c r="BM193" s="23" t="s">
        <v>350</v>
      </c>
    </row>
    <row r="194" s="10" customFormat="1" ht="29.88" customHeight="1">
      <c r="B194" s="207"/>
      <c r="C194" s="208"/>
      <c r="D194" s="217" t="s">
        <v>144</v>
      </c>
      <c r="E194" s="217"/>
      <c r="F194" s="217"/>
      <c r="G194" s="217"/>
      <c r="H194" s="217"/>
      <c r="I194" s="217"/>
      <c r="J194" s="217"/>
      <c r="K194" s="217"/>
      <c r="L194" s="217"/>
      <c r="M194" s="217"/>
      <c r="N194" s="252">
        <f>BK194</f>
        <v>0</v>
      </c>
      <c r="O194" s="253"/>
      <c r="P194" s="253"/>
      <c r="Q194" s="253"/>
      <c r="R194" s="210"/>
      <c r="T194" s="211"/>
      <c r="U194" s="208"/>
      <c r="V194" s="208"/>
      <c r="W194" s="212">
        <f>SUM(W195:W213)</f>
        <v>0</v>
      </c>
      <c r="X194" s="208"/>
      <c r="Y194" s="212">
        <f>SUM(Y195:Y213)</f>
        <v>0.46030199599999999</v>
      </c>
      <c r="Z194" s="208"/>
      <c r="AA194" s="213">
        <f>SUM(AA195:AA213)</f>
        <v>0.028938000000000002</v>
      </c>
      <c r="AR194" s="214" t="s">
        <v>90</v>
      </c>
      <c r="AT194" s="215" t="s">
        <v>77</v>
      </c>
      <c r="AU194" s="215" t="s">
        <v>85</v>
      </c>
      <c r="AY194" s="214" t="s">
        <v>178</v>
      </c>
      <c r="BK194" s="216">
        <f>SUM(BK195:BK213)</f>
        <v>0</v>
      </c>
    </row>
    <row r="195" s="1" customFormat="1" ht="25.5" customHeight="1">
      <c r="B195" s="185"/>
      <c r="C195" s="220" t="s">
        <v>351</v>
      </c>
      <c r="D195" s="220" t="s">
        <v>179</v>
      </c>
      <c r="E195" s="221" t="s">
        <v>352</v>
      </c>
      <c r="F195" s="222" t="s">
        <v>353</v>
      </c>
      <c r="G195" s="222"/>
      <c r="H195" s="222"/>
      <c r="I195" s="222"/>
      <c r="J195" s="223" t="s">
        <v>182</v>
      </c>
      <c r="K195" s="224">
        <v>3.8999999999999999</v>
      </c>
      <c r="L195" s="225">
        <v>0</v>
      </c>
      <c r="M195" s="225"/>
      <c r="N195" s="226">
        <f>ROUND(L195*K195,2)</f>
        <v>0</v>
      </c>
      <c r="O195" s="226"/>
      <c r="P195" s="226"/>
      <c r="Q195" s="226"/>
      <c r="R195" s="189"/>
      <c r="T195" s="227" t="s">
        <v>5</v>
      </c>
      <c r="U195" s="57" t="s">
        <v>45</v>
      </c>
      <c r="V195" s="48"/>
      <c r="W195" s="228">
        <f>V195*K195</f>
        <v>0</v>
      </c>
      <c r="X195" s="228">
        <v>0</v>
      </c>
      <c r="Y195" s="228">
        <f>X195*K195</f>
        <v>0</v>
      </c>
      <c r="Z195" s="228">
        <v>0.0074200000000000004</v>
      </c>
      <c r="AA195" s="229">
        <f>Z195*K195</f>
        <v>0.028938000000000002</v>
      </c>
      <c r="AR195" s="23" t="s">
        <v>248</v>
      </c>
      <c r="AT195" s="23" t="s">
        <v>179</v>
      </c>
      <c r="AU195" s="23" t="s">
        <v>90</v>
      </c>
      <c r="AY195" s="23" t="s">
        <v>178</v>
      </c>
      <c r="BE195" s="147">
        <f>IF(U195="základná",N195,0)</f>
        <v>0</v>
      </c>
      <c r="BF195" s="147">
        <f>IF(U195="znížená",N195,0)</f>
        <v>0</v>
      </c>
      <c r="BG195" s="147">
        <f>IF(U195="zákl. prenesená",N195,0)</f>
        <v>0</v>
      </c>
      <c r="BH195" s="147">
        <f>IF(U195="zníž. prenesená",N195,0)</f>
        <v>0</v>
      </c>
      <c r="BI195" s="147">
        <f>IF(U195="nulová",N195,0)</f>
        <v>0</v>
      </c>
      <c r="BJ195" s="23" t="s">
        <v>90</v>
      </c>
      <c r="BK195" s="147">
        <f>ROUND(L195*K195,2)</f>
        <v>0</v>
      </c>
      <c r="BL195" s="23" t="s">
        <v>248</v>
      </c>
      <c r="BM195" s="23" t="s">
        <v>354</v>
      </c>
    </row>
    <row r="196" s="1" customFormat="1" ht="16.5" customHeight="1">
      <c r="B196" s="47"/>
      <c r="C196" s="48"/>
      <c r="D196" s="48"/>
      <c r="E196" s="48"/>
      <c r="F196" s="240" t="s">
        <v>355</v>
      </c>
      <c r="G196" s="68"/>
      <c r="H196" s="68"/>
      <c r="I196" s="68"/>
      <c r="J196" s="48"/>
      <c r="K196" s="48"/>
      <c r="L196" s="48"/>
      <c r="M196" s="48"/>
      <c r="N196" s="48"/>
      <c r="O196" s="48"/>
      <c r="P196" s="48"/>
      <c r="Q196" s="48"/>
      <c r="R196" s="49"/>
      <c r="T196" s="241"/>
      <c r="U196" s="48"/>
      <c r="V196" s="48"/>
      <c r="W196" s="48"/>
      <c r="X196" s="48"/>
      <c r="Y196" s="48"/>
      <c r="Z196" s="48"/>
      <c r="AA196" s="95"/>
      <c r="AT196" s="23" t="s">
        <v>289</v>
      </c>
      <c r="AU196" s="23" t="s">
        <v>90</v>
      </c>
    </row>
    <row r="197" s="11" customFormat="1" ht="16.5" customHeight="1">
      <c r="B197" s="230"/>
      <c r="C197" s="231"/>
      <c r="D197" s="231"/>
      <c r="E197" s="232" t="s">
        <v>5</v>
      </c>
      <c r="F197" s="242" t="s">
        <v>356</v>
      </c>
      <c r="G197" s="231"/>
      <c r="H197" s="231"/>
      <c r="I197" s="231"/>
      <c r="J197" s="231"/>
      <c r="K197" s="235">
        <v>3.8999999999999999</v>
      </c>
      <c r="L197" s="231"/>
      <c r="M197" s="231"/>
      <c r="N197" s="231"/>
      <c r="O197" s="231"/>
      <c r="P197" s="231"/>
      <c r="Q197" s="231"/>
      <c r="R197" s="236"/>
      <c r="T197" s="237"/>
      <c r="U197" s="231"/>
      <c r="V197" s="231"/>
      <c r="W197" s="231"/>
      <c r="X197" s="231"/>
      <c r="Y197" s="231"/>
      <c r="Z197" s="231"/>
      <c r="AA197" s="238"/>
      <c r="AT197" s="239" t="s">
        <v>186</v>
      </c>
      <c r="AU197" s="239" t="s">
        <v>90</v>
      </c>
      <c r="AV197" s="11" t="s">
        <v>90</v>
      </c>
      <c r="AW197" s="11" t="s">
        <v>34</v>
      </c>
      <c r="AX197" s="11" t="s">
        <v>85</v>
      </c>
      <c r="AY197" s="239" t="s">
        <v>178</v>
      </c>
    </row>
    <row r="198" s="1" customFormat="1" ht="16.5" customHeight="1">
      <c r="B198" s="185"/>
      <c r="C198" s="220" t="s">
        <v>357</v>
      </c>
      <c r="D198" s="220" t="s">
        <v>179</v>
      </c>
      <c r="E198" s="221" t="s">
        <v>358</v>
      </c>
      <c r="F198" s="222" t="s">
        <v>359</v>
      </c>
      <c r="G198" s="222"/>
      <c r="H198" s="222"/>
      <c r="I198" s="222"/>
      <c r="J198" s="223" t="s">
        <v>360</v>
      </c>
      <c r="K198" s="224">
        <v>112.5</v>
      </c>
      <c r="L198" s="225">
        <v>0</v>
      </c>
      <c r="M198" s="225"/>
      <c r="N198" s="226">
        <f>ROUND(L198*K198,2)</f>
        <v>0</v>
      </c>
      <c r="O198" s="226"/>
      <c r="P198" s="226"/>
      <c r="Q198" s="226"/>
      <c r="R198" s="189"/>
      <c r="T198" s="227" t="s">
        <v>5</v>
      </c>
      <c r="U198" s="57" t="s">
        <v>45</v>
      </c>
      <c r="V198" s="48"/>
      <c r="W198" s="228">
        <f>V198*K198</f>
        <v>0</v>
      </c>
      <c r="X198" s="228">
        <v>0.0027100000000000002</v>
      </c>
      <c r="Y198" s="228">
        <f>X198*K198</f>
        <v>0.30487500000000001</v>
      </c>
      <c r="Z198" s="228">
        <v>0</v>
      </c>
      <c r="AA198" s="229">
        <f>Z198*K198</f>
        <v>0</v>
      </c>
      <c r="AR198" s="23" t="s">
        <v>248</v>
      </c>
      <c r="AT198" s="23" t="s">
        <v>179</v>
      </c>
      <c r="AU198" s="23" t="s">
        <v>90</v>
      </c>
      <c r="AY198" s="23" t="s">
        <v>178</v>
      </c>
      <c r="BE198" s="147">
        <f>IF(U198="základná",N198,0)</f>
        <v>0</v>
      </c>
      <c r="BF198" s="147">
        <f>IF(U198="znížená",N198,0)</f>
        <v>0</v>
      </c>
      <c r="BG198" s="147">
        <f>IF(U198="zákl. prenesená",N198,0)</f>
        <v>0</v>
      </c>
      <c r="BH198" s="147">
        <f>IF(U198="zníž. prenesená",N198,0)</f>
        <v>0</v>
      </c>
      <c r="BI198" s="147">
        <f>IF(U198="nulová",N198,0)</f>
        <v>0</v>
      </c>
      <c r="BJ198" s="23" t="s">
        <v>90</v>
      </c>
      <c r="BK198" s="147">
        <f>ROUND(L198*K198,2)</f>
        <v>0</v>
      </c>
      <c r="BL198" s="23" t="s">
        <v>248</v>
      </c>
      <c r="BM198" s="23" t="s">
        <v>361</v>
      </c>
    </row>
    <row r="199" s="11" customFormat="1" ht="16.5" customHeight="1">
      <c r="B199" s="230"/>
      <c r="C199" s="231"/>
      <c r="D199" s="231"/>
      <c r="E199" s="232" t="s">
        <v>5</v>
      </c>
      <c r="F199" s="233" t="s">
        <v>362</v>
      </c>
      <c r="G199" s="234"/>
      <c r="H199" s="234"/>
      <c r="I199" s="234"/>
      <c r="J199" s="231"/>
      <c r="K199" s="235">
        <v>4.8600000000000003</v>
      </c>
      <c r="L199" s="231"/>
      <c r="M199" s="231"/>
      <c r="N199" s="231"/>
      <c r="O199" s="231"/>
      <c r="P199" s="231"/>
      <c r="Q199" s="231"/>
      <c r="R199" s="236"/>
      <c r="T199" s="237"/>
      <c r="U199" s="231"/>
      <c r="V199" s="231"/>
      <c r="W199" s="231"/>
      <c r="X199" s="231"/>
      <c r="Y199" s="231"/>
      <c r="Z199" s="231"/>
      <c r="AA199" s="238"/>
      <c r="AT199" s="239" t="s">
        <v>186</v>
      </c>
      <c r="AU199" s="239" t="s">
        <v>90</v>
      </c>
      <c r="AV199" s="11" t="s">
        <v>90</v>
      </c>
      <c r="AW199" s="11" t="s">
        <v>34</v>
      </c>
      <c r="AX199" s="11" t="s">
        <v>78</v>
      </c>
      <c r="AY199" s="239" t="s">
        <v>178</v>
      </c>
    </row>
    <row r="200" s="11" customFormat="1" ht="16.5" customHeight="1">
      <c r="B200" s="230"/>
      <c r="C200" s="231"/>
      <c r="D200" s="231"/>
      <c r="E200" s="232" t="s">
        <v>5</v>
      </c>
      <c r="F200" s="242" t="s">
        <v>363</v>
      </c>
      <c r="G200" s="231"/>
      <c r="H200" s="231"/>
      <c r="I200" s="231"/>
      <c r="J200" s="231"/>
      <c r="K200" s="235">
        <v>107.64</v>
      </c>
      <c r="L200" s="231"/>
      <c r="M200" s="231"/>
      <c r="N200" s="231"/>
      <c r="O200" s="231"/>
      <c r="P200" s="231"/>
      <c r="Q200" s="231"/>
      <c r="R200" s="236"/>
      <c r="T200" s="237"/>
      <c r="U200" s="231"/>
      <c r="V200" s="231"/>
      <c r="W200" s="231"/>
      <c r="X200" s="231"/>
      <c r="Y200" s="231"/>
      <c r="Z200" s="231"/>
      <c r="AA200" s="238"/>
      <c r="AT200" s="239" t="s">
        <v>186</v>
      </c>
      <c r="AU200" s="239" t="s">
        <v>90</v>
      </c>
      <c r="AV200" s="11" t="s">
        <v>90</v>
      </c>
      <c r="AW200" s="11" t="s">
        <v>34</v>
      </c>
      <c r="AX200" s="11" t="s">
        <v>78</v>
      </c>
      <c r="AY200" s="239" t="s">
        <v>178</v>
      </c>
    </row>
    <row r="201" s="12" customFormat="1" ht="16.5" customHeight="1">
      <c r="B201" s="243"/>
      <c r="C201" s="244"/>
      <c r="D201" s="244"/>
      <c r="E201" s="245" t="s">
        <v>5</v>
      </c>
      <c r="F201" s="246" t="s">
        <v>296</v>
      </c>
      <c r="G201" s="244"/>
      <c r="H201" s="244"/>
      <c r="I201" s="244"/>
      <c r="J201" s="244"/>
      <c r="K201" s="247">
        <v>112.5</v>
      </c>
      <c r="L201" s="244"/>
      <c r="M201" s="244"/>
      <c r="N201" s="244"/>
      <c r="O201" s="244"/>
      <c r="P201" s="244"/>
      <c r="Q201" s="244"/>
      <c r="R201" s="248"/>
      <c r="T201" s="249"/>
      <c r="U201" s="244"/>
      <c r="V201" s="244"/>
      <c r="W201" s="244"/>
      <c r="X201" s="244"/>
      <c r="Y201" s="244"/>
      <c r="Z201" s="244"/>
      <c r="AA201" s="250"/>
      <c r="AT201" s="251" t="s">
        <v>186</v>
      </c>
      <c r="AU201" s="251" t="s">
        <v>90</v>
      </c>
      <c r="AV201" s="12" t="s">
        <v>183</v>
      </c>
      <c r="AW201" s="12" t="s">
        <v>34</v>
      </c>
      <c r="AX201" s="12" t="s">
        <v>85</v>
      </c>
      <c r="AY201" s="251" t="s">
        <v>178</v>
      </c>
    </row>
    <row r="202" s="1" customFormat="1" ht="16.5" customHeight="1">
      <c r="B202" s="185"/>
      <c r="C202" s="220" t="s">
        <v>364</v>
      </c>
      <c r="D202" s="220" t="s">
        <v>179</v>
      </c>
      <c r="E202" s="221" t="s">
        <v>365</v>
      </c>
      <c r="F202" s="222" t="s">
        <v>366</v>
      </c>
      <c r="G202" s="222"/>
      <c r="H202" s="222"/>
      <c r="I202" s="222"/>
      <c r="J202" s="223" t="s">
        <v>360</v>
      </c>
      <c r="K202" s="224">
        <v>34.920000000000002</v>
      </c>
      <c r="L202" s="225">
        <v>0</v>
      </c>
      <c r="M202" s="225"/>
      <c r="N202" s="226">
        <f>ROUND(L202*K202,2)</f>
        <v>0</v>
      </c>
      <c r="O202" s="226"/>
      <c r="P202" s="226"/>
      <c r="Q202" s="226"/>
      <c r="R202" s="189"/>
      <c r="T202" s="227" t="s">
        <v>5</v>
      </c>
      <c r="U202" s="57" t="s">
        <v>45</v>
      </c>
      <c r="V202" s="48"/>
      <c r="W202" s="228">
        <f>V202*K202</f>
        <v>0</v>
      </c>
      <c r="X202" s="228">
        <v>0.0031388100000000001</v>
      </c>
      <c r="Y202" s="228">
        <f>X202*K202</f>
        <v>0.10960724520000001</v>
      </c>
      <c r="Z202" s="228">
        <v>0</v>
      </c>
      <c r="AA202" s="229">
        <f>Z202*K202</f>
        <v>0</v>
      </c>
      <c r="AR202" s="23" t="s">
        <v>248</v>
      </c>
      <c r="AT202" s="23" t="s">
        <v>179</v>
      </c>
      <c r="AU202" s="23" t="s">
        <v>90</v>
      </c>
      <c r="AY202" s="23" t="s">
        <v>178</v>
      </c>
      <c r="BE202" s="147">
        <f>IF(U202="základná",N202,0)</f>
        <v>0</v>
      </c>
      <c r="BF202" s="147">
        <f>IF(U202="znížená",N202,0)</f>
        <v>0</v>
      </c>
      <c r="BG202" s="147">
        <f>IF(U202="zákl. prenesená",N202,0)</f>
        <v>0</v>
      </c>
      <c r="BH202" s="147">
        <f>IF(U202="zníž. prenesená",N202,0)</f>
        <v>0</v>
      </c>
      <c r="BI202" s="147">
        <f>IF(U202="nulová",N202,0)</f>
        <v>0</v>
      </c>
      <c r="BJ202" s="23" t="s">
        <v>90</v>
      </c>
      <c r="BK202" s="147">
        <f>ROUND(L202*K202,2)</f>
        <v>0</v>
      </c>
      <c r="BL202" s="23" t="s">
        <v>248</v>
      </c>
      <c r="BM202" s="23" t="s">
        <v>367</v>
      </c>
    </row>
    <row r="203" s="11" customFormat="1" ht="16.5" customHeight="1">
      <c r="B203" s="230"/>
      <c r="C203" s="231"/>
      <c r="D203" s="231"/>
      <c r="E203" s="232" t="s">
        <v>5</v>
      </c>
      <c r="F203" s="233" t="s">
        <v>368</v>
      </c>
      <c r="G203" s="234"/>
      <c r="H203" s="234"/>
      <c r="I203" s="234"/>
      <c r="J203" s="231"/>
      <c r="K203" s="235">
        <v>9.3599999999999994</v>
      </c>
      <c r="L203" s="231"/>
      <c r="M203" s="231"/>
      <c r="N203" s="231"/>
      <c r="O203" s="231"/>
      <c r="P203" s="231"/>
      <c r="Q203" s="231"/>
      <c r="R203" s="236"/>
      <c r="T203" s="237"/>
      <c r="U203" s="231"/>
      <c r="V203" s="231"/>
      <c r="W203" s="231"/>
      <c r="X203" s="231"/>
      <c r="Y203" s="231"/>
      <c r="Z203" s="231"/>
      <c r="AA203" s="238"/>
      <c r="AT203" s="239" t="s">
        <v>186</v>
      </c>
      <c r="AU203" s="239" t="s">
        <v>90</v>
      </c>
      <c r="AV203" s="11" t="s">
        <v>90</v>
      </c>
      <c r="AW203" s="11" t="s">
        <v>34</v>
      </c>
      <c r="AX203" s="11" t="s">
        <v>78</v>
      </c>
      <c r="AY203" s="239" t="s">
        <v>178</v>
      </c>
    </row>
    <row r="204" s="11" customFormat="1" ht="16.5" customHeight="1">
      <c r="B204" s="230"/>
      <c r="C204" s="231"/>
      <c r="D204" s="231"/>
      <c r="E204" s="232" t="s">
        <v>5</v>
      </c>
      <c r="F204" s="242" t="s">
        <v>369</v>
      </c>
      <c r="G204" s="231"/>
      <c r="H204" s="231"/>
      <c r="I204" s="231"/>
      <c r="J204" s="231"/>
      <c r="K204" s="235">
        <v>3.3599999999999999</v>
      </c>
      <c r="L204" s="231"/>
      <c r="M204" s="231"/>
      <c r="N204" s="231"/>
      <c r="O204" s="231"/>
      <c r="P204" s="231"/>
      <c r="Q204" s="231"/>
      <c r="R204" s="236"/>
      <c r="T204" s="237"/>
      <c r="U204" s="231"/>
      <c r="V204" s="231"/>
      <c r="W204" s="231"/>
      <c r="X204" s="231"/>
      <c r="Y204" s="231"/>
      <c r="Z204" s="231"/>
      <c r="AA204" s="238"/>
      <c r="AT204" s="239" t="s">
        <v>186</v>
      </c>
      <c r="AU204" s="239" t="s">
        <v>90</v>
      </c>
      <c r="AV204" s="11" t="s">
        <v>90</v>
      </c>
      <c r="AW204" s="11" t="s">
        <v>34</v>
      </c>
      <c r="AX204" s="11" t="s">
        <v>78</v>
      </c>
      <c r="AY204" s="239" t="s">
        <v>178</v>
      </c>
    </row>
    <row r="205" s="11" customFormat="1" ht="16.5" customHeight="1">
      <c r="B205" s="230"/>
      <c r="C205" s="231"/>
      <c r="D205" s="231"/>
      <c r="E205" s="232" t="s">
        <v>5</v>
      </c>
      <c r="F205" s="242" t="s">
        <v>370</v>
      </c>
      <c r="G205" s="231"/>
      <c r="H205" s="231"/>
      <c r="I205" s="231"/>
      <c r="J205" s="231"/>
      <c r="K205" s="235">
        <v>1.1399999999999999</v>
      </c>
      <c r="L205" s="231"/>
      <c r="M205" s="231"/>
      <c r="N205" s="231"/>
      <c r="O205" s="231"/>
      <c r="P205" s="231"/>
      <c r="Q205" s="231"/>
      <c r="R205" s="236"/>
      <c r="T205" s="237"/>
      <c r="U205" s="231"/>
      <c r="V205" s="231"/>
      <c r="W205" s="231"/>
      <c r="X205" s="231"/>
      <c r="Y205" s="231"/>
      <c r="Z205" s="231"/>
      <c r="AA205" s="238"/>
      <c r="AT205" s="239" t="s">
        <v>186</v>
      </c>
      <c r="AU205" s="239" t="s">
        <v>90</v>
      </c>
      <c r="AV205" s="11" t="s">
        <v>90</v>
      </c>
      <c r="AW205" s="11" t="s">
        <v>34</v>
      </c>
      <c r="AX205" s="11" t="s">
        <v>78</v>
      </c>
      <c r="AY205" s="239" t="s">
        <v>178</v>
      </c>
    </row>
    <row r="206" s="11" customFormat="1" ht="16.5" customHeight="1">
      <c r="B206" s="230"/>
      <c r="C206" s="231"/>
      <c r="D206" s="231"/>
      <c r="E206" s="232" t="s">
        <v>5</v>
      </c>
      <c r="F206" s="242" t="s">
        <v>371</v>
      </c>
      <c r="G206" s="231"/>
      <c r="H206" s="231"/>
      <c r="I206" s="231"/>
      <c r="J206" s="231"/>
      <c r="K206" s="235">
        <v>21.059999999999999</v>
      </c>
      <c r="L206" s="231"/>
      <c r="M206" s="231"/>
      <c r="N206" s="231"/>
      <c r="O206" s="231"/>
      <c r="P206" s="231"/>
      <c r="Q206" s="231"/>
      <c r="R206" s="236"/>
      <c r="T206" s="237"/>
      <c r="U206" s="231"/>
      <c r="V206" s="231"/>
      <c r="W206" s="231"/>
      <c r="X206" s="231"/>
      <c r="Y206" s="231"/>
      <c r="Z206" s="231"/>
      <c r="AA206" s="238"/>
      <c r="AT206" s="239" t="s">
        <v>186</v>
      </c>
      <c r="AU206" s="239" t="s">
        <v>90</v>
      </c>
      <c r="AV206" s="11" t="s">
        <v>90</v>
      </c>
      <c r="AW206" s="11" t="s">
        <v>34</v>
      </c>
      <c r="AX206" s="11" t="s">
        <v>78</v>
      </c>
      <c r="AY206" s="239" t="s">
        <v>178</v>
      </c>
    </row>
    <row r="207" s="12" customFormat="1" ht="16.5" customHeight="1">
      <c r="B207" s="243"/>
      <c r="C207" s="244"/>
      <c r="D207" s="244"/>
      <c r="E207" s="245" t="s">
        <v>5</v>
      </c>
      <c r="F207" s="246" t="s">
        <v>296</v>
      </c>
      <c r="G207" s="244"/>
      <c r="H207" s="244"/>
      <c r="I207" s="244"/>
      <c r="J207" s="244"/>
      <c r="K207" s="247">
        <v>34.920000000000002</v>
      </c>
      <c r="L207" s="244"/>
      <c r="M207" s="244"/>
      <c r="N207" s="244"/>
      <c r="O207" s="244"/>
      <c r="P207" s="244"/>
      <c r="Q207" s="244"/>
      <c r="R207" s="248"/>
      <c r="T207" s="249"/>
      <c r="U207" s="244"/>
      <c r="V207" s="244"/>
      <c r="W207" s="244"/>
      <c r="X207" s="244"/>
      <c r="Y207" s="244"/>
      <c r="Z207" s="244"/>
      <c r="AA207" s="250"/>
      <c r="AT207" s="251" t="s">
        <v>186</v>
      </c>
      <c r="AU207" s="251" t="s">
        <v>90</v>
      </c>
      <c r="AV207" s="12" t="s">
        <v>183</v>
      </c>
      <c r="AW207" s="12" t="s">
        <v>34</v>
      </c>
      <c r="AX207" s="12" t="s">
        <v>85</v>
      </c>
      <c r="AY207" s="251" t="s">
        <v>178</v>
      </c>
    </row>
    <row r="208" s="1" customFormat="1" ht="16.5" customHeight="1">
      <c r="B208" s="185"/>
      <c r="C208" s="220" t="s">
        <v>372</v>
      </c>
      <c r="D208" s="220" t="s">
        <v>179</v>
      </c>
      <c r="E208" s="221" t="s">
        <v>373</v>
      </c>
      <c r="F208" s="222" t="s">
        <v>374</v>
      </c>
      <c r="G208" s="222"/>
      <c r="H208" s="222"/>
      <c r="I208" s="222"/>
      <c r="J208" s="223" t="s">
        <v>360</v>
      </c>
      <c r="K208" s="224">
        <v>1.6799999999999999</v>
      </c>
      <c r="L208" s="225">
        <v>0</v>
      </c>
      <c r="M208" s="225"/>
      <c r="N208" s="226">
        <f>ROUND(L208*K208,2)</f>
        <v>0</v>
      </c>
      <c r="O208" s="226"/>
      <c r="P208" s="226"/>
      <c r="Q208" s="226"/>
      <c r="R208" s="189"/>
      <c r="T208" s="227" t="s">
        <v>5</v>
      </c>
      <c r="U208" s="57" t="s">
        <v>45</v>
      </c>
      <c r="V208" s="48"/>
      <c r="W208" s="228">
        <f>V208*K208</f>
        <v>0</v>
      </c>
      <c r="X208" s="228">
        <v>0.0033506849999999999</v>
      </c>
      <c r="Y208" s="228">
        <f>X208*K208</f>
        <v>0.0056291507999999997</v>
      </c>
      <c r="Z208" s="228">
        <v>0</v>
      </c>
      <c r="AA208" s="229">
        <f>Z208*K208</f>
        <v>0</v>
      </c>
      <c r="AR208" s="23" t="s">
        <v>248</v>
      </c>
      <c r="AT208" s="23" t="s">
        <v>179</v>
      </c>
      <c r="AU208" s="23" t="s">
        <v>90</v>
      </c>
      <c r="AY208" s="23" t="s">
        <v>178</v>
      </c>
      <c r="BE208" s="147">
        <f>IF(U208="základná",N208,0)</f>
        <v>0</v>
      </c>
      <c r="BF208" s="147">
        <f>IF(U208="znížená",N208,0)</f>
        <v>0</v>
      </c>
      <c r="BG208" s="147">
        <f>IF(U208="zákl. prenesená",N208,0)</f>
        <v>0</v>
      </c>
      <c r="BH208" s="147">
        <f>IF(U208="zníž. prenesená",N208,0)</f>
        <v>0</v>
      </c>
      <c r="BI208" s="147">
        <f>IF(U208="nulová",N208,0)</f>
        <v>0</v>
      </c>
      <c r="BJ208" s="23" t="s">
        <v>90</v>
      </c>
      <c r="BK208" s="147">
        <f>ROUND(L208*K208,2)</f>
        <v>0</v>
      </c>
      <c r="BL208" s="23" t="s">
        <v>248</v>
      </c>
      <c r="BM208" s="23" t="s">
        <v>375</v>
      </c>
    </row>
    <row r="209" s="11" customFormat="1" ht="16.5" customHeight="1">
      <c r="B209" s="230"/>
      <c r="C209" s="231"/>
      <c r="D209" s="231"/>
      <c r="E209" s="232" t="s">
        <v>5</v>
      </c>
      <c r="F209" s="233" t="s">
        <v>376</v>
      </c>
      <c r="G209" s="234"/>
      <c r="H209" s="234"/>
      <c r="I209" s="234"/>
      <c r="J209" s="231"/>
      <c r="K209" s="235">
        <v>1.6799999999999999</v>
      </c>
      <c r="L209" s="231"/>
      <c r="M209" s="231"/>
      <c r="N209" s="231"/>
      <c r="O209" s="231"/>
      <c r="P209" s="231"/>
      <c r="Q209" s="231"/>
      <c r="R209" s="236"/>
      <c r="T209" s="237"/>
      <c r="U209" s="231"/>
      <c r="V209" s="231"/>
      <c r="W209" s="231"/>
      <c r="X209" s="231"/>
      <c r="Y209" s="231"/>
      <c r="Z209" s="231"/>
      <c r="AA209" s="238"/>
      <c r="AT209" s="239" t="s">
        <v>186</v>
      </c>
      <c r="AU209" s="239" t="s">
        <v>90</v>
      </c>
      <c r="AV209" s="11" t="s">
        <v>90</v>
      </c>
      <c r="AW209" s="11" t="s">
        <v>34</v>
      </c>
      <c r="AX209" s="11" t="s">
        <v>85</v>
      </c>
      <c r="AY209" s="239" t="s">
        <v>178</v>
      </c>
    </row>
    <row r="210" s="1" customFormat="1" ht="16.5" customHeight="1">
      <c r="B210" s="185"/>
      <c r="C210" s="220" t="s">
        <v>377</v>
      </c>
      <c r="D210" s="220" t="s">
        <v>179</v>
      </c>
      <c r="E210" s="221" t="s">
        <v>378</v>
      </c>
      <c r="F210" s="222" t="s">
        <v>379</v>
      </c>
      <c r="G210" s="222"/>
      <c r="H210" s="222"/>
      <c r="I210" s="222"/>
      <c r="J210" s="223" t="s">
        <v>278</v>
      </c>
      <c r="K210" s="224">
        <v>1</v>
      </c>
      <c r="L210" s="225">
        <v>0</v>
      </c>
      <c r="M210" s="225"/>
      <c r="N210" s="226">
        <f>ROUND(L210*K210,2)</f>
        <v>0</v>
      </c>
      <c r="O210" s="226"/>
      <c r="P210" s="226"/>
      <c r="Q210" s="226"/>
      <c r="R210" s="189"/>
      <c r="T210" s="227" t="s">
        <v>5</v>
      </c>
      <c r="U210" s="57" t="s">
        <v>45</v>
      </c>
      <c r="V210" s="48"/>
      <c r="W210" s="228">
        <f>V210*K210</f>
        <v>0</v>
      </c>
      <c r="X210" s="228">
        <v>0.0041200000000000004</v>
      </c>
      <c r="Y210" s="228">
        <f>X210*K210</f>
        <v>0.0041200000000000004</v>
      </c>
      <c r="Z210" s="228">
        <v>0</v>
      </c>
      <c r="AA210" s="229">
        <f>Z210*K210</f>
        <v>0</v>
      </c>
      <c r="AR210" s="23" t="s">
        <v>248</v>
      </c>
      <c r="AT210" s="23" t="s">
        <v>179</v>
      </c>
      <c r="AU210" s="23" t="s">
        <v>90</v>
      </c>
      <c r="AY210" s="23" t="s">
        <v>178</v>
      </c>
      <c r="BE210" s="147">
        <f>IF(U210="základná",N210,0)</f>
        <v>0</v>
      </c>
      <c r="BF210" s="147">
        <f>IF(U210="znížená",N210,0)</f>
        <v>0</v>
      </c>
      <c r="BG210" s="147">
        <f>IF(U210="zákl. prenesená",N210,0)</f>
        <v>0</v>
      </c>
      <c r="BH210" s="147">
        <f>IF(U210="zníž. prenesená",N210,0)</f>
        <v>0</v>
      </c>
      <c r="BI210" s="147">
        <f>IF(U210="nulová",N210,0)</f>
        <v>0</v>
      </c>
      <c r="BJ210" s="23" t="s">
        <v>90</v>
      </c>
      <c r="BK210" s="147">
        <f>ROUND(L210*K210,2)</f>
        <v>0</v>
      </c>
      <c r="BL210" s="23" t="s">
        <v>248</v>
      </c>
      <c r="BM210" s="23" t="s">
        <v>380</v>
      </c>
    </row>
    <row r="211" s="1" customFormat="1" ht="16.5" customHeight="1">
      <c r="B211" s="185"/>
      <c r="C211" s="220" t="s">
        <v>381</v>
      </c>
      <c r="D211" s="220" t="s">
        <v>179</v>
      </c>
      <c r="E211" s="221" t="s">
        <v>382</v>
      </c>
      <c r="F211" s="222" t="s">
        <v>383</v>
      </c>
      <c r="G211" s="222"/>
      <c r="H211" s="222"/>
      <c r="I211" s="222"/>
      <c r="J211" s="223" t="s">
        <v>278</v>
      </c>
      <c r="K211" s="224">
        <v>1</v>
      </c>
      <c r="L211" s="225">
        <v>0</v>
      </c>
      <c r="M211" s="225"/>
      <c r="N211" s="226">
        <f>ROUND(L211*K211,2)</f>
        <v>0</v>
      </c>
      <c r="O211" s="226"/>
      <c r="P211" s="226"/>
      <c r="Q211" s="226"/>
      <c r="R211" s="189"/>
      <c r="T211" s="227" t="s">
        <v>5</v>
      </c>
      <c r="U211" s="57" t="s">
        <v>45</v>
      </c>
      <c r="V211" s="48"/>
      <c r="W211" s="228">
        <f>V211*K211</f>
        <v>0</v>
      </c>
      <c r="X211" s="228">
        <v>0.036070600000000001</v>
      </c>
      <c r="Y211" s="228">
        <f>X211*K211</f>
        <v>0.036070600000000001</v>
      </c>
      <c r="Z211" s="228">
        <v>0</v>
      </c>
      <c r="AA211" s="229">
        <f>Z211*K211</f>
        <v>0</v>
      </c>
      <c r="AR211" s="23" t="s">
        <v>248</v>
      </c>
      <c r="AT211" s="23" t="s">
        <v>179</v>
      </c>
      <c r="AU211" s="23" t="s">
        <v>90</v>
      </c>
      <c r="AY211" s="23" t="s">
        <v>178</v>
      </c>
      <c r="BE211" s="147">
        <f>IF(U211="základná",N211,0)</f>
        <v>0</v>
      </c>
      <c r="BF211" s="147">
        <f>IF(U211="znížená",N211,0)</f>
        <v>0</v>
      </c>
      <c r="BG211" s="147">
        <f>IF(U211="zákl. prenesená",N211,0)</f>
        <v>0</v>
      </c>
      <c r="BH211" s="147">
        <f>IF(U211="zníž. prenesená",N211,0)</f>
        <v>0</v>
      </c>
      <c r="BI211" s="147">
        <f>IF(U211="nulová",N211,0)</f>
        <v>0</v>
      </c>
      <c r="BJ211" s="23" t="s">
        <v>90</v>
      </c>
      <c r="BK211" s="147">
        <f>ROUND(L211*K211,2)</f>
        <v>0</v>
      </c>
      <c r="BL211" s="23" t="s">
        <v>248</v>
      </c>
      <c r="BM211" s="23" t="s">
        <v>384</v>
      </c>
    </row>
    <row r="212" s="11" customFormat="1" ht="16.5" customHeight="1">
      <c r="B212" s="230"/>
      <c r="C212" s="231"/>
      <c r="D212" s="231"/>
      <c r="E212" s="232" t="s">
        <v>5</v>
      </c>
      <c r="F212" s="233" t="s">
        <v>85</v>
      </c>
      <c r="G212" s="234"/>
      <c r="H212" s="234"/>
      <c r="I212" s="234"/>
      <c r="J212" s="231"/>
      <c r="K212" s="235">
        <v>1</v>
      </c>
      <c r="L212" s="231"/>
      <c r="M212" s="231"/>
      <c r="N212" s="231"/>
      <c r="O212" s="231"/>
      <c r="P212" s="231"/>
      <c r="Q212" s="231"/>
      <c r="R212" s="236"/>
      <c r="T212" s="237"/>
      <c r="U212" s="231"/>
      <c r="V212" s="231"/>
      <c r="W212" s="231"/>
      <c r="X212" s="231"/>
      <c r="Y212" s="231"/>
      <c r="Z212" s="231"/>
      <c r="AA212" s="238"/>
      <c r="AT212" s="239" t="s">
        <v>186</v>
      </c>
      <c r="AU212" s="239" t="s">
        <v>90</v>
      </c>
      <c r="AV212" s="11" t="s">
        <v>90</v>
      </c>
      <c r="AW212" s="11" t="s">
        <v>34</v>
      </c>
      <c r="AX212" s="11" t="s">
        <v>85</v>
      </c>
      <c r="AY212" s="239" t="s">
        <v>178</v>
      </c>
    </row>
    <row r="213" s="1" customFormat="1" ht="25.5" customHeight="1">
      <c r="B213" s="185"/>
      <c r="C213" s="220" t="s">
        <v>385</v>
      </c>
      <c r="D213" s="220" t="s">
        <v>179</v>
      </c>
      <c r="E213" s="221" t="s">
        <v>386</v>
      </c>
      <c r="F213" s="222" t="s">
        <v>387</v>
      </c>
      <c r="G213" s="222"/>
      <c r="H213" s="222"/>
      <c r="I213" s="222"/>
      <c r="J213" s="223" t="s">
        <v>349</v>
      </c>
      <c r="K213" s="263">
        <v>0</v>
      </c>
      <c r="L213" s="225">
        <v>0</v>
      </c>
      <c r="M213" s="225"/>
      <c r="N213" s="226">
        <f>ROUND(L213*K213,2)</f>
        <v>0</v>
      </c>
      <c r="O213" s="226"/>
      <c r="P213" s="226"/>
      <c r="Q213" s="226"/>
      <c r="R213" s="189"/>
      <c r="T213" s="227" t="s">
        <v>5</v>
      </c>
      <c r="U213" s="57" t="s">
        <v>45</v>
      </c>
      <c r="V213" s="48"/>
      <c r="W213" s="228">
        <f>V213*K213</f>
        <v>0</v>
      </c>
      <c r="X213" s="228">
        <v>0</v>
      </c>
      <c r="Y213" s="228">
        <f>X213*K213</f>
        <v>0</v>
      </c>
      <c r="Z213" s="228">
        <v>0</v>
      </c>
      <c r="AA213" s="229">
        <f>Z213*K213</f>
        <v>0</v>
      </c>
      <c r="AR213" s="23" t="s">
        <v>248</v>
      </c>
      <c r="AT213" s="23" t="s">
        <v>179</v>
      </c>
      <c r="AU213" s="23" t="s">
        <v>90</v>
      </c>
      <c r="AY213" s="23" t="s">
        <v>178</v>
      </c>
      <c r="BE213" s="147">
        <f>IF(U213="základná",N213,0)</f>
        <v>0</v>
      </c>
      <c r="BF213" s="147">
        <f>IF(U213="znížená",N213,0)</f>
        <v>0</v>
      </c>
      <c r="BG213" s="147">
        <f>IF(U213="zákl. prenesená",N213,0)</f>
        <v>0</v>
      </c>
      <c r="BH213" s="147">
        <f>IF(U213="zníž. prenesená",N213,0)</f>
        <v>0</v>
      </c>
      <c r="BI213" s="147">
        <f>IF(U213="nulová",N213,0)</f>
        <v>0</v>
      </c>
      <c r="BJ213" s="23" t="s">
        <v>90</v>
      </c>
      <c r="BK213" s="147">
        <f>ROUND(L213*K213,2)</f>
        <v>0</v>
      </c>
      <c r="BL213" s="23" t="s">
        <v>248</v>
      </c>
      <c r="BM213" s="23" t="s">
        <v>388</v>
      </c>
    </row>
    <row r="214" s="10" customFormat="1" ht="29.88" customHeight="1">
      <c r="B214" s="207"/>
      <c r="C214" s="208"/>
      <c r="D214" s="217" t="s">
        <v>145</v>
      </c>
      <c r="E214" s="217"/>
      <c r="F214" s="217"/>
      <c r="G214" s="217"/>
      <c r="H214" s="217"/>
      <c r="I214" s="217"/>
      <c r="J214" s="217"/>
      <c r="K214" s="217"/>
      <c r="L214" s="217"/>
      <c r="M214" s="217"/>
      <c r="N214" s="252">
        <f>BK214</f>
        <v>0</v>
      </c>
      <c r="O214" s="253"/>
      <c r="P214" s="253"/>
      <c r="Q214" s="253"/>
      <c r="R214" s="210"/>
      <c r="T214" s="211"/>
      <c r="U214" s="208"/>
      <c r="V214" s="208"/>
      <c r="W214" s="212">
        <f>SUM(W215:W217)</f>
        <v>0</v>
      </c>
      <c r="X214" s="208"/>
      <c r="Y214" s="212">
        <f>SUM(Y215:Y217)</f>
        <v>0.0015</v>
      </c>
      <c r="Z214" s="208"/>
      <c r="AA214" s="213">
        <f>SUM(AA215:AA217)</f>
        <v>0.01</v>
      </c>
      <c r="AR214" s="214" t="s">
        <v>90</v>
      </c>
      <c r="AT214" s="215" t="s">
        <v>77</v>
      </c>
      <c r="AU214" s="215" t="s">
        <v>85</v>
      </c>
      <c r="AY214" s="214" t="s">
        <v>178</v>
      </c>
      <c r="BK214" s="216">
        <f>SUM(BK215:BK217)</f>
        <v>0</v>
      </c>
    </row>
    <row r="215" s="1" customFormat="1" ht="16.5" customHeight="1">
      <c r="B215" s="185"/>
      <c r="C215" s="220" t="s">
        <v>389</v>
      </c>
      <c r="D215" s="220" t="s">
        <v>179</v>
      </c>
      <c r="E215" s="221" t="s">
        <v>390</v>
      </c>
      <c r="F215" s="222" t="s">
        <v>391</v>
      </c>
      <c r="G215" s="222"/>
      <c r="H215" s="222"/>
      <c r="I215" s="222"/>
      <c r="J215" s="223" t="s">
        <v>278</v>
      </c>
      <c r="K215" s="224">
        <v>1</v>
      </c>
      <c r="L215" s="225">
        <v>0</v>
      </c>
      <c r="M215" s="225"/>
      <c r="N215" s="226">
        <f>ROUND(L215*K215,2)</f>
        <v>0</v>
      </c>
      <c r="O215" s="226"/>
      <c r="P215" s="226"/>
      <c r="Q215" s="226"/>
      <c r="R215" s="189"/>
      <c r="T215" s="227" t="s">
        <v>5</v>
      </c>
      <c r="U215" s="57" t="s">
        <v>45</v>
      </c>
      <c r="V215" s="48"/>
      <c r="W215" s="228">
        <f>V215*K215</f>
        <v>0</v>
      </c>
      <c r="X215" s="228">
        <v>0.0015</v>
      </c>
      <c r="Y215" s="228">
        <f>X215*K215</f>
        <v>0.0015</v>
      </c>
      <c r="Z215" s="228">
        <v>0.01</v>
      </c>
      <c r="AA215" s="229">
        <f>Z215*K215</f>
        <v>0.01</v>
      </c>
      <c r="AR215" s="23" t="s">
        <v>248</v>
      </c>
      <c r="AT215" s="23" t="s">
        <v>179</v>
      </c>
      <c r="AU215" s="23" t="s">
        <v>90</v>
      </c>
      <c r="AY215" s="23" t="s">
        <v>178</v>
      </c>
      <c r="BE215" s="147">
        <f>IF(U215="základná",N215,0)</f>
        <v>0</v>
      </c>
      <c r="BF215" s="147">
        <f>IF(U215="znížená",N215,0)</f>
        <v>0</v>
      </c>
      <c r="BG215" s="147">
        <f>IF(U215="zákl. prenesená",N215,0)</f>
        <v>0</v>
      </c>
      <c r="BH215" s="147">
        <f>IF(U215="zníž. prenesená",N215,0)</f>
        <v>0</v>
      </c>
      <c r="BI215" s="147">
        <f>IF(U215="nulová",N215,0)</f>
        <v>0</v>
      </c>
      <c r="BJ215" s="23" t="s">
        <v>90</v>
      </c>
      <c r="BK215" s="147">
        <f>ROUND(L215*K215,2)</f>
        <v>0</v>
      </c>
      <c r="BL215" s="23" t="s">
        <v>248</v>
      </c>
      <c r="BM215" s="23" t="s">
        <v>392</v>
      </c>
    </row>
    <row r="216" s="1" customFormat="1" ht="16.5" customHeight="1">
      <c r="B216" s="47"/>
      <c r="C216" s="48"/>
      <c r="D216" s="48"/>
      <c r="E216" s="48"/>
      <c r="F216" s="240" t="s">
        <v>393</v>
      </c>
      <c r="G216" s="68"/>
      <c r="H216" s="68"/>
      <c r="I216" s="68"/>
      <c r="J216" s="48"/>
      <c r="K216" s="48"/>
      <c r="L216" s="48"/>
      <c r="M216" s="48"/>
      <c r="N216" s="48"/>
      <c r="O216" s="48"/>
      <c r="P216" s="48"/>
      <c r="Q216" s="48"/>
      <c r="R216" s="49"/>
      <c r="T216" s="241"/>
      <c r="U216" s="48"/>
      <c r="V216" s="48"/>
      <c r="W216" s="48"/>
      <c r="X216" s="48"/>
      <c r="Y216" s="48"/>
      <c r="Z216" s="48"/>
      <c r="AA216" s="95"/>
      <c r="AT216" s="23" t="s">
        <v>289</v>
      </c>
      <c r="AU216" s="23" t="s">
        <v>90</v>
      </c>
    </row>
    <row r="217" s="1" customFormat="1" ht="38.25" customHeight="1">
      <c r="B217" s="185"/>
      <c r="C217" s="220" t="s">
        <v>394</v>
      </c>
      <c r="D217" s="220" t="s">
        <v>179</v>
      </c>
      <c r="E217" s="221" t="s">
        <v>395</v>
      </c>
      <c r="F217" s="222" t="s">
        <v>396</v>
      </c>
      <c r="G217" s="222"/>
      <c r="H217" s="222"/>
      <c r="I217" s="222"/>
      <c r="J217" s="223" t="s">
        <v>349</v>
      </c>
      <c r="K217" s="263">
        <v>0</v>
      </c>
      <c r="L217" s="225">
        <v>0</v>
      </c>
      <c r="M217" s="225"/>
      <c r="N217" s="226">
        <f>ROUND(L217*K217,2)</f>
        <v>0</v>
      </c>
      <c r="O217" s="226"/>
      <c r="P217" s="226"/>
      <c r="Q217" s="226"/>
      <c r="R217" s="189"/>
      <c r="T217" s="227" t="s">
        <v>5</v>
      </c>
      <c r="U217" s="57" t="s">
        <v>45</v>
      </c>
      <c r="V217" s="48"/>
      <c r="W217" s="228">
        <f>V217*K217</f>
        <v>0</v>
      </c>
      <c r="X217" s="228">
        <v>0</v>
      </c>
      <c r="Y217" s="228">
        <f>X217*K217</f>
        <v>0</v>
      </c>
      <c r="Z217" s="228">
        <v>0</v>
      </c>
      <c r="AA217" s="229">
        <f>Z217*K217</f>
        <v>0</v>
      </c>
      <c r="AR217" s="23" t="s">
        <v>248</v>
      </c>
      <c r="AT217" s="23" t="s">
        <v>179</v>
      </c>
      <c r="AU217" s="23" t="s">
        <v>90</v>
      </c>
      <c r="AY217" s="23" t="s">
        <v>178</v>
      </c>
      <c r="BE217" s="147">
        <f>IF(U217="základná",N217,0)</f>
        <v>0</v>
      </c>
      <c r="BF217" s="147">
        <f>IF(U217="znížená",N217,0)</f>
        <v>0</v>
      </c>
      <c r="BG217" s="147">
        <f>IF(U217="zákl. prenesená",N217,0)</f>
        <v>0</v>
      </c>
      <c r="BH217" s="147">
        <f>IF(U217="zníž. prenesená",N217,0)</f>
        <v>0</v>
      </c>
      <c r="BI217" s="147">
        <f>IF(U217="nulová",N217,0)</f>
        <v>0</v>
      </c>
      <c r="BJ217" s="23" t="s">
        <v>90</v>
      </c>
      <c r="BK217" s="147">
        <f>ROUND(L217*K217,2)</f>
        <v>0</v>
      </c>
      <c r="BL217" s="23" t="s">
        <v>248</v>
      </c>
      <c r="BM217" s="23" t="s">
        <v>397</v>
      </c>
    </row>
    <row r="218" s="10" customFormat="1" ht="29.88" customHeight="1">
      <c r="B218" s="207"/>
      <c r="C218" s="208"/>
      <c r="D218" s="217" t="s">
        <v>146</v>
      </c>
      <c r="E218" s="217"/>
      <c r="F218" s="217"/>
      <c r="G218" s="217"/>
      <c r="H218" s="217"/>
      <c r="I218" s="217"/>
      <c r="J218" s="217"/>
      <c r="K218" s="217"/>
      <c r="L218" s="217"/>
      <c r="M218" s="217"/>
      <c r="N218" s="252">
        <f>BK218</f>
        <v>0</v>
      </c>
      <c r="O218" s="253"/>
      <c r="P218" s="253"/>
      <c r="Q218" s="253"/>
      <c r="R218" s="210"/>
      <c r="T218" s="211"/>
      <c r="U218" s="208"/>
      <c r="V218" s="208"/>
      <c r="W218" s="212">
        <f>SUM(W219:W221)</f>
        <v>0</v>
      </c>
      <c r="X218" s="208"/>
      <c r="Y218" s="212">
        <f>SUM(Y219:Y221)</f>
        <v>0.39727750000000001</v>
      </c>
      <c r="Z218" s="208"/>
      <c r="AA218" s="213">
        <f>SUM(AA219:AA221)</f>
        <v>0</v>
      </c>
      <c r="AR218" s="214" t="s">
        <v>90</v>
      </c>
      <c r="AT218" s="215" t="s">
        <v>77</v>
      </c>
      <c r="AU218" s="215" t="s">
        <v>85</v>
      </c>
      <c r="AY218" s="214" t="s">
        <v>178</v>
      </c>
      <c r="BK218" s="216">
        <f>SUM(BK219:BK221)</f>
        <v>0</v>
      </c>
    </row>
    <row r="219" s="1" customFormat="1" ht="38.25" customHeight="1">
      <c r="B219" s="185"/>
      <c r="C219" s="220" t="s">
        <v>398</v>
      </c>
      <c r="D219" s="220" t="s">
        <v>179</v>
      </c>
      <c r="E219" s="221" t="s">
        <v>399</v>
      </c>
      <c r="F219" s="222" t="s">
        <v>400</v>
      </c>
      <c r="G219" s="222"/>
      <c r="H219" s="222"/>
      <c r="I219" s="222"/>
      <c r="J219" s="223" t="s">
        <v>182</v>
      </c>
      <c r="K219" s="224">
        <v>18.350000000000001</v>
      </c>
      <c r="L219" s="225">
        <v>0</v>
      </c>
      <c r="M219" s="225"/>
      <c r="N219" s="226">
        <f>ROUND(L219*K219,2)</f>
        <v>0</v>
      </c>
      <c r="O219" s="226"/>
      <c r="P219" s="226"/>
      <c r="Q219" s="226"/>
      <c r="R219" s="189"/>
      <c r="T219" s="227" t="s">
        <v>5</v>
      </c>
      <c r="U219" s="57" t="s">
        <v>45</v>
      </c>
      <c r="V219" s="48"/>
      <c r="W219" s="228">
        <f>V219*K219</f>
        <v>0</v>
      </c>
      <c r="X219" s="228">
        <v>0.021649999999999999</v>
      </c>
      <c r="Y219" s="228">
        <f>X219*K219</f>
        <v>0.39727750000000001</v>
      </c>
      <c r="Z219" s="228">
        <v>0</v>
      </c>
      <c r="AA219" s="229">
        <f>Z219*K219</f>
        <v>0</v>
      </c>
      <c r="AR219" s="23" t="s">
        <v>248</v>
      </c>
      <c r="AT219" s="23" t="s">
        <v>179</v>
      </c>
      <c r="AU219" s="23" t="s">
        <v>90</v>
      </c>
      <c r="AY219" s="23" t="s">
        <v>178</v>
      </c>
      <c r="BE219" s="147">
        <f>IF(U219="základná",N219,0)</f>
        <v>0</v>
      </c>
      <c r="BF219" s="147">
        <f>IF(U219="znížená",N219,0)</f>
        <v>0</v>
      </c>
      <c r="BG219" s="147">
        <f>IF(U219="zákl. prenesená",N219,0)</f>
        <v>0</v>
      </c>
      <c r="BH219" s="147">
        <f>IF(U219="zníž. prenesená",N219,0)</f>
        <v>0</v>
      </c>
      <c r="BI219" s="147">
        <f>IF(U219="nulová",N219,0)</f>
        <v>0</v>
      </c>
      <c r="BJ219" s="23" t="s">
        <v>90</v>
      </c>
      <c r="BK219" s="147">
        <f>ROUND(L219*K219,2)</f>
        <v>0</v>
      </c>
      <c r="BL219" s="23" t="s">
        <v>248</v>
      </c>
      <c r="BM219" s="23" t="s">
        <v>401</v>
      </c>
    </row>
    <row r="220" s="11" customFormat="1" ht="16.5" customHeight="1">
      <c r="B220" s="230"/>
      <c r="C220" s="231"/>
      <c r="D220" s="231"/>
      <c r="E220" s="232" t="s">
        <v>5</v>
      </c>
      <c r="F220" s="233" t="s">
        <v>402</v>
      </c>
      <c r="G220" s="234"/>
      <c r="H220" s="234"/>
      <c r="I220" s="234"/>
      <c r="J220" s="231"/>
      <c r="K220" s="235">
        <v>18.350000000000001</v>
      </c>
      <c r="L220" s="231"/>
      <c r="M220" s="231"/>
      <c r="N220" s="231"/>
      <c r="O220" s="231"/>
      <c r="P220" s="231"/>
      <c r="Q220" s="231"/>
      <c r="R220" s="236"/>
      <c r="T220" s="237"/>
      <c r="U220" s="231"/>
      <c r="V220" s="231"/>
      <c r="W220" s="231"/>
      <c r="X220" s="231"/>
      <c r="Y220" s="231"/>
      <c r="Z220" s="231"/>
      <c r="AA220" s="238"/>
      <c r="AT220" s="239" t="s">
        <v>186</v>
      </c>
      <c r="AU220" s="239" t="s">
        <v>90</v>
      </c>
      <c r="AV220" s="11" t="s">
        <v>90</v>
      </c>
      <c r="AW220" s="11" t="s">
        <v>34</v>
      </c>
      <c r="AX220" s="11" t="s">
        <v>85</v>
      </c>
      <c r="AY220" s="239" t="s">
        <v>178</v>
      </c>
    </row>
    <row r="221" s="1" customFormat="1" ht="25.5" customHeight="1">
      <c r="B221" s="185"/>
      <c r="C221" s="220" t="s">
        <v>403</v>
      </c>
      <c r="D221" s="220" t="s">
        <v>179</v>
      </c>
      <c r="E221" s="221" t="s">
        <v>404</v>
      </c>
      <c r="F221" s="222" t="s">
        <v>405</v>
      </c>
      <c r="G221" s="222"/>
      <c r="H221" s="222"/>
      <c r="I221" s="222"/>
      <c r="J221" s="223" t="s">
        <v>349</v>
      </c>
      <c r="K221" s="263">
        <v>0</v>
      </c>
      <c r="L221" s="225">
        <v>0</v>
      </c>
      <c r="M221" s="225"/>
      <c r="N221" s="226">
        <f>ROUND(L221*K221,2)</f>
        <v>0</v>
      </c>
      <c r="O221" s="226"/>
      <c r="P221" s="226"/>
      <c r="Q221" s="226"/>
      <c r="R221" s="189"/>
      <c r="T221" s="227" t="s">
        <v>5</v>
      </c>
      <c r="U221" s="57" t="s">
        <v>45</v>
      </c>
      <c r="V221" s="48"/>
      <c r="W221" s="228">
        <f>V221*K221</f>
        <v>0</v>
      </c>
      <c r="X221" s="228">
        <v>0</v>
      </c>
      <c r="Y221" s="228">
        <f>X221*K221</f>
        <v>0</v>
      </c>
      <c r="Z221" s="228">
        <v>0</v>
      </c>
      <c r="AA221" s="229">
        <f>Z221*K221</f>
        <v>0</v>
      </c>
      <c r="AR221" s="23" t="s">
        <v>248</v>
      </c>
      <c r="AT221" s="23" t="s">
        <v>179</v>
      </c>
      <c r="AU221" s="23" t="s">
        <v>90</v>
      </c>
      <c r="AY221" s="23" t="s">
        <v>178</v>
      </c>
      <c r="BE221" s="147">
        <f>IF(U221="základná",N221,0)</f>
        <v>0</v>
      </c>
      <c r="BF221" s="147">
        <f>IF(U221="znížená",N221,0)</f>
        <v>0</v>
      </c>
      <c r="BG221" s="147">
        <f>IF(U221="zákl. prenesená",N221,0)</f>
        <v>0</v>
      </c>
      <c r="BH221" s="147">
        <f>IF(U221="zníž. prenesená",N221,0)</f>
        <v>0</v>
      </c>
      <c r="BI221" s="147">
        <f>IF(U221="nulová",N221,0)</f>
        <v>0</v>
      </c>
      <c r="BJ221" s="23" t="s">
        <v>90</v>
      </c>
      <c r="BK221" s="147">
        <f>ROUND(L221*K221,2)</f>
        <v>0</v>
      </c>
      <c r="BL221" s="23" t="s">
        <v>248</v>
      </c>
      <c r="BM221" s="23" t="s">
        <v>406</v>
      </c>
    </row>
    <row r="222" s="10" customFormat="1" ht="29.88" customHeight="1">
      <c r="B222" s="207"/>
      <c r="C222" s="208"/>
      <c r="D222" s="217" t="s">
        <v>147</v>
      </c>
      <c r="E222" s="217"/>
      <c r="F222" s="217"/>
      <c r="G222" s="217"/>
      <c r="H222" s="217"/>
      <c r="I222" s="217"/>
      <c r="J222" s="217"/>
      <c r="K222" s="217"/>
      <c r="L222" s="217"/>
      <c r="M222" s="217"/>
      <c r="N222" s="252">
        <f>BK222</f>
        <v>0</v>
      </c>
      <c r="O222" s="253"/>
      <c r="P222" s="253"/>
      <c r="Q222" s="253"/>
      <c r="R222" s="210"/>
      <c r="T222" s="211"/>
      <c r="U222" s="208"/>
      <c r="V222" s="208"/>
      <c r="W222" s="212">
        <f>SUM(W223:W224)</f>
        <v>0</v>
      </c>
      <c r="X222" s="208"/>
      <c r="Y222" s="212">
        <f>SUM(Y223:Y224)</f>
        <v>0.025139499999999999</v>
      </c>
      <c r="Z222" s="208"/>
      <c r="AA222" s="213">
        <f>SUM(AA223:AA224)</f>
        <v>0</v>
      </c>
      <c r="AR222" s="214" t="s">
        <v>90</v>
      </c>
      <c r="AT222" s="215" t="s">
        <v>77</v>
      </c>
      <c r="AU222" s="215" t="s">
        <v>85</v>
      </c>
      <c r="AY222" s="214" t="s">
        <v>178</v>
      </c>
      <c r="BK222" s="216">
        <f>SUM(BK223:BK224)</f>
        <v>0</v>
      </c>
    </row>
    <row r="223" s="1" customFormat="1" ht="25.5" customHeight="1">
      <c r="B223" s="185"/>
      <c r="C223" s="220" t="s">
        <v>407</v>
      </c>
      <c r="D223" s="220" t="s">
        <v>179</v>
      </c>
      <c r="E223" s="221" t="s">
        <v>408</v>
      </c>
      <c r="F223" s="222" t="s">
        <v>409</v>
      </c>
      <c r="G223" s="222"/>
      <c r="H223" s="222"/>
      <c r="I223" s="222"/>
      <c r="J223" s="223" t="s">
        <v>182</v>
      </c>
      <c r="K223" s="224">
        <v>18.350000000000001</v>
      </c>
      <c r="L223" s="225">
        <v>0</v>
      </c>
      <c r="M223" s="225"/>
      <c r="N223" s="226">
        <f>ROUND(L223*K223,2)</f>
        <v>0</v>
      </c>
      <c r="O223" s="226"/>
      <c r="P223" s="226"/>
      <c r="Q223" s="226"/>
      <c r="R223" s="189"/>
      <c r="T223" s="227" t="s">
        <v>5</v>
      </c>
      <c r="U223" s="57" t="s">
        <v>45</v>
      </c>
      <c r="V223" s="48"/>
      <c r="W223" s="228">
        <f>V223*K223</f>
        <v>0</v>
      </c>
      <c r="X223" s="228">
        <v>0.0013699999999999999</v>
      </c>
      <c r="Y223" s="228">
        <f>X223*K223</f>
        <v>0.025139499999999999</v>
      </c>
      <c r="Z223" s="228">
        <v>0</v>
      </c>
      <c r="AA223" s="229">
        <f>Z223*K223</f>
        <v>0</v>
      </c>
      <c r="AR223" s="23" t="s">
        <v>248</v>
      </c>
      <c r="AT223" s="23" t="s">
        <v>179</v>
      </c>
      <c r="AU223" s="23" t="s">
        <v>90</v>
      </c>
      <c r="AY223" s="23" t="s">
        <v>178</v>
      </c>
      <c r="BE223" s="147">
        <f>IF(U223="základná",N223,0)</f>
        <v>0</v>
      </c>
      <c r="BF223" s="147">
        <f>IF(U223="znížená",N223,0)</f>
        <v>0</v>
      </c>
      <c r="BG223" s="147">
        <f>IF(U223="zákl. prenesená",N223,0)</f>
        <v>0</v>
      </c>
      <c r="BH223" s="147">
        <f>IF(U223="zníž. prenesená",N223,0)</f>
        <v>0</v>
      </c>
      <c r="BI223" s="147">
        <f>IF(U223="nulová",N223,0)</f>
        <v>0</v>
      </c>
      <c r="BJ223" s="23" t="s">
        <v>90</v>
      </c>
      <c r="BK223" s="147">
        <f>ROUND(L223*K223,2)</f>
        <v>0</v>
      </c>
      <c r="BL223" s="23" t="s">
        <v>248</v>
      </c>
      <c r="BM223" s="23" t="s">
        <v>410</v>
      </c>
    </row>
    <row r="224" s="1" customFormat="1" ht="25.5" customHeight="1">
      <c r="B224" s="185"/>
      <c r="C224" s="220" t="s">
        <v>411</v>
      </c>
      <c r="D224" s="220" t="s">
        <v>179</v>
      </c>
      <c r="E224" s="221" t="s">
        <v>412</v>
      </c>
      <c r="F224" s="222" t="s">
        <v>413</v>
      </c>
      <c r="G224" s="222"/>
      <c r="H224" s="222"/>
      <c r="I224" s="222"/>
      <c r="J224" s="223" t="s">
        <v>349</v>
      </c>
      <c r="K224" s="263">
        <v>0</v>
      </c>
      <c r="L224" s="225">
        <v>0</v>
      </c>
      <c r="M224" s="225"/>
      <c r="N224" s="226">
        <f>ROUND(L224*K224,2)</f>
        <v>0</v>
      </c>
      <c r="O224" s="226"/>
      <c r="P224" s="226"/>
      <c r="Q224" s="226"/>
      <c r="R224" s="189"/>
      <c r="T224" s="227" t="s">
        <v>5</v>
      </c>
      <c r="U224" s="57" t="s">
        <v>45</v>
      </c>
      <c r="V224" s="48"/>
      <c r="W224" s="228">
        <f>V224*K224</f>
        <v>0</v>
      </c>
      <c r="X224" s="228">
        <v>0</v>
      </c>
      <c r="Y224" s="228">
        <f>X224*K224</f>
        <v>0</v>
      </c>
      <c r="Z224" s="228">
        <v>0</v>
      </c>
      <c r="AA224" s="229">
        <f>Z224*K224</f>
        <v>0</v>
      </c>
      <c r="AR224" s="23" t="s">
        <v>248</v>
      </c>
      <c r="AT224" s="23" t="s">
        <v>179</v>
      </c>
      <c r="AU224" s="23" t="s">
        <v>90</v>
      </c>
      <c r="AY224" s="23" t="s">
        <v>178</v>
      </c>
      <c r="BE224" s="147">
        <f>IF(U224="základná",N224,0)</f>
        <v>0</v>
      </c>
      <c r="BF224" s="147">
        <f>IF(U224="znížená",N224,0)</f>
        <v>0</v>
      </c>
      <c r="BG224" s="147">
        <f>IF(U224="zákl. prenesená",N224,0)</f>
        <v>0</v>
      </c>
      <c r="BH224" s="147">
        <f>IF(U224="zníž. prenesená",N224,0)</f>
        <v>0</v>
      </c>
      <c r="BI224" s="147">
        <f>IF(U224="nulová",N224,0)</f>
        <v>0</v>
      </c>
      <c r="BJ224" s="23" t="s">
        <v>90</v>
      </c>
      <c r="BK224" s="147">
        <f>ROUND(L224*K224,2)</f>
        <v>0</v>
      </c>
      <c r="BL224" s="23" t="s">
        <v>248</v>
      </c>
      <c r="BM224" s="23" t="s">
        <v>414</v>
      </c>
    </row>
    <row r="225" s="10" customFormat="1" ht="29.88" customHeight="1">
      <c r="B225" s="207"/>
      <c r="C225" s="208"/>
      <c r="D225" s="217" t="s">
        <v>148</v>
      </c>
      <c r="E225" s="217"/>
      <c r="F225" s="217"/>
      <c r="G225" s="217"/>
      <c r="H225" s="217"/>
      <c r="I225" s="217"/>
      <c r="J225" s="217"/>
      <c r="K225" s="217"/>
      <c r="L225" s="217"/>
      <c r="M225" s="217"/>
      <c r="N225" s="252">
        <f>BK225</f>
        <v>0</v>
      </c>
      <c r="O225" s="253"/>
      <c r="P225" s="253"/>
      <c r="Q225" s="253"/>
      <c r="R225" s="210"/>
      <c r="T225" s="211"/>
      <c r="U225" s="208"/>
      <c r="V225" s="208"/>
      <c r="W225" s="212">
        <f>SUM(W226:W227)</f>
        <v>0</v>
      </c>
      <c r="X225" s="208"/>
      <c r="Y225" s="212">
        <f>SUM(Y226:Y227)</f>
        <v>0.01325</v>
      </c>
      <c r="Z225" s="208"/>
      <c r="AA225" s="213">
        <f>SUM(AA226:AA227)</f>
        <v>0</v>
      </c>
      <c r="AR225" s="214" t="s">
        <v>90</v>
      </c>
      <c r="AT225" s="215" t="s">
        <v>77</v>
      </c>
      <c r="AU225" s="215" t="s">
        <v>85</v>
      </c>
      <c r="AY225" s="214" t="s">
        <v>178</v>
      </c>
      <c r="BK225" s="216">
        <f>SUM(BK226:BK227)</f>
        <v>0</v>
      </c>
    </row>
    <row r="226" s="1" customFormat="1" ht="38.25" customHeight="1">
      <c r="B226" s="185"/>
      <c r="C226" s="220" t="s">
        <v>415</v>
      </c>
      <c r="D226" s="220" t="s">
        <v>179</v>
      </c>
      <c r="E226" s="221" t="s">
        <v>416</v>
      </c>
      <c r="F226" s="222" t="s">
        <v>417</v>
      </c>
      <c r="G226" s="222"/>
      <c r="H226" s="222"/>
      <c r="I226" s="222"/>
      <c r="J226" s="223" t="s">
        <v>182</v>
      </c>
      <c r="K226" s="224">
        <v>25</v>
      </c>
      <c r="L226" s="225">
        <v>0</v>
      </c>
      <c r="M226" s="225"/>
      <c r="N226" s="226">
        <f>ROUND(L226*K226,2)</f>
        <v>0</v>
      </c>
      <c r="O226" s="226"/>
      <c r="P226" s="226"/>
      <c r="Q226" s="226"/>
      <c r="R226" s="189"/>
      <c r="T226" s="227" t="s">
        <v>5</v>
      </c>
      <c r="U226" s="57" t="s">
        <v>45</v>
      </c>
      <c r="V226" s="48"/>
      <c r="W226" s="228">
        <f>V226*K226</f>
        <v>0</v>
      </c>
      <c r="X226" s="228">
        <v>0.00052999999999999998</v>
      </c>
      <c r="Y226" s="228">
        <f>X226*K226</f>
        <v>0.01325</v>
      </c>
      <c r="Z226" s="228">
        <v>0</v>
      </c>
      <c r="AA226" s="229">
        <f>Z226*K226</f>
        <v>0</v>
      </c>
      <c r="AR226" s="23" t="s">
        <v>248</v>
      </c>
      <c r="AT226" s="23" t="s">
        <v>179</v>
      </c>
      <c r="AU226" s="23" t="s">
        <v>90</v>
      </c>
      <c r="AY226" s="23" t="s">
        <v>178</v>
      </c>
      <c r="BE226" s="147">
        <f>IF(U226="základná",N226,0)</f>
        <v>0</v>
      </c>
      <c r="BF226" s="147">
        <f>IF(U226="znížená",N226,0)</f>
        <v>0</v>
      </c>
      <c r="BG226" s="147">
        <f>IF(U226="zákl. prenesená",N226,0)</f>
        <v>0</v>
      </c>
      <c r="BH226" s="147">
        <f>IF(U226="zníž. prenesená",N226,0)</f>
        <v>0</v>
      </c>
      <c r="BI226" s="147">
        <f>IF(U226="nulová",N226,0)</f>
        <v>0</v>
      </c>
      <c r="BJ226" s="23" t="s">
        <v>90</v>
      </c>
      <c r="BK226" s="147">
        <f>ROUND(L226*K226,2)</f>
        <v>0</v>
      </c>
      <c r="BL226" s="23" t="s">
        <v>248</v>
      </c>
      <c r="BM226" s="23" t="s">
        <v>418</v>
      </c>
    </row>
    <row r="227" s="1" customFormat="1" ht="25.5" customHeight="1">
      <c r="B227" s="185"/>
      <c r="C227" s="220" t="s">
        <v>419</v>
      </c>
      <c r="D227" s="220" t="s">
        <v>179</v>
      </c>
      <c r="E227" s="221" t="s">
        <v>420</v>
      </c>
      <c r="F227" s="222" t="s">
        <v>421</v>
      </c>
      <c r="G227" s="222"/>
      <c r="H227" s="222"/>
      <c r="I227" s="222"/>
      <c r="J227" s="223" t="s">
        <v>182</v>
      </c>
      <c r="K227" s="224">
        <v>25</v>
      </c>
      <c r="L227" s="225">
        <v>0</v>
      </c>
      <c r="M227" s="225"/>
      <c r="N227" s="226">
        <f>ROUND(L227*K227,2)</f>
        <v>0</v>
      </c>
      <c r="O227" s="226"/>
      <c r="P227" s="226"/>
      <c r="Q227" s="226"/>
      <c r="R227" s="189"/>
      <c r="T227" s="227" t="s">
        <v>5</v>
      </c>
      <c r="U227" s="57" t="s">
        <v>45</v>
      </c>
      <c r="V227" s="48"/>
      <c r="W227" s="228">
        <f>V227*K227</f>
        <v>0</v>
      </c>
      <c r="X227" s="228">
        <v>0</v>
      </c>
      <c r="Y227" s="228">
        <f>X227*K227</f>
        <v>0</v>
      </c>
      <c r="Z227" s="228">
        <v>0</v>
      </c>
      <c r="AA227" s="229">
        <f>Z227*K227</f>
        <v>0</v>
      </c>
      <c r="AR227" s="23" t="s">
        <v>248</v>
      </c>
      <c r="AT227" s="23" t="s">
        <v>179</v>
      </c>
      <c r="AU227" s="23" t="s">
        <v>90</v>
      </c>
      <c r="AY227" s="23" t="s">
        <v>178</v>
      </c>
      <c r="BE227" s="147">
        <f>IF(U227="základná",N227,0)</f>
        <v>0</v>
      </c>
      <c r="BF227" s="147">
        <f>IF(U227="znížená",N227,0)</f>
        <v>0</v>
      </c>
      <c r="BG227" s="147">
        <f>IF(U227="zákl. prenesená",N227,0)</f>
        <v>0</v>
      </c>
      <c r="BH227" s="147">
        <f>IF(U227="zníž. prenesená",N227,0)</f>
        <v>0</v>
      </c>
      <c r="BI227" s="147">
        <f>IF(U227="nulová",N227,0)</f>
        <v>0</v>
      </c>
      <c r="BJ227" s="23" t="s">
        <v>90</v>
      </c>
      <c r="BK227" s="147">
        <f>ROUND(L227*K227,2)</f>
        <v>0</v>
      </c>
      <c r="BL227" s="23" t="s">
        <v>248</v>
      </c>
      <c r="BM227" s="23" t="s">
        <v>422</v>
      </c>
    </row>
    <row r="228" s="10" customFormat="1" ht="37.44" customHeight="1">
      <c r="B228" s="207"/>
      <c r="C228" s="208"/>
      <c r="D228" s="209" t="s">
        <v>149</v>
      </c>
      <c r="E228" s="209"/>
      <c r="F228" s="209"/>
      <c r="G228" s="209"/>
      <c r="H228" s="209"/>
      <c r="I228" s="209"/>
      <c r="J228" s="209"/>
      <c r="K228" s="209"/>
      <c r="L228" s="209"/>
      <c r="M228" s="209"/>
      <c r="N228" s="254">
        <f>BK228</f>
        <v>0</v>
      </c>
      <c r="O228" s="255"/>
      <c r="P228" s="255"/>
      <c r="Q228" s="255"/>
      <c r="R228" s="210"/>
      <c r="T228" s="211"/>
      <c r="U228" s="208"/>
      <c r="V228" s="208"/>
      <c r="W228" s="212">
        <f>W229</f>
        <v>0</v>
      </c>
      <c r="X228" s="208"/>
      <c r="Y228" s="212">
        <f>Y229</f>
        <v>0</v>
      </c>
      <c r="Z228" s="208"/>
      <c r="AA228" s="213">
        <f>AA229</f>
        <v>0</v>
      </c>
      <c r="AR228" s="214" t="s">
        <v>190</v>
      </c>
      <c r="AT228" s="215" t="s">
        <v>77</v>
      </c>
      <c r="AU228" s="215" t="s">
        <v>78</v>
      </c>
      <c r="AY228" s="214" t="s">
        <v>178</v>
      </c>
      <c r="BK228" s="216">
        <f>BK229</f>
        <v>0</v>
      </c>
    </row>
    <row r="229" s="10" customFormat="1" ht="19.92" customHeight="1">
      <c r="B229" s="207"/>
      <c r="C229" s="208"/>
      <c r="D229" s="217" t="s">
        <v>150</v>
      </c>
      <c r="E229" s="217"/>
      <c r="F229" s="217"/>
      <c r="G229" s="217"/>
      <c r="H229" s="217"/>
      <c r="I229" s="217"/>
      <c r="J229" s="217"/>
      <c r="K229" s="217"/>
      <c r="L229" s="217"/>
      <c r="M229" s="217"/>
      <c r="N229" s="218">
        <f>BK229</f>
        <v>0</v>
      </c>
      <c r="O229" s="219"/>
      <c r="P229" s="219"/>
      <c r="Q229" s="219"/>
      <c r="R229" s="210"/>
      <c r="T229" s="211"/>
      <c r="U229" s="208"/>
      <c r="V229" s="208"/>
      <c r="W229" s="212">
        <f>SUM(W230:W234)</f>
        <v>0</v>
      </c>
      <c r="X229" s="208"/>
      <c r="Y229" s="212">
        <f>SUM(Y230:Y234)</f>
        <v>0</v>
      </c>
      <c r="Z229" s="208"/>
      <c r="AA229" s="213">
        <f>SUM(AA230:AA234)</f>
        <v>0</v>
      </c>
      <c r="AR229" s="214" t="s">
        <v>190</v>
      </c>
      <c r="AT229" s="215" t="s">
        <v>77</v>
      </c>
      <c r="AU229" s="215" t="s">
        <v>85</v>
      </c>
      <c r="AY229" s="214" t="s">
        <v>178</v>
      </c>
      <c r="BK229" s="216">
        <f>SUM(BK230:BK234)</f>
        <v>0</v>
      </c>
    </row>
    <row r="230" s="1" customFormat="1" ht="16.5" customHeight="1">
      <c r="B230" s="185"/>
      <c r="C230" s="220" t="s">
        <v>423</v>
      </c>
      <c r="D230" s="220" t="s">
        <v>179</v>
      </c>
      <c r="E230" s="221" t="s">
        <v>424</v>
      </c>
      <c r="F230" s="222" t="s">
        <v>425</v>
      </c>
      <c r="G230" s="222"/>
      <c r="H230" s="222"/>
      <c r="I230" s="222"/>
      <c r="J230" s="223" t="s">
        <v>426</v>
      </c>
      <c r="K230" s="224">
        <v>1</v>
      </c>
      <c r="L230" s="225">
        <v>0</v>
      </c>
      <c r="M230" s="225"/>
      <c r="N230" s="226">
        <f>ROUND(L230*K230,2)</f>
        <v>0</v>
      </c>
      <c r="O230" s="226"/>
      <c r="P230" s="226"/>
      <c r="Q230" s="226"/>
      <c r="R230" s="189"/>
      <c r="T230" s="227" t="s">
        <v>5</v>
      </c>
      <c r="U230" s="57" t="s">
        <v>45</v>
      </c>
      <c r="V230" s="48"/>
      <c r="W230" s="228">
        <f>V230*K230</f>
        <v>0</v>
      </c>
      <c r="X230" s="228">
        <v>0</v>
      </c>
      <c r="Y230" s="228">
        <f>X230*K230</f>
        <v>0</v>
      </c>
      <c r="Z230" s="228">
        <v>0</v>
      </c>
      <c r="AA230" s="229">
        <f>Z230*K230</f>
        <v>0</v>
      </c>
      <c r="AR230" s="23" t="s">
        <v>427</v>
      </c>
      <c r="AT230" s="23" t="s">
        <v>179</v>
      </c>
      <c r="AU230" s="23" t="s">
        <v>90</v>
      </c>
      <c r="AY230" s="23" t="s">
        <v>178</v>
      </c>
      <c r="BE230" s="147">
        <f>IF(U230="základná",N230,0)</f>
        <v>0</v>
      </c>
      <c r="BF230" s="147">
        <f>IF(U230="znížená",N230,0)</f>
        <v>0</v>
      </c>
      <c r="BG230" s="147">
        <f>IF(U230="zákl. prenesená",N230,0)</f>
        <v>0</v>
      </c>
      <c r="BH230" s="147">
        <f>IF(U230="zníž. prenesená",N230,0)</f>
        <v>0</v>
      </c>
      <c r="BI230" s="147">
        <f>IF(U230="nulová",N230,0)</f>
        <v>0</v>
      </c>
      <c r="BJ230" s="23" t="s">
        <v>90</v>
      </c>
      <c r="BK230" s="147">
        <f>ROUND(L230*K230,2)</f>
        <v>0</v>
      </c>
      <c r="BL230" s="23" t="s">
        <v>427</v>
      </c>
      <c r="BM230" s="23" t="s">
        <v>428</v>
      </c>
    </row>
    <row r="231" s="1" customFormat="1" ht="16.5" customHeight="1">
      <c r="B231" s="47"/>
      <c r="C231" s="48"/>
      <c r="D231" s="48"/>
      <c r="E231" s="48"/>
      <c r="F231" s="240" t="s">
        <v>429</v>
      </c>
      <c r="G231" s="68"/>
      <c r="H231" s="68"/>
      <c r="I231" s="68"/>
      <c r="J231" s="48"/>
      <c r="K231" s="48"/>
      <c r="L231" s="48"/>
      <c r="M231" s="48"/>
      <c r="N231" s="48"/>
      <c r="O231" s="48"/>
      <c r="P231" s="48"/>
      <c r="Q231" s="48"/>
      <c r="R231" s="49"/>
      <c r="T231" s="241"/>
      <c r="U231" s="48"/>
      <c r="V231" s="48"/>
      <c r="W231" s="48"/>
      <c r="X231" s="48"/>
      <c r="Y231" s="48"/>
      <c r="Z231" s="48"/>
      <c r="AA231" s="95"/>
      <c r="AT231" s="23" t="s">
        <v>289</v>
      </c>
      <c r="AU231" s="23" t="s">
        <v>90</v>
      </c>
    </row>
    <row r="232" s="1" customFormat="1" ht="16.5" customHeight="1">
      <c r="B232" s="185"/>
      <c r="C232" s="220" t="s">
        <v>430</v>
      </c>
      <c r="D232" s="220" t="s">
        <v>179</v>
      </c>
      <c r="E232" s="221" t="s">
        <v>431</v>
      </c>
      <c r="F232" s="222" t="s">
        <v>432</v>
      </c>
      <c r="G232" s="222"/>
      <c r="H232" s="222"/>
      <c r="I232" s="222"/>
      <c r="J232" s="223" t="s">
        <v>426</v>
      </c>
      <c r="K232" s="224">
        <v>1</v>
      </c>
      <c r="L232" s="225">
        <v>0</v>
      </c>
      <c r="M232" s="225"/>
      <c r="N232" s="226">
        <f>ROUND(L232*K232,2)</f>
        <v>0</v>
      </c>
      <c r="O232" s="226"/>
      <c r="P232" s="226"/>
      <c r="Q232" s="226"/>
      <c r="R232" s="189"/>
      <c r="T232" s="227" t="s">
        <v>5</v>
      </c>
      <c r="U232" s="57" t="s">
        <v>45</v>
      </c>
      <c r="V232" s="48"/>
      <c r="W232" s="228">
        <f>V232*K232</f>
        <v>0</v>
      </c>
      <c r="X232" s="228">
        <v>0</v>
      </c>
      <c r="Y232" s="228">
        <f>X232*K232</f>
        <v>0</v>
      </c>
      <c r="Z232" s="228">
        <v>0</v>
      </c>
      <c r="AA232" s="229">
        <f>Z232*K232</f>
        <v>0</v>
      </c>
      <c r="AR232" s="23" t="s">
        <v>427</v>
      </c>
      <c r="AT232" s="23" t="s">
        <v>179</v>
      </c>
      <c r="AU232" s="23" t="s">
        <v>90</v>
      </c>
      <c r="AY232" s="23" t="s">
        <v>178</v>
      </c>
      <c r="BE232" s="147">
        <f>IF(U232="základná",N232,0)</f>
        <v>0</v>
      </c>
      <c r="BF232" s="147">
        <f>IF(U232="znížená",N232,0)</f>
        <v>0</v>
      </c>
      <c r="BG232" s="147">
        <f>IF(U232="zákl. prenesená",N232,0)</f>
        <v>0</v>
      </c>
      <c r="BH232" s="147">
        <f>IF(U232="zníž. prenesená",N232,0)</f>
        <v>0</v>
      </c>
      <c r="BI232" s="147">
        <f>IF(U232="nulová",N232,0)</f>
        <v>0</v>
      </c>
      <c r="BJ232" s="23" t="s">
        <v>90</v>
      </c>
      <c r="BK232" s="147">
        <f>ROUND(L232*K232,2)</f>
        <v>0</v>
      </c>
      <c r="BL232" s="23" t="s">
        <v>427</v>
      </c>
      <c r="BM232" s="23" t="s">
        <v>433</v>
      </c>
    </row>
    <row r="233" s="1" customFormat="1" ht="16.5" customHeight="1">
      <c r="B233" s="47"/>
      <c r="C233" s="48"/>
      <c r="D233" s="48"/>
      <c r="E233" s="48"/>
      <c r="F233" s="240" t="s">
        <v>434</v>
      </c>
      <c r="G233" s="68"/>
      <c r="H233" s="68"/>
      <c r="I233" s="68"/>
      <c r="J233" s="48"/>
      <c r="K233" s="48"/>
      <c r="L233" s="48"/>
      <c r="M233" s="48"/>
      <c r="N233" s="48"/>
      <c r="O233" s="48"/>
      <c r="P233" s="48"/>
      <c r="Q233" s="48"/>
      <c r="R233" s="49"/>
      <c r="T233" s="241"/>
      <c r="U233" s="48"/>
      <c r="V233" s="48"/>
      <c r="W233" s="48"/>
      <c r="X233" s="48"/>
      <c r="Y233" s="48"/>
      <c r="Z233" s="48"/>
      <c r="AA233" s="95"/>
      <c r="AT233" s="23" t="s">
        <v>289</v>
      </c>
      <c r="AU233" s="23" t="s">
        <v>90</v>
      </c>
    </row>
    <row r="234" s="1" customFormat="1" ht="38.25" customHeight="1">
      <c r="B234" s="185"/>
      <c r="C234" s="220" t="s">
        <v>435</v>
      </c>
      <c r="D234" s="220" t="s">
        <v>179</v>
      </c>
      <c r="E234" s="221" t="s">
        <v>436</v>
      </c>
      <c r="F234" s="222" t="s">
        <v>437</v>
      </c>
      <c r="G234" s="222"/>
      <c r="H234" s="222"/>
      <c r="I234" s="222"/>
      <c r="J234" s="223" t="s">
        <v>349</v>
      </c>
      <c r="K234" s="263">
        <v>0</v>
      </c>
      <c r="L234" s="225">
        <v>0</v>
      </c>
      <c r="M234" s="225"/>
      <c r="N234" s="226">
        <f>ROUND(L234*K234,2)</f>
        <v>0</v>
      </c>
      <c r="O234" s="226"/>
      <c r="P234" s="226"/>
      <c r="Q234" s="226"/>
      <c r="R234" s="189"/>
      <c r="T234" s="227" t="s">
        <v>5</v>
      </c>
      <c r="U234" s="57" t="s">
        <v>45</v>
      </c>
      <c r="V234" s="48"/>
      <c r="W234" s="228">
        <f>V234*K234</f>
        <v>0</v>
      </c>
      <c r="X234" s="228">
        <v>0</v>
      </c>
      <c r="Y234" s="228">
        <f>X234*K234</f>
        <v>0</v>
      </c>
      <c r="Z234" s="228">
        <v>0</v>
      </c>
      <c r="AA234" s="229">
        <f>Z234*K234</f>
        <v>0</v>
      </c>
      <c r="AR234" s="23" t="s">
        <v>427</v>
      </c>
      <c r="AT234" s="23" t="s">
        <v>179</v>
      </c>
      <c r="AU234" s="23" t="s">
        <v>90</v>
      </c>
      <c r="AY234" s="23" t="s">
        <v>178</v>
      </c>
      <c r="BE234" s="147">
        <f>IF(U234="základná",N234,0)</f>
        <v>0</v>
      </c>
      <c r="BF234" s="147">
        <f>IF(U234="znížená",N234,0)</f>
        <v>0</v>
      </c>
      <c r="BG234" s="147">
        <f>IF(U234="zákl. prenesená",N234,0)</f>
        <v>0</v>
      </c>
      <c r="BH234" s="147">
        <f>IF(U234="zníž. prenesená",N234,0)</f>
        <v>0</v>
      </c>
      <c r="BI234" s="147">
        <f>IF(U234="nulová",N234,0)</f>
        <v>0</v>
      </c>
      <c r="BJ234" s="23" t="s">
        <v>90</v>
      </c>
      <c r="BK234" s="147">
        <f>ROUND(L234*K234,2)</f>
        <v>0</v>
      </c>
      <c r="BL234" s="23" t="s">
        <v>427</v>
      </c>
      <c r="BM234" s="23" t="s">
        <v>438</v>
      </c>
    </row>
    <row r="235" s="10" customFormat="1" ht="37.44" customHeight="1">
      <c r="B235" s="207"/>
      <c r="C235" s="208"/>
      <c r="D235" s="209" t="s">
        <v>151</v>
      </c>
      <c r="E235" s="209"/>
      <c r="F235" s="209"/>
      <c r="G235" s="209"/>
      <c r="H235" s="209"/>
      <c r="I235" s="209"/>
      <c r="J235" s="209"/>
      <c r="K235" s="209"/>
      <c r="L235" s="209"/>
      <c r="M235" s="209"/>
      <c r="N235" s="264">
        <f>BK235</f>
        <v>0</v>
      </c>
      <c r="O235" s="265"/>
      <c r="P235" s="265"/>
      <c r="Q235" s="265"/>
      <c r="R235" s="210"/>
      <c r="T235" s="211"/>
      <c r="U235" s="208"/>
      <c r="V235" s="208"/>
      <c r="W235" s="212">
        <f>SUM(W236:W237)</f>
        <v>0</v>
      </c>
      <c r="X235" s="208"/>
      <c r="Y235" s="212">
        <f>SUM(Y236:Y237)</f>
        <v>0</v>
      </c>
      <c r="Z235" s="208"/>
      <c r="AA235" s="213">
        <f>SUM(AA236:AA237)</f>
        <v>0</v>
      </c>
      <c r="AR235" s="214" t="s">
        <v>183</v>
      </c>
      <c r="AT235" s="215" t="s">
        <v>77</v>
      </c>
      <c r="AU235" s="215" t="s">
        <v>78</v>
      </c>
      <c r="AY235" s="214" t="s">
        <v>178</v>
      </c>
      <c r="BK235" s="216">
        <f>SUM(BK236:BK237)</f>
        <v>0</v>
      </c>
    </row>
    <row r="236" s="1" customFormat="1" ht="38.25" customHeight="1">
      <c r="B236" s="185"/>
      <c r="C236" s="220" t="s">
        <v>439</v>
      </c>
      <c r="D236" s="220" t="s">
        <v>179</v>
      </c>
      <c r="E236" s="221" t="s">
        <v>440</v>
      </c>
      <c r="F236" s="222" t="s">
        <v>441</v>
      </c>
      <c r="G236" s="222"/>
      <c r="H236" s="222"/>
      <c r="I236" s="222"/>
      <c r="J236" s="223" t="s">
        <v>442</v>
      </c>
      <c r="K236" s="224">
        <v>76</v>
      </c>
      <c r="L236" s="225">
        <v>0</v>
      </c>
      <c r="M236" s="225"/>
      <c r="N236" s="226">
        <f>ROUND(L236*K236,2)</f>
        <v>0</v>
      </c>
      <c r="O236" s="226"/>
      <c r="P236" s="226"/>
      <c r="Q236" s="226"/>
      <c r="R236" s="189"/>
      <c r="T236" s="227" t="s">
        <v>5</v>
      </c>
      <c r="U236" s="57" t="s">
        <v>45</v>
      </c>
      <c r="V236" s="48"/>
      <c r="W236" s="228">
        <f>V236*K236</f>
        <v>0</v>
      </c>
      <c r="X236" s="228">
        <v>0</v>
      </c>
      <c r="Y236" s="228">
        <f>X236*K236</f>
        <v>0</v>
      </c>
      <c r="Z236" s="228">
        <v>0</v>
      </c>
      <c r="AA236" s="229">
        <f>Z236*K236</f>
        <v>0</v>
      </c>
      <c r="AR236" s="23" t="s">
        <v>443</v>
      </c>
      <c r="AT236" s="23" t="s">
        <v>179</v>
      </c>
      <c r="AU236" s="23" t="s">
        <v>85</v>
      </c>
      <c r="AY236" s="23" t="s">
        <v>178</v>
      </c>
      <c r="BE236" s="147">
        <f>IF(U236="základná",N236,0)</f>
        <v>0</v>
      </c>
      <c r="BF236" s="147">
        <f>IF(U236="znížená",N236,0)</f>
        <v>0</v>
      </c>
      <c r="BG236" s="147">
        <f>IF(U236="zákl. prenesená",N236,0)</f>
        <v>0</v>
      </c>
      <c r="BH236" s="147">
        <f>IF(U236="zníž. prenesená",N236,0)</f>
        <v>0</v>
      </c>
      <c r="BI236" s="147">
        <f>IF(U236="nulová",N236,0)</f>
        <v>0</v>
      </c>
      <c r="BJ236" s="23" t="s">
        <v>90</v>
      </c>
      <c r="BK236" s="147">
        <f>ROUND(L236*K236,2)</f>
        <v>0</v>
      </c>
      <c r="BL236" s="23" t="s">
        <v>443</v>
      </c>
      <c r="BM236" s="23" t="s">
        <v>444</v>
      </c>
    </row>
    <row r="237" s="1" customFormat="1" ht="16.5" customHeight="1">
      <c r="B237" s="185"/>
      <c r="C237" s="256" t="s">
        <v>445</v>
      </c>
      <c r="D237" s="256" t="s">
        <v>341</v>
      </c>
      <c r="E237" s="257" t="s">
        <v>446</v>
      </c>
      <c r="F237" s="258" t="s">
        <v>447</v>
      </c>
      <c r="G237" s="258"/>
      <c r="H237" s="258"/>
      <c r="I237" s="258"/>
      <c r="J237" s="259" t="s">
        <v>448</v>
      </c>
      <c r="K237" s="260">
        <v>1</v>
      </c>
      <c r="L237" s="261">
        <v>0</v>
      </c>
      <c r="M237" s="261"/>
      <c r="N237" s="262">
        <f>ROUND(L237*K237,2)</f>
        <v>0</v>
      </c>
      <c r="O237" s="226"/>
      <c r="P237" s="226"/>
      <c r="Q237" s="226"/>
      <c r="R237" s="189"/>
      <c r="T237" s="227" t="s">
        <v>5</v>
      </c>
      <c r="U237" s="57" t="s">
        <v>45</v>
      </c>
      <c r="V237" s="48"/>
      <c r="W237" s="228">
        <f>V237*K237</f>
        <v>0</v>
      </c>
      <c r="X237" s="228">
        <v>0</v>
      </c>
      <c r="Y237" s="228">
        <f>X237*K237</f>
        <v>0</v>
      </c>
      <c r="Z237" s="228">
        <v>0</v>
      </c>
      <c r="AA237" s="229">
        <f>Z237*K237</f>
        <v>0</v>
      </c>
      <c r="AR237" s="23" t="s">
        <v>443</v>
      </c>
      <c r="AT237" s="23" t="s">
        <v>341</v>
      </c>
      <c r="AU237" s="23" t="s">
        <v>85</v>
      </c>
      <c r="AY237" s="23" t="s">
        <v>178</v>
      </c>
      <c r="BE237" s="147">
        <f>IF(U237="základná",N237,0)</f>
        <v>0</v>
      </c>
      <c r="BF237" s="147">
        <f>IF(U237="znížená",N237,0)</f>
        <v>0</v>
      </c>
      <c r="BG237" s="147">
        <f>IF(U237="zákl. prenesená",N237,0)</f>
        <v>0</v>
      </c>
      <c r="BH237" s="147">
        <f>IF(U237="zníž. prenesená",N237,0)</f>
        <v>0</v>
      </c>
      <c r="BI237" s="147">
        <f>IF(U237="nulová",N237,0)</f>
        <v>0</v>
      </c>
      <c r="BJ237" s="23" t="s">
        <v>90</v>
      </c>
      <c r="BK237" s="147">
        <f>ROUND(L237*K237,2)</f>
        <v>0</v>
      </c>
      <c r="BL237" s="23" t="s">
        <v>443</v>
      </c>
      <c r="BM237" s="23" t="s">
        <v>449</v>
      </c>
    </row>
    <row r="238" s="10" customFormat="1" ht="37.44" customHeight="1">
      <c r="B238" s="207"/>
      <c r="C238" s="208"/>
      <c r="D238" s="209" t="s">
        <v>152</v>
      </c>
      <c r="E238" s="209"/>
      <c r="F238" s="209"/>
      <c r="G238" s="209"/>
      <c r="H238" s="209"/>
      <c r="I238" s="209"/>
      <c r="J238" s="209"/>
      <c r="K238" s="209"/>
      <c r="L238" s="209"/>
      <c r="M238" s="209"/>
      <c r="N238" s="254">
        <f>BK238</f>
        <v>0</v>
      </c>
      <c r="O238" s="255"/>
      <c r="P238" s="255"/>
      <c r="Q238" s="255"/>
      <c r="R238" s="210"/>
      <c r="T238" s="211"/>
      <c r="U238" s="208"/>
      <c r="V238" s="208"/>
      <c r="W238" s="212">
        <f>W239</f>
        <v>0</v>
      </c>
      <c r="X238" s="208"/>
      <c r="Y238" s="212">
        <f>Y239</f>
        <v>0</v>
      </c>
      <c r="Z238" s="208"/>
      <c r="AA238" s="213">
        <f>AA239</f>
        <v>0</v>
      </c>
      <c r="AR238" s="214" t="s">
        <v>197</v>
      </c>
      <c r="AT238" s="215" t="s">
        <v>77</v>
      </c>
      <c r="AU238" s="215" t="s">
        <v>78</v>
      </c>
      <c r="AY238" s="214" t="s">
        <v>178</v>
      </c>
      <c r="BK238" s="216">
        <f>BK239</f>
        <v>0</v>
      </c>
    </row>
    <row r="239" s="10" customFormat="1" ht="19.92" customHeight="1">
      <c r="B239" s="207"/>
      <c r="C239" s="208"/>
      <c r="D239" s="217" t="s">
        <v>153</v>
      </c>
      <c r="E239" s="217"/>
      <c r="F239" s="217"/>
      <c r="G239" s="217"/>
      <c r="H239" s="217"/>
      <c r="I239" s="217"/>
      <c r="J239" s="217"/>
      <c r="K239" s="217"/>
      <c r="L239" s="217"/>
      <c r="M239" s="217"/>
      <c r="N239" s="218">
        <f>BK239</f>
        <v>0</v>
      </c>
      <c r="O239" s="219"/>
      <c r="P239" s="219"/>
      <c r="Q239" s="219"/>
      <c r="R239" s="210"/>
      <c r="T239" s="211"/>
      <c r="U239" s="208"/>
      <c r="V239" s="208"/>
      <c r="W239" s="212">
        <f>W240</f>
        <v>0</v>
      </c>
      <c r="X239" s="208"/>
      <c r="Y239" s="212">
        <f>Y240</f>
        <v>0</v>
      </c>
      <c r="Z239" s="208"/>
      <c r="AA239" s="213">
        <f>AA240</f>
        <v>0</v>
      </c>
      <c r="AR239" s="214" t="s">
        <v>197</v>
      </c>
      <c r="AT239" s="215" t="s">
        <v>77</v>
      </c>
      <c r="AU239" s="215" t="s">
        <v>85</v>
      </c>
      <c r="AY239" s="214" t="s">
        <v>178</v>
      </c>
      <c r="BK239" s="216">
        <f>BK240</f>
        <v>0</v>
      </c>
    </row>
    <row r="240" s="1" customFormat="1" ht="38.25" customHeight="1">
      <c r="B240" s="185"/>
      <c r="C240" s="220" t="s">
        <v>450</v>
      </c>
      <c r="D240" s="220" t="s">
        <v>179</v>
      </c>
      <c r="E240" s="221" t="s">
        <v>451</v>
      </c>
      <c r="F240" s="222" t="s">
        <v>452</v>
      </c>
      <c r="G240" s="222"/>
      <c r="H240" s="222"/>
      <c r="I240" s="222"/>
      <c r="J240" s="223" t="s">
        <v>448</v>
      </c>
      <c r="K240" s="224">
        <v>1</v>
      </c>
      <c r="L240" s="225">
        <v>0</v>
      </c>
      <c r="M240" s="225"/>
      <c r="N240" s="226">
        <f>ROUND(L240*K240,2)</f>
        <v>0</v>
      </c>
      <c r="O240" s="226"/>
      <c r="P240" s="226"/>
      <c r="Q240" s="226"/>
      <c r="R240" s="189"/>
      <c r="T240" s="227" t="s">
        <v>5</v>
      </c>
      <c r="U240" s="57" t="s">
        <v>45</v>
      </c>
      <c r="V240" s="48"/>
      <c r="W240" s="228">
        <f>V240*K240</f>
        <v>0</v>
      </c>
      <c r="X240" s="228">
        <v>0</v>
      </c>
      <c r="Y240" s="228">
        <f>X240*K240</f>
        <v>0</v>
      </c>
      <c r="Z240" s="228">
        <v>0</v>
      </c>
      <c r="AA240" s="229">
        <f>Z240*K240</f>
        <v>0</v>
      </c>
      <c r="AR240" s="23" t="s">
        <v>453</v>
      </c>
      <c r="AT240" s="23" t="s">
        <v>179</v>
      </c>
      <c r="AU240" s="23" t="s">
        <v>90</v>
      </c>
      <c r="AY240" s="23" t="s">
        <v>178</v>
      </c>
      <c r="BE240" s="147">
        <f>IF(U240="základná",N240,0)</f>
        <v>0</v>
      </c>
      <c r="BF240" s="147">
        <f>IF(U240="znížená",N240,0)</f>
        <v>0</v>
      </c>
      <c r="BG240" s="147">
        <f>IF(U240="zákl. prenesená",N240,0)</f>
        <v>0</v>
      </c>
      <c r="BH240" s="147">
        <f>IF(U240="zníž. prenesená",N240,0)</f>
        <v>0</v>
      </c>
      <c r="BI240" s="147">
        <f>IF(U240="nulová",N240,0)</f>
        <v>0</v>
      </c>
      <c r="BJ240" s="23" t="s">
        <v>90</v>
      </c>
      <c r="BK240" s="147">
        <f>ROUND(L240*K240,2)</f>
        <v>0</v>
      </c>
      <c r="BL240" s="23" t="s">
        <v>453</v>
      </c>
      <c r="BM240" s="23" t="s">
        <v>454</v>
      </c>
    </row>
    <row r="241" s="1" customFormat="1" ht="49.92" customHeight="1">
      <c r="B241" s="47"/>
      <c r="C241" s="48"/>
      <c r="D241" s="209" t="s">
        <v>455</v>
      </c>
      <c r="E241" s="48"/>
      <c r="F241" s="48"/>
      <c r="G241" s="48"/>
      <c r="H241" s="48"/>
      <c r="I241" s="48"/>
      <c r="J241" s="48"/>
      <c r="K241" s="48"/>
      <c r="L241" s="48"/>
      <c r="M241" s="48"/>
      <c r="N241" s="264">
        <f>BK241</f>
        <v>0</v>
      </c>
      <c r="O241" s="265"/>
      <c r="P241" s="265"/>
      <c r="Q241" s="265"/>
      <c r="R241" s="49"/>
      <c r="T241" s="241"/>
      <c r="U241" s="48"/>
      <c r="V241" s="48"/>
      <c r="W241" s="48"/>
      <c r="X241" s="48"/>
      <c r="Y241" s="48"/>
      <c r="Z241" s="48"/>
      <c r="AA241" s="95"/>
      <c r="AT241" s="23" t="s">
        <v>77</v>
      </c>
      <c r="AU241" s="23" t="s">
        <v>78</v>
      </c>
      <c r="AY241" s="23" t="s">
        <v>456</v>
      </c>
      <c r="BK241" s="147">
        <f>SUM(BK242:BK246)</f>
        <v>0</v>
      </c>
    </row>
    <row r="242" s="1" customFormat="1" ht="22.32" customHeight="1">
      <c r="B242" s="47"/>
      <c r="C242" s="266" t="s">
        <v>5</v>
      </c>
      <c r="D242" s="266" t="s">
        <v>179</v>
      </c>
      <c r="E242" s="267" t="s">
        <v>5</v>
      </c>
      <c r="F242" s="268" t="s">
        <v>5</v>
      </c>
      <c r="G242" s="268"/>
      <c r="H242" s="268"/>
      <c r="I242" s="268"/>
      <c r="J242" s="269" t="s">
        <v>5</v>
      </c>
      <c r="K242" s="263"/>
      <c r="L242" s="225"/>
      <c r="M242" s="270"/>
      <c r="N242" s="270">
        <f>BK242</f>
        <v>0</v>
      </c>
      <c r="O242" s="270"/>
      <c r="P242" s="270"/>
      <c r="Q242" s="270"/>
      <c r="R242" s="49"/>
      <c r="T242" s="227" t="s">
        <v>5</v>
      </c>
      <c r="U242" s="271" t="s">
        <v>45</v>
      </c>
      <c r="V242" s="48"/>
      <c r="W242" s="48"/>
      <c r="X242" s="48"/>
      <c r="Y242" s="48"/>
      <c r="Z242" s="48"/>
      <c r="AA242" s="95"/>
      <c r="AT242" s="23" t="s">
        <v>456</v>
      </c>
      <c r="AU242" s="23" t="s">
        <v>85</v>
      </c>
      <c r="AY242" s="23" t="s">
        <v>456</v>
      </c>
      <c r="BE242" s="147">
        <f>IF(U242="základná",N242,0)</f>
        <v>0</v>
      </c>
      <c r="BF242" s="147">
        <f>IF(U242="znížená",N242,0)</f>
        <v>0</v>
      </c>
      <c r="BG242" s="147">
        <f>IF(U242="zákl. prenesená",N242,0)</f>
        <v>0</v>
      </c>
      <c r="BH242" s="147">
        <f>IF(U242="zníž. prenesená",N242,0)</f>
        <v>0</v>
      </c>
      <c r="BI242" s="147">
        <f>IF(U242="nulová",N242,0)</f>
        <v>0</v>
      </c>
      <c r="BJ242" s="23" t="s">
        <v>90</v>
      </c>
      <c r="BK242" s="147">
        <f>L242*K242</f>
        <v>0</v>
      </c>
    </row>
    <row r="243" s="1" customFormat="1" ht="22.32" customHeight="1">
      <c r="B243" s="47"/>
      <c r="C243" s="266" t="s">
        <v>5</v>
      </c>
      <c r="D243" s="266" t="s">
        <v>179</v>
      </c>
      <c r="E243" s="267" t="s">
        <v>5</v>
      </c>
      <c r="F243" s="268" t="s">
        <v>5</v>
      </c>
      <c r="G243" s="268"/>
      <c r="H243" s="268"/>
      <c r="I243" s="268"/>
      <c r="J243" s="269" t="s">
        <v>5</v>
      </c>
      <c r="K243" s="263"/>
      <c r="L243" s="225"/>
      <c r="M243" s="270"/>
      <c r="N243" s="270">
        <f>BK243</f>
        <v>0</v>
      </c>
      <c r="O243" s="270"/>
      <c r="P243" s="270"/>
      <c r="Q243" s="270"/>
      <c r="R243" s="49"/>
      <c r="T243" s="227" t="s">
        <v>5</v>
      </c>
      <c r="U243" s="271" t="s">
        <v>45</v>
      </c>
      <c r="V243" s="48"/>
      <c r="W243" s="48"/>
      <c r="X243" s="48"/>
      <c r="Y243" s="48"/>
      <c r="Z243" s="48"/>
      <c r="AA243" s="95"/>
      <c r="AT243" s="23" t="s">
        <v>456</v>
      </c>
      <c r="AU243" s="23" t="s">
        <v>85</v>
      </c>
      <c r="AY243" s="23" t="s">
        <v>456</v>
      </c>
      <c r="BE243" s="147">
        <f>IF(U243="základná",N243,0)</f>
        <v>0</v>
      </c>
      <c r="BF243" s="147">
        <f>IF(U243="znížená",N243,0)</f>
        <v>0</v>
      </c>
      <c r="BG243" s="147">
        <f>IF(U243="zákl. prenesená",N243,0)</f>
        <v>0</v>
      </c>
      <c r="BH243" s="147">
        <f>IF(U243="zníž. prenesená",N243,0)</f>
        <v>0</v>
      </c>
      <c r="BI243" s="147">
        <f>IF(U243="nulová",N243,0)</f>
        <v>0</v>
      </c>
      <c r="BJ243" s="23" t="s">
        <v>90</v>
      </c>
      <c r="BK243" s="147">
        <f>L243*K243</f>
        <v>0</v>
      </c>
    </row>
    <row r="244" s="1" customFormat="1" ht="22.32" customHeight="1">
      <c r="B244" s="47"/>
      <c r="C244" s="266" t="s">
        <v>5</v>
      </c>
      <c r="D244" s="266" t="s">
        <v>179</v>
      </c>
      <c r="E244" s="267" t="s">
        <v>5</v>
      </c>
      <c r="F244" s="268" t="s">
        <v>5</v>
      </c>
      <c r="G244" s="268"/>
      <c r="H244" s="268"/>
      <c r="I244" s="268"/>
      <c r="J244" s="269" t="s">
        <v>5</v>
      </c>
      <c r="K244" s="263"/>
      <c r="L244" s="225"/>
      <c r="M244" s="270"/>
      <c r="N244" s="270">
        <f>BK244</f>
        <v>0</v>
      </c>
      <c r="O244" s="270"/>
      <c r="P244" s="270"/>
      <c r="Q244" s="270"/>
      <c r="R244" s="49"/>
      <c r="T244" s="227" t="s">
        <v>5</v>
      </c>
      <c r="U244" s="271" t="s">
        <v>45</v>
      </c>
      <c r="V244" s="48"/>
      <c r="W244" s="48"/>
      <c r="X244" s="48"/>
      <c r="Y244" s="48"/>
      <c r="Z244" s="48"/>
      <c r="AA244" s="95"/>
      <c r="AT244" s="23" t="s">
        <v>456</v>
      </c>
      <c r="AU244" s="23" t="s">
        <v>85</v>
      </c>
      <c r="AY244" s="23" t="s">
        <v>456</v>
      </c>
      <c r="BE244" s="147">
        <f>IF(U244="základná",N244,0)</f>
        <v>0</v>
      </c>
      <c r="BF244" s="147">
        <f>IF(U244="znížená",N244,0)</f>
        <v>0</v>
      </c>
      <c r="BG244" s="147">
        <f>IF(U244="zákl. prenesená",N244,0)</f>
        <v>0</v>
      </c>
      <c r="BH244" s="147">
        <f>IF(U244="zníž. prenesená",N244,0)</f>
        <v>0</v>
      </c>
      <c r="BI244" s="147">
        <f>IF(U244="nulová",N244,0)</f>
        <v>0</v>
      </c>
      <c r="BJ244" s="23" t="s">
        <v>90</v>
      </c>
      <c r="BK244" s="147">
        <f>L244*K244</f>
        <v>0</v>
      </c>
    </row>
    <row r="245" s="1" customFormat="1" ht="22.32" customHeight="1">
      <c r="B245" s="47"/>
      <c r="C245" s="266" t="s">
        <v>5</v>
      </c>
      <c r="D245" s="266" t="s">
        <v>179</v>
      </c>
      <c r="E245" s="267" t="s">
        <v>5</v>
      </c>
      <c r="F245" s="268" t="s">
        <v>5</v>
      </c>
      <c r="G245" s="268"/>
      <c r="H245" s="268"/>
      <c r="I245" s="268"/>
      <c r="J245" s="269" t="s">
        <v>5</v>
      </c>
      <c r="K245" s="263"/>
      <c r="L245" s="225"/>
      <c r="M245" s="270"/>
      <c r="N245" s="270">
        <f>BK245</f>
        <v>0</v>
      </c>
      <c r="O245" s="270"/>
      <c r="P245" s="270"/>
      <c r="Q245" s="270"/>
      <c r="R245" s="49"/>
      <c r="T245" s="227" t="s">
        <v>5</v>
      </c>
      <c r="U245" s="271" t="s">
        <v>45</v>
      </c>
      <c r="V245" s="48"/>
      <c r="W245" s="48"/>
      <c r="X245" s="48"/>
      <c r="Y245" s="48"/>
      <c r="Z245" s="48"/>
      <c r="AA245" s="95"/>
      <c r="AT245" s="23" t="s">
        <v>456</v>
      </c>
      <c r="AU245" s="23" t="s">
        <v>85</v>
      </c>
      <c r="AY245" s="23" t="s">
        <v>456</v>
      </c>
      <c r="BE245" s="147">
        <f>IF(U245="základná",N245,0)</f>
        <v>0</v>
      </c>
      <c r="BF245" s="147">
        <f>IF(U245="znížená",N245,0)</f>
        <v>0</v>
      </c>
      <c r="BG245" s="147">
        <f>IF(U245="zákl. prenesená",N245,0)</f>
        <v>0</v>
      </c>
      <c r="BH245" s="147">
        <f>IF(U245="zníž. prenesená",N245,0)</f>
        <v>0</v>
      </c>
      <c r="BI245" s="147">
        <f>IF(U245="nulová",N245,0)</f>
        <v>0</v>
      </c>
      <c r="BJ245" s="23" t="s">
        <v>90</v>
      </c>
      <c r="BK245" s="147">
        <f>L245*K245</f>
        <v>0</v>
      </c>
    </row>
    <row r="246" s="1" customFormat="1" ht="22.32" customHeight="1">
      <c r="B246" s="47"/>
      <c r="C246" s="266" t="s">
        <v>5</v>
      </c>
      <c r="D246" s="266" t="s">
        <v>179</v>
      </c>
      <c r="E246" s="267" t="s">
        <v>5</v>
      </c>
      <c r="F246" s="268" t="s">
        <v>5</v>
      </c>
      <c r="G246" s="268"/>
      <c r="H246" s="268"/>
      <c r="I246" s="268"/>
      <c r="J246" s="269" t="s">
        <v>5</v>
      </c>
      <c r="K246" s="263"/>
      <c r="L246" s="225"/>
      <c r="M246" s="270"/>
      <c r="N246" s="270">
        <f>BK246</f>
        <v>0</v>
      </c>
      <c r="O246" s="270"/>
      <c r="P246" s="270"/>
      <c r="Q246" s="270"/>
      <c r="R246" s="49"/>
      <c r="T246" s="227" t="s">
        <v>5</v>
      </c>
      <c r="U246" s="271" t="s">
        <v>45</v>
      </c>
      <c r="V246" s="73"/>
      <c r="W246" s="73"/>
      <c r="X246" s="73"/>
      <c r="Y246" s="73"/>
      <c r="Z246" s="73"/>
      <c r="AA246" s="75"/>
      <c r="AT246" s="23" t="s">
        <v>456</v>
      </c>
      <c r="AU246" s="23" t="s">
        <v>85</v>
      </c>
      <c r="AY246" s="23" t="s">
        <v>456</v>
      </c>
      <c r="BE246" s="147">
        <f>IF(U246="základná",N246,0)</f>
        <v>0</v>
      </c>
      <c r="BF246" s="147">
        <f>IF(U246="znížená",N246,0)</f>
        <v>0</v>
      </c>
      <c r="BG246" s="147">
        <f>IF(U246="zákl. prenesená",N246,0)</f>
        <v>0</v>
      </c>
      <c r="BH246" s="147">
        <f>IF(U246="zníž. prenesená",N246,0)</f>
        <v>0</v>
      </c>
      <c r="BI246" s="147">
        <f>IF(U246="nulová",N246,0)</f>
        <v>0</v>
      </c>
      <c r="BJ246" s="23" t="s">
        <v>90</v>
      </c>
      <c r="BK246" s="147">
        <f>L246*K246</f>
        <v>0</v>
      </c>
    </row>
    <row r="247" s="1" customFormat="1" ht="6.96" customHeight="1">
      <c r="B247" s="76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  <c r="N247" s="77"/>
      <c r="O247" s="77"/>
      <c r="P247" s="77"/>
      <c r="Q247" s="77"/>
      <c r="R247" s="78"/>
    </row>
  </sheetData>
  <mergeCells count="323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114:Q114"/>
    <mergeCell ref="L116:Q116"/>
    <mergeCell ref="C122:Q122"/>
    <mergeCell ref="F124:P124"/>
    <mergeCell ref="F125:P125"/>
    <mergeCell ref="F126:P126"/>
    <mergeCell ref="M128:P128"/>
    <mergeCell ref="M130:Q130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0:I160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L193:M193"/>
    <mergeCell ref="N193:Q193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L211:M211"/>
    <mergeCell ref="N211:Q211"/>
    <mergeCell ref="F212:I212"/>
    <mergeCell ref="F213:I213"/>
    <mergeCell ref="L213:M213"/>
    <mergeCell ref="N213:Q213"/>
    <mergeCell ref="F215:I215"/>
    <mergeCell ref="L215:M215"/>
    <mergeCell ref="N215:Q215"/>
    <mergeCell ref="F216:I216"/>
    <mergeCell ref="F217:I217"/>
    <mergeCell ref="L217:M217"/>
    <mergeCell ref="N217:Q217"/>
    <mergeCell ref="F219:I219"/>
    <mergeCell ref="L219:M219"/>
    <mergeCell ref="N219:Q219"/>
    <mergeCell ref="F220:I220"/>
    <mergeCell ref="F221:I221"/>
    <mergeCell ref="L221:M221"/>
    <mergeCell ref="N221:Q221"/>
    <mergeCell ref="F223:I223"/>
    <mergeCell ref="L223:M223"/>
    <mergeCell ref="N223:Q223"/>
    <mergeCell ref="F224:I224"/>
    <mergeCell ref="L224:M224"/>
    <mergeCell ref="N224:Q224"/>
    <mergeCell ref="F226:I226"/>
    <mergeCell ref="L226:M226"/>
    <mergeCell ref="N226:Q226"/>
    <mergeCell ref="F227:I227"/>
    <mergeCell ref="L227:M227"/>
    <mergeCell ref="N227:Q227"/>
    <mergeCell ref="F230:I230"/>
    <mergeCell ref="L230:M230"/>
    <mergeCell ref="N230:Q230"/>
    <mergeCell ref="F231:I231"/>
    <mergeCell ref="F232:I232"/>
    <mergeCell ref="L232:M232"/>
    <mergeCell ref="N232:Q232"/>
    <mergeCell ref="F233:I233"/>
    <mergeCell ref="F234:I234"/>
    <mergeCell ref="L234:M234"/>
    <mergeCell ref="N234:Q234"/>
    <mergeCell ref="F236:I236"/>
    <mergeCell ref="L236:M236"/>
    <mergeCell ref="N236:Q236"/>
    <mergeCell ref="F237:I237"/>
    <mergeCell ref="L237:M237"/>
    <mergeCell ref="N237:Q237"/>
    <mergeCell ref="F240:I240"/>
    <mergeCell ref="L240:M240"/>
    <mergeCell ref="N240:Q240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N134:Q134"/>
    <mergeCell ref="N135:Q135"/>
    <mergeCell ref="N136:Q136"/>
    <mergeCell ref="N161:Q161"/>
    <mergeCell ref="N186:Q186"/>
    <mergeCell ref="N188:Q188"/>
    <mergeCell ref="N189:Q189"/>
    <mergeCell ref="N194:Q194"/>
    <mergeCell ref="N214:Q214"/>
    <mergeCell ref="N218:Q218"/>
    <mergeCell ref="N222:Q222"/>
    <mergeCell ref="N225:Q225"/>
    <mergeCell ref="N228:Q228"/>
    <mergeCell ref="N229:Q229"/>
    <mergeCell ref="N235:Q235"/>
    <mergeCell ref="N238:Q238"/>
    <mergeCell ref="N239:Q239"/>
    <mergeCell ref="N241:Q241"/>
    <mergeCell ref="H1:K1"/>
    <mergeCell ref="S2:AC2"/>
  </mergeCells>
  <dataValidations count="2">
    <dataValidation type="list" allowBlank="1" showInputMessage="1" showErrorMessage="1" error="Povolené sú hodnoty K, M." sqref="D242:D247">
      <formula1>"K, M"</formula1>
    </dataValidation>
    <dataValidation type="list" allowBlank="1" showInputMessage="1" showErrorMessage="1" error="Povolené sú hodnoty základná, znížená, nulová." sqref="U242:U247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33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129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457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N102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ROUND((((SUM(BE102:BE109)+SUM(BE128:BE227))+SUM(BE229:BE233))),2)</f>
        <v>0</v>
      </c>
      <c r="I33" s="48"/>
      <c r="J33" s="48"/>
      <c r="K33" s="48"/>
      <c r="L33" s="48"/>
      <c r="M33" s="165">
        <f>ROUND(((ROUND((SUM(BE102:BE109)+SUM(BE128:BE227)), 2)*F33)+SUM(BE229:BE233)*F33),2)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ROUND((((SUM(BF102:BF109)+SUM(BF128:BF227))+SUM(BF229:BF233))),2)</f>
        <v>0</v>
      </c>
      <c r="I34" s="48"/>
      <c r="J34" s="48"/>
      <c r="K34" s="48"/>
      <c r="L34" s="48"/>
      <c r="M34" s="165">
        <f>ROUND(((ROUND((SUM(BF102:BF109)+SUM(BF128:BF227)), 2)*F34)+SUM(BF229:BF233)*F34),2)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ROUND((((SUM(BG102:BG109)+SUM(BG128:BG227))+SUM(BG229:BG233))),2)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ROUND((((SUM(BH102:BH109)+SUM(BH128:BH227))+SUM(BH229:BH233))),2)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ROUND((((SUM(BI102:BI109)+SUM(BI128:BI227))+SUM(BI229:BI233))),2)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129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A-1-2 - Zateplenie strechy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N128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N129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140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N130</f>
        <v>0</v>
      </c>
      <c r="O91" s="129"/>
      <c r="P91" s="129"/>
      <c r="Q91" s="129"/>
      <c r="R91" s="180"/>
    </row>
    <row r="92" s="7" customFormat="1" ht="24.96" customHeight="1">
      <c r="B92" s="174"/>
      <c r="C92" s="175"/>
      <c r="D92" s="176" t="s">
        <v>142</v>
      </c>
      <c r="E92" s="175"/>
      <c r="F92" s="175"/>
      <c r="G92" s="175"/>
      <c r="H92" s="175"/>
      <c r="I92" s="175"/>
      <c r="J92" s="175"/>
      <c r="K92" s="175"/>
      <c r="L92" s="175"/>
      <c r="M92" s="175"/>
      <c r="N92" s="177">
        <f>N140</f>
        <v>0</v>
      </c>
      <c r="O92" s="175"/>
      <c r="P92" s="175"/>
      <c r="Q92" s="175"/>
      <c r="R92" s="178"/>
    </row>
    <row r="93" s="8" customFormat="1" ht="19.92" customHeight="1">
      <c r="B93" s="179"/>
      <c r="C93" s="129"/>
      <c r="D93" s="142" t="s">
        <v>458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N141</f>
        <v>0</v>
      </c>
      <c r="O93" s="129"/>
      <c r="P93" s="129"/>
      <c r="Q93" s="129"/>
      <c r="R93" s="180"/>
    </row>
    <row r="94" s="8" customFormat="1" ht="19.92" customHeight="1">
      <c r="B94" s="179"/>
      <c r="C94" s="129"/>
      <c r="D94" s="142" t="s">
        <v>143</v>
      </c>
      <c r="E94" s="129"/>
      <c r="F94" s="129"/>
      <c r="G94" s="129"/>
      <c r="H94" s="129"/>
      <c r="I94" s="129"/>
      <c r="J94" s="129"/>
      <c r="K94" s="129"/>
      <c r="L94" s="129"/>
      <c r="M94" s="129"/>
      <c r="N94" s="131">
        <f>N178</f>
        <v>0</v>
      </c>
      <c r="O94" s="129"/>
      <c r="P94" s="129"/>
      <c r="Q94" s="129"/>
      <c r="R94" s="180"/>
    </row>
    <row r="95" s="8" customFormat="1" ht="19.92" customHeight="1">
      <c r="B95" s="179"/>
      <c r="C95" s="129"/>
      <c r="D95" s="142" t="s">
        <v>459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31">
        <f>N196</f>
        <v>0</v>
      </c>
      <c r="O95" s="129"/>
      <c r="P95" s="129"/>
      <c r="Q95" s="129"/>
      <c r="R95" s="180"/>
    </row>
    <row r="96" s="8" customFormat="1" ht="19.92" customHeight="1">
      <c r="B96" s="179"/>
      <c r="C96" s="129"/>
      <c r="D96" s="142" t="s">
        <v>144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31">
        <f>N199</f>
        <v>0</v>
      </c>
      <c r="O96" s="129"/>
      <c r="P96" s="129"/>
      <c r="Q96" s="129"/>
      <c r="R96" s="180"/>
    </row>
    <row r="97" s="8" customFormat="1" ht="19.92" customHeight="1">
      <c r="B97" s="179"/>
      <c r="C97" s="129"/>
      <c r="D97" s="142" t="s">
        <v>145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31">
        <f>N218</f>
        <v>0</v>
      </c>
      <c r="O97" s="129"/>
      <c r="P97" s="129"/>
      <c r="Q97" s="129"/>
      <c r="R97" s="180"/>
    </row>
    <row r="98" s="7" customFormat="1" ht="24.96" customHeight="1">
      <c r="B98" s="174"/>
      <c r="C98" s="175"/>
      <c r="D98" s="176" t="s">
        <v>151</v>
      </c>
      <c r="E98" s="175"/>
      <c r="F98" s="175"/>
      <c r="G98" s="175"/>
      <c r="H98" s="175"/>
      <c r="I98" s="175"/>
      <c r="J98" s="175"/>
      <c r="K98" s="175"/>
      <c r="L98" s="175"/>
      <c r="M98" s="175"/>
      <c r="N98" s="177">
        <f>N223</f>
        <v>0</v>
      </c>
      <c r="O98" s="175"/>
      <c r="P98" s="175"/>
      <c r="Q98" s="175"/>
      <c r="R98" s="178"/>
    </row>
    <row r="99" s="7" customFormat="1" ht="24.96" customHeight="1">
      <c r="B99" s="174"/>
      <c r="C99" s="175"/>
      <c r="D99" s="176" t="s">
        <v>152</v>
      </c>
      <c r="E99" s="175"/>
      <c r="F99" s="175"/>
      <c r="G99" s="175"/>
      <c r="H99" s="175"/>
      <c r="I99" s="175"/>
      <c r="J99" s="175"/>
      <c r="K99" s="175"/>
      <c r="L99" s="175"/>
      <c r="M99" s="175"/>
      <c r="N99" s="177">
        <f>N226</f>
        <v>0</v>
      </c>
      <c r="O99" s="175"/>
      <c r="P99" s="175"/>
      <c r="Q99" s="175"/>
      <c r="R99" s="178"/>
    </row>
    <row r="100" s="7" customFormat="1" ht="21.84" customHeight="1">
      <c r="B100" s="174"/>
      <c r="C100" s="175"/>
      <c r="D100" s="176" t="s">
        <v>154</v>
      </c>
      <c r="E100" s="175"/>
      <c r="F100" s="175"/>
      <c r="G100" s="175"/>
      <c r="H100" s="175"/>
      <c r="I100" s="175"/>
      <c r="J100" s="175"/>
      <c r="K100" s="175"/>
      <c r="L100" s="175"/>
      <c r="M100" s="175"/>
      <c r="N100" s="181">
        <f>N228</f>
        <v>0</v>
      </c>
      <c r="O100" s="175"/>
      <c r="P100" s="175"/>
      <c r="Q100" s="175"/>
      <c r="R100" s="178"/>
    </row>
    <row r="101" s="1" customFormat="1" ht="21.84" customHeigh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9"/>
    </row>
    <row r="102" s="1" customFormat="1" ht="29.28" customHeight="1">
      <c r="B102" s="47"/>
      <c r="C102" s="172" t="s">
        <v>155</v>
      </c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173">
        <f>ROUND(N103+N104+N105+N106+N107+N108,2)</f>
        <v>0</v>
      </c>
      <c r="O102" s="182"/>
      <c r="P102" s="182"/>
      <c r="Q102" s="182"/>
      <c r="R102" s="49"/>
      <c r="T102" s="183"/>
      <c r="U102" s="184" t="s">
        <v>42</v>
      </c>
    </row>
    <row r="103" s="1" customFormat="1" ht="18" customHeight="1">
      <c r="B103" s="185"/>
      <c r="C103" s="186"/>
      <c r="D103" s="148" t="s">
        <v>156</v>
      </c>
      <c r="E103" s="187"/>
      <c r="F103" s="187"/>
      <c r="G103" s="187"/>
      <c r="H103" s="187"/>
      <c r="I103" s="186"/>
      <c r="J103" s="186"/>
      <c r="K103" s="186"/>
      <c r="L103" s="186"/>
      <c r="M103" s="186"/>
      <c r="N103" s="143">
        <f>ROUND(N89*T103,2)</f>
        <v>0</v>
      </c>
      <c r="O103" s="188"/>
      <c r="P103" s="188"/>
      <c r="Q103" s="188"/>
      <c r="R103" s="189"/>
      <c r="S103" s="190"/>
      <c r="T103" s="191"/>
      <c r="U103" s="192" t="s">
        <v>45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157</v>
      </c>
      <c r="AZ103" s="190"/>
      <c r="BA103" s="190"/>
      <c r="BB103" s="190"/>
      <c r="BC103" s="190"/>
      <c r="BD103" s="190"/>
      <c r="BE103" s="194">
        <f>IF(U103="základná",N103,0)</f>
        <v>0</v>
      </c>
      <c r="BF103" s="194">
        <f>IF(U103="znížená",N103,0)</f>
        <v>0</v>
      </c>
      <c r="BG103" s="194">
        <f>IF(U103="zákl. prenesená",N103,0)</f>
        <v>0</v>
      </c>
      <c r="BH103" s="194">
        <f>IF(U103="zníž. prenesená",N103,0)</f>
        <v>0</v>
      </c>
      <c r="BI103" s="194">
        <f>IF(U103="nulová",N103,0)</f>
        <v>0</v>
      </c>
      <c r="BJ103" s="193" t="s">
        <v>90</v>
      </c>
      <c r="BK103" s="190"/>
      <c r="BL103" s="190"/>
      <c r="BM103" s="190"/>
    </row>
    <row r="104" s="1" customFormat="1" ht="18" customHeight="1">
      <c r="B104" s="185"/>
      <c r="C104" s="186"/>
      <c r="D104" s="148" t="s">
        <v>158</v>
      </c>
      <c r="E104" s="187"/>
      <c r="F104" s="187"/>
      <c r="G104" s="187"/>
      <c r="H104" s="187"/>
      <c r="I104" s="186"/>
      <c r="J104" s="186"/>
      <c r="K104" s="186"/>
      <c r="L104" s="186"/>
      <c r="M104" s="186"/>
      <c r="N104" s="143">
        <f>ROUND(N89*T104,2)</f>
        <v>0</v>
      </c>
      <c r="O104" s="188"/>
      <c r="P104" s="188"/>
      <c r="Q104" s="188"/>
      <c r="R104" s="189"/>
      <c r="S104" s="190"/>
      <c r="T104" s="191"/>
      <c r="U104" s="192" t="s">
        <v>45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157</v>
      </c>
      <c r="AZ104" s="190"/>
      <c r="BA104" s="190"/>
      <c r="BB104" s="190"/>
      <c r="BC104" s="190"/>
      <c r="BD104" s="190"/>
      <c r="BE104" s="194">
        <f>IF(U104="základná",N104,0)</f>
        <v>0</v>
      </c>
      <c r="BF104" s="194">
        <f>IF(U104="znížená",N104,0)</f>
        <v>0</v>
      </c>
      <c r="BG104" s="194">
        <f>IF(U104="zákl. prenesená",N104,0)</f>
        <v>0</v>
      </c>
      <c r="BH104" s="194">
        <f>IF(U104="zníž. prenesená",N104,0)</f>
        <v>0</v>
      </c>
      <c r="BI104" s="194">
        <f>IF(U104="nulová",N104,0)</f>
        <v>0</v>
      </c>
      <c r="BJ104" s="193" t="s">
        <v>90</v>
      </c>
      <c r="BK104" s="190"/>
      <c r="BL104" s="190"/>
      <c r="BM104" s="190"/>
    </row>
    <row r="105" s="1" customFormat="1" ht="18" customHeight="1">
      <c r="B105" s="185"/>
      <c r="C105" s="186"/>
      <c r="D105" s="148" t="s">
        <v>159</v>
      </c>
      <c r="E105" s="187"/>
      <c r="F105" s="187"/>
      <c r="G105" s="187"/>
      <c r="H105" s="187"/>
      <c r="I105" s="186"/>
      <c r="J105" s="186"/>
      <c r="K105" s="186"/>
      <c r="L105" s="186"/>
      <c r="M105" s="186"/>
      <c r="N105" s="143">
        <f>ROUND(N89*T105,2)</f>
        <v>0</v>
      </c>
      <c r="O105" s="188"/>
      <c r="P105" s="188"/>
      <c r="Q105" s="188"/>
      <c r="R105" s="189"/>
      <c r="S105" s="190"/>
      <c r="T105" s="191"/>
      <c r="U105" s="192" t="s">
        <v>45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157</v>
      </c>
      <c r="AZ105" s="190"/>
      <c r="BA105" s="190"/>
      <c r="BB105" s="190"/>
      <c r="BC105" s="190"/>
      <c r="BD105" s="190"/>
      <c r="BE105" s="194">
        <f>IF(U105="základná",N105,0)</f>
        <v>0</v>
      </c>
      <c r="BF105" s="194">
        <f>IF(U105="znížená",N105,0)</f>
        <v>0</v>
      </c>
      <c r="BG105" s="194">
        <f>IF(U105="zákl. prenesená",N105,0)</f>
        <v>0</v>
      </c>
      <c r="BH105" s="194">
        <f>IF(U105="zníž. prenesená",N105,0)</f>
        <v>0</v>
      </c>
      <c r="BI105" s="194">
        <f>IF(U105="nulová",N105,0)</f>
        <v>0</v>
      </c>
      <c r="BJ105" s="193" t="s">
        <v>90</v>
      </c>
      <c r="BK105" s="190"/>
      <c r="BL105" s="190"/>
      <c r="BM105" s="190"/>
    </row>
    <row r="106" s="1" customFormat="1" ht="18" customHeight="1">
      <c r="B106" s="185"/>
      <c r="C106" s="186"/>
      <c r="D106" s="148" t="s">
        <v>160</v>
      </c>
      <c r="E106" s="187"/>
      <c r="F106" s="187"/>
      <c r="G106" s="187"/>
      <c r="H106" s="187"/>
      <c r="I106" s="186"/>
      <c r="J106" s="186"/>
      <c r="K106" s="186"/>
      <c r="L106" s="186"/>
      <c r="M106" s="186"/>
      <c r="N106" s="143">
        <f>ROUND(N89*T106,2)</f>
        <v>0</v>
      </c>
      <c r="O106" s="188"/>
      <c r="P106" s="188"/>
      <c r="Q106" s="188"/>
      <c r="R106" s="189"/>
      <c r="S106" s="190"/>
      <c r="T106" s="191"/>
      <c r="U106" s="192" t="s">
        <v>45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157</v>
      </c>
      <c r="AZ106" s="190"/>
      <c r="BA106" s="190"/>
      <c r="BB106" s="190"/>
      <c r="BC106" s="190"/>
      <c r="BD106" s="190"/>
      <c r="BE106" s="194">
        <f>IF(U106="základná",N106,0)</f>
        <v>0</v>
      </c>
      <c r="BF106" s="194">
        <f>IF(U106="znížená",N106,0)</f>
        <v>0</v>
      </c>
      <c r="BG106" s="194">
        <f>IF(U106="zákl. prenesená",N106,0)</f>
        <v>0</v>
      </c>
      <c r="BH106" s="194">
        <f>IF(U106="zníž. prenesená",N106,0)</f>
        <v>0</v>
      </c>
      <c r="BI106" s="194">
        <f>IF(U106="nulová",N106,0)</f>
        <v>0</v>
      </c>
      <c r="BJ106" s="193" t="s">
        <v>90</v>
      </c>
      <c r="BK106" s="190"/>
      <c r="BL106" s="190"/>
      <c r="BM106" s="190"/>
    </row>
    <row r="107" s="1" customFormat="1" ht="18" customHeight="1">
      <c r="B107" s="185"/>
      <c r="C107" s="186"/>
      <c r="D107" s="148" t="s">
        <v>161</v>
      </c>
      <c r="E107" s="187"/>
      <c r="F107" s="187"/>
      <c r="G107" s="187"/>
      <c r="H107" s="187"/>
      <c r="I107" s="186"/>
      <c r="J107" s="186"/>
      <c r="K107" s="186"/>
      <c r="L107" s="186"/>
      <c r="M107" s="186"/>
      <c r="N107" s="143">
        <f>ROUND(N89*T107,2)</f>
        <v>0</v>
      </c>
      <c r="O107" s="188"/>
      <c r="P107" s="188"/>
      <c r="Q107" s="188"/>
      <c r="R107" s="189"/>
      <c r="S107" s="190"/>
      <c r="T107" s="191"/>
      <c r="U107" s="192" t="s">
        <v>45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157</v>
      </c>
      <c r="AZ107" s="190"/>
      <c r="BA107" s="190"/>
      <c r="BB107" s="190"/>
      <c r="BC107" s="190"/>
      <c r="BD107" s="190"/>
      <c r="BE107" s="194">
        <f>IF(U107="základná",N107,0)</f>
        <v>0</v>
      </c>
      <c r="BF107" s="194">
        <f>IF(U107="znížená",N107,0)</f>
        <v>0</v>
      </c>
      <c r="BG107" s="194">
        <f>IF(U107="zákl. prenesená",N107,0)</f>
        <v>0</v>
      </c>
      <c r="BH107" s="194">
        <f>IF(U107="zníž. prenesená",N107,0)</f>
        <v>0</v>
      </c>
      <c r="BI107" s="194">
        <f>IF(U107="nulová",N107,0)</f>
        <v>0</v>
      </c>
      <c r="BJ107" s="193" t="s">
        <v>90</v>
      </c>
      <c r="BK107" s="190"/>
      <c r="BL107" s="190"/>
      <c r="BM107" s="190"/>
    </row>
    <row r="108" s="1" customFormat="1" ht="18" customHeight="1">
      <c r="B108" s="185"/>
      <c r="C108" s="186"/>
      <c r="D108" s="187" t="s">
        <v>162</v>
      </c>
      <c r="E108" s="186"/>
      <c r="F108" s="186"/>
      <c r="G108" s="186"/>
      <c r="H108" s="186"/>
      <c r="I108" s="186"/>
      <c r="J108" s="186"/>
      <c r="K108" s="186"/>
      <c r="L108" s="186"/>
      <c r="M108" s="186"/>
      <c r="N108" s="143">
        <f>ROUND(N89*T108,2)</f>
        <v>0</v>
      </c>
      <c r="O108" s="188"/>
      <c r="P108" s="188"/>
      <c r="Q108" s="188"/>
      <c r="R108" s="189"/>
      <c r="S108" s="190"/>
      <c r="T108" s="195"/>
      <c r="U108" s="196" t="s">
        <v>45</v>
      </c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163</v>
      </c>
      <c r="AZ108" s="190"/>
      <c r="BA108" s="190"/>
      <c r="BB108" s="190"/>
      <c r="BC108" s="190"/>
      <c r="BD108" s="190"/>
      <c r="BE108" s="194">
        <f>IF(U108="základná",N108,0)</f>
        <v>0</v>
      </c>
      <c r="BF108" s="194">
        <f>IF(U108="znížená",N108,0)</f>
        <v>0</v>
      </c>
      <c r="BG108" s="194">
        <f>IF(U108="zákl. prenesená",N108,0)</f>
        <v>0</v>
      </c>
      <c r="BH108" s="194">
        <f>IF(U108="zníž. prenesená",N108,0)</f>
        <v>0</v>
      </c>
      <c r="BI108" s="194">
        <f>IF(U108="nulová",N108,0)</f>
        <v>0</v>
      </c>
      <c r="BJ108" s="193" t="s">
        <v>90</v>
      </c>
      <c r="BK108" s="190"/>
      <c r="BL108" s="190"/>
      <c r="BM108" s="190"/>
    </row>
    <row r="109" s="1" customForma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</row>
    <row r="110" s="1" customFormat="1" ht="29.28" customHeight="1">
      <c r="B110" s="47"/>
      <c r="C110" s="153" t="s">
        <v>121</v>
      </c>
      <c r="D110" s="154"/>
      <c r="E110" s="154"/>
      <c r="F110" s="154"/>
      <c r="G110" s="154"/>
      <c r="H110" s="154"/>
      <c r="I110" s="154"/>
      <c r="J110" s="154"/>
      <c r="K110" s="154"/>
      <c r="L110" s="155">
        <f>ROUND(SUM(N89+N102),2)</f>
        <v>0</v>
      </c>
      <c r="M110" s="155"/>
      <c r="N110" s="155"/>
      <c r="O110" s="155"/>
      <c r="P110" s="155"/>
      <c r="Q110" s="155"/>
      <c r="R110" s="49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5" s="1" customFormat="1" ht="6.96" customHeight="1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1"/>
    </row>
    <row r="116" s="1" customFormat="1" ht="36.96" customHeight="1">
      <c r="B116" s="47"/>
      <c r="C116" s="28" t="s">
        <v>164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 ht="6.96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30" customHeight="1">
      <c r="B118" s="47"/>
      <c r="C118" s="39" t="s">
        <v>18</v>
      </c>
      <c r="D118" s="48"/>
      <c r="E118" s="48"/>
      <c r="F118" s="158" t="str">
        <f>F6</f>
        <v>Zníženie spotreby energie pri prevádzke AB</v>
      </c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48"/>
      <c r="R118" s="49"/>
    </row>
    <row r="119" ht="30" customHeight="1">
      <c r="B119" s="27"/>
      <c r="C119" s="39" t="s">
        <v>128</v>
      </c>
      <c r="D119" s="32"/>
      <c r="E119" s="32"/>
      <c r="F119" s="158" t="s">
        <v>129</v>
      </c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0"/>
    </row>
    <row r="120" s="1" customFormat="1" ht="36.96" customHeight="1">
      <c r="B120" s="47"/>
      <c r="C120" s="86" t="s">
        <v>130</v>
      </c>
      <c r="D120" s="48"/>
      <c r="E120" s="48"/>
      <c r="F120" s="88" t="str">
        <f>F8</f>
        <v>A-1-2 - Zateplenie strechy</v>
      </c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6.96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</row>
    <row r="122" s="1" customFormat="1" ht="18" customHeight="1">
      <c r="B122" s="47"/>
      <c r="C122" s="39" t="s">
        <v>22</v>
      </c>
      <c r="D122" s="48"/>
      <c r="E122" s="48"/>
      <c r="F122" s="34" t="str">
        <f>F10</f>
        <v>Mariánska č.6, 971 01 Prievidza</v>
      </c>
      <c r="G122" s="48"/>
      <c r="H122" s="48"/>
      <c r="I122" s="48"/>
      <c r="J122" s="48"/>
      <c r="K122" s="39" t="s">
        <v>24</v>
      </c>
      <c r="L122" s="48"/>
      <c r="M122" s="91" t="str">
        <f>IF(O10="","",O10)</f>
        <v>27. 11. 2017</v>
      </c>
      <c r="N122" s="91"/>
      <c r="O122" s="91"/>
      <c r="P122" s="91"/>
      <c r="Q122" s="48"/>
      <c r="R122" s="49"/>
    </row>
    <row r="123" s="1" customFormat="1" ht="6.96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1" customFormat="1">
      <c r="B124" s="47"/>
      <c r="C124" s="39" t="s">
        <v>26</v>
      </c>
      <c r="D124" s="48"/>
      <c r="E124" s="48"/>
      <c r="F124" s="34" t="str">
        <f>E13</f>
        <v>MPRV SR, Dobrovičova 12, 812 66 Bratislava</v>
      </c>
      <c r="G124" s="48"/>
      <c r="H124" s="48"/>
      <c r="I124" s="48"/>
      <c r="J124" s="48"/>
      <c r="K124" s="39" t="s">
        <v>32</v>
      </c>
      <c r="L124" s="48"/>
      <c r="M124" s="34" t="str">
        <f>E19</f>
        <v>ING.ARCH.R.PORUBEC</v>
      </c>
      <c r="N124" s="34"/>
      <c r="O124" s="34"/>
      <c r="P124" s="34"/>
      <c r="Q124" s="34"/>
      <c r="R124" s="49"/>
    </row>
    <row r="125" s="1" customFormat="1" ht="14.4" customHeight="1">
      <c r="B125" s="47"/>
      <c r="C125" s="39" t="s">
        <v>30</v>
      </c>
      <c r="D125" s="48"/>
      <c r="E125" s="48"/>
      <c r="F125" s="34" t="str">
        <f>IF(E16="","",E16)</f>
        <v>Vyplň údaj</v>
      </c>
      <c r="G125" s="48"/>
      <c r="H125" s="48"/>
      <c r="I125" s="48"/>
      <c r="J125" s="48"/>
      <c r="K125" s="39" t="s">
        <v>35</v>
      </c>
      <c r="L125" s="48"/>
      <c r="M125" s="34" t="str">
        <f>E22</f>
        <v>Kovács</v>
      </c>
      <c r="N125" s="34"/>
      <c r="O125" s="34"/>
      <c r="P125" s="34"/>
      <c r="Q125" s="34"/>
      <c r="R125" s="49"/>
    </row>
    <row r="126" s="1" customFormat="1" ht="10.32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9"/>
    </row>
    <row r="127" s="9" customFormat="1" ht="29.28" customHeight="1">
      <c r="B127" s="197"/>
      <c r="C127" s="198" t="s">
        <v>165</v>
      </c>
      <c r="D127" s="199" t="s">
        <v>166</v>
      </c>
      <c r="E127" s="199" t="s">
        <v>60</v>
      </c>
      <c r="F127" s="199" t="s">
        <v>167</v>
      </c>
      <c r="G127" s="199"/>
      <c r="H127" s="199"/>
      <c r="I127" s="199"/>
      <c r="J127" s="199" t="s">
        <v>168</v>
      </c>
      <c r="K127" s="199" t="s">
        <v>169</v>
      </c>
      <c r="L127" s="199" t="s">
        <v>170</v>
      </c>
      <c r="M127" s="199"/>
      <c r="N127" s="199" t="s">
        <v>135</v>
      </c>
      <c r="O127" s="199"/>
      <c r="P127" s="199"/>
      <c r="Q127" s="200"/>
      <c r="R127" s="201"/>
      <c r="T127" s="101" t="s">
        <v>171</v>
      </c>
      <c r="U127" s="102" t="s">
        <v>42</v>
      </c>
      <c r="V127" s="102" t="s">
        <v>172</v>
      </c>
      <c r="W127" s="102" t="s">
        <v>173</v>
      </c>
      <c r="X127" s="102" t="s">
        <v>174</v>
      </c>
      <c r="Y127" s="102" t="s">
        <v>175</v>
      </c>
      <c r="Z127" s="102" t="s">
        <v>176</v>
      </c>
      <c r="AA127" s="103" t="s">
        <v>177</v>
      </c>
    </row>
    <row r="128" s="1" customFormat="1" ht="29.28" customHeight="1">
      <c r="B128" s="47"/>
      <c r="C128" s="105" t="s">
        <v>132</v>
      </c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202">
        <f>BK128</f>
        <v>0</v>
      </c>
      <c r="O128" s="203"/>
      <c r="P128" s="203"/>
      <c r="Q128" s="203"/>
      <c r="R128" s="49"/>
      <c r="T128" s="104"/>
      <c r="U128" s="68"/>
      <c r="V128" s="68"/>
      <c r="W128" s="204">
        <f>W129+W140+W223+W226+W228</f>
        <v>0</v>
      </c>
      <c r="X128" s="68"/>
      <c r="Y128" s="204">
        <f>Y129+Y140+Y223+Y226+Y228</f>
        <v>5.9063623029999999</v>
      </c>
      <c r="Z128" s="68"/>
      <c r="AA128" s="205">
        <f>AA129+AA140+AA223+AA226+AA228</f>
        <v>1.1934404000000001</v>
      </c>
      <c r="AT128" s="23" t="s">
        <v>77</v>
      </c>
      <c r="AU128" s="23" t="s">
        <v>137</v>
      </c>
      <c r="BK128" s="206">
        <f>BK129+BK140+BK223+BK226+BK228</f>
        <v>0</v>
      </c>
    </row>
    <row r="129" s="10" customFormat="1" ht="37.44" customHeight="1">
      <c r="B129" s="207"/>
      <c r="C129" s="208"/>
      <c r="D129" s="209" t="s">
        <v>138</v>
      </c>
      <c r="E129" s="209"/>
      <c r="F129" s="209"/>
      <c r="G129" s="209"/>
      <c r="H129" s="209"/>
      <c r="I129" s="209"/>
      <c r="J129" s="209"/>
      <c r="K129" s="209"/>
      <c r="L129" s="209"/>
      <c r="M129" s="209"/>
      <c r="N129" s="181">
        <f>BK129</f>
        <v>0</v>
      </c>
      <c r="O129" s="177"/>
      <c r="P129" s="177"/>
      <c r="Q129" s="177"/>
      <c r="R129" s="210"/>
      <c r="T129" s="211"/>
      <c r="U129" s="208"/>
      <c r="V129" s="208"/>
      <c r="W129" s="212">
        <f>W130</f>
        <v>0</v>
      </c>
      <c r="X129" s="208"/>
      <c r="Y129" s="212">
        <f>Y130</f>
        <v>0</v>
      </c>
      <c r="Z129" s="208"/>
      <c r="AA129" s="213">
        <f>AA130</f>
        <v>0</v>
      </c>
      <c r="AR129" s="214" t="s">
        <v>85</v>
      </c>
      <c r="AT129" s="215" t="s">
        <v>77</v>
      </c>
      <c r="AU129" s="215" t="s">
        <v>78</v>
      </c>
      <c r="AY129" s="214" t="s">
        <v>178</v>
      </c>
      <c r="BK129" s="216">
        <f>BK130</f>
        <v>0</v>
      </c>
    </row>
    <row r="130" s="10" customFormat="1" ht="19.92" customHeight="1">
      <c r="B130" s="207"/>
      <c r="C130" s="208"/>
      <c r="D130" s="217" t="s">
        <v>140</v>
      </c>
      <c r="E130" s="217"/>
      <c r="F130" s="217"/>
      <c r="G130" s="217"/>
      <c r="H130" s="217"/>
      <c r="I130" s="217"/>
      <c r="J130" s="217"/>
      <c r="K130" s="217"/>
      <c r="L130" s="217"/>
      <c r="M130" s="217"/>
      <c r="N130" s="218">
        <f>BK130</f>
        <v>0</v>
      </c>
      <c r="O130" s="219"/>
      <c r="P130" s="219"/>
      <c r="Q130" s="219"/>
      <c r="R130" s="210"/>
      <c r="T130" s="211"/>
      <c r="U130" s="208"/>
      <c r="V130" s="208"/>
      <c r="W130" s="212">
        <f>SUM(W131:W139)</f>
        <v>0</v>
      </c>
      <c r="X130" s="208"/>
      <c r="Y130" s="212">
        <f>SUM(Y131:Y139)</f>
        <v>0</v>
      </c>
      <c r="Z130" s="208"/>
      <c r="AA130" s="213">
        <f>SUM(AA131:AA139)</f>
        <v>0</v>
      </c>
      <c r="AR130" s="214" t="s">
        <v>85</v>
      </c>
      <c r="AT130" s="215" t="s">
        <v>77</v>
      </c>
      <c r="AU130" s="215" t="s">
        <v>85</v>
      </c>
      <c r="AY130" s="214" t="s">
        <v>178</v>
      </c>
      <c r="BK130" s="216">
        <f>SUM(BK131:BK139)</f>
        <v>0</v>
      </c>
    </row>
    <row r="131" s="1" customFormat="1" ht="38.25" customHeight="1">
      <c r="B131" s="185"/>
      <c r="C131" s="220" t="s">
        <v>85</v>
      </c>
      <c r="D131" s="220" t="s">
        <v>179</v>
      </c>
      <c r="E131" s="221" t="s">
        <v>298</v>
      </c>
      <c r="F131" s="222" t="s">
        <v>299</v>
      </c>
      <c r="G131" s="222"/>
      <c r="H131" s="222"/>
      <c r="I131" s="222"/>
      <c r="J131" s="223" t="s">
        <v>300</v>
      </c>
      <c r="K131" s="224">
        <v>1.1930000000000001</v>
      </c>
      <c r="L131" s="225">
        <v>0</v>
      </c>
      <c r="M131" s="225"/>
      <c r="N131" s="226">
        <f>ROUND(L131*K131,2)</f>
        <v>0</v>
      </c>
      <c r="O131" s="226"/>
      <c r="P131" s="226"/>
      <c r="Q131" s="226"/>
      <c r="R131" s="189"/>
      <c r="T131" s="227" t="s">
        <v>5</v>
      </c>
      <c r="U131" s="57" t="s">
        <v>45</v>
      </c>
      <c r="V131" s="48"/>
      <c r="W131" s="228">
        <f>V131*K131</f>
        <v>0</v>
      </c>
      <c r="X131" s="228">
        <v>0</v>
      </c>
      <c r="Y131" s="228">
        <f>X131*K131</f>
        <v>0</v>
      </c>
      <c r="Z131" s="228">
        <v>0</v>
      </c>
      <c r="AA131" s="229">
        <f>Z131*K131</f>
        <v>0</v>
      </c>
      <c r="AR131" s="23" t="s">
        <v>183</v>
      </c>
      <c r="AT131" s="23" t="s">
        <v>179</v>
      </c>
      <c r="AU131" s="23" t="s">
        <v>90</v>
      </c>
      <c r="AY131" s="23" t="s">
        <v>178</v>
      </c>
      <c r="BE131" s="147">
        <f>IF(U131="základná",N131,0)</f>
        <v>0</v>
      </c>
      <c r="BF131" s="147">
        <f>IF(U131="znížená",N131,0)</f>
        <v>0</v>
      </c>
      <c r="BG131" s="147">
        <f>IF(U131="zákl. prenesená",N131,0)</f>
        <v>0</v>
      </c>
      <c r="BH131" s="147">
        <f>IF(U131="zníž. prenesená",N131,0)</f>
        <v>0</v>
      </c>
      <c r="BI131" s="147">
        <f>IF(U131="nulová",N131,0)</f>
        <v>0</v>
      </c>
      <c r="BJ131" s="23" t="s">
        <v>90</v>
      </c>
      <c r="BK131" s="147">
        <f>ROUND(L131*K131,2)</f>
        <v>0</v>
      </c>
      <c r="BL131" s="23" t="s">
        <v>183</v>
      </c>
      <c r="BM131" s="23" t="s">
        <v>460</v>
      </c>
    </row>
    <row r="132" s="1" customFormat="1" ht="25.5" customHeight="1">
      <c r="B132" s="185"/>
      <c r="C132" s="220" t="s">
        <v>90</v>
      </c>
      <c r="D132" s="220" t="s">
        <v>179</v>
      </c>
      <c r="E132" s="221" t="s">
        <v>303</v>
      </c>
      <c r="F132" s="222" t="s">
        <v>304</v>
      </c>
      <c r="G132" s="222"/>
      <c r="H132" s="222"/>
      <c r="I132" s="222"/>
      <c r="J132" s="223" t="s">
        <v>300</v>
      </c>
      <c r="K132" s="224">
        <v>2.3860000000000001</v>
      </c>
      <c r="L132" s="225">
        <v>0</v>
      </c>
      <c r="M132" s="225"/>
      <c r="N132" s="226">
        <f>ROUND(L132*K132,2)</f>
        <v>0</v>
      </c>
      <c r="O132" s="226"/>
      <c r="P132" s="226"/>
      <c r="Q132" s="226"/>
      <c r="R132" s="189"/>
      <c r="T132" s="227" t="s">
        <v>5</v>
      </c>
      <c r="U132" s="57" t="s">
        <v>45</v>
      </c>
      <c r="V132" s="48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3" t="s">
        <v>183</v>
      </c>
      <c r="AT132" s="23" t="s">
        <v>179</v>
      </c>
      <c r="AU132" s="23" t="s">
        <v>90</v>
      </c>
      <c r="AY132" s="23" t="s">
        <v>178</v>
      </c>
      <c r="BE132" s="147">
        <f>IF(U132="základná",N132,0)</f>
        <v>0</v>
      </c>
      <c r="BF132" s="147">
        <f>IF(U132="znížená",N132,0)</f>
        <v>0</v>
      </c>
      <c r="BG132" s="147">
        <f>IF(U132="zákl. prenesená",N132,0)</f>
        <v>0</v>
      </c>
      <c r="BH132" s="147">
        <f>IF(U132="zníž. prenesená",N132,0)</f>
        <v>0</v>
      </c>
      <c r="BI132" s="147">
        <f>IF(U132="nulová",N132,0)</f>
        <v>0</v>
      </c>
      <c r="BJ132" s="23" t="s">
        <v>90</v>
      </c>
      <c r="BK132" s="147">
        <f>ROUND(L132*K132,2)</f>
        <v>0</v>
      </c>
      <c r="BL132" s="23" t="s">
        <v>183</v>
      </c>
      <c r="BM132" s="23" t="s">
        <v>461</v>
      </c>
    </row>
    <row r="133" s="1" customFormat="1" ht="25.5" customHeight="1">
      <c r="B133" s="185"/>
      <c r="C133" s="220" t="s">
        <v>190</v>
      </c>
      <c r="D133" s="220" t="s">
        <v>179</v>
      </c>
      <c r="E133" s="221" t="s">
        <v>307</v>
      </c>
      <c r="F133" s="222" t="s">
        <v>308</v>
      </c>
      <c r="G133" s="222"/>
      <c r="H133" s="222"/>
      <c r="I133" s="222"/>
      <c r="J133" s="223" t="s">
        <v>300</v>
      </c>
      <c r="K133" s="224">
        <v>1.1930000000000001</v>
      </c>
      <c r="L133" s="225">
        <v>0</v>
      </c>
      <c r="M133" s="225"/>
      <c r="N133" s="226">
        <f>ROUND(L133*K133,2)</f>
        <v>0</v>
      </c>
      <c r="O133" s="226"/>
      <c r="P133" s="226"/>
      <c r="Q133" s="226"/>
      <c r="R133" s="189"/>
      <c r="T133" s="227" t="s">
        <v>5</v>
      </c>
      <c r="U133" s="57" t="s">
        <v>45</v>
      </c>
      <c r="V133" s="48"/>
      <c r="W133" s="228">
        <f>V133*K133</f>
        <v>0</v>
      </c>
      <c r="X133" s="228">
        <v>0</v>
      </c>
      <c r="Y133" s="228">
        <f>X133*K133</f>
        <v>0</v>
      </c>
      <c r="Z133" s="228">
        <v>0</v>
      </c>
      <c r="AA133" s="229">
        <f>Z133*K133</f>
        <v>0</v>
      </c>
      <c r="AR133" s="23" t="s">
        <v>183</v>
      </c>
      <c r="AT133" s="23" t="s">
        <v>179</v>
      </c>
      <c r="AU133" s="23" t="s">
        <v>90</v>
      </c>
      <c r="AY133" s="23" t="s">
        <v>178</v>
      </c>
      <c r="BE133" s="147">
        <f>IF(U133="základná",N133,0)</f>
        <v>0</v>
      </c>
      <c r="BF133" s="147">
        <f>IF(U133="znížená",N133,0)</f>
        <v>0</v>
      </c>
      <c r="BG133" s="147">
        <f>IF(U133="zákl. prenesená",N133,0)</f>
        <v>0</v>
      </c>
      <c r="BH133" s="147">
        <f>IF(U133="zníž. prenesená",N133,0)</f>
        <v>0</v>
      </c>
      <c r="BI133" s="147">
        <f>IF(U133="nulová",N133,0)</f>
        <v>0</v>
      </c>
      <c r="BJ133" s="23" t="s">
        <v>90</v>
      </c>
      <c r="BK133" s="147">
        <f>ROUND(L133*K133,2)</f>
        <v>0</v>
      </c>
      <c r="BL133" s="23" t="s">
        <v>183</v>
      </c>
      <c r="BM133" s="23" t="s">
        <v>462</v>
      </c>
    </row>
    <row r="134" s="1" customFormat="1" ht="25.5" customHeight="1">
      <c r="B134" s="185"/>
      <c r="C134" s="220" t="s">
        <v>183</v>
      </c>
      <c r="D134" s="220" t="s">
        <v>179</v>
      </c>
      <c r="E134" s="221" t="s">
        <v>311</v>
      </c>
      <c r="F134" s="222" t="s">
        <v>312</v>
      </c>
      <c r="G134" s="222"/>
      <c r="H134" s="222"/>
      <c r="I134" s="222"/>
      <c r="J134" s="223" t="s">
        <v>300</v>
      </c>
      <c r="K134" s="224">
        <v>22.667000000000002</v>
      </c>
      <c r="L134" s="225">
        <v>0</v>
      </c>
      <c r="M134" s="225"/>
      <c r="N134" s="226">
        <f>ROUND(L134*K134,2)</f>
        <v>0</v>
      </c>
      <c r="O134" s="226"/>
      <c r="P134" s="226"/>
      <c r="Q134" s="226"/>
      <c r="R134" s="189"/>
      <c r="T134" s="227" t="s">
        <v>5</v>
      </c>
      <c r="U134" s="57" t="s">
        <v>45</v>
      </c>
      <c r="V134" s="48"/>
      <c r="W134" s="228">
        <f>V134*K134</f>
        <v>0</v>
      </c>
      <c r="X134" s="228">
        <v>0</v>
      </c>
      <c r="Y134" s="228">
        <f>X134*K134</f>
        <v>0</v>
      </c>
      <c r="Z134" s="228">
        <v>0</v>
      </c>
      <c r="AA134" s="229">
        <f>Z134*K134</f>
        <v>0</v>
      </c>
      <c r="AR134" s="23" t="s">
        <v>183</v>
      </c>
      <c r="AT134" s="23" t="s">
        <v>179</v>
      </c>
      <c r="AU134" s="23" t="s">
        <v>90</v>
      </c>
      <c r="AY134" s="23" t="s">
        <v>178</v>
      </c>
      <c r="BE134" s="147">
        <f>IF(U134="základná",N134,0)</f>
        <v>0</v>
      </c>
      <c r="BF134" s="147">
        <f>IF(U134="znížená",N134,0)</f>
        <v>0</v>
      </c>
      <c r="BG134" s="147">
        <f>IF(U134="zákl. prenesená",N134,0)</f>
        <v>0</v>
      </c>
      <c r="BH134" s="147">
        <f>IF(U134="zníž. prenesená",N134,0)</f>
        <v>0</v>
      </c>
      <c r="BI134" s="147">
        <f>IF(U134="nulová",N134,0)</f>
        <v>0</v>
      </c>
      <c r="BJ134" s="23" t="s">
        <v>90</v>
      </c>
      <c r="BK134" s="147">
        <f>ROUND(L134*K134,2)</f>
        <v>0</v>
      </c>
      <c r="BL134" s="23" t="s">
        <v>183</v>
      </c>
      <c r="BM134" s="23" t="s">
        <v>463</v>
      </c>
    </row>
    <row r="135" s="1" customFormat="1" ht="16.5" customHeight="1">
      <c r="B135" s="47"/>
      <c r="C135" s="48"/>
      <c r="D135" s="48"/>
      <c r="E135" s="48"/>
      <c r="F135" s="240" t="s">
        <v>314</v>
      </c>
      <c r="G135" s="68"/>
      <c r="H135" s="68"/>
      <c r="I135" s="68"/>
      <c r="J135" s="48"/>
      <c r="K135" s="48"/>
      <c r="L135" s="48"/>
      <c r="M135" s="48"/>
      <c r="N135" s="48"/>
      <c r="O135" s="48"/>
      <c r="P135" s="48"/>
      <c r="Q135" s="48"/>
      <c r="R135" s="49"/>
      <c r="T135" s="241"/>
      <c r="U135" s="48"/>
      <c r="V135" s="48"/>
      <c r="W135" s="48"/>
      <c r="X135" s="48"/>
      <c r="Y135" s="48"/>
      <c r="Z135" s="48"/>
      <c r="AA135" s="95"/>
      <c r="AT135" s="23" t="s">
        <v>289</v>
      </c>
      <c r="AU135" s="23" t="s">
        <v>90</v>
      </c>
    </row>
    <row r="136" s="1" customFormat="1" ht="25.5" customHeight="1">
      <c r="B136" s="185"/>
      <c r="C136" s="220" t="s">
        <v>197</v>
      </c>
      <c r="D136" s="220" t="s">
        <v>179</v>
      </c>
      <c r="E136" s="221" t="s">
        <v>316</v>
      </c>
      <c r="F136" s="222" t="s">
        <v>317</v>
      </c>
      <c r="G136" s="222"/>
      <c r="H136" s="222"/>
      <c r="I136" s="222"/>
      <c r="J136" s="223" t="s">
        <v>300</v>
      </c>
      <c r="K136" s="224">
        <v>1.1930000000000001</v>
      </c>
      <c r="L136" s="225">
        <v>0</v>
      </c>
      <c r="M136" s="225"/>
      <c r="N136" s="226">
        <f>ROUND(L136*K136,2)</f>
        <v>0</v>
      </c>
      <c r="O136" s="226"/>
      <c r="P136" s="226"/>
      <c r="Q136" s="226"/>
      <c r="R136" s="189"/>
      <c r="T136" s="227" t="s">
        <v>5</v>
      </c>
      <c r="U136" s="57" t="s">
        <v>45</v>
      </c>
      <c r="V136" s="48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3" t="s">
        <v>183</v>
      </c>
      <c r="AT136" s="23" t="s">
        <v>179</v>
      </c>
      <c r="AU136" s="23" t="s">
        <v>90</v>
      </c>
      <c r="AY136" s="23" t="s">
        <v>178</v>
      </c>
      <c r="BE136" s="147">
        <f>IF(U136="základná",N136,0)</f>
        <v>0</v>
      </c>
      <c r="BF136" s="147">
        <f>IF(U136="znížená",N136,0)</f>
        <v>0</v>
      </c>
      <c r="BG136" s="147">
        <f>IF(U136="zákl. prenesená",N136,0)</f>
        <v>0</v>
      </c>
      <c r="BH136" s="147">
        <f>IF(U136="zníž. prenesená",N136,0)</f>
        <v>0</v>
      </c>
      <c r="BI136" s="147">
        <f>IF(U136="nulová",N136,0)</f>
        <v>0</v>
      </c>
      <c r="BJ136" s="23" t="s">
        <v>90</v>
      </c>
      <c r="BK136" s="147">
        <f>ROUND(L136*K136,2)</f>
        <v>0</v>
      </c>
      <c r="BL136" s="23" t="s">
        <v>183</v>
      </c>
      <c r="BM136" s="23" t="s">
        <v>464</v>
      </c>
    </row>
    <row r="137" s="1" customFormat="1" ht="25.5" customHeight="1">
      <c r="B137" s="185"/>
      <c r="C137" s="220" t="s">
        <v>201</v>
      </c>
      <c r="D137" s="220" t="s">
        <v>179</v>
      </c>
      <c r="E137" s="221" t="s">
        <v>320</v>
      </c>
      <c r="F137" s="222" t="s">
        <v>321</v>
      </c>
      <c r="G137" s="222"/>
      <c r="H137" s="222"/>
      <c r="I137" s="222"/>
      <c r="J137" s="223" t="s">
        <v>300</v>
      </c>
      <c r="K137" s="224">
        <v>1.1930000000000001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</v>
      </c>
      <c r="Y137" s="228">
        <f>X137*K137</f>
        <v>0</v>
      </c>
      <c r="Z137" s="228">
        <v>0</v>
      </c>
      <c r="AA137" s="229">
        <f>Z137*K137</f>
        <v>0</v>
      </c>
      <c r="AR137" s="23" t="s">
        <v>183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183</v>
      </c>
      <c r="BM137" s="23" t="s">
        <v>465</v>
      </c>
    </row>
    <row r="138" s="1" customFormat="1" ht="25.5" customHeight="1">
      <c r="B138" s="185"/>
      <c r="C138" s="220" t="s">
        <v>205</v>
      </c>
      <c r="D138" s="220" t="s">
        <v>179</v>
      </c>
      <c r="E138" s="221" t="s">
        <v>324</v>
      </c>
      <c r="F138" s="222" t="s">
        <v>325</v>
      </c>
      <c r="G138" s="222"/>
      <c r="H138" s="222"/>
      <c r="I138" s="222"/>
      <c r="J138" s="223" t="s">
        <v>300</v>
      </c>
      <c r="K138" s="224">
        <v>0</v>
      </c>
      <c r="L138" s="225">
        <v>0</v>
      </c>
      <c r="M138" s="225"/>
      <c r="N138" s="226">
        <f>ROUND(L138*K138,2)</f>
        <v>0</v>
      </c>
      <c r="O138" s="226"/>
      <c r="P138" s="226"/>
      <c r="Q138" s="226"/>
      <c r="R138" s="189"/>
      <c r="T138" s="227" t="s">
        <v>5</v>
      </c>
      <c r="U138" s="57" t="s">
        <v>45</v>
      </c>
      <c r="V138" s="48"/>
      <c r="W138" s="228">
        <f>V138*K138</f>
        <v>0</v>
      </c>
      <c r="X138" s="228">
        <v>0</v>
      </c>
      <c r="Y138" s="228">
        <f>X138*K138</f>
        <v>0</v>
      </c>
      <c r="Z138" s="228">
        <v>0</v>
      </c>
      <c r="AA138" s="229">
        <f>Z138*K138</f>
        <v>0</v>
      </c>
      <c r="AR138" s="23" t="s">
        <v>183</v>
      </c>
      <c r="AT138" s="23" t="s">
        <v>179</v>
      </c>
      <c r="AU138" s="23" t="s">
        <v>90</v>
      </c>
      <c r="AY138" s="23" t="s">
        <v>178</v>
      </c>
      <c r="BE138" s="147">
        <f>IF(U138="základná",N138,0)</f>
        <v>0</v>
      </c>
      <c r="BF138" s="147">
        <f>IF(U138="znížená",N138,0)</f>
        <v>0</v>
      </c>
      <c r="BG138" s="147">
        <f>IF(U138="zákl. prenesená",N138,0)</f>
        <v>0</v>
      </c>
      <c r="BH138" s="147">
        <f>IF(U138="zníž. prenesená",N138,0)</f>
        <v>0</v>
      </c>
      <c r="BI138" s="147">
        <f>IF(U138="nulová",N138,0)</f>
        <v>0</v>
      </c>
      <c r="BJ138" s="23" t="s">
        <v>90</v>
      </c>
      <c r="BK138" s="147">
        <f>ROUND(L138*K138,2)</f>
        <v>0</v>
      </c>
      <c r="BL138" s="23" t="s">
        <v>183</v>
      </c>
      <c r="BM138" s="23" t="s">
        <v>466</v>
      </c>
    </row>
    <row r="139" s="1" customFormat="1" ht="25.5" customHeight="1">
      <c r="B139" s="185"/>
      <c r="C139" s="220" t="s">
        <v>209</v>
      </c>
      <c r="D139" s="220" t="s">
        <v>179</v>
      </c>
      <c r="E139" s="221" t="s">
        <v>328</v>
      </c>
      <c r="F139" s="222" t="s">
        <v>329</v>
      </c>
      <c r="G139" s="222"/>
      <c r="H139" s="222"/>
      <c r="I139" s="222"/>
      <c r="J139" s="223" t="s">
        <v>300</v>
      </c>
      <c r="K139" s="224">
        <v>1.1930000000000001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3" t="s">
        <v>183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183</v>
      </c>
      <c r="BM139" s="23" t="s">
        <v>467</v>
      </c>
    </row>
    <row r="140" s="10" customFormat="1" ht="37.44" customHeight="1">
      <c r="B140" s="207"/>
      <c r="C140" s="208"/>
      <c r="D140" s="209" t="s">
        <v>142</v>
      </c>
      <c r="E140" s="209"/>
      <c r="F140" s="209"/>
      <c r="G140" s="209"/>
      <c r="H140" s="209"/>
      <c r="I140" s="209"/>
      <c r="J140" s="209"/>
      <c r="K140" s="209"/>
      <c r="L140" s="209"/>
      <c r="M140" s="209"/>
      <c r="N140" s="254">
        <f>BK140</f>
        <v>0</v>
      </c>
      <c r="O140" s="255"/>
      <c r="P140" s="255"/>
      <c r="Q140" s="255"/>
      <c r="R140" s="210"/>
      <c r="T140" s="211"/>
      <c r="U140" s="208"/>
      <c r="V140" s="208"/>
      <c r="W140" s="212">
        <f>W141+W178+W196+W199+W218</f>
        <v>0</v>
      </c>
      <c r="X140" s="208"/>
      <c r="Y140" s="212">
        <f>Y141+Y178+Y196+Y199+Y218</f>
        <v>5.9063623029999999</v>
      </c>
      <c r="Z140" s="208"/>
      <c r="AA140" s="213">
        <f>AA141+AA178+AA196+AA199+AA218</f>
        <v>1.1934404000000001</v>
      </c>
      <c r="AR140" s="214" t="s">
        <v>90</v>
      </c>
      <c r="AT140" s="215" t="s">
        <v>77</v>
      </c>
      <c r="AU140" s="215" t="s">
        <v>78</v>
      </c>
      <c r="AY140" s="214" t="s">
        <v>178</v>
      </c>
      <c r="BK140" s="216">
        <f>BK141+BK178+BK196+BK199+BK218</f>
        <v>0</v>
      </c>
    </row>
    <row r="141" s="10" customFormat="1" ht="19.92" customHeight="1">
      <c r="B141" s="207"/>
      <c r="C141" s="208"/>
      <c r="D141" s="217" t="s">
        <v>458</v>
      </c>
      <c r="E141" s="217"/>
      <c r="F141" s="217"/>
      <c r="G141" s="217"/>
      <c r="H141" s="217"/>
      <c r="I141" s="217"/>
      <c r="J141" s="217"/>
      <c r="K141" s="217"/>
      <c r="L141" s="217"/>
      <c r="M141" s="217"/>
      <c r="N141" s="218">
        <f>BK141</f>
        <v>0</v>
      </c>
      <c r="O141" s="219"/>
      <c r="P141" s="219"/>
      <c r="Q141" s="219"/>
      <c r="R141" s="210"/>
      <c r="T141" s="211"/>
      <c r="U141" s="208"/>
      <c r="V141" s="208"/>
      <c r="W141" s="212">
        <f>SUM(W142:W177)</f>
        <v>0</v>
      </c>
      <c r="X141" s="208"/>
      <c r="Y141" s="212">
        <f>SUM(Y142:Y177)</f>
        <v>2.9089600179999993</v>
      </c>
      <c r="Z141" s="208"/>
      <c r="AA141" s="213">
        <f>SUM(AA142:AA177)</f>
        <v>0.7866280000000001</v>
      </c>
      <c r="AR141" s="214" t="s">
        <v>90</v>
      </c>
      <c r="AT141" s="215" t="s">
        <v>77</v>
      </c>
      <c r="AU141" s="215" t="s">
        <v>85</v>
      </c>
      <c r="AY141" s="214" t="s">
        <v>178</v>
      </c>
      <c r="BK141" s="216">
        <f>SUM(BK142:BK177)</f>
        <v>0</v>
      </c>
    </row>
    <row r="142" s="1" customFormat="1" ht="16.5" customHeight="1">
      <c r="B142" s="185"/>
      <c r="C142" s="220" t="s">
        <v>214</v>
      </c>
      <c r="D142" s="220" t="s">
        <v>179</v>
      </c>
      <c r="E142" s="221" t="s">
        <v>468</v>
      </c>
      <c r="F142" s="222" t="s">
        <v>469</v>
      </c>
      <c r="G142" s="222"/>
      <c r="H142" s="222"/>
      <c r="I142" s="222"/>
      <c r="J142" s="223" t="s">
        <v>182</v>
      </c>
      <c r="K142" s="224">
        <v>393.31400000000002</v>
      </c>
      <c r="L142" s="225">
        <v>0</v>
      </c>
      <c r="M142" s="225"/>
      <c r="N142" s="226">
        <f>ROUND(L142*K142,2)</f>
        <v>0</v>
      </c>
      <c r="O142" s="226"/>
      <c r="P142" s="226"/>
      <c r="Q142" s="226"/>
      <c r="R142" s="189"/>
      <c r="T142" s="227" t="s">
        <v>5</v>
      </c>
      <c r="U142" s="57" t="s">
        <v>45</v>
      </c>
      <c r="V142" s="48"/>
      <c r="W142" s="228">
        <f>V142*K142</f>
        <v>0</v>
      </c>
      <c r="X142" s="228">
        <v>0</v>
      </c>
      <c r="Y142" s="228">
        <f>X142*K142</f>
        <v>0</v>
      </c>
      <c r="Z142" s="228">
        <v>0.002</v>
      </c>
      <c r="AA142" s="229">
        <f>Z142*K142</f>
        <v>0.7866280000000001</v>
      </c>
      <c r="AR142" s="23" t="s">
        <v>248</v>
      </c>
      <c r="AT142" s="23" t="s">
        <v>179</v>
      </c>
      <c r="AU142" s="23" t="s">
        <v>90</v>
      </c>
      <c r="AY142" s="23" t="s">
        <v>178</v>
      </c>
      <c r="BE142" s="147">
        <f>IF(U142="základná",N142,0)</f>
        <v>0</v>
      </c>
      <c r="BF142" s="147">
        <f>IF(U142="znížená",N142,0)</f>
        <v>0</v>
      </c>
      <c r="BG142" s="147">
        <f>IF(U142="zákl. prenesená",N142,0)</f>
        <v>0</v>
      </c>
      <c r="BH142" s="147">
        <f>IF(U142="zníž. prenesená",N142,0)</f>
        <v>0</v>
      </c>
      <c r="BI142" s="147">
        <f>IF(U142="nulová",N142,0)</f>
        <v>0</v>
      </c>
      <c r="BJ142" s="23" t="s">
        <v>90</v>
      </c>
      <c r="BK142" s="147">
        <f>ROUND(L142*K142,2)</f>
        <v>0</v>
      </c>
      <c r="BL142" s="23" t="s">
        <v>248</v>
      </c>
      <c r="BM142" s="23" t="s">
        <v>470</v>
      </c>
    </row>
    <row r="143" s="11" customFormat="1" ht="16.5" customHeight="1">
      <c r="B143" s="230"/>
      <c r="C143" s="231"/>
      <c r="D143" s="231"/>
      <c r="E143" s="232" t="s">
        <v>5</v>
      </c>
      <c r="F143" s="233" t="s">
        <v>471</v>
      </c>
      <c r="G143" s="234"/>
      <c r="H143" s="234"/>
      <c r="I143" s="234"/>
      <c r="J143" s="231"/>
      <c r="K143" s="235">
        <v>393.31400000000002</v>
      </c>
      <c r="L143" s="231"/>
      <c r="M143" s="231"/>
      <c r="N143" s="231"/>
      <c r="O143" s="231"/>
      <c r="P143" s="231"/>
      <c r="Q143" s="231"/>
      <c r="R143" s="236"/>
      <c r="T143" s="237"/>
      <c r="U143" s="231"/>
      <c r="V143" s="231"/>
      <c r="W143" s="231"/>
      <c r="X143" s="231"/>
      <c r="Y143" s="231"/>
      <c r="Z143" s="231"/>
      <c r="AA143" s="238"/>
      <c r="AT143" s="239" t="s">
        <v>186</v>
      </c>
      <c r="AU143" s="239" t="s">
        <v>90</v>
      </c>
      <c r="AV143" s="11" t="s">
        <v>90</v>
      </c>
      <c r="AW143" s="11" t="s">
        <v>34</v>
      </c>
      <c r="AX143" s="11" t="s">
        <v>85</v>
      </c>
      <c r="AY143" s="239" t="s">
        <v>178</v>
      </c>
    </row>
    <row r="144" s="1" customFormat="1" ht="38.25" customHeight="1">
      <c r="B144" s="185"/>
      <c r="C144" s="220" t="s">
        <v>219</v>
      </c>
      <c r="D144" s="220" t="s">
        <v>179</v>
      </c>
      <c r="E144" s="221" t="s">
        <v>472</v>
      </c>
      <c r="F144" s="222" t="s">
        <v>473</v>
      </c>
      <c r="G144" s="222"/>
      <c r="H144" s="222"/>
      <c r="I144" s="222"/>
      <c r="J144" s="223" t="s">
        <v>182</v>
      </c>
      <c r="K144" s="224">
        <v>393.31400000000002</v>
      </c>
      <c r="L144" s="225">
        <v>0</v>
      </c>
      <c r="M144" s="225"/>
      <c r="N144" s="226">
        <f>ROUND(L144*K144,2)</f>
        <v>0</v>
      </c>
      <c r="O144" s="226"/>
      <c r="P144" s="226"/>
      <c r="Q144" s="226"/>
      <c r="R144" s="189"/>
      <c r="T144" s="227" t="s">
        <v>5</v>
      </c>
      <c r="U144" s="57" t="s">
        <v>45</v>
      </c>
      <c r="V144" s="48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3" t="s">
        <v>248</v>
      </c>
      <c r="AT144" s="23" t="s">
        <v>179</v>
      </c>
      <c r="AU144" s="23" t="s">
        <v>90</v>
      </c>
      <c r="AY144" s="23" t="s">
        <v>178</v>
      </c>
      <c r="BE144" s="147">
        <f>IF(U144="základná",N144,0)</f>
        <v>0</v>
      </c>
      <c r="BF144" s="147">
        <f>IF(U144="znížená",N144,0)</f>
        <v>0</v>
      </c>
      <c r="BG144" s="147">
        <f>IF(U144="zákl. prenesená",N144,0)</f>
        <v>0</v>
      </c>
      <c r="BH144" s="147">
        <f>IF(U144="zníž. prenesená",N144,0)</f>
        <v>0</v>
      </c>
      <c r="BI144" s="147">
        <f>IF(U144="nulová",N144,0)</f>
        <v>0</v>
      </c>
      <c r="BJ144" s="23" t="s">
        <v>90</v>
      </c>
      <c r="BK144" s="147">
        <f>ROUND(L144*K144,2)</f>
        <v>0</v>
      </c>
      <c r="BL144" s="23" t="s">
        <v>248</v>
      </c>
      <c r="BM144" s="23" t="s">
        <v>474</v>
      </c>
    </row>
    <row r="145" s="11" customFormat="1" ht="16.5" customHeight="1">
      <c r="B145" s="230"/>
      <c r="C145" s="231"/>
      <c r="D145" s="231"/>
      <c r="E145" s="232" t="s">
        <v>5</v>
      </c>
      <c r="F145" s="233" t="s">
        <v>471</v>
      </c>
      <c r="G145" s="234"/>
      <c r="H145" s="234"/>
      <c r="I145" s="234"/>
      <c r="J145" s="231"/>
      <c r="K145" s="235">
        <v>393.31400000000002</v>
      </c>
      <c r="L145" s="231"/>
      <c r="M145" s="231"/>
      <c r="N145" s="231"/>
      <c r="O145" s="231"/>
      <c r="P145" s="231"/>
      <c r="Q145" s="231"/>
      <c r="R145" s="236"/>
      <c r="T145" s="237"/>
      <c r="U145" s="231"/>
      <c r="V145" s="231"/>
      <c r="W145" s="231"/>
      <c r="X145" s="231"/>
      <c r="Y145" s="231"/>
      <c r="Z145" s="231"/>
      <c r="AA145" s="238"/>
      <c r="AT145" s="239" t="s">
        <v>186</v>
      </c>
      <c r="AU145" s="239" t="s">
        <v>90</v>
      </c>
      <c r="AV145" s="11" t="s">
        <v>90</v>
      </c>
      <c r="AW145" s="11" t="s">
        <v>34</v>
      </c>
      <c r="AX145" s="11" t="s">
        <v>85</v>
      </c>
      <c r="AY145" s="239" t="s">
        <v>178</v>
      </c>
    </row>
    <row r="146" s="1" customFormat="1" ht="16.5" customHeight="1">
      <c r="B146" s="185"/>
      <c r="C146" s="256" t="s">
        <v>224</v>
      </c>
      <c r="D146" s="256" t="s">
        <v>341</v>
      </c>
      <c r="E146" s="257" t="s">
        <v>475</v>
      </c>
      <c r="F146" s="258" t="s">
        <v>476</v>
      </c>
      <c r="G146" s="258"/>
      <c r="H146" s="258"/>
      <c r="I146" s="258"/>
      <c r="J146" s="259" t="s">
        <v>278</v>
      </c>
      <c r="K146" s="260">
        <v>2359.884</v>
      </c>
      <c r="L146" s="261">
        <v>0</v>
      </c>
      <c r="M146" s="261"/>
      <c r="N146" s="262">
        <f>ROUND(L146*K146,2)</f>
        <v>0</v>
      </c>
      <c r="O146" s="226"/>
      <c r="P146" s="226"/>
      <c r="Q146" s="226"/>
      <c r="R146" s="189"/>
      <c r="T146" s="227" t="s">
        <v>5</v>
      </c>
      <c r="U146" s="57" t="s">
        <v>45</v>
      </c>
      <c r="V146" s="48"/>
      <c r="W146" s="228">
        <f>V146*K146</f>
        <v>0</v>
      </c>
      <c r="X146" s="228">
        <v>0.00014999999999999999</v>
      </c>
      <c r="Y146" s="228">
        <f>X146*K146</f>
        <v>0.35398259999999998</v>
      </c>
      <c r="Z146" s="228">
        <v>0</v>
      </c>
      <c r="AA146" s="229">
        <f>Z146*K146</f>
        <v>0</v>
      </c>
      <c r="AR146" s="23" t="s">
        <v>319</v>
      </c>
      <c r="AT146" s="23" t="s">
        <v>341</v>
      </c>
      <c r="AU146" s="23" t="s">
        <v>90</v>
      </c>
      <c r="AY146" s="23" t="s">
        <v>178</v>
      </c>
      <c r="BE146" s="147">
        <f>IF(U146="základná",N146,0)</f>
        <v>0</v>
      </c>
      <c r="BF146" s="147">
        <f>IF(U146="znížená",N146,0)</f>
        <v>0</v>
      </c>
      <c r="BG146" s="147">
        <f>IF(U146="zákl. prenesená",N146,0)</f>
        <v>0</v>
      </c>
      <c r="BH146" s="147">
        <f>IF(U146="zníž. prenesená",N146,0)</f>
        <v>0</v>
      </c>
      <c r="BI146" s="147">
        <f>IF(U146="nulová",N146,0)</f>
        <v>0</v>
      </c>
      <c r="BJ146" s="23" t="s">
        <v>90</v>
      </c>
      <c r="BK146" s="147">
        <f>ROUND(L146*K146,2)</f>
        <v>0</v>
      </c>
      <c r="BL146" s="23" t="s">
        <v>248</v>
      </c>
      <c r="BM146" s="23" t="s">
        <v>477</v>
      </c>
    </row>
    <row r="147" s="1" customFormat="1" ht="38.25" customHeight="1">
      <c r="B147" s="185"/>
      <c r="C147" s="256" t="s">
        <v>229</v>
      </c>
      <c r="D147" s="256" t="s">
        <v>341</v>
      </c>
      <c r="E147" s="257" t="s">
        <v>478</v>
      </c>
      <c r="F147" s="258" t="s">
        <v>479</v>
      </c>
      <c r="G147" s="258"/>
      <c r="H147" s="258"/>
      <c r="I147" s="258"/>
      <c r="J147" s="259" t="s">
        <v>182</v>
      </c>
      <c r="K147" s="260">
        <v>452.31099999999998</v>
      </c>
      <c r="L147" s="261">
        <v>0</v>
      </c>
      <c r="M147" s="261"/>
      <c r="N147" s="262">
        <f>ROUND(L147*K147,2)</f>
        <v>0</v>
      </c>
      <c r="O147" s="226"/>
      <c r="P147" s="226"/>
      <c r="Q147" s="226"/>
      <c r="R147" s="189"/>
      <c r="T147" s="227" t="s">
        <v>5</v>
      </c>
      <c r="U147" s="57" t="s">
        <v>45</v>
      </c>
      <c r="V147" s="48"/>
      <c r="W147" s="228">
        <f>V147*K147</f>
        <v>0</v>
      </c>
      <c r="X147" s="228">
        <v>0.0019</v>
      </c>
      <c r="Y147" s="228">
        <f>X147*K147</f>
        <v>0.85939089999999996</v>
      </c>
      <c r="Z147" s="228">
        <v>0</v>
      </c>
      <c r="AA147" s="229">
        <f>Z147*K147</f>
        <v>0</v>
      </c>
      <c r="AR147" s="23" t="s">
        <v>319</v>
      </c>
      <c r="AT147" s="23" t="s">
        <v>341</v>
      </c>
      <c r="AU147" s="23" t="s">
        <v>90</v>
      </c>
      <c r="AY147" s="23" t="s">
        <v>178</v>
      </c>
      <c r="BE147" s="147">
        <f>IF(U147="základná",N147,0)</f>
        <v>0</v>
      </c>
      <c r="BF147" s="147">
        <f>IF(U147="znížená",N147,0)</f>
        <v>0</v>
      </c>
      <c r="BG147" s="147">
        <f>IF(U147="zákl. prenesená",N147,0)</f>
        <v>0</v>
      </c>
      <c r="BH147" s="147">
        <f>IF(U147="zníž. prenesená",N147,0)</f>
        <v>0</v>
      </c>
      <c r="BI147" s="147">
        <f>IF(U147="nulová",N147,0)</f>
        <v>0</v>
      </c>
      <c r="BJ147" s="23" t="s">
        <v>90</v>
      </c>
      <c r="BK147" s="147">
        <f>ROUND(L147*K147,2)</f>
        <v>0</v>
      </c>
      <c r="BL147" s="23" t="s">
        <v>248</v>
      </c>
      <c r="BM147" s="23" t="s">
        <v>480</v>
      </c>
    </row>
    <row r="148" s="1" customFormat="1" ht="51" customHeight="1">
      <c r="B148" s="185"/>
      <c r="C148" s="220" t="s">
        <v>234</v>
      </c>
      <c r="D148" s="220" t="s">
        <v>179</v>
      </c>
      <c r="E148" s="221" t="s">
        <v>481</v>
      </c>
      <c r="F148" s="222" t="s">
        <v>482</v>
      </c>
      <c r="G148" s="222"/>
      <c r="H148" s="222"/>
      <c r="I148" s="222"/>
      <c r="J148" s="223" t="s">
        <v>182</v>
      </c>
      <c r="K148" s="224">
        <v>72.721000000000004</v>
      </c>
      <c r="L148" s="225">
        <v>0</v>
      </c>
      <c r="M148" s="225"/>
      <c r="N148" s="226">
        <f>ROUND(L148*K148,2)</f>
        <v>0</v>
      </c>
      <c r="O148" s="226"/>
      <c r="P148" s="226"/>
      <c r="Q148" s="226"/>
      <c r="R148" s="189"/>
      <c r="T148" s="227" t="s">
        <v>5</v>
      </c>
      <c r="U148" s="57" t="s">
        <v>45</v>
      </c>
      <c r="V148" s="48"/>
      <c r="W148" s="228">
        <f>V148*K148</f>
        <v>0</v>
      </c>
      <c r="X148" s="228">
        <v>0</v>
      </c>
      <c r="Y148" s="228">
        <f>X148*K148</f>
        <v>0</v>
      </c>
      <c r="Z148" s="228">
        <v>0</v>
      </c>
      <c r="AA148" s="229">
        <f>Z148*K148</f>
        <v>0</v>
      </c>
      <c r="AR148" s="23" t="s">
        <v>248</v>
      </c>
      <c r="AT148" s="23" t="s">
        <v>179</v>
      </c>
      <c r="AU148" s="23" t="s">
        <v>90</v>
      </c>
      <c r="AY148" s="23" t="s">
        <v>178</v>
      </c>
      <c r="BE148" s="147">
        <f>IF(U148="základná",N148,0)</f>
        <v>0</v>
      </c>
      <c r="BF148" s="147">
        <f>IF(U148="znížená",N148,0)</f>
        <v>0</v>
      </c>
      <c r="BG148" s="147">
        <f>IF(U148="zákl. prenesená",N148,0)</f>
        <v>0</v>
      </c>
      <c r="BH148" s="147">
        <f>IF(U148="zníž. prenesená",N148,0)</f>
        <v>0</v>
      </c>
      <c r="BI148" s="147">
        <f>IF(U148="nulová",N148,0)</f>
        <v>0</v>
      </c>
      <c r="BJ148" s="23" t="s">
        <v>90</v>
      </c>
      <c r="BK148" s="147">
        <f>ROUND(L148*K148,2)</f>
        <v>0</v>
      </c>
      <c r="BL148" s="23" t="s">
        <v>248</v>
      </c>
      <c r="BM148" s="23" t="s">
        <v>483</v>
      </c>
    </row>
    <row r="149" s="11" customFormat="1" ht="16.5" customHeight="1">
      <c r="B149" s="230"/>
      <c r="C149" s="231"/>
      <c r="D149" s="231"/>
      <c r="E149" s="232" t="s">
        <v>5</v>
      </c>
      <c r="F149" s="233" t="s">
        <v>484</v>
      </c>
      <c r="G149" s="234"/>
      <c r="H149" s="234"/>
      <c r="I149" s="234"/>
      <c r="J149" s="231"/>
      <c r="K149" s="235">
        <v>72.721000000000004</v>
      </c>
      <c r="L149" s="231"/>
      <c r="M149" s="231"/>
      <c r="N149" s="231"/>
      <c r="O149" s="231"/>
      <c r="P149" s="231"/>
      <c r="Q149" s="231"/>
      <c r="R149" s="236"/>
      <c r="T149" s="237"/>
      <c r="U149" s="231"/>
      <c r="V149" s="231"/>
      <c r="W149" s="231"/>
      <c r="X149" s="231"/>
      <c r="Y149" s="231"/>
      <c r="Z149" s="231"/>
      <c r="AA149" s="238"/>
      <c r="AT149" s="239" t="s">
        <v>186</v>
      </c>
      <c r="AU149" s="239" t="s">
        <v>90</v>
      </c>
      <c r="AV149" s="11" t="s">
        <v>90</v>
      </c>
      <c r="AW149" s="11" t="s">
        <v>34</v>
      </c>
      <c r="AX149" s="11" t="s">
        <v>85</v>
      </c>
      <c r="AY149" s="239" t="s">
        <v>178</v>
      </c>
    </row>
    <row r="150" s="1" customFormat="1" ht="38.25" customHeight="1">
      <c r="B150" s="185"/>
      <c r="C150" s="256" t="s">
        <v>239</v>
      </c>
      <c r="D150" s="256" t="s">
        <v>341</v>
      </c>
      <c r="E150" s="257" t="s">
        <v>478</v>
      </c>
      <c r="F150" s="258" t="s">
        <v>479</v>
      </c>
      <c r="G150" s="258"/>
      <c r="H150" s="258"/>
      <c r="I150" s="258"/>
      <c r="J150" s="259" t="s">
        <v>182</v>
      </c>
      <c r="K150" s="260">
        <v>83.629000000000005</v>
      </c>
      <c r="L150" s="261">
        <v>0</v>
      </c>
      <c r="M150" s="261"/>
      <c r="N150" s="262">
        <f>ROUND(L150*K150,2)</f>
        <v>0</v>
      </c>
      <c r="O150" s="226"/>
      <c r="P150" s="226"/>
      <c r="Q150" s="226"/>
      <c r="R150" s="189"/>
      <c r="T150" s="227" t="s">
        <v>5</v>
      </c>
      <c r="U150" s="57" t="s">
        <v>45</v>
      </c>
      <c r="V150" s="48"/>
      <c r="W150" s="228">
        <f>V150*K150</f>
        <v>0</v>
      </c>
      <c r="X150" s="228">
        <v>0.0019</v>
      </c>
      <c r="Y150" s="228">
        <f>X150*K150</f>
        <v>0.15889510000000001</v>
      </c>
      <c r="Z150" s="228">
        <v>0</v>
      </c>
      <c r="AA150" s="229">
        <f>Z150*K150</f>
        <v>0</v>
      </c>
      <c r="AR150" s="23" t="s">
        <v>319</v>
      </c>
      <c r="AT150" s="23" t="s">
        <v>341</v>
      </c>
      <c r="AU150" s="23" t="s">
        <v>90</v>
      </c>
      <c r="AY150" s="23" t="s">
        <v>178</v>
      </c>
      <c r="BE150" s="147">
        <f>IF(U150="základná",N150,0)</f>
        <v>0</v>
      </c>
      <c r="BF150" s="147">
        <f>IF(U150="znížená",N150,0)</f>
        <v>0</v>
      </c>
      <c r="BG150" s="147">
        <f>IF(U150="zákl. prenesená",N150,0)</f>
        <v>0</v>
      </c>
      <c r="BH150" s="147">
        <f>IF(U150="zníž. prenesená",N150,0)</f>
        <v>0</v>
      </c>
      <c r="BI150" s="147">
        <f>IF(U150="nulová",N150,0)</f>
        <v>0</v>
      </c>
      <c r="BJ150" s="23" t="s">
        <v>90</v>
      </c>
      <c r="BK150" s="147">
        <f>ROUND(L150*K150,2)</f>
        <v>0</v>
      </c>
      <c r="BL150" s="23" t="s">
        <v>248</v>
      </c>
      <c r="BM150" s="23" t="s">
        <v>485</v>
      </c>
    </row>
    <row r="151" s="1" customFormat="1" ht="16.5" customHeight="1">
      <c r="B151" s="185"/>
      <c r="C151" s="220" t="s">
        <v>244</v>
      </c>
      <c r="D151" s="220" t="s">
        <v>179</v>
      </c>
      <c r="E151" s="221" t="s">
        <v>486</v>
      </c>
      <c r="F151" s="222" t="s">
        <v>487</v>
      </c>
      <c r="G151" s="222"/>
      <c r="H151" s="222"/>
      <c r="I151" s="222"/>
      <c r="J151" s="223" t="s">
        <v>278</v>
      </c>
      <c r="K151" s="224">
        <v>4</v>
      </c>
      <c r="L151" s="225">
        <v>0</v>
      </c>
      <c r="M151" s="225"/>
      <c r="N151" s="226">
        <f>ROUND(L151*K151,2)</f>
        <v>0</v>
      </c>
      <c r="O151" s="226"/>
      <c r="P151" s="226"/>
      <c r="Q151" s="226"/>
      <c r="R151" s="189"/>
      <c r="T151" s="227" t="s">
        <v>5</v>
      </c>
      <c r="U151" s="57" t="s">
        <v>45</v>
      </c>
      <c r="V151" s="48"/>
      <c r="W151" s="228">
        <f>V151*K151</f>
        <v>0</v>
      </c>
      <c r="X151" s="228">
        <v>0.0030400000000000002</v>
      </c>
      <c r="Y151" s="228">
        <f>X151*K151</f>
        <v>0.012160000000000001</v>
      </c>
      <c r="Z151" s="228">
        <v>0</v>
      </c>
      <c r="AA151" s="229">
        <f>Z151*K151</f>
        <v>0</v>
      </c>
      <c r="AR151" s="23" t="s">
        <v>248</v>
      </c>
      <c r="AT151" s="23" t="s">
        <v>179</v>
      </c>
      <c r="AU151" s="23" t="s">
        <v>90</v>
      </c>
      <c r="AY151" s="23" t="s">
        <v>178</v>
      </c>
      <c r="BE151" s="147">
        <f>IF(U151="základná",N151,0)</f>
        <v>0</v>
      </c>
      <c r="BF151" s="147">
        <f>IF(U151="znížená",N151,0)</f>
        <v>0</v>
      </c>
      <c r="BG151" s="147">
        <f>IF(U151="zákl. prenesená",N151,0)</f>
        <v>0</v>
      </c>
      <c r="BH151" s="147">
        <f>IF(U151="zníž. prenesená",N151,0)</f>
        <v>0</v>
      </c>
      <c r="BI151" s="147">
        <f>IF(U151="nulová",N151,0)</f>
        <v>0</v>
      </c>
      <c r="BJ151" s="23" t="s">
        <v>90</v>
      </c>
      <c r="BK151" s="147">
        <f>ROUND(L151*K151,2)</f>
        <v>0</v>
      </c>
      <c r="BL151" s="23" t="s">
        <v>248</v>
      </c>
      <c r="BM151" s="23" t="s">
        <v>488</v>
      </c>
    </row>
    <row r="152" s="1" customFormat="1" ht="16.5" customHeight="1">
      <c r="B152" s="47"/>
      <c r="C152" s="48"/>
      <c r="D152" s="48"/>
      <c r="E152" s="48"/>
      <c r="F152" s="240" t="s">
        <v>489</v>
      </c>
      <c r="G152" s="68"/>
      <c r="H152" s="68"/>
      <c r="I152" s="68"/>
      <c r="J152" s="48"/>
      <c r="K152" s="48"/>
      <c r="L152" s="48"/>
      <c r="M152" s="48"/>
      <c r="N152" s="48"/>
      <c r="O152" s="48"/>
      <c r="P152" s="48"/>
      <c r="Q152" s="48"/>
      <c r="R152" s="49"/>
      <c r="T152" s="241"/>
      <c r="U152" s="48"/>
      <c r="V152" s="48"/>
      <c r="W152" s="48"/>
      <c r="X152" s="48"/>
      <c r="Y152" s="48"/>
      <c r="Z152" s="48"/>
      <c r="AA152" s="95"/>
      <c r="AT152" s="23" t="s">
        <v>289</v>
      </c>
      <c r="AU152" s="23" t="s">
        <v>90</v>
      </c>
    </row>
    <row r="153" s="1" customFormat="1" ht="16.5" customHeight="1">
      <c r="B153" s="185"/>
      <c r="C153" s="220" t="s">
        <v>248</v>
      </c>
      <c r="D153" s="220" t="s">
        <v>179</v>
      </c>
      <c r="E153" s="221" t="s">
        <v>490</v>
      </c>
      <c r="F153" s="222" t="s">
        <v>491</v>
      </c>
      <c r="G153" s="222"/>
      <c r="H153" s="222"/>
      <c r="I153" s="222"/>
      <c r="J153" s="223" t="s">
        <v>278</v>
      </c>
      <c r="K153" s="224">
        <v>1</v>
      </c>
      <c r="L153" s="225">
        <v>0</v>
      </c>
      <c r="M153" s="225"/>
      <c r="N153" s="226">
        <f>ROUND(L153*K153,2)</f>
        <v>0</v>
      </c>
      <c r="O153" s="226"/>
      <c r="P153" s="226"/>
      <c r="Q153" s="226"/>
      <c r="R153" s="189"/>
      <c r="T153" s="227" t="s">
        <v>5</v>
      </c>
      <c r="U153" s="57" t="s">
        <v>45</v>
      </c>
      <c r="V153" s="48"/>
      <c r="W153" s="228">
        <f>V153*K153</f>
        <v>0</v>
      </c>
      <c r="X153" s="228">
        <v>0.0030400000000000002</v>
      </c>
      <c r="Y153" s="228">
        <f>X153*K153</f>
        <v>0.0030400000000000002</v>
      </c>
      <c r="Z153" s="228">
        <v>0</v>
      </c>
      <c r="AA153" s="229">
        <f>Z153*K153</f>
        <v>0</v>
      </c>
      <c r="AR153" s="23" t="s">
        <v>248</v>
      </c>
      <c r="AT153" s="23" t="s">
        <v>179</v>
      </c>
      <c r="AU153" s="23" t="s">
        <v>90</v>
      </c>
      <c r="AY153" s="23" t="s">
        <v>178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ROUND(L153*K153,2)</f>
        <v>0</v>
      </c>
      <c r="BL153" s="23" t="s">
        <v>248</v>
      </c>
      <c r="BM153" s="23" t="s">
        <v>492</v>
      </c>
    </row>
    <row r="154" s="1" customFormat="1" ht="16.5" customHeight="1">
      <c r="B154" s="47"/>
      <c r="C154" s="48"/>
      <c r="D154" s="48"/>
      <c r="E154" s="48"/>
      <c r="F154" s="240" t="s">
        <v>493</v>
      </c>
      <c r="G154" s="68"/>
      <c r="H154" s="68"/>
      <c r="I154" s="68"/>
      <c r="J154" s="48"/>
      <c r="K154" s="48"/>
      <c r="L154" s="48"/>
      <c r="M154" s="48"/>
      <c r="N154" s="48"/>
      <c r="O154" s="48"/>
      <c r="P154" s="48"/>
      <c r="Q154" s="48"/>
      <c r="R154" s="49"/>
      <c r="T154" s="241"/>
      <c r="U154" s="48"/>
      <c r="V154" s="48"/>
      <c r="W154" s="48"/>
      <c r="X154" s="48"/>
      <c r="Y154" s="48"/>
      <c r="Z154" s="48"/>
      <c r="AA154" s="95"/>
      <c r="AT154" s="23" t="s">
        <v>289</v>
      </c>
      <c r="AU154" s="23" t="s">
        <v>90</v>
      </c>
    </row>
    <row r="155" s="1" customFormat="1" ht="25.5" customHeight="1">
      <c r="B155" s="185"/>
      <c r="C155" s="220" t="s">
        <v>252</v>
      </c>
      <c r="D155" s="220" t="s">
        <v>179</v>
      </c>
      <c r="E155" s="221" t="s">
        <v>494</v>
      </c>
      <c r="F155" s="222" t="s">
        <v>495</v>
      </c>
      <c r="G155" s="222"/>
      <c r="H155" s="222"/>
      <c r="I155" s="222"/>
      <c r="J155" s="223" t="s">
        <v>278</v>
      </c>
      <c r="K155" s="224">
        <v>12</v>
      </c>
      <c r="L155" s="225">
        <v>0</v>
      </c>
      <c r="M155" s="225"/>
      <c r="N155" s="226">
        <f>ROUND(L155*K155,2)</f>
        <v>0</v>
      </c>
      <c r="O155" s="226"/>
      <c r="P155" s="226"/>
      <c r="Q155" s="226"/>
      <c r="R155" s="189"/>
      <c r="T155" s="227" t="s">
        <v>5</v>
      </c>
      <c r="U155" s="57" t="s">
        <v>45</v>
      </c>
      <c r="V155" s="48"/>
      <c r="W155" s="228">
        <f>V155*K155</f>
        <v>0</v>
      </c>
      <c r="X155" s="228">
        <v>0.00011</v>
      </c>
      <c r="Y155" s="228">
        <f>X155*K155</f>
        <v>0.00132</v>
      </c>
      <c r="Z155" s="228">
        <v>0</v>
      </c>
      <c r="AA155" s="229">
        <f>Z155*K155</f>
        <v>0</v>
      </c>
      <c r="AR155" s="23" t="s">
        <v>248</v>
      </c>
      <c r="AT155" s="23" t="s">
        <v>179</v>
      </c>
      <c r="AU155" s="23" t="s">
        <v>90</v>
      </c>
      <c r="AY155" s="23" t="s">
        <v>178</v>
      </c>
      <c r="BE155" s="147">
        <f>IF(U155="základná",N155,0)</f>
        <v>0</v>
      </c>
      <c r="BF155" s="147">
        <f>IF(U155="znížená",N155,0)</f>
        <v>0</v>
      </c>
      <c r="BG155" s="147">
        <f>IF(U155="zákl. prenesená",N155,0)</f>
        <v>0</v>
      </c>
      <c r="BH155" s="147">
        <f>IF(U155="zníž. prenesená",N155,0)</f>
        <v>0</v>
      </c>
      <c r="BI155" s="147">
        <f>IF(U155="nulová",N155,0)</f>
        <v>0</v>
      </c>
      <c r="BJ155" s="23" t="s">
        <v>90</v>
      </c>
      <c r="BK155" s="147">
        <f>ROUND(L155*K155,2)</f>
        <v>0</v>
      </c>
      <c r="BL155" s="23" t="s">
        <v>248</v>
      </c>
      <c r="BM155" s="23" t="s">
        <v>496</v>
      </c>
    </row>
    <row r="156" s="1" customFormat="1" ht="38.25" customHeight="1">
      <c r="B156" s="185"/>
      <c r="C156" s="256" t="s">
        <v>256</v>
      </c>
      <c r="D156" s="256" t="s">
        <v>341</v>
      </c>
      <c r="E156" s="257" t="s">
        <v>478</v>
      </c>
      <c r="F156" s="258" t="s">
        <v>479</v>
      </c>
      <c r="G156" s="258"/>
      <c r="H156" s="258"/>
      <c r="I156" s="258"/>
      <c r="J156" s="259" t="s">
        <v>182</v>
      </c>
      <c r="K156" s="260">
        <v>3.4199999999999999</v>
      </c>
      <c r="L156" s="261">
        <v>0</v>
      </c>
      <c r="M156" s="261"/>
      <c r="N156" s="262">
        <f>ROUND(L156*K156,2)</f>
        <v>0</v>
      </c>
      <c r="O156" s="226"/>
      <c r="P156" s="226"/>
      <c r="Q156" s="226"/>
      <c r="R156" s="189"/>
      <c r="T156" s="227" t="s">
        <v>5</v>
      </c>
      <c r="U156" s="57" t="s">
        <v>45</v>
      </c>
      <c r="V156" s="48"/>
      <c r="W156" s="228">
        <f>V156*K156</f>
        <v>0</v>
      </c>
      <c r="X156" s="228">
        <v>0.0019</v>
      </c>
      <c r="Y156" s="228">
        <f>X156*K156</f>
        <v>0.0064979999999999994</v>
      </c>
      <c r="Z156" s="228">
        <v>0</v>
      </c>
      <c r="AA156" s="229">
        <f>Z156*K156</f>
        <v>0</v>
      </c>
      <c r="AR156" s="23" t="s">
        <v>319</v>
      </c>
      <c r="AT156" s="23" t="s">
        <v>341</v>
      </c>
      <c r="AU156" s="23" t="s">
        <v>90</v>
      </c>
      <c r="AY156" s="23" t="s">
        <v>178</v>
      </c>
      <c r="BE156" s="147">
        <f>IF(U156="základná",N156,0)</f>
        <v>0</v>
      </c>
      <c r="BF156" s="147">
        <f>IF(U156="znížená",N156,0)</f>
        <v>0</v>
      </c>
      <c r="BG156" s="147">
        <f>IF(U156="zákl. prenesená",N156,0)</f>
        <v>0</v>
      </c>
      <c r="BH156" s="147">
        <f>IF(U156="zníž. prenesená",N156,0)</f>
        <v>0</v>
      </c>
      <c r="BI156" s="147">
        <f>IF(U156="nulová",N156,0)</f>
        <v>0</v>
      </c>
      <c r="BJ156" s="23" t="s">
        <v>90</v>
      </c>
      <c r="BK156" s="147">
        <f>ROUND(L156*K156,2)</f>
        <v>0</v>
      </c>
      <c r="BL156" s="23" t="s">
        <v>248</v>
      </c>
      <c r="BM156" s="23" t="s">
        <v>497</v>
      </c>
    </row>
    <row r="157" s="1" customFormat="1" ht="38.25" customHeight="1">
      <c r="B157" s="185"/>
      <c r="C157" s="220" t="s">
        <v>260</v>
      </c>
      <c r="D157" s="220" t="s">
        <v>179</v>
      </c>
      <c r="E157" s="221" t="s">
        <v>498</v>
      </c>
      <c r="F157" s="222" t="s">
        <v>499</v>
      </c>
      <c r="G157" s="222"/>
      <c r="H157" s="222"/>
      <c r="I157" s="222"/>
      <c r="J157" s="223" t="s">
        <v>360</v>
      </c>
      <c r="K157" s="224">
        <v>123.59999999999999</v>
      </c>
      <c r="L157" s="225">
        <v>0</v>
      </c>
      <c r="M157" s="225"/>
      <c r="N157" s="226">
        <f>ROUND(L157*K157,2)</f>
        <v>0</v>
      </c>
      <c r="O157" s="226"/>
      <c r="P157" s="226"/>
      <c r="Q157" s="226"/>
      <c r="R157" s="189"/>
      <c r="T157" s="227" t="s">
        <v>5</v>
      </c>
      <c r="U157" s="57" t="s">
        <v>45</v>
      </c>
      <c r="V157" s="48"/>
      <c r="W157" s="228">
        <f>V157*K157</f>
        <v>0</v>
      </c>
      <c r="X157" s="228">
        <v>5.0000000000000002E-05</v>
      </c>
      <c r="Y157" s="228">
        <f>X157*K157</f>
        <v>0.0061799999999999997</v>
      </c>
      <c r="Z157" s="228">
        <v>0</v>
      </c>
      <c r="AA157" s="229">
        <f>Z157*K157</f>
        <v>0</v>
      </c>
      <c r="AR157" s="23" t="s">
        <v>248</v>
      </c>
      <c r="AT157" s="23" t="s">
        <v>179</v>
      </c>
      <c r="AU157" s="23" t="s">
        <v>90</v>
      </c>
      <c r="AY157" s="23" t="s">
        <v>178</v>
      </c>
      <c r="BE157" s="147">
        <f>IF(U157="základná",N157,0)</f>
        <v>0</v>
      </c>
      <c r="BF157" s="147">
        <f>IF(U157="znížená",N157,0)</f>
        <v>0</v>
      </c>
      <c r="BG157" s="147">
        <f>IF(U157="zákl. prenesená",N157,0)</f>
        <v>0</v>
      </c>
      <c r="BH157" s="147">
        <f>IF(U157="zníž. prenesená",N157,0)</f>
        <v>0</v>
      </c>
      <c r="BI157" s="147">
        <f>IF(U157="nulová",N157,0)</f>
        <v>0</v>
      </c>
      <c r="BJ157" s="23" t="s">
        <v>90</v>
      </c>
      <c r="BK157" s="147">
        <f>ROUND(L157*K157,2)</f>
        <v>0</v>
      </c>
      <c r="BL157" s="23" t="s">
        <v>248</v>
      </c>
      <c r="BM157" s="23" t="s">
        <v>500</v>
      </c>
    </row>
    <row r="158" s="11" customFormat="1" ht="16.5" customHeight="1">
      <c r="B158" s="230"/>
      <c r="C158" s="231"/>
      <c r="D158" s="231"/>
      <c r="E158" s="232" t="s">
        <v>5</v>
      </c>
      <c r="F158" s="233" t="s">
        <v>501</v>
      </c>
      <c r="G158" s="234"/>
      <c r="H158" s="234"/>
      <c r="I158" s="234"/>
      <c r="J158" s="231"/>
      <c r="K158" s="235">
        <v>102.34</v>
      </c>
      <c r="L158" s="231"/>
      <c r="M158" s="231"/>
      <c r="N158" s="231"/>
      <c r="O158" s="231"/>
      <c r="P158" s="231"/>
      <c r="Q158" s="231"/>
      <c r="R158" s="236"/>
      <c r="T158" s="237"/>
      <c r="U158" s="231"/>
      <c r="V158" s="231"/>
      <c r="W158" s="231"/>
      <c r="X158" s="231"/>
      <c r="Y158" s="231"/>
      <c r="Z158" s="231"/>
      <c r="AA158" s="238"/>
      <c r="AT158" s="239" t="s">
        <v>186</v>
      </c>
      <c r="AU158" s="239" t="s">
        <v>90</v>
      </c>
      <c r="AV158" s="11" t="s">
        <v>90</v>
      </c>
      <c r="AW158" s="11" t="s">
        <v>34</v>
      </c>
      <c r="AX158" s="11" t="s">
        <v>78</v>
      </c>
      <c r="AY158" s="239" t="s">
        <v>178</v>
      </c>
    </row>
    <row r="159" s="11" customFormat="1" ht="16.5" customHeight="1">
      <c r="B159" s="230"/>
      <c r="C159" s="231"/>
      <c r="D159" s="231"/>
      <c r="E159" s="232" t="s">
        <v>5</v>
      </c>
      <c r="F159" s="242" t="s">
        <v>502</v>
      </c>
      <c r="G159" s="231"/>
      <c r="H159" s="231"/>
      <c r="I159" s="231"/>
      <c r="J159" s="231"/>
      <c r="K159" s="235">
        <v>21.260000000000002</v>
      </c>
      <c r="L159" s="231"/>
      <c r="M159" s="231"/>
      <c r="N159" s="231"/>
      <c r="O159" s="231"/>
      <c r="P159" s="231"/>
      <c r="Q159" s="231"/>
      <c r="R159" s="236"/>
      <c r="T159" s="237"/>
      <c r="U159" s="231"/>
      <c r="V159" s="231"/>
      <c r="W159" s="231"/>
      <c r="X159" s="231"/>
      <c r="Y159" s="231"/>
      <c r="Z159" s="231"/>
      <c r="AA159" s="238"/>
      <c r="AT159" s="239" t="s">
        <v>186</v>
      </c>
      <c r="AU159" s="239" t="s">
        <v>90</v>
      </c>
      <c r="AV159" s="11" t="s">
        <v>90</v>
      </c>
      <c r="AW159" s="11" t="s">
        <v>34</v>
      </c>
      <c r="AX159" s="11" t="s">
        <v>78</v>
      </c>
      <c r="AY159" s="239" t="s">
        <v>178</v>
      </c>
    </row>
    <row r="160" s="12" customFormat="1" ht="16.5" customHeight="1">
      <c r="B160" s="243"/>
      <c r="C160" s="244"/>
      <c r="D160" s="244"/>
      <c r="E160" s="245" t="s">
        <v>5</v>
      </c>
      <c r="F160" s="246" t="s">
        <v>296</v>
      </c>
      <c r="G160" s="244"/>
      <c r="H160" s="244"/>
      <c r="I160" s="244"/>
      <c r="J160" s="244"/>
      <c r="K160" s="247">
        <v>123.59999999999999</v>
      </c>
      <c r="L160" s="244"/>
      <c r="M160" s="244"/>
      <c r="N160" s="244"/>
      <c r="O160" s="244"/>
      <c r="P160" s="244"/>
      <c r="Q160" s="244"/>
      <c r="R160" s="248"/>
      <c r="T160" s="249"/>
      <c r="U160" s="244"/>
      <c r="V160" s="244"/>
      <c r="W160" s="244"/>
      <c r="X160" s="244"/>
      <c r="Y160" s="244"/>
      <c r="Z160" s="244"/>
      <c r="AA160" s="250"/>
      <c r="AT160" s="251" t="s">
        <v>186</v>
      </c>
      <c r="AU160" s="251" t="s">
        <v>90</v>
      </c>
      <c r="AV160" s="12" t="s">
        <v>183</v>
      </c>
      <c r="AW160" s="12" t="s">
        <v>34</v>
      </c>
      <c r="AX160" s="12" t="s">
        <v>85</v>
      </c>
      <c r="AY160" s="251" t="s">
        <v>178</v>
      </c>
    </row>
    <row r="161" s="1" customFormat="1" ht="25.5" customHeight="1">
      <c r="B161" s="185"/>
      <c r="C161" s="256" t="s">
        <v>10</v>
      </c>
      <c r="D161" s="256" t="s">
        <v>341</v>
      </c>
      <c r="E161" s="257" t="s">
        <v>503</v>
      </c>
      <c r="F161" s="258" t="s">
        <v>504</v>
      </c>
      <c r="G161" s="258"/>
      <c r="H161" s="258"/>
      <c r="I161" s="258"/>
      <c r="J161" s="259" t="s">
        <v>278</v>
      </c>
      <c r="K161" s="260">
        <v>988.79999999999995</v>
      </c>
      <c r="L161" s="261">
        <v>0</v>
      </c>
      <c r="M161" s="261"/>
      <c r="N161" s="262">
        <f>ROUND(L161*K161,2)</f>
        <v>0</v>
      </c>
      <c r="O161" s="226"/>
      <c r="P161" s="226"/>
      <c r="Q161" s="226"/>
      <c r="R161" s="189"/>
      <c r="T161" s="227" t="s">
        <v>5</v>
      </c>
      <c r="U161" s="57" t="s">
        <v>45</v>
      </c>
      <c r="V161" s="48"/>
      <c r="W161" s="228">
        <f>V161*K161</f>
        <v>0</v>
      </c>
      <c r="X161" s="228">
        <v>0.00035</v>
      </c>
      <c r="Y161" s="228">
        <f>X161*K161</f>
        <v>0.34608</v>
      </c>
      <c r="Z161" s="228">
        <v>0</v>
      </c>
      <c r="AA161" s="229">
        <f>Z161*K161</f>
        <v>0</v>
      </c>
      <c r="AR161" s="23" t="s">
        <v>319</v>
      </c>
      <c r="AT161" s="23" t="s">
        <v>341</v>
      </c>
      <c r="AU161" s="23" t="s">
        <v>90</v>
      </c>
      <c r="AY161" s="23" t="s">
        <v>178</v>
      </c>
      <c r="BE161" s="147">
        <f>IF(U161="základná",N161,0)</f>
        <v>0</v>
      </c>
      <c r="BF161" s="147">
        <f>IF(U161="znížená",N161,0)</f>
        <v>0</v>
      </c>
      <c r="BG161" s="147">
        <f>IF(U161="zákl. prenesená",N161,0)</f>
        <v>0</v>
      </c>
      <c r="BH161" s="147">
        <f>IF(U161="zníž. prenesená",N161,0)</f>
        <v>0</v>
      </c>
      <c r="BI161" s="147">
        <f>IF(U161="nulová",N161,0)</f>
        <v>0</v>
      </c>
      <c r="BJ161" s="23" t="s">
        <v>90</v>
      </c>
      <c r="BK161" s="147">
        <f>ROUND(L161*K161,2)</f>
        <v>0</v>
      </c>
      <c r="BL161" s="23" t="s">
        <v>248</v>
      </c>
      <c r="BM161" s="23" t="s">
        <v>505</v>
      </c>
    </row>
    <row r="162" s="1" customFormat="1" ht="38.25" customHeight="1">
      <c r="B162" s="185"/>
      <c r="C162" s="220" t="s">
        <v>267</v>
      </c>
      <c r="D162" s="220" t="s">
        <v>179</v>
      </c>
      <c r="E162" s="221" t="s">
        <v>506</v>
      </c>
      <c r="F162" s="222" t="s">
        <v>507</v>
      </c>
      <c r="G162" s="222"/>
      <c r="H162" s="222"/>
      <c r="I162" s="222"/>
      <c r="J162" s="223" t="s">
        <v>360</v>
      </c>
      <c r="K162" s="224">
        <v>102.34</v>
      </c>
      <c r="L162" s="225">
        <v>0</v>
      </c>
      <c r="M162" s="225"/>
      <c r="N162" s="226">
        <f>ROUND(L162*K162,2)</f>
        <v>0</v>
      </c>
      <c r="O162" s="226"/>
      <c r="P162" s="226"/>
      <c r="Q162" s="226"/>
      <c r="R162" s="189"/>
      <c r="T162" s="227" t="s">
        <v>5</v>
      </c>
      <c r="U162" s="57" t="s">
        <v>45</v>
      </c>
      <c r="V162" s="48"/>
      <c r="W162" s="228">
        <f>V162*K162</f>
        <v>0</v>
      </c>
      <c r="X162" s="228">
        <v>4.0000000000000003E-05</v>
      </c>
      <c r="Y162" s="228">
        <f>X162*K162</f>
        <v>0.0040936000000000002</v>
      </c>
      <c r="Z162" s="228">
        <v>0</v>
      </c>
      <c r="AA162" s="229">
        <f>Z162*K162</f>
        <v>0</v>
      </c>
      <c r="AR162" s="23" t="s">
        <v>248</v>
      </c>
      <c r="AT162" s="23" t="s">
        <v>179</v>
      </c>
      <c r="AU162" s="23" t="s">
        <v>90</v>
      </c>
      <c r="AY162" s="23" t="s">
        <v>178</v>
      </c>
      <c r="BE162" s="147">
        <f>IF(U162="základná",N162,0)</f>
        <v>0</v>
      </c>
      <c r="BF162" s="147">
        <f>IF(U162="znížená",N162,0)</f>
        <v>0</v>
      </c>
      <c r="BG162" s="147">
        <f>IF(U162="zákl. prenesená",N162,0)</f>
        <v>0</v>
      </c>
      <c r="BH162" s="147">
        <f>IF(U162="zníž. prenesená",N162,0)</f>
        <v>0</v>
      </c>
      <c r="BI162" s="147">
        <f>IF(U162="nulová",N162,0)</f>
        <v>0</v>
      </c>
      <c r="BJ162" s="23" t="s">
        <v>90</v>
      </c>
      <c r="BK162" s="147">
        <f>ROUND(L162*K162,2)</f>
        <v>0</v>
      </c>
      <c r="BL162" s="23" t="s">
        <v>248</v>
      </c>
      <c r="BM162" s="23" t="s">
        <v>508</v>
      </c>
    </row>
    <row r="163" s="11" customFormat="1" ht="16.5" customHeight="1">
      <c r="B163" s="230"/>
      <c r="C163" s="231"/>
      <c r="D163" s="231"/>
      <c r="E163" s="232" t="s">
        <v>5</v>
      </c>
      <c r="F163" s="233" t="s">
        <v>501</v>
      </c>
      <c r="G163" s="234"/>
      <c r="H163" s="234"/>
      <c r="I163" s="234"/>
      <c r="J163" s="231"/>
      <c r="K163" s="235">
        <v>102.34</v>
      </c>
      <c r="L163" s="231"/>
      <c r="M163" s="231"/>
      <c r="N163" s="231"/>
      <c r="O163" s="231"/>
      <c r="P163" s="231"/>
      <c r="Q163" s="231"/>
      <c r="R163" s="236"/>
      <c r="T163" s="237"/>
      <c r="U163" s="231"/>
      <c r="V163" s="231"/>
      <c r="W163" s="231"/>
      <c r="X163" s="231"/>
      <c r="Y163" s="231"/>
      <c r="Z163" s="231"/>
      <c r="AA163" s="238"/>
      <c r="AT163" s="239" t="s">
        <v>186</v>
      </c>
      <c r="AU163" s="239" t="s">
        <v>90</v>
      </c>
      <c r="AV163" s="11" t="s">
        <v>90</v>
      </c>
      <c r="AW163" s="11" t="s">
        <v>34</v>
      </c>
      <c r="AX163" s="11" t="s">
        <v>85</v>
      </c>
      <c r="AY163" s="239" t="s">
        <v>178</v>
      </c>
    </row>
    <row r="164" s="1" customFormat="1" ht="25.5" customHeight="1">
      <c r="B164" s="185"/>
      <c r="C164" s="256" t="s">
        <v>271</v>
      </c>
      <c r="D164" s="256" t="s">
        <v>341</v>
      </c>
      <c r="E164" s="257" t="s">
        <v>503</v>
      </c>
      <c r="F164" s="258" t="s">
        <v>504</v>
      </c>
      <c r="G164" s="258"/>
      <c r="H164" s="258"/>
      <c r="I164" s="258"/>
      <c r="J164" s="259" t="s">
        <v>278</v>
      </c>
      <c r="K164" s="260">
        <v>818.72000000000003</v>
      </c>
      <c r="L164" s="261">
        <v>0</v>
      </c>
      <c r="M164" s="261"/>
      <c r="N164" s="262">
        <f>ROUND(L164*K164,2)</f>
        <v>0</v>
      </c>
      <c r="O164" s="226"/>
      <c r="P164" s="226"/>
      <c r="Q164" s="226"/>
      <c r="R164" s="189"/>
      <c r="T164" s="227" t="s">
        <v>5</v>
      </c>
      <c r="U164" s="57" t="s">
        <v>45</v>
      </c>
      <c r="V164" s="48"/>
      <c r="W164" s="228">
        <f>V164*K164</f>
        <v>0</v>
      </c>
      <c r="X164" s="228">
        <v>0.00035</v>
      </c>
      <c r="Y164" s="228">
        <f>X164*K164</f>
        <v>0.28655200000000003</v>
      </c>
      <c r="Z164" s="228">
        <v>0</v>
      </c>
      <c r="AA164" s="229">
        <f>Z164*K164</f>
        <v>0</v>
      </c>
      <c r="AR164" s="23" t="s">
        <v>319</v>
      </c>
      <c r="AT164" s="23" t="s">
        <v>341</v>
      </c>
      <c r="AU164" s="23" t="s">
        <v>90</v>
      </c>
      <c r="AY164" s="23" t="s">
        <v>178</v>
      </c>
      <c r="BE164" s="147">
        <f>IF(U164="základná",N164,0)</f>
        <v>0</v>
      </c>
      <c r="BF164" s="147">
        <f>IF(U164="znížená",N164,0)</f>
        <v>0</v>
      </c>
      <c r="BG164" s="147">
        <f>IF(U164="zákl. prenesená",N164,0)</f>
        <v>0</v>
      </c>
      <c r="BH164" s="147">
        <f>IF(U164="zníž. prenesená",N164,0)</f>
        <v>0</v>
      </c>
      <c r="BI164" s="147">
        <f>IF(U164="nulová",N164,0)</f>
        <v>0</v>
      </c>
      <c r="BJ164" s="23" t="s">
        <v>90</v>
      </c>
      <c r="BK164" s="147">
        <f>ROUND(L164*K164,2)</f>
        <v>0</v>
      </c>
      <c r="BL164" s="23" t="s">
        <v>248</v>
      </c>
      <c r="BM164" s="23" t="s">
        <v>509</v>
      </c>
    </row>
    <row r="165" s="1" customFormat="1" ht="51" customHeight="1">
      <c r="B165" s="185"/>
      <c r="C165" s="220" t="s">
        <v>275</v>
      </c>
      <c r="D165" s="220" t="s">
        <v>179</v>
      </c>
      <c r="E165" s="221" t="s">
        <v>510</v>
      </c>
      <c r="F165" s="222" t="s">
        <v>511</v>
      </c>
      <c r="G165" s="222"/>
      <c r="H165" s="222"/>
      <c r="I165" s="222"/>
      <c r="J165" s="223" t="s">
        <v>360</v>
      </c>
      <c r="K165" s="224">
        <v>21.260000000000002</v>
      </c>
      <c r="L165" s="225">
        <v>0</v>
      </c>
      <c r="M165" s="225"/>
      <c r="N165" s="226">
        <f>ROUND(L165*K165,2)</f>
        <v>0</v>
      </c>
      <c r="O165" s="226"/>
      <c r="P165" s="226"/>
      <c r="Q165" s="226"/>
      <c r="R165" s="189"/>
      <c r="T165" s="227" t="s">
        <v>5</v>
      </c>
      <c r="U165" s="57" t="s">
        <v>45</v>
      </c>
      <c r="V165" s="48"/>
      <c r="W165" s="228">
        <f>V165*K165</f>
        <v>0</v>
      </c>
      <c r="X165" s="228">
        <v>0.00021000000000000001</v>
      </c>
      <c r="Y165" s="228">
        <f>X165*K165</f>
        <v>0.0044646000000000009</v>
      </c>
      <c r="Z165" s="228">
        <v>0</v>
      </c>
      <c r="AA165" s="229">
        <f>Z165*K165</f>
        <v>0</v>
      </c>
      <c r="AR165" s="23" t="s">
        <v>248</v>
      </c>
      <c r="AT165" s="23" t="s">
        <v>179</v>
      </c>
      <c r="AU165" s="23" t="s">
        <v>90</v>
      </c>
      <c r="AY165" s="23" t="s">
        <v>178</v>
      </c>
      <c r="BE165" s="147">
        <f>IF(U165="základná",N165,0)</f>
        <v>0</v>
      </c>
      <c r="BF165" s="147">
        <f>IF(U165="znížená",N165,0)</f>
        <v>0</v>
      </c>
      <c r="BG165" s="147">
        <f>IF(U165="zákl. prenesená",N165,0)</f>
        <v>0</v>
      </c>
      <c r="BH165" s="147">
        <f>IF(U165="zníž. prenesená",N165,0)</f>
        <v>0</v>
      </c>
      <c r="BI165" s="147">
        <f>IF(U165="nulová",N165,0)</f>
        <v>0</v>
      </c>
      <c r="BJ165" s="23" t="s">
        <v>90</v>
      </c>
      <c r="BK165" s="147">
        <f>ROUND(L165*K165,2)</f>
        <v>0</v>
      </c>
      <c r="BL165" s="23" t="s">
        <v>248</v>
      </c>
      <c r="BM165" s="23" t="s">
        <v>512</v>
      </c>
    </row>
    <row r="166" s="1" customFormat="1" ht="25.5" customHeight="1">
      <c r="B166" s="185"/>
      <c r="C166" s="256" t="s">
        <v>280</v>
      </c>
      <c r="D166" s="256" t="s">
        <v>341</v>
      </c>
      <c r="E166" s="257" t="s">
        <v>503</v>
      </c>
      <c r="F166" s="258" t="s">
        <v>504</v>
      </c>
      <c r="G166" s="258"/>
      <c r="H166" s="258"/>
      <c r="I166" s="258"/>
      <c r="J166" s="259" t="s">
        <v>278</v>
      </c>
      <c r="K166" s="260">
        <v>170.08000000000001</v>
      </c>
      <c r="L166" s="261">
        <v>0</v>
      </c>
      <c r="M166" s="261"/>
      <c r="N166" s="262">
        <f>ROUND(L166*K166,2)</f>
        <v>0</v>
      </c>
      <c r="O166" s="226"/>
      <c r="P166" s="226"/>
      <c r="Q166" s="226"/>
      <c r="R166" s="189"/>
      <c r="T166" s="227" t="s">
        <v>5</v>
      </c>
      <c r="U166" s="57" t="s">
        <v>45</v>
      </c>
      <c r="V166" s="48"/>
      <c r="W166" s="228">
        <f>V166*K166</f>
        <v>0</v>
      </c>
      <c r="X166" s="228">
        <v>0.00035</v>
      </c>
      <c r="Y166" s="228">
        <f>X166*K166</f>
        <v>0.059528000000000005</v>
      </c>
      <c r="Z166" s="228">
        <v>0</v>
      </c>
      <c r="AA166" s="229">
        <f>Z166*K166</f>
        <v>0</v>
      </c>
      <c r="AR166" s="23" t="s">
        <v>319</v>
      </c>
      <c r="AT166" s="23" t="s">
        <v>341</v>
      </c>
      <c r="AU166" s="23" t="s">
        <v>90</v>
      </c>
      <c r="AY166" s="23" t="s">
        <v>178</v>
      </c>
      <c r="BE166" s="147">
        <f>IF(U166="základná",N166,0)</f>
        <v>0</v>
      </c>
      <c r="BF166" s="147">
        <f>IF(U166="znížená",N166,0)</f>
        <v>0</v>
      </c>
      <c r="BG166" s="147">
        <f>IF(U166="zákl. prenesená",N166,0)</f>
        <v>0</v>
      </c>
      <c r="BH166" s="147">
        <f>IF(U166="zníž. prenesená",N166,0)</f>
        <v>0</v>
      </c>
      <c r="BI166" s="147">
        <f>IF(U166="nulová",N166,0)</f>
        <v>0</v>
      </c>
      <c r="BJ166" s="23" t="s">
        <v>90</v>
      </c>
      <c r="BK166" s="147">
        <f>ROUND(L166*K166,2)</f>
        <v>0</v>
      </c>
      <c r="BL166" s="23" t="s">
        <v>248</v>
      </c>
      <c r="BM166" s="23" t="s">
        <v>513</v>
      </c>
    </row>
    <row r="167" s="1" customFormat="1" ht="38.25" customHeight="1">
      <c r="B167" s="185"/>
      <c r="C167" s="220" t="s">
        <v>284</v>
      </c>
      <c r="D167" s="220" t="s">
        <v>179</v>
      </c>
      <c r="E167" s="221" t="s">
        <v>514</v>
      </c>
      <c r="F167" s="222" t="s">
        <v>515</v>
      </c>
      <c r="G167" s="222"/>
      <c r="H167" s="222"/>
      <c r="I167" s="222"/>
      <c r="J167" s="223" t="s">
        <v>360</v>
      </c>
      <c r="K167" s="224">
        <v>21.260000000000002</v>
      </c>
      <c r="L167" s="225">
        <v>0</v>
      </c>
      <c r="M167" s="225"/>
      <c r="N167" s="226">
        <f>ROUND(L167*K167,2)</f>
        <v>0</v>
      </c>
      <c r="O167" s="226"/>
      <c r="P167" s="226"/>
      <c r="Q167" s="226"/>
      <c r="R167" s="189"/>
      <c r="T167" s="227" t="s">
        <v>5</v>
      </c>
      <c r="U167" s="57" t="s">
        <v>45</v>
      </c>
      <c r="V167" s="48"/>
      <c r="W167" s="228">
        <f>V167*K167</f>
        <v>0</v>
      </c>
      <c r="X167" s="228">
        <v>4.0000000000000003E-05</v>
      </c>
      <c r="Y167" s="228">
        <f>X167*K167</f>
        <v>0.00085040000000000018</v>
      </c>
      <c r="Z167" s="228">
        <v>0</v>
      </c>
      <c r="AA167" s="229">
        <f>Z167*K167</f>
        <v>0</v>
      </c>
      <c r="AR167" s="23" t="s">
        <v>248</v>
      </c>
      <c r="AT167" s="23" t="s">
        <v>179</v>
      </c>
      <c r="AU167" s="23" t="s">
        <v>90</v>
      </c>
      <c r="AY167" s="23" t="s">
        <v>178</v>
      </c>
      <c r="BE167" s="147">
        <f>IF(U167="základná",N167,0)</f>
        <v>0</v>
      </c>
      <c r="BF167" s="147">
        <f>IF(U167="znížená",N167,0)</f>
        <v>0</v>
      </c>
      <c r="BG167" s="147">
        <f>IF(U167="zákl. prenesená",N167,0)</f>
        <v>0</v>
      </c>
      <c r="BH167" s="147">
        <f>IF(U167="zníž. prenesená",N167,0)</f>
        <v>0</v>
      </c>
      <c r="BI167" s="147">
        <f>IF(U167="nulová",N167,0)</f>
        <v>0</v>
      </c>
      <c r="BJ167" s="23" t="s">
        <v>90</v>
      </c>
      <c r="BK167" s="147">
        <f>ROUND(L167*K167,2)</f>
        <v>0</v>
      </c>
      <c r="BL167" s="23" t="s">
        <v>248</v>
      </c>
      <c r="BM167" s="23" t="s">
        <v>516</v>
      </c>
    </row>
    <row r="168" s="11" customFormat="1" ht="16.5" customHeight="1">
      <c r="B168" s="230"/>
      <c r="C168" s="231"/>
      <c r="D168" s="231"/>
      <c r="E168" s="232" t="s">
        <v>5</v>
      </c>
      <c r="F168" s="233" t="s">
        <v>502</v>
      </c>
      <c r="G168" s="234"/>
      <c r="H168" s="234"/>
      <c r="I168" s="234"/>
      <c r="J168" s="231"/>
      <c r="K168" s="235">
        <v>21.260000000000002</v>
      </c>
      <c r="L168" s="231"/>
      <c r="M168" s="231"/>
      <c r="N168" s="231"/>
      <c r="O168" s="231"/>
      <c r="P168" s="231"/>
      <c r="Q168" s="231"/>
      <c r="R168" s="236"/>
      <c r="T168" s="237"/>
      <c r="U168" s="231"/>
      <c r="V168" s="231"/>
      <c r="W168" s="231"/>
      <c r="X168" s="231"/>
      <c r="Y168" s="231"/>
      <c r="Z168" s="231"/>
      <c r="AA168" s="238"/>
      <c r="AT168" s="239" t="s">
        <v>186</v>
      </c>
      <c r="AU168" s="239" t="s">
        <v>90</v>
      </c>
      <c r="AV168" s="11" t="s">
        <v>90</v>
      </c>
      <c r="AW168" s="11" t="s">
        <v>34</v>
      </c>
      <c r="AX168" s="11" t="s">
        <v>85</v>
      </c>
      <c r="AY168" s="239" t="s">
        <v>178</v>
      </c>
    </row>
    <row r="169" s="1" customFormat="1" ht="25.5" customHeight="1">
      <c r="B169" s="185"/>
      <c r="C169" s="256" t="s">
        <v>290</v>
      </c>
      <c r="D169" s="256" t="s">
        <v>341</v>
      </c>
      <c r="E169" s="257" t="s">
        <v>503</v>
      </c>
      <c r="F169" s="258" t="s">
        <v>504</v>
      </c>
      <c r="G169" s="258"/>
      <c r="H169" s="258"/>
      <c r="I169" s="258"/>
      <c r="J169" s="259" t="s">
        <v>278</v>
      </c>
      <c r="K169" s="260">
        <v>170.08000000000001</v>
      </c>
      <c r="L169" s="261">
        <v>0</v>
      </c>
      <c r="M169" s="261"/>
      <c r="N169" s="262">
        <f>ROUND(L169*K169,2)</f>
        <v>0</v>
      </c>
      <c r="O169" s="226"/>
      <c r="P169" s="226"/>
      <c r="Q169" s="226"/>
      <c r="R169" s="189"/>
      <c r="T169" s="227" t="s">
        <v>5</v>
      </c>
      <c r="U169" s="57" t="s">
        <v>45</v>
      </c>
      <c r="V169" s="48"/>
      <c r="W169" s="228">
        <f>V169*K169</f>
        <v>0</v>
      </c>
      <c r="X169" s="228">
        <v>0.00035</v>
      </c>
      <c r="Y169" s="228">
        <f>X169*K169</f>
        <v>0.059528000000000005</v>
      </c>
      <c r="Z169" s="228">
        <v>0</v>
      </c>
      <c r="AA169" s="229">
        <f>Z169*K169</f>
        <v>0</v>
      </c>
      <c r="AR169" s="23" t="s">
        <v>319</v>
      </c>
      <c r="AT169" s="23" t="s">
        <v>341</v>
      </c>
      <c r="AU169" s="23" t="s">
        <v>90</v>
      </c>
      <c r="AY169" s="23" t="s">
        <v>178</v>
      </c>
      <c r="BE169" s="147">
        <f>IF(U169="základná",N169,0)</f>
        <v>0</v>
      </c>
      <c r="BF169" s="147">
        <f>IF(U169="znížená",N169,0)</f>
        <v>0</v>
      </c>
      <c r="BG169" s="147">
        <f>IF(U169="zákl. prenesená",N169,0)</f>
        <v>0</v>
      </c>
      <c r="BH169" s="147">
        <f>IF(U169="zníž. prenesená",N169,0)</f>
        <v>0</v>
      </c>
      <c r="BI169" s="147">
        <f>IF(U169="nulová",N169,0)</f>
        <v>0</v>
      </c>
      <c r="BJ169" s="23" t="s">
        <v>90</v>
      </c>
      <c r="BK169" s="147">
        <f>ROUND(L169*K169,2)</f>
        <v>0</v>
      </c>
      <c r="BL169" s="23" t="s">
        <v>248</v>
      </c>
      <c r="BM169" s="23" t="s">
        <v>517</v>
      </c>
    </row>
    <row r="170" s="1" customFormat="1" ht="25.5" customHeight="1">
      <c r="B170" s="185"/>
      <c r="C170" s="220" t="s">
        <v>297</v>
      </c>
      <c r="D170" s="220" t="s">
        <v>179</v>
      </c>
      <c r="E170" s="221" t="s">
        <v>518</v>
      </c>
      <c r="F170" s="222" t="s">
        <v>519</v>
      </c>
      <c r="G170" s="222"/>
      <c r="H170" s="222"/>
      <c r="I170" s="222"/>
      <c r="J170" s="223" t="s">
        <v>182</v>
      </c>
      <c r="K170" s="224">
        <v>932.07000000000005</v>
      </c>
      <c r="L170" s="225">
        <v>0</v>
      </c>
      <c r="M170" s="225"/>
      <c r="N170" s="226">
        <f>ROUND(L170*K170,2)</f>
        <v>0</v>
      </c>
      <c r="O170" s="226"/>
      <c r="P170" s="226"/>
      <c r="Q170" s="226"/>
      <c r="R170" s="189"/>
      <c r="T170" s="227" t="s">
        <v>5</v>
      </c>
      <c r="U170" s="57" t="s">
        <v>45</v>
      </c>
      <c r="V170" s="48"/>
      <c r="W170" s="228">
        <f>V170*K170</f>
        <v>0</v>
      </c>
      <c r="X170" s="228">
        <v>0</v>
      </c>
      <c r="Y170" s="228">
        <f>X170*K170</f>
        <v>0</v>
      </c>
      <c r="Z170" s="228">
        <v>0</v>
      </c>
      <c r="AA170" s="229">
        <f>Z170*K170</f>
        <v>0</v>
      </c>
      <c r="AR170" s="23" t="s">
        <v>248</v>
      </c>
      <c r="AT170" s="23" t="s">
        <v>179</v>
      </c>
      <c r="AU170" s="23" t="s">
        <v>90</v>
      </c>
      <c r="AY170" s="23" t="s">
        <v>178</v>
      </c>
      <c r="BE170" s="147">
        <f>IF(U170="základná",N170,0)</f>
        <v>0</v>
      </c>
      <c r="BF170" s="147">
        <f>IF(U170="znížená",N170,0)</f>
        <v>0</v>
      </c>
      <c r="BG170" s="147">
        <f>IF(U170="zákl. prenesená",N170,0)</f>
        <v>0</v>
      </c>
      <c r="BH170" s="147">
        <f>IF(U170="zníž. prenesená",N170,0)</f>
        <v>0</v>
      </c>
      <c r="BI170" s="147">
        <f>IF(U170="nulová",N170,0)</f>
        <v>0</v>
      </c>
      <c r="BJ170" s="23" t="s">
        <v>90</v>
      </c>
      <c r="BK170" s="147">
        <f>ROUND(L170*K170,2)</f>
        <v>0</v>
      </c>
      <c r="BL170" s="23" t="s">
        <v>248</v>
      </c>
      <c r="BM170" s="23" t="s">
        <v>520</v>
      </c>
    </row>
    <row r="171" s="11" customFormat="1" ht="16.5" customHeight="1">
      <c r="B171" s="230"/>
      <c r="C171" s="231"/>
      <c r="D171" s="231"/>
      <c r="E171" s="232" t="s">
        <v>5</v>
      </c>
      <c r="F171" s="233" t="s">
        <v>521</v>
      </c>
      <c r="G171" s="234"/>
      <c r="H171" s="234"/>
      <c r="I171" s="234"/>
      <c r="J171" s="231"/>
      <c r="K171" s="235">
        <v>145.44200000000001</v>
      </c>
      <c r="L171" s="231"/>
      <c r="M171" s="231"/>
      <c r="N171" s="231"/>
      <c r="O171" s="231"/>
      <c r="P171" s="231"/>
      <c r="Q171" s="231"/>
      <c r="R171" s="236"/>
      <c r="T171" s="237"/>
      <c r="U171" s="231"/>
      <c r="V171" s="231"/>
      <c r="W171" s="231"/>
      <c r="X171" s="231"/>
      <c r="Y171" s="231"/>
      <c r="Z171" s="231"/>
      <c r="AA171" s="238"/>
      <c r="AT171" s="239" t="s">
        <v>186</v>
      </c>
      <c r="AU171" s="239" t="s">
        <v>90</v>
      </c>
      <c r="AV171" s="11" t="s">
        <v>90</v>
      </c>
      <c r="AW171" s="11" t="s">
        <v>34</v>
      </c>
      <c r="AX171" s="11" t="s">
        <v>78</v>
      </c>
      <c r="AY171" s="239" t="s">
        <v>178</v>
      </c>
    </row>
    <row r="172" s="11" customFormat="1" ht="16.5" customHeight="1">
      <c r="B172" s="230"/>
      <c r="C172" s="231"/>
      <c r="D172" s="231"/>
      <c r="E172" s="232" t="s">
        <v>5</v>
      </c>
      <c r="F172" s="242" t="s">
        <v>522</v>
      </c>
      <c r="G172" s="231"/>
      <c r="H172" s="231"/>
      <c r="I172" s="231"/>
      <c r="J172" s="231"/>
      <c r="K172" s="235">
        <v>786.62800000000004</v>
      </c>
      <c r="L172" s="231"/>
      <c r="M172" s="231"/>
      <c r="N172" s="231"/>
      <c r="O172" s="231"/>
      <c r="P172" s="231"/>
      <c r="Q172" s="231"/>
      <c r="R172" s="236"/>
      <c r="T172" s="237"/>
      <c r="U172" s="231"/>
      <c r="V172" s="231"/>
      <c r="W172" s="231"/>
      <c r="X172" s="231"/>
      <c r="Y172" s="231"/>
      <c r="Z172" s="231"/>
      <c r="AA172" s="238"/>
      <c r="AT172" s="239" t="s">
        <v>186</v>
      </c>
      <c r="AU172" s="239" t="s">
        <v>90</v>
      </c>
      <c r="AV172" s="11" t="s">
        <v>90</v>
      </c>
      <c r="AW172" s="11" t="s">
        <v>34</v>
      </c>
      <c r="AX172" s="11" t="s">
        <v>78</v>
      </c>
      <c r="AY172" s="239" t="s">
        <v>178</v>
      </c>
    </row>
    <row r="173" s="12" customFormat="1" ht="16.5" customHeight="1">
      <c r="B173" s="243"/>
      <c r="C173" s="244"/>
      <c r="D173" s="244"/>
      <c r="E173" s="245" t="s">
        <v>5</v>
      </c>
      <c r="F173" s="246" t="s">
        <v>296</v>
      </c>
      <c r="G173" s="244"/>
      <c r="H173" s="244"/>
      <c r="I173" s="244"/>
      <c r="J173" s="244"/>
      <c r="K173" s="247">
        <v>932.07000000000005</v>
      </c>
      <c r="L173" s="244"/>
      <c r="M173" s="244"/>
      <c r="N173" s="244"/>
      <c r="O173" s="244"/>
      <c r="P173" s="244"/>
      <c r="Q173" s="244"/>
      <c r="R173" s="248"/>
      <c r="T173" s="249"/>
      <c r="U173" s="244"/>
      <c r="V173" s="244"/>
      <c r="W173" s="244"/>
      <c r="X173" s="244"/>
      <c r="Y173" s="244"/>
      <c r="Z173" s="244"/>
      <c r="AA173" s="250"/>
      <c r="AT173" s="251" t="s">
        <v>186</v>
      </c>
      <c r="AU173" s="251" t="s">
        <v>90</v>
      </c>
      <c r="AV173" s="12" t="s">
        <v>183</v>
      </c>
      <c r="AW173" s="12" t="s">
        <v>34</v>
      </c>
      <c r="AX173" s="12" t="s">
        <v>85</v>
      </c>
      <c r="AY173" s="251" t="s">
        <v>178</v>
      </c>
    </row>
    <row r="174" s="1" customFormat="1" ht="25.5" customHeight="1">
      <c r="B174" s="185"/>
      <c r="C174" s="256" t="s">
        <v>302</v>
      </c>
      <c r="D174" s="256" t="s">
        <v>341</v>
      </c>
      <c r="E174" s="257" t="s">
        <v>523</v>
      </c>
      <c r="F174" s="258" t="s">
        <v>524</v>
      </c>
      <c r="G174" s="258"/>
      <c r="H174" s="258"/>
      <c r="I174" s="258"/>
      <c r="J174" s="259" t="s">
        <v>182</v>
      </c>
      <c r="K174" s="260">
        <v>1071.8810000000001</v>
      </c>
      <c r="L174" s="261">
        <v>0</v>
      </c>
      <c r="M174" s="261"/>
      <c r="N174" s="262">
        <f>ROUND(L174*K174,2)</f>
        <v>0</v>
      </c>
      <c r="O174" s="226"/>
      <c r="P174" s="226"/>
      <c r="Q174" s="226"/>
      <c r="R174" s="189"/>
      <c r="T174" s="227" t="s">
        <v>5</v>
      </c>
      <c r="U174" s="57" t="s">
        <v>45</v>
      </c>
      <c r="V174" s="48"/>
      <c r="W174" s="228">
        <f>V174*K174</f>
        <v>0</v>
      </c>
      <c r="X174" s="228">
        <v>0.00040000000000000002</v>
      </c>
      <c r="Y174" s="228">
        <f>X174*K174</f>
        <v>0.42875240000000003</v>
      </c>
      <c r="Z174" s="228">
        <v>0</v>
      </c>
      <c r="AA174" s="229">
        <f>Z174*K174</f>
        <v>0</v>
      </c>
      <c r="AR174" s="23" t="s">
        <v>319</v>
      </c>
      <c r="AT174" s="23" t="s">
        <v>341</v>
      </c>
      <c r="AU174" s="23" t="s">
        <v>90</v>
      </c>
      <c r="AY174" s="23" t="s">
        <v>178</v>
      </c>
      <c r="BE174" s="147">
        <f>IF(U174="základná",N174,0)</f>
        <v>0</v>
      </c>
      <c r="BF174" s="147">
        <f>IF(U174="znížená",N174,0)</f>
        <v>0</v>
      </c>
      <c r="BG174" s="147">
        <f>IF(U174="zákl. prenesená",N174,0)</f>
        <v>0</v>
      </c>
      <c r="BH174" s="147">
        <f>IF(U174="zníž. prenesená",N174,0)</f>
        <v>0</v>
      </c>
      <c r="BI174" s="147">
        <f>IF(U174="nulová",N174,0)</f>
        <v>0</v>
      </c>
      <c r="BJ174" s="23" t="s">
        <v>90</v>
      </c>
      <c r="BK174" s="147">
        <f>ROUND(L174*K174,2)</f>
        <v>0</v>
      </c>
      <c r="BL174" s="23" t="s">
        <v>248</v>
      </c>
      <c r="BM174" s="23" t="s">
        <v>525</v>
      </c>
    </row>
    <row r="175" s="1" customFormat="1" ht="25.5" customHeight="1">
      <c r="B175" s="185"/>
      <c r="C175" s="220" t="s">
        <v>306</v>
      </c>
      <c r="D175" s="220" t="s">
        <v>179</v>
      </c>
      <c r="E175" s="221" t="s">
        <v>526</v>
      </c>
      <c r="F175" s="222" t="s">
        <v>527</v>
      </c>
      <c r="G175" s="222"/>
      <c r="H175" s="222"/>
      <c r="I175" s="222"/>
      <c r="J175" s="223" t="s">
        <v>360</v>
      </c>
      <c r="K175" s="224">
        <v>27.02</v>
      </c>
      <c r="L175" s="225">
        <v>0</v>
      </c>
      <c r="M175" s="225"/>
      <c r="N175" s="226">
        <f>ROUND(L175*K175,2)</f>
        <v>0</v>
      </c>
      <c r="O175" s="226"/>
      <c r="P175" s="226"/>
      <c r="Q175" s="226"/>
      <c r="R175" s="189"/>
      <c r="T175" s="227" t="s">
        <v>5</v>
      </c>
      <c r="U175" s="57" t="s">
        <v>45</v>
      </c>
      <c r="V175" s="48"/>
      <c r="W175" s="228">
        <f>V175*K175</f>
        <v>0</v>
      </c>
      <c r="X175" s="228">
        <v>0.0117559</v>
      </c>
      <c r="Y175" s="228">
        <f>X175*K175</f>
        <v>0.31764441799999998</v>
      </c>
      <c r="Z175" s="228">
        <v>0</v>
      </c>
      <c r="AA175" s="229">
        <f>Z175*K175</f>
        <v>0</v>
      </c>
      <c r="AR175" s="23" t="s">
        <v>248</v>
      </c>
      <c r="AT175" s="23" t="s">
        <v>179</v>
      </c>
      <c r="AU175" s="23" t="s">
        <v>90</v>
      </c>
      <c r="AY175" s="23" t="s">
        <v>178</v>
      </c>
      <c r="BE175" s="147">
        <f>IF(U175="základná",N175,0)</f>
        <v>0</v>
      </c>
      <c r="BF175" s="147">
        <f>IF(U175="znížená",N175,0)</f>
        <v>0</v>
      </c>
      <c r="BG175" s="147">
        <f>IF(U175="zákl. prenesená",N175,0)</f>
        <v>0</v>
      </c>
      <c r="BH175" s="147">
        <f>IF(U175="zníž. prenesená",N175,0)</f>
        <v>0</v>
      </c>
      <c r="BI175" s="147">
        <f>IF(U175="nulová",N175,0)</f>
        <v>0</v>
      </c>
      <c r="BJ175" s="23" t="s">
        <v>90</v>
      </c>
      <c r="BK175" s="147">
        <f>ROUND(L175*K175,2)</f>
        <v>0</v>
      </c>
      <c r="BL175" s="23" t="s">
        <v>248</v>
      </c>
      <c r="BM175" s="23" t="s">
        <v>528</v>
      </c>
    </row>
    <row r="176" s="11" customFormat="1" ht="16.5" customHeight="1">
      <c r="B176" s="230"/>
      <c r="C176" s="231"/>
      <c r="D176" s="231"/>
      <c r="E176" s="232" t="s">
        <v>5</v>
      </c>
      <c r="F176" s="233" t="s">
        <v>529</v>
      </c>
      <c r="G176" s="234"/>
      <c r="H176" s="234"/>
      <c r="I176" s="234"/>
      <c r="J176" s="231"/>
      <c r="K176" s="235">
        <v>27.02</v>
      </c>
      <c r="L176" s="231"/>
      <c r="M176" s="231"/>
      <c r="N176" s="231"/>
      <c r="O176" s="231"/>
      <c r="P176" s="231"/>
      <c r="Q176" s="231"/>
      <c r="R176" s="236"/>
      <c r="T176" s="237"/>
      <c r="U176" s="231"/>
      <c r="V176" s="231"/>
      <c r="W176" s="231"/>
      <c r="X176" s="231"/>
      <c r="Y176" s="231"/>
      <c r="Z176" s="231"/>
      <c r="AA176" s="238"/>
      <c r="AT176" s="239" t="s">
        <v>186</v>
      </c>
      <c r="AU176" s="239" t="s">
        <v>90</v>
      </c>
      <c r="AV176" s="11" t="s">
        <v>90</v>
      </c>
      <c r="AW176" s="11" t="s">
        <v>34</v>
      </c>
      <c r="AX176" s="11" t="s">
        <v>85</v>
      </c>
      <c r="AY176" s="239" t="s">
        <v>178</v>
      </c>
    </row>
    <row r="177" s="1" customFormat="1" ht="38.25" customHeight="1">
      <c r="B177" s="185"/>
      <c r="C177" s="220" t="s">
        <v>310</v>
      </c>
      <c r="D177" s="220" t="s">
        <v>179</v>
      </c>
      <c r="E177" s="221" t="s">
        <v>530</v>
      </c>
      <c r="F177" s="222" t="s">
        <v>531</v>
      </c>
      <c r="G177" s="222"/>
      <c r="H177" s="222"/>
      <c r="I177" s="222"/>
      <c r="J177" s="223" t="s">
        <v>300</v>
      </c>
      <c r="K177" s="224">
        <v>2.9089999999999998</v>
      </c>
      <c r="L177" s="225">
        <v>0</v>
      </c>
      <c r="M177" s="225"/>
      <c r="N177" s="226">
        <f>ROUND(L177*K177,2)</f>
        <v>0</v>
      </c>
      <c r="O177" s="226"/>
      <c r="P177" s="226"/>
      <c r="Q177" s="226"/>
      <c r="R177" s="189"/>
      <c r="T177" s="227" t="s">
        <v>5</v>
      </c>
      <c r="U177" s="57" t="s">
        <v>45</v>
      </c>
      <c r="V177" s="48"/>
      <c r="W177" s="228">
        <f>V177*K177</f>
        <v>0</v>
      </c>
      <c r="X177" s="228">
        <v>0</v>
      </c>
      <c r="Y177" s="228">
        <f>X177*K177</f>
        <v>0</v>
      </c>
      <c r="Z177" s="228">
        <v>0</v>
      </c>
      <c r="AA177" s="229">
        <f>Z177*K177</f>
        <v>0</v>
      </c>
      <c r="AR177" s="23" t="s">
        <v>248</v>
      </c>
      <c r="AT177" s="23" t="s">
        <v>179</v>
      </c>
      <c r="AU177" s="23" t="s">
        <v>90</v>
      </c>
      <c r="AY177" s="23" t="s">
        <v>178</v>
      </c>
      <c r="BE177" s="147">
        <f>IF(U177="základná",N177,0)</f>
        <v>0</v>
      </c>
      <c r="BF177" s="147">
        <f>IF(U177="znížená",N177,0)</f>
        <v>0</v>
      </c>
      <c r="BG177" s="147">
        <f>IF(U177="zákl. prenesená",N177,0)</f>
        <v>0</v>
      </c>
      <c r="BH177" s="147">
        <f>IF(U177="zníž. prenesená",N177,0)</f>
        <v>0</v>
      </c>
      <c r="BI177" s="147">
        <f>IF(U177="nulová",N177,0)</f>
        <v>0</v>
      </c>
      <c r="BJ177" s="23" t="s">
        <v>90</v>
      </c>
      <c r="BK177" s="147">
        <f>ROUND(L177*K177,2)</f>
        <v>0</v>
      </c>
      <c r="BL177" s="23" t="s">
        <v>248</v>
      </c>
      <c r="BM177" s="23" t="s">
        <v>532</v>
      </c>
    </row>
    <row r="178" s="10" customFormat="1" ht="29.88" customHeight="1">
      <c r="B178" s="207"/>
      <c r="C178" s="208"/>
      <c r="D178" s="217" t="s">
        <v>143</v>
      </c>
      <c r="E178" s="217"/>
      <c r="F178" s="217"/>
      <c r="G178" s="217"/>
      <c r="H178" s="217"/>
      <c r="I178" s="217"/>
      <c r="J178" s="217"/>
      <c r="K178" s="217"/>
      <c r="L178" s="217"/>
      <c r="M178" s="217"/>
      <c r="N178" s="252">
        <f>BK178</f>
        <v>0</v>
      </c>
      <c r="O178" s="253"/>
      <c r="P178" s="253"/>
      <c r="Q178" s="253"/>
      <c r="R178" s="210"/>
      <c r="T178" s="211"/>
      <c r="U178" s="208"/>
      <c r="V178" s="208"/>
      <c r="W178" s="212">
        <f>SUM(W179:W195)</f>
        <v>0</v>
      </c>
      <c r="X178" s="208"/>
      <c r="Y178" s="212">
        <f>SUM(Y179:Y195)</f>
        <v>2.1285481800000001</v>
      </c>
      <c r="Z178" s="208"/>
      <c r="AA178" s="213">
        <f>SUM(AA179:AA195)</f>
        <v>0</v>
      </c>
      <c r="AR178" s="214" t="s">
        <v>90</v>
      </c>
      <c r="AT178" s="215" t="s">
        <v>77</v>
      </c>
      <c r="AU178" s="215" t="s">
        <v>85</v>
      </c>
      <c r="AY178" s="214" t="s">
        <v>178</v>
      </c>
      <c r="BK178" s="216">
        <f>SUM(BK179:BK195)</f>
        <v>0</v>
      </c>
    </row>
    <row r="179" s="1" customFormat="1" ht="38.25" customHeight="1">
      <c r="B179" s="185"/>
      <c r="C179" s="220" t="s">
        <v>315</v>
      </c>
      <c r="D179" s="220" t="s">
        <v>179</v>
      </c>
      <c r="E179" s="221" t="s">
        <v>533</v>
      </c>
      <c r="F179" s="222" t="s">
        <v>534</v>
      </c>
      <c r="G179" s="222"/>
      <c r="H179" s="222"/>
      <c r="I179" s="222"/>
      <c r="J179" s="223" t="s">
        <v>182</v>
      </c>
      <c r="K179" s="224">
        <v>5.79</v>
      </c>
      <c r="L179" s="225">
        <v>0</v>
      </c>
      <c r="M179" s="225"/>
      <c r="N179" s="226">
        <f>ROUND(L179*K179,2)</f>
        <v>0</v>
      </c>
      <c r="O179" s="226"/>
      <c r="P179" s="226"/>
      <c r="Q179" s="226"/>
      <c r="R179" s="189"/>
      <c r="T179" s="227" t="s">
        <v>5</v>
      </c>
      <c r="U179" s="57" t="s">
        <v>45</v>
      </c>
      <c r="V179" s="48"/>
      <c r="W179" s="228">
        <f>V179*K179</f>
        <v>0</v>
      </c>
      <c r="X179" s="228">
        <v>0.00012</v>
      </c>
      <c r="Y179" s="228">
        <f>X179*K179</f>
        <v>0.00069479999999999997</v>
      </c>
      <c r="Z179" s="228">
        <v>0</v>
      </c>
      <c r="AA179" s="229">
        <f>Z179*K179</f>
        <v>0</v>
      </c>
      <c r="AR179" s="23" t="s">
        <v>248</v>
      </c>
      <c r="AT179" s="23" t="s">
        <v>179</v>
      </c>
      <c r="AU179" s="23" t="s">
        <v>90</v>
      </c>
      <c r="AY179" s="23" t="s">
        <v>178</v>
      </c>
      <c r="BE179" s="147">
        <f>IF(U179="základná",N179,0)</f>
        <v>0</v>
      </c>
      <c r="BF179" s="147">
        <f>IF(U179="znížená",N179,0)</f>
        <v>0</v>
      </c>
      <c r="BG179" s="147">
        <f>IF(U179="zákl. prenesená",N179,0)</f>
        <v>0</v>
      </c>
      <c r="BH179" s="147">
        <f>IF(U179="zníž. prenesená",N179,0)</f>
        <v>0</v>
      </c>
      <c r="BI179" s="147">
        <f>IF(U179="nulová",N179,0)</f>
        <v>0</v>
      </c>
      <c r="BJ179" s="23" t="s">
        <v>90</v>
      </c>
      <c r="BK179" s="147">
        <f>ROUND(L179*K179,2)</f>
        <v>0</v>
      </c>
      <c r="BL179" s="23" t="s">
        <v>248</v>
      </c>
      <c r="BM179" s="23" t="s">
        <v>535</v>
      </c>
    </row>
    <row r="180" s="11" customFormat="1" ht="16.5" customHeight="1">
      <c r="B180" s="230"/>
      <c r="C180" s="231"/>
      <c r="D180" s="231"/>
      <c r="E180" s="232" t="s">
        <v>5</v>
      </c>
      <c r="F180" s="233" t="s">
        <v>536</v>
      </c>
      <c r="G180" s="234"/>
      <c r="H180" s="234"/>
      <c r="I180" s="234"/>
      <c r="J180" s="231"/>
      <c r="K180" s="235">
        <v>5.79</v>
      </c>
      <c r="L180" s="231"/>
      <c r="M180" s="231"/>
      <c r="N180" s="231"/>
      <c r="O180" s="231"/>
      <c r="P180" s="231"/>
      <c r="Q180" s="231"/>
      <c r="R180" s="236"/>
      <c r="T180" s="237"/>
      <c r="U180" s="231"/>
      <c r="V180" s="231"/>
      <c r="W180" s="231"/>
      <c r="X180" s="231"/>
      <c r="Y180" s="231"/>
      <c r="Z180" s="231"/>
      <c r="AA180" s="238"/>
      <c r="AT180" s="239" t="s">
        <v>186</v>
      </c>
      <c r="AU180" s="239" t="s">
        <v>90</v>
      </c>
      <c r="AV180" s="11" t="s">
        <v>90</v>
      </c>
      <c r="AW180" s="11" t="s">
        <v>34</v>
      </c>
      <c r="AX180" s="11" t="s">
        <v>85</v>
      </c>
      <c r="AY180" s="239" t="s">
        <v>178</v>
      </c>
    </row>
    <row r="181" s="1" customFormat="1" ht="51" customHeight="1">
      <c r="B181" s="185"/>
      <c r="C181" s="256" t="s">
        <v>319</v>
      </c>
      <c r="D181" s="256" t="s">
        <v>341</v>
      </c>
      <c r="E181" s="257" t="s">
        <v>537</v>
      </c>
      <c r="F181" s="258" t="s">
        <v>538</v>
      </c>
      <c r="G181" s="258"/>
      <c r="H181" s="258"/>
      <c r="I181" s="258"/>
      <c r="J181" s="259" t="s">
        <v>182</v>
      </c>
      <c r="K181" s="260">
        <v>5.9059999999999997</v>
      </c>
      <c r="L181" s="261">
        <v>0</v>
      </c>
      <c r="M181" s="261"/>
      <c r="N181" s="262">
        <f>ROUND(L181*K181,2)</f>
        <v>0</v>
      </c>
      <c r="O181" s="226"/>
      <c r="P181" s="226"/>
      <c r="Q181" s="226"/>
      <c r="R181" s="189"/>
      <c r="T181" s="227" t="s">
        <v>5</v>
      </c>
      <c r="U181" s="57" t="s">
        <v>45</v>
      </c>
      <c r="V181" s="48"/>
      <c r="W181" s="228">
        <f>V181*K181</f>
        <v>0</v>
      </c>
      <c r="X181" s="228">
        <v>0.012500000000000001</v>
      </c>
      <c r="Y181" s="228">
        <f>X181*K181</f>
        <v>0.073825000000000002</v>
      </c>
      <c r="Z181" s="228">
        <v>0</v>
      </c>
      <c r="AA181" s="229">
        <f>Z181*K181</f>
        <v>0</v>
      </c>
      <c r="AR181" s="23" t="s">
        <v>319</v>
      </c>
      <c r="AT181" s="23" t="s">
        <v>341</v>
      </c>
      <c r="AU181" s="23" t="s">
        <v>90</v>
      </c>
      <c r="AY181" s="23" t="s">
        <v>178</v>
      </c>
      <c r="BE181" s="147">
        <f>IF(U181="základná",N181,0)</f>
        <v>0</v>
      </c>
      <c r="BF181" s="147">
        <f>IF(U181="znížená",N181,0)</f>
        <v>0</v>
      </c>
      <c r="BG181" s="147">
        <f>IF(U181="zákl. prenesená",N181,0)</f>
        <v>0</v>
      </c>
      <c r="BH181" s="147">
        <f>IF(U181="zníž. prenesená",N181,0)</f>
        <v>0</v>
      </c>
      <c r="BI181" s="147">
        <f>IF(U181="nulová",N181,0)</f>
        <v>0</v>
      </c>
      <c r="BJ181" s="23" t="s">
        <v>90</v>
      </c>
      <c r="BK181" s="147">
        <f>ROUND(L181*K181,2)</f>
        <v>0</v>
      </c>
      <c r="BL181" s="23" t="s">
        <v>248</v>
      </c>
      <c r="BM181" s="23" t="s">
        <v>539</v>
      </c>
    </row>
    <row r="182" s="1" customFormat="1" ht="51" customHeight="1">
      <c r="B182" s="185"/>
      <c r="C182" s="256" t="s">
        <v>323</v>
      </c>
      <c r="D182" s="256" t="s">
        <v>341</v>
      </c>
      <c r="E182" s="257" t="s">
        <v>540</v>
      </c>
      <c r="F182" s="258" t="s">
        <v>541</v>
      </c>
      <c r="G182" s="258"/>
      <c r="H182" s="258"/>
      <c r="I182" s="258"/>
      <c r="J182" s="259" t="s">
        <v>182</v>
      </c>
      <c r="K182" s="260">
        <v>5.9059999999999997</v>
      </c>
      <c r="L182" s="261">
        <v>0</v>
      </c>
      <c r="M182" s="261"/>
      <c r="N182" s="262">
        <f>ROUND(L182*K182,2)</f>
        <v>0</v>
      </c>
      <c r="O182" s="226"/>
      <c r="P182" s="226"/>
      <c r="Q182" s="226"/>
      <c r="R182" s="189"/>
      <c r="T182" s="227" t="s">
        <v>5</v>
      </c>
      <c r="U182" s="57" t="s">
        <v>45</v>
      </c>
      <c r="V182" s="48"/>
      <c r="W182" s="228">
        <f>V182*K182</f>
        <v>0</v>
      </c>
      <c r="X182" s="228">
        <v>0.017500000000000002</v>
      </c>
      <c r="Y182" s="228">
        <f>X182*K182</f>
        <v>0.103355</v>
      </c>
      <c r="Z182" s="228">
        <v>0</v>
      </c>
      <c r="AA182" s="229">
        <f>Z182*K182</f>
        <v>0</v>
      </c>
      <c r="AR182" s="23" t="s">
        <v>319</v>
      </c>
      <c r="AT182" s="23" t="s">
        <v>341</v>
      </c>
      <c r="AU182" s="23" t="s">
        <v>90</v>
      </c>
      <c r="AY182" s="23" t="s">
        <v>178</v>
      </c>
      <c r="BE182" s="147">
        <f>IF(U182="základná",N182,0)</f>
        <v>0</v>
      </c>
      <c r="BF182" s="147">
        <f>IF(U182="znížená",N182,0)</f>
        <v>0</v>
      </c>
      <c r="BG182" s="147">
        <f>IF(U182="zákl. prenesená",N182,0)</f>
        <v>0</v>
      </c>
      <c r="BH182" s="147">
        <f>IF(U182="zníž. prenesená",N182,0)</f>
        <v>0</v>
      </c>
      <c r="BI182" s="147">
        <f>IF(U182="nulová",N182,0)</f>
        <v>0</v>
      </c>
      <c r="BJ182" s="23" t="s">
        <v>90</v>
      </c>
      <c r="BK182" s="147">
        <f>ROUND(L182*K182,2)</f>
        <v>0</v>
      </c>
      <c r="BL182" s="23" t="s">
        <v>248</v>
      </c>
      <c r="BM182" s="23" t="s">
        <v>542</v>
      </c>
    </row>
    <row r="183" s="1" customFormat="1" ht="38.25" customHeight="1">
      <c r="B183" s="185"/>
      <c r="C183" s="220" t="s">
        <v>327</v>
      </c>
      <c r="D183" s="220" t="s">
        <v>179</v>
      </c>
      <c r="E183" s="221" t="s">
        <v>543</v>
      </c>
      <c r="F183" s="222" t="s">
        <v>544</v>
      </c>
      <c r="G183" s="222"/>
      <c r="H183" s="222"/>
      <c r="I183" s="222"/>
      <c r="J183" s="223" t="s">
        <v>182</v>
      </c>
      <c r="K183" s="224">
        <v>11.475</v>
      </c>
      <c r="L183" s="225">
        <v>0</v>
      </c>
      <c r="M183" s="225"/>
      <c r="N183" s="226">
        <f>ROUND(L183*K183,2)</f>
        <v>0</v>
      </c>
      <c r="O183" s="226"/>
      <c r="P183" s="226"/>
      <c r="Q183" s="226"/>
      <c r="R183" s="189"/>
      <c r="T183" s="227" t="s">
        <v>5</v>
      </c>
      <c r="U183" s="57" t="s">
        <v>45</v>
      </c>
      <c r="V183" s="48"/>
      <c r="W183" s="228">
        <f>V183*K183</f>
        <v>0</v>
      </c>
      <c r="X183" s="228">
        <v>0.00012</v>
      </c>
      <c r="Y183" s="228">
        <f>X183*K183</f>
        <v>0.001377</v>
      </c>
      <c r="Z183" s="228">
        <v>0</v>
      </c>
      <c r="AA183" s="229">
        <f>Z183*K183</f>
        <v>0</v>
      </c>
      <c r="AR183" s="23" t="s">
        <v>248</v>
      </c>
      <c r="AT183" s="23" t="s">
        <v>179</v>
      </c>
      <c r="AU183" s="23" t="s">
        <v>90</v>
      </c>
      <c r="AY183" s="23" t="s">
        <v>178</v>
      </c>
      <c r="BE183" s="147">
        <f>IF(U183="základná",N183,0)</f>
        <v>0</v>
      </c>
      <c r="BF183" s="147">
        <f>IF(U183="znížená",N183,0)</f>
        <v>0</v>
      </c>
      <c r="BG183" s="147">
        <f>IF(U183="zákl. prenesená",N183,0)</f>
        <v>0</v>
      </c>
      <c r="BH183" s="147">
        <f>IF(U183="zníž. prenesená",N183,0)</f>
        <v>0</v>
      </c>
      <c r="BI183" s="147">
        <f>IF(U183="nulová",N183,0)</f>
        <v>0</v>
      </c>
      <c r="BJ183" s="23" t="s">
        <v>90</v>
      </c>
      <c r="BK183" s="147">
        <f>ROUND(L183*K183,2)</f>
        <v>0</v>
      </c>
      <c r="BL183" s="23" t="s">
        <v>248</v>
      </c>
      <c r="BM183" s="23" t="s">
        <v>545</v>
      </c>
    </row>
    <row r="184" s="11" customFormat="1" ht="16.5" customHeight="1">
      <c r="B184" s="230"/>
      <c r="C184" s="231"/>
      <c r="D184" s="231"/>
      <c r="E184" s="232" t="s">
        <v>5</v>
      </c>
      <c r="F184" s="233" t="s">
        <v>546</v>
      </c>
      <c r="G184" s="234"/>
      <c r="H184" s="234"/>
      <c r="I184" s="234"/>
      <c r="J184" s="231"/>
      <c r="K184" s="235">
        <v>11.475</v>
      </c>
      <c r="L184" s="231"/>
      <c r="M184" s="231"/>
      <c r="N184" s="231"/>
      <c r="O184" s="231"/>
      <c r="P184" s="231"/>
      <c r="Q184" s="231"/>
      <c r="R184" s="236"/>
      <c r="T184" s="237"/>
      <c r="U184" s="231"/>
      <c r="V184" s="231"/>
      <c r="W184" s="231"/>
      <c r="X184" s="231"/>
      <c r="Y184" s="231"/>
      <c r="Z184" s="231"/>
      <c r="AA184" s="238"/>
      <c r="AT184" s="239" t="s">
        <v>186</v>
      </c>
      <c r="AU184" s="239" t="s">
        <v>90</v>
      </c>
      <c r="AV184" s="11" t="s">
        <v>90</v>
      </c>
      <c r="AW184" s="11" t="s">
        <v>34</v>
      </c>
      <c r="AX184" s="11" t="s">
        <v>85</v>
      </c>
      <c r="AY184" s="239" t="s">
        <v>178</v>
      </c>
    </row>
    <row r="185" s="1" customFormat="1" ht="25.5" customHeight="1">
      <c r="B185" s="185"/>
      <c r="C185" s="256" t="s">
        <v>331</v>
      </c>
      <c r="D185" s="256" t="s">
        <v>341</v>
      </c>
      <c r="E185" s="257" t="s">
        <v>547</v>
      </c>
      <c r="F185" s="258" t="s">
        <v>548</v>
      </c>
      <c r="G185" s="258"/>
      <c r="H185" s="258"/>
      <c r="I185" s="258"/>
      <c r="J185" s="259" t="s">
        <v>182</v>
      </c>
      <c r="K185" s="260">
        <v>11.705</v>
      </c>
      <c r="L185" s="261">
        <v>0</v>
      </c>
      <c r="M185" s="261"/>
      <c r="N185" s="262">
        <f>ROUND(L185*K185,2)</f>
        <v>0</v>
      </c>
      <c r="O185" s="226"/>
      <c r="P185" s="226"/>
      <c r="Q185" s="226"/>
      <c r="R185" s="189"/>
      <c r="T185" s="227" t="s">
        <v>5</v>
      </c>
      <c r="U185" s="57" t="s">
        <v>45</v>
      </c>
      <c r="V185" s="48"/>
      <c r="W185" s="228">
        <f>V185*K185</f>
        <v>0</v>
      </c>
      <c r="X185" s="228">
        <v>0.00117</v>
      </c>
      <c r="Y185" s="228">
        <f>X185*K185</f>
        <v>0.01369485</v>
      </c>
      <c r="Z185" s="228">
        <v>0</v>
      </c>
      <c r="AA185" s="229">
        <f>Z185*K185</f>
        <v>0</v>
      </c>
      <c r="AR185" s="23" t="s">
        <v>319</v>
      </c>
      <c r="AT185" s="23" t="s">
        <v>341</v>
      </c>
      <c r="AU185" s="23" t="s">
        <v>90</v>
      </c>
      <c r="AY185" s="23" t="s">
        <v>178</v>
      </c>
      <c r="BE185" s="147">
        <f>IF(U185="základná",N185,0)</f>
        <v>0</v>
      </c>
      <c r="BF185" s="147">
        <f>IF(U185="znížená",N185,0)</f>
        <v>0</v>
      </c>
      <c r="BG185" s="147">
        <f>IF(U185="zákl. prenesená",N185,0)</f>
        <v>0</v>
      </c>
      <c r="BH185" s="147">
        <f>IF(U185="zníž. prenesená",N185,0)</f>
        <v>0</v>
      </c>
      <c r="BI185" s="147">
        <f>IF(U185="nulová",N185,0)</f>
        <v>0</v>
      </c>
      <c r="BJ185" s="23" t="s">
        <v>90</v>
      </c>
      <c r="BK185" s="147">
        <f>ROUND(L185*K185,2)</f>
        <v>0</v>
      </c>
      <c r="BL185" s="23" t="s">
        <v>248</v>
      </c>
      <c r="BM185" s="23" t="s">
        <v>549</v>
      </c>
    </row>
    <row r="186" s="1" customFormat="1" ht="38.25" customHeight="1">
      <c r="B186" s="185"/>
      <c r="C186" s="220" t="s">
        <v>335</v>
      </c>
      <c r="D186" s="220" t="s">
        <v>179</v>
      </c>
      <c r="E186" s="221" t="s">
        <v>550</v>
      </c>
      <c r="F186" s="222" t="s">
        <v>551</v>
      </c>
      <c r="G186" s="222"/>
      <c r="H186" s="222"/>
      <c r="I186" s="222"/>
      <c r="J186" s="223" t="s">
        <v>182</v>
      </c>
      <c r="K186" s="224">
        <v>376.04899999999998</v>
      </c>
      <c r="L186" s="225">
        <v>0</v>
      </c>
      <c r="M186" s="225"/>
      <c r="N186" s="226">
        <f>ROUND(L186*K186,2)</f>
        <v>0</v>
      </c>
      <c r="O186" s="226"/>
      <c r="P186" s="226"/>
      <c r="Q186" s="226"/>
      <c r="R186" s="189"/>
      <c r="T186" s="227" t="s">
        <v>5</v>
      </c>
      <c r="U186" s="57" t="s">
        <v>45</v>
      </c>
      <c r="V186" s="48"/>
      <c r="W186" s="228">
        <f>V186*K186</f>
        <v>0</v>
      </c>
      <c r="X186" s="228">
        <v>0.00012</v>
      </c>
      <c r="Y186" s="228">
        <f>X186*K186</f>
        <v>0.04512588</v>
      </c>
      <c r="Z186" s="228">
        <v>0</v>
      </c>
      <c r="AA186" s="229">
        <f>Z186*K186</f>
        <v>0</v>
      </c>
      <c r="AR186" s="23" t="s">
        <v>248</v>
      </c>
      <c r="AT186" s="23" t="s">
        <v>179</v>
      </c>
      <c r="AU186" s="23" t="s">
        <v>90</v>
      </c>
      <c r="AY186" s="23" t="s">
        <v>178</v>
      </c>
      <c r="BE186" s="147">
        <f>IF(U186="základná",N186,0)</f>
        <v>0</v>
      </c>
      <c r="BF186" s="147">
        <f>IF(U186="znížená",N186,0)</f>
        <v>0</v>
      </c>
      <c r="BG186" s="147">
        <f>IF(U186="zákl. prenesená",N186,0)</f>
        <v>0</v>
      </c>
      <c r="BH186" s="147">
        <f>IF(U186="zníž. prenesená",N186,0)</f>
        <v>0</v>
      </c>
      <c r="BI186" s="147">
        <f>IF(U186="nulová",N186,0)</f>
        <v>0</v>
      </c>
      <c r="BJ186" s="23" t="s">
        <v>90</v>
      </c>
      <c r="BK186" s="147">
        <f>ROUND(L186*K186,2)</f>
        <v>0</v>
      </c>
      <c r="BL186" s="23" t="s">
        <v>248</v>
      </c>
      <c r="BM186" s="23" t="s">
        <v>552</v>
      </c>
    </row>
    <row r="187" s="11" customFormat="1" ht="16.5" customHeight="1">
      <c r="B187" s="230"/>
      <c r="C187" s="231"/>
      <c r="D187" s="231"/>
      <c r="E187" s="232" t="s">
        <v>5</v>
      </c>
      <c r="F187" s="233" t="s">
        <v>553</v>
      </c>
      <c r="G187" s="234"/>
      <c r="H187" s="234"/>
      <c r="I187" s="234"/>
      <c r="J187" s="231"/>
      <c r="K187" s="235">
        <v>376.04899999999998</v>
      </c>
      <c r="L187" s="231"/>
      <c r="M187" s="231"/>
      <c r="N187" s="231"/>
      <c r="O187" s="231"/>
      <c r="P187" s="231"/>
      <c r="Q187" s="231"/>
      <c r="R187" s="236"/>
      <c r="T187" s="237"/>
      <c r="U187" s="231"/>
      <c r="V187" s="231"/>
      <c r="W187" s="231"/>
      <c r="X187" s="231"/>
      <c r="Y187" s="231"/>
      <c r="Z187" s="231"/>
      <c r="AA187" s="238"/>
      <c r="AT187" s="239" t="s">
        <v>186</v>
      </c>
      <c r="AU187" s="239" t="s">
        <v>90</v>
      </c>
      <c r="AV187" s="11" t="s">
        <v>90</v>
      </c>
      <c r="AW187" s="11" t="s">
        <v>34</v>
      </c>
      <c r="AX187" s="11" t="s">
        <v>85</v>
      </c>
      <c r="AY187" s="239" t="s">
        <v>178</v>
      </c>
    </row>
    <row r="188" s="1" customFormat="1" ht="25.5" customHeight="1">
      <c r="B188" s="185"/>
      <c r="C188" s="256" t="s">
        <v>340</v>
      </c>
      <c r="D188" s="256" t="s">
        <v>341</v>
      </c>
      <c r="E188" s="257" t="s">
        <v>554</v>
      </c>
      <c r="F188" s="258" t="s">
        <v>555</v>
      </c>
      <c r="G188" s="258"/>
      <c r="H188" s="258"/>
      <c r="I188" s="258"/>
      <c r="J188" s="259" t="s">
        <v>182</v>
      </c>
      <c r="K188" s="260">
        <v>383.56999999999999</v>
      </c>
      <c r="L188" s="261">
        <v>0</v>
      </c>
      <c r="M188" s="261"/>
      <c r="N188" s="262">
        <f>ROUND(L188*K188,2)</f>
        <v>0</v>
      </c>
      <c r="O188" s="226"/>
      <c r="P188" s="226"/>
      <c r="Q188" s="226"/>
      <c r="R188" s="189"/>
      <c r="T188" s="227" t="s">
        <v>5</v>
      </c>
      <c r="U188" s="57" t="s">
        <v>45</v>
      </c>
      <c r="V188" s="48"/>
      <c r="W188" s="228">
        <f>V188*K188</f>
        <v>0</v>
      </c>
      <c r="X188" s="228">
        <v>0.00156</v>
      </c>
      <c r="Y188" s="228">
        <f>X188*K188</f>
        <v>0.59836919999999993</v>
      </c>
      <c r="Z188" s="228">
        <v>0</v>
      </c>
      <c r="AA188" s="229">
        <f>Z188*K188</f>
        <v>0</v>
      </c>
      <c r="AR188" s="23" t="s">
        <v>319</v>
      </c>
      <c r="AT188" s="23" t="s">
        <v>341</v>
      </c>
      <c r="AU188" s="23" t="s">
        <v>90</v>
      </c>
      <c r="AY188" s="23" t="s">
        <v>178</v>
      </c>
      <c r="BE188" s="147">
        <f>IF(U188="základná",N188,0)</f>
        <v>0</v>
      </c>
      <c r="BF188" s="147">
        <f>IF(U188="znížená",N188,0)</f>
        <v>0</v>
      </c>
      <c r="BG188" s="147">
        <f>IF(U188="zákl. prenesená",N188,0)</f>
        <v>0</v>
      </c>
      <c r="BH188" s="147">
        <f>IF(U188="zníž. prenesená",N188,0)</f>
        <v>0</v>
      </c>
      <c r="BI188" s="147">
        <f>IF(U188="nulová",N188,0)</f>
        <v>0</v>
      </c>
      <c r="BJ188" s="23" t="s">
        <v>90</v>
      </c>
      <c r="BK188" s="147">
        <f>ROUND(L188*K188,2)</f>
        <v>0</v>
      </c>
      <c r="BL188" s="23" t="s">
        <v>248</v>
      </c>
      <c r="BM188" s="23" t="s">
        <v>556</v>
      </c>
    </row>
    <row r="189" s="1" customFormat="1" ht="16.5" customHeight="1">
      <c r="B189" s="47"/>
      <c r="C189" s="48"/>
      <c r="D189" s="48"/>
      <c r="E189" s="48"/>
      <c r="F189" s="240" t="s">
        <v>557</v>
      </c>
      <c r="G189" s="68"/>
      <c r="H189" s="68"/>
      <c r="I189" s="68"/>
      <c r="J189" s="48"/>
      <c r="K189" s="48"/>
      <c r="L189" s="48"/>
      <c r="M189" s="48"/>
      <c r="N189" s="48"/>
      <c r="O189" s="48"/>
      <c r="P189" s="48"/>
      <c r="Q189" s="48"/>
      <c r="R189" s="49"/>
      <c r="T189" s="241"/>
      <c r="U189" s="48"/>
      <c r="V189" s="48"/>
      <c r="W189" s="48"/>
      <c r="X189" s="48"/>
      <c r="Y189" s="48"/>
      <c r="Z189" s="48"/>
      <c r="AA189" s="95"/>
      <c r="AT189" s="23" t="s">
        <v>289</v>
      </c>
      <c r="AU189" s="23" t="s">
        <v>90</v>
      </c>
    </row>
    <row r="190" s="1" customFormat="1" ht="25.5" customHeight="1">
      <c r="B190" s="185"/>
      <c r="C190" s="256" t="s">
        <v>346</v>
      </c>
      <c r="D190" s="256" t="s">
        <v>341</v>
      </c>
      <c r="E190" s="257" t="s">
        <v>558</v>
      </c>
      <c r="F190" s="258" t="s">
        <v>559</v>
      </c>
      <c r="G190" s="258"/>
      <c r="H190" s="258"/>
      <c r="I190" s="258"/>
      <c r="J190" s="259" t="s">
        <v>182</v>
      </c>
      <c r="K190" s="260">
        <v>383.56999999999999</v>
      </c>
      <c r="L190" s="261">
        <v>0</v>
      </c>
      <c r="M190" s="261"/>
      <c r="N190" s="262">
        <f>ROUND(L190*K190,2)</f>
        <v>0</v>
      </c>
      <c r="O190" s="226"/>
      <c r="P190" s="226"/>
      <c r="Q190" s="226"/>
      <c r="R190" s="189"/>
      <c r="T190" s="227" t="s">
        <v>5</v>
      </c>
      <c r="U190" s="57" t="s">
        <v>45</v>
      </c>
      <c r="V190" s="48"/>
      <c r="W190" s="228">
        <f>V190*K190</f>
        <v>0</v>
      </c>
      <c r="X190" s="228">
        <v>0.0023400000000000001</v>
      </c>
      <c r="Y190" s="228">
        <f>X190*K190</f>
        <v>0.89755379999999996</v>
      </c>
      <c r="Z190" s="228">
        <v>0</v>
      </c>
      <c r="AA190" s="229">
        <f>Z190*K190</f>
        <v>0</v>
      </c>
      <c r="AR190" s="23" t="s">
        <v>319</v>
      </c>
      <c r="AT190" s="23" t="s">
        <v>341</v>
      </c>
      <c r="AU190" s="23" t="s">
        <v>90</v>
      </c>
      <c r="AY190" s="23" t="s">
        <v>178</v>
      </c>
      <c r="BE190" s="147">
        <f>IF(U190="základná",N190,0)</f>
        <v>0</v>
      </c>
      <c r="BF190" s="147">
        <f>IF(U190="znížená",N190,0)</f>
        <v>0</v>
      </c>
      <c r="BG190" s="147">
        <f>IF(U190="zákl. prenesená",N190,0)</f>
        <v>0</v>
      </c>
      <c r="BH190" s="147">
        <f>IF(U190="zníž. prenesená",N190,0)</f>
        <v>0</v>
      </c>
      <c r="BI190" s="147">
        <f>IF(U190="nulová",N190,0)</f>
        <v>0</v>
      </c>
      <c r="BJ190" s="23" t="s">
        <v>90</v>
      </c>
      <c r="BK190" s="147">
        <f>ROUND(L190*K190,2)</f>
        <v>0</v>
      </c>
      <c r="BL190" s="23" t="s">
        <v>248</v>
      </c>
      <c r="BM190" s="23" t="s">
        <v>560</v>
      </c>
    </row>
    <row r="191" s="1" customFormat="1" ht="16.5" customHeight="1">
      <c r="B191" s="47"/>
      <c r="C191" s="48"/>
      <c r="D191" s="48"/>
      <c r="E191" s="48"/>
      <c r="F191" s="240" t="s">
        <v>557</v>
      </c>
      <c r="G191" s="68"/>
      <c r="H191" s="68"/>
      <c r="I191" s="68"/>
      <c r="J191" s="48"/>
      <c r="K191" s="48"/>
      <c r="L191" s="48"/>
      <c r="M191" s="48"/>
      <c r="N191" s="48"/>
      <c r="O191" s="48"/>
      <c r="P191" s="48"/>
      <c r="Q191" s="48"/>
      <c r="R191" s="49"/>
      <c r="T191" s="241"/>
      <c r="U191" s="48"/>
      <c r="V191" s="48"/>
      <c r="W191" s="48"/>
      <c r="X191" s="48"/>
      <c r="Y191" s="48"/>
      <c r="Z191" s="48"/>
      <c r="AA191" s="95"/>
      <c r="AT191" s="23" t="s">
        <v>289</v>
      </c>
      <c r="AU191" s="23" t="s">
        <v>90</v>
      </c>
    </row>
    <row r="192" s="1" customFormat="1" ht="25.5" customHeight="1">
      <c r="B192" s="185"/>
      <c r="C192" s="220" t="s">
        <v>351</v>
      </c>
      <c r="D192" s="220" t="s">
        <v>179</v>
      </c>
      <c r="E192" s="221" t="s">
        <v>561</v>
      </c>
      <c r="F192" s="222" t="s">
        <v>562</v>
      </c>
      <c r="G192" s="222"/>
      <c r="H192" s="222"/>
      <c r="I192" s="222"/>
      <c r="J192" s="223" t="s">
        <v>182</v>
      </c>
      <c r="K192" s="224">
        <v>51.353999999999999</v>
      </c>
      <c r="L192" s="225">
        <v>0</v>
      </c>
      <c r="M192" s="225"/>
      <c r="N192" s="226">
        <f>ROUND(L192*K192,2)</f>
        <v>0</v>
      </c>
      <c r="O192" s="226"/>
      <c r="P192" s="226"/>
      <c r="Q192" s="226"/>
      <c r="R192" s="189"/>
      <c r="T192" s="227" t="s">
        <v>5</v>
      </c>
      <c r="U192" s="57" t="s">
        <v>45</v>
      </c>
      <c r="V192" s="48"/>
      <c r="W192" s="228">
        <f>V192*K192</f>
        <v>0</v>
      </c>
      <c r="X192" s="228">
        <v>0.0060000000000000001</v>
      </c>
      <c r="Y192" s="228">
        <f>X192*K192</f>
        <v>0.30812400000000001</v>
      </c>
      <c r="Z192" s="228">
        <v>0</v>
      </c>
      <c r="AA192" s="229">
        <f>Z192*K192</f>
        <v>0</v>
      </c>
      <c r="AR192" s="23" t="s">
        <v>248</v>
      </c>
      <c r="AT192" s="23" t="s">
        <v>179</v>
      </c>
      <c r="AU192" s="23" t="s">
        <v>90</v>
      </c>
      <c r="AY192" s="23" t="s">
        <v>178</v>
      </c>
      <c r="BE192" s="147">
        <f>IF(U192="základná",N192,0)</f>
        <v>0</v>
      </c>
      <c r="BF192" s="147">
        <f>IF(U192="znížená",N192,0)</f>
        <v>0</v>
      </c>
      <c r="BG192" s="147">
        <f>IF(U192="zákl. prenesená",N192,0)</f>
        <v>0</v>
      </c>
      <c r="BH192" s="147">
        <f>IF(U192="zníž. prenesená",N192,0)</f>
        <v>0</v>
      </c>
      <c r="BI192" s="147">
        <f>IF(U192="nulová",N192,0)</f>
        <v>0</v>
      </c>
      <c r="BJ192" s="23" t="s">
        <v>90</v>
      </c>
      <c r="BK192" s="147">
        <f>ROUND(L192*K192,2)</f>
        <v>0</v>
      </c>
      <c r="BL192" s="23" t="s">
        <v>248</v>
      </c>
      <c r="BM192" s="23" t="s">
        <v>563</v>
      </c>
    </row>
    <row r="193" s="11" customFormat="1" ht="16.5" customHeight="1">
      <c r="B193" s="230"/>
      <c r="C193" s="231"/>
      <c r="D193" s="231"/>
      <c r="E193" s="232" t="s">
        <v>5</v>
      </c>
      <c r="F193" s="233" t="s">
        <v>564</v>
      </c>
      <c r="G193" s="234"/>
      <c r="H193" s="234"/>
      <c r="I193" s="234"/>
      <c r="J193" s="231"/>
      <c r="K193" s="235">
        <v>51.353999999999999</v>
      </c>
      <c r="L193" s="231"/>
      <c r="M193" s="231"/>
      <c r="N193" s="231"/>
      <c r="O193" s="231"/>
      <c r="P193" s="231"/>
      <c r="Q193" s="231"/>
      <c r="R193" s="236"/>
      <c r="T193" s="237"/>
      <c r="U193" s="231"/>
      <c r="V193" s="231"/>
      <c r="W193" s="231"/>
      <c r="X193" s="231"/>
      <c r="Y193" s="231"/>
      <c r="Z193" s="231"/>
      <c r="AA193" s="238"/>
      <c r="AT193" s="239" t="s">
        <v>186</v>
      </c>
      <c r="AU193" s="239" t="s">
        <v>90</v>
      </c>
      <c r="AV193" s="11" t="s">
        <v>90</v>
      </c>
      <c r="AW193" s="11" t="s">
        <v>34</v>
      </c>
      <c r="AX193" s="11" t="s">
        <v>85</v>
      </c>
      <c r="AY193" s="239" t="s">
        <v>178</v>
      </c>
    </row>
    <row r="194" s="1" customFormat="1" ht="25.5" customHeight="1">
      <c r="B194" s="185"/>
      <c r="C194" s="256" t="s">
        <v>357</v>
      </c>
      <c r="D194" s="256" t="s">
        <v>341</v>
      </c>
      <c r="E194" s="257" t="s">
        <v>565</v>
      </c>
      <c r="F194" s="258" t="s">
        <v>566</v>
      </c>
      <c r="G194" s="258"/>
      <c r="H194" s="258"/>
      <c r="I194" s="258"/>
      <c r="J194" s="259" t="s">
        <v>182</v>
      </c>
      <c r="K194" s="260">
        <v>52.381</v>
      </c>
      <c r="L194" s="261">
        <v>0</v>
      </c>
      <c r="M194" s="261"/>
      <c r="N194" s="262">
        <f>ROUND(L194*K194,2)</f>
        <v>0</v>
      </c>
      <c r="O194" s="226"/>
      <c r="P194" s="226"/>
      <c r="Q194" s="226"/>
      <c r="R194" s="189"/>
      <c r="T194" s="227" t="s">
        <v>5</v>
      </c>
      <c r="U194" s="57" t="s">
        <v>45</v>
      </c>
      <c r="V194" s="48"/>
      <c r="W194" s="228">
        <f>V194*K194</f>
        <v>0</v>
      </c>
      <c r="X194" s="228">
        <v>0.00165</v>
      </c>
      <c r="Y194" s="228">
        <f>X194*K194</f>
        <v>0.086428649999999996</v>
      </c>
      <c r="Z194" s="228">
        <v>0</v>
      </c>
      <c r="AA194" s="229">
        <f>Z194*K194</f>
        <v>0</v>
      </c>
      <c r="AR194" s="23" t="s">
        <v>319</v>
      </c>
      <c r="AT194" s="23" t="s">
        <v>341</v>
      </c>
      <c r="AU194" s="23" t="s">
        <v>90</v>
      </c>
      <c r="AY194" s="23" t="s">
        <v>178</v>
      </c>
      <c r="BE194" s="147">
        <f>IF(U194="základná",N194,0)</f>
        <v>0</v>
      </c>
      <c r="BF194" s="147">
        <f>IF(U194="znížená",N194,0)</f>
        <v>0</v>
      </c>
      <c r="BG194" s="147">
        <f>IF(U194="zákl. prenesená",N194,0)</f>
        <v>0</v>
      </c>
      <c r="BH194" s="147">
        <f>IF(U194="zníž. prenesená",N194,0)</f>
        <v>0</v>
      </c>
      <c r="BI194" s="147">
        <f>IF(U194="nulová",N194,0)</f>
        <v>0</v>
      </c>
      <c r="BJ194" s="23" t="s">
        <v>90</v>
      </c>
      <c r="BK194" s="147">
        <f>ROUND(L194*K194,2)</f>
        <v>0</v>
      </c>
      <c r="BL194" s="23" t="s">
        <v>248</v>
      </c>
      <c r="BM194" s="23" t="s">
        <v>567</v>
      </c>
    </row>
    <row r="195" s="1" customFormat="1" ht="25.5" customHeight="1">
      <c r="B195" s="185"/>
      <c r="C195" s="220" t="s">
        <v>364</v>
      </c>
      <c r="D195" s="220" t="s">
        <v>179</v>
      </c>
      <c r="E195" s="221" t="s">
        <v>347</v>
      </c>
      <c r="F195" s="222" t="s">
        <v>348</v>
      </c>
      <c r="G195" s="222"/>
      <c r="H195" s="222"/>
      <c r="I195" s="222"/>
      <c r="J195" s="223" t="s">
        <v>349</v>
      </c>
      <c r="K195" s="263">
        <v>0</v>
      </c>
      <c r="L195" s="225">
        <v>0</v>
      </c>
      <c r="M195" s="225"/>
      <c r="N195" s="226">
        <f>ROUND(L195*K195,2)</f>
        <v>0</v>
      </c>
      <c r="O195" s="226"/>
      <c r="P195" s="226"/>
      <c r="Q195" s="226"/>
      <c r="R195" s="189"/>
      <c r="T195" s="227" t="s">
        <v>5</v>
      </c>
      <c r="U195" s="57" t="s">
        <v>45</v>
      </c>
      <c r="V195" s="48"/>
      <c r="W195" s="228">
        <f>V195*K195</f>
        <v>0</v>
      </c>
      <c r="X195" s="228">
        <v>0</v>
      </c>
      <c r="Y195" s="228">
        <f>X195*K195</f>
        <v>0</v>
      </c>
      <c r="Z195" s="228">
        <v>0</v>
      </c>
      <c r="AA195" s="229">
        <f>Z195*K195</f>
        <v>0</v>
      </c>
      <c r="AR195" s="23" t="s">
        <v>248</v>
      </c>
      <c r="AT195" s="23" t="s">
        <v>179</v>
      </c>
      <c r="AU195" s="23" t="s">
        <v>90</v>
      </c>
      <c r="AY195" s="23" t="s">
        <v>178</v>
      </c>
      <c r="BE195" s="147">
        <f>IF(U195="základná",N195,0)</f>
        <v>0</v>
      </c>
      <c r="BF195" s="147">
        <f>IF(U195="znížená",N195,0)</f>
        <v>0</v>
      </c>
      <c r="BG195" s="147">
        <f>IF(U195="zákl. prenesená",N195,0)</f>
        <v>0</v>
      </c>
      <c r="BH195" s="147">
        <f>IF(U195="zníž. prenesená",N195,0)</f>
        <v>0</v>
      </c>
      <c r="BI195" s="147">
        <f>IF(U195="nulová",N195,0)</f>
        <v>0</v>
      </c>
      <c r="BJ195" s="23" t="s">
        <v>90</v>
      </c>
      <c r="BK195" s="147">
        <f>ROUND(L195*K195,2)</f>
        <v>0</v>
      </c>
      <c r="BL195" s="23" t="s">
        <v>248</v>
      </c>
      <c r="BM195" s="23" t="s">
        <v>568</v>
      </c>
    </row>
    <row r="196" s="10" customFormat="1" ht="29.88" customHeight="1">
      <c r="B196" s="207"/>
      <c r="C196" s="208"/>
      <c r="D196" s="217" t="s">
        <v>459</v>
      </c>
      <c r="E196" s="217"/>
      <c r="F196" s="217"/>
      <c r="G196" s="217"/>
      <c r="H196" s="217"/>
      <c r="I196" s="217"/>
      <c r="J196" s="217"/>
      <c r="K196" s="217"/>
      <c r="L196" s="217"/>
      <c r="M196" s="217"/>
      <c r="N196" s="252">
        <f>BK196</f>
        <v>0</v>
      </c>
      <c r="O196" s="253"/>
      <c r="P196" s="253"/>
      <c r="Q196" s="253"/>
      <c r="R196" s="210"/>
      <c r="T196" s="211"/>
      <c r="U196" s="208"/>
      <c r="V196" s="208"/>
      <c r="W196" s="212">
        <f>SUM(W197:W198)</f>
        <v>0</v>
      </c>
      <c r="X196" s="208"/>
      <c r="Y196" s="212">
        <f>SUM(Y197:Y198)</f>
        <v>0</v>
      </c>
      <c r="Z196" s="208"/>
      <c r="AA196" s="213">
        <f>SUM(AA197:AA198)</f>
        <v>0.080439999999999998</v>
      </c>
      <c r="AR196" s="214" t="s">
        <v>90</v>
      </c>
      <c r="AT196" s="215" t="s">
        <v>77</v>
      </c>
      <c r="AU196" s="215" t="s">
        <v>85</v>
      </c>
      <c r="AY196" s="214" t="s">
        <v>178</v>
      </c>
      <c r="BK196" s="216">
        <f>SUM(BK197:BK198)</f>
        <v>0</v>
      </c>
    </row>
    <row r="197" s="1" customFormat="1" ht="25.5" customHeight="1">
      <c r="B197" s="185"/>
      <c r="C197" s="220" t="s">
        <v>372</v>
      </c>
      <c r="D197" s="220" t="s">
        <v>179</v>
      </c>
      <c r="E197" s="221" t="s">
        <v>569</v>
      </c>
      <c r="F197" s="222" t="s">
        <v>570</v>
      </c>
      <c r="G197" s="222"/>
      <c r="H197" s="222"/>
      <c r="I197" s="222"/>
      <c r="J197" s="223" t="s">
        <v>278</v>
      </c>
      <c r="K197" s="224">
        <v>4</v>
      </c>
      <c r="L197" s="225">
        <v>0</v>
      </c>
      <c r="M197" s="225"/>
      <c r="N197" s="226">
        <f>ROUND(L197*K197,2)</f>
        <v>0</v>
      </c>
      <c r="O197" s="226"/>
      <c r="P197" s="226"/>
      <c r="Q197" s="226"/>
      <c r="R197" s="189"/>
      <c r="T197" s="227" t="s">
        <v>5</v>
      </c>
      <c r="U197" s="57" t="s">
        <v>45</v>
      </c>
      <c r="V197" s="48"/>
      <c r="W197" s="228">
        <f>V197*K197</f>
        <v>0</v>
      </c>
      <c r="X197" s="228">
        <v>0</v>
      </c>
      <c r="Y197" s="228">
        <f>X197*K197</f>
        <v>0</v>
      </c>
      <c r="Z197" s="228">
        <v>0.020109999999999999</v>
      </c>
      <c r="AA197" s="229">
        <f>Z197*K197</f>
        <v>0.080439999999999998</v>
      </c>
      <c r="AR197" s="23" t="s">
        <v>248</v>
      </c>
      <c r="AT197" s="23" t="s">
        <v>179</v>
      </c>
      <c r="AU197" s="23" t="s">
        <v>90</v>
      </c>
      <c r="AY197" s="23" t="s">
        <v>178</v>
      </c>
      <c r="BE197" s="147">
        <f>IF(U197="základná",N197,0)</f>
        <v>0</v>
      </c>
      <c r="BF197" s="147">
        <f>IF(U197="znížená",N197,0)</f>
        <v>0</v>
      </c>
      <c r="BG197" s="147">
        <f>IF(U197="zákl. prenesená",N197,0)</f>
        <v>0</v>
      </c>
      <c r="BH197" s="147">
        <f>IF(U197="zníž. prenesená",N197,0)</f>
        <v>0</v>
      </c>
      <c r="BI197" s="147">
        <f>IF(U197="nulová",N197,0)</f>
        <v>0</v>
      </c>
      <c r="BJ197" s="23" t="s">
        <v>90</v>
      </c>
      <c r="BK197" s="147">
        <f>ROUND(L197*K197,2)</f>
        <v>0</v>
      </c>
      <c r="BL197" s="23" t="s">
        <v>248</v>
      </c>
      <c r="BM197" s="23" t="s">
        <v>571</v>
      </c>
    </row>
    <row r="198" s="1" customFormat="1" ht="16.5" customHeight="1">
      <c r="B198" s="47"/>
      <c r="C198" s="48"/>
      <c r="D198" s="48"/>
      <c r="E198" s="48"/>
      <c r="F198" s="240" t="s">
        <v>572</v>
      </c>
      <c r="G198" s="68"/>
      <c r="H198" s="68"/>
      <c r="I198" s="68"/>
      <c r="J198" s="48"/>
      <c r="K198" s="48"/>
      <c r="L198" s="48"/>
      <c r="M198" s="48"/>
      <c r="N198" s="48"/>
      <c r="O198" s="48"/>
      <c r="P198" s="48"/>
      <c r="Q198" s="48"/>
      <c r="R198" s="49"/>
      <c r="T198" s="241"/>
      <c r="U198" s="48"/>
      <c r="V198" s="48"/>
      <c r="W198" s="48"/>
      <c r="X198" s="48"/>
      <c r="Y198" s="48"/>
      <c r="Z198" s="48"/>
      <c r="AA198" s="95"/>
      <c r="AT198" s="23" t="s">
        <v>289</v>
      </c>
      <c r="AU198" s="23" t="s">
        <v>90</v>
      </c>
    </row>
    <row r="199" s="10" customFormat="1" ht="29.88" customHeight="1">
      <c r="B199" s="207"/>
      <c r="C199" s="208"/>
      <c r="D199" s="217" t="s">
        <v>144</v>
      </c>
      <c r="E199" s="217"/>
      <c r="F199" s="217"/>
      <c r="G199" s="217"/>
      <c r="H199" s="217"/>
      <c r="I199" s="217"/>
      <c r="J199" s="217"/>
      <c r="K199" s="217"/>
      <c r="L199" s="217"/>
      <c r="M199" s="217"/>
      <c r="N199" s="218">
        <f>BK199</f>
        <v>0</v>
      </c>
      <c r="O199" s="219"/>
      <c r="P199" s="219"/>
      <c r="Q199" s="219"/>
      <c r="R199" s="210"/>
      <c r="T199" s="211"/>
      <c r="U199" s="208"/>
      <c r="V199" s="208"/>
      <c r="W199" s="212">
        <f>SUM(W200:W217)</f>
        <v>0</v>
      </c>
      <c r="X199" s="208"/>
      <c r="Y199" s="212">
        <f>SUM(Y200:Y217)</f>
        <v>0.86585410499999993</v>
      </c>
      <c r="Z199" s="208"/>
      <c r="AA199" s="213">
        <f>SUM(AA200:AA217)</f>
        <v>0.31637239999999994</v>
      </c>
      <c r="AR199" s="214" t="s">
        <v>90</v>
      </c>
      <c r="AT199" s="215" t="s">
        <v>77</v>
      </c>
      <c r="AU199" s="215" t="s">
        <v>85</v>
      </c>
      <c r="AY199" s="214" t="s">
        <v>178</v>
      </c>
      <c r="BK199" s="216">
        <f>SUM(BK200:BK217)</f>
        <v>0</v>
      </c>
    </row>
    <row r="200" s="1" customFormat="1" ht="25.5" customHeight="1">
      <c r="B200" s="185"/>
      <c r="C200" s="220" t="s">
        <v>377</v>
      </c>
      <c r="D200" s="220" t="s">
        <v>179</v>
      </c>
      <c r="E200" s="221" t="s">
        <v>352</v>
      </c>
      <c r="F200" s="222" t="s">
        <v>353</v>
      </c>
      <c r="G200" s="222"/>
      <c r="H200" s="222"/>
      <c r="I200" s="222"/>
      <c r="J200" s="223" t="s">
        <v>182</v>
      </c>
      <c r="K200" s="224">
        <v>2.7200000000000002</v>
      </c>
      <c r="L200" s="225">
        <v>0</v>
      </c>
      <c r="M200" s="225"/>
      <c r="N200" s="226">
        <f>ROUND(L200*K200,2)</f>
        <v>0</v>
      </c>
      <c r="O200" s="226"/>
      <c r="P200" s="226"/>
      <c r="Q200" s="226"/>
      <c r="R200" s="189"/>
      <c r="T200" s="227" t="s">
        <v>5</v>
      </c>
      <c r="U200" s="57" t="s">
        <v>45</v>
      </c>
      <c r="V200" s="48"/>
      <c r="W200" s="228">
        <f>V200*K200</f>
        <v>0</v>
      </c>
      <c r="X200" s="228">
        <v>0</v>
      </c>
      <c r="Y200" s="228">
        <f>X200*K200</f>
        <v>0</v>
      </c>
      <c r="Z200" s="228">
        <v>0.0074200000000000004</v>
      </c>
      <c r="AA200" s="229">
        <f>Z200*K200</f>
        <v>0.020182400000000003</v>
      </c>
      <c r="AR200" s="23" t="s">
        <v>248</v>
      </c>
      <c r="AT200" s="23" t="s">
        <v>179</v>
      </c>
      <c r="AU200" s="23" t="s">
        <v>90</v>
      </c>
      <c r="AY200" s="23" t="s">
        <v>178</v>
      </c>
      <c r="BE200" s="147">
        <f>IF(U200="základná",N200,0)</f>
        <v>0</v>
      </c>
      <c r="BF200" s="147">
        <f>IF(U200="znížená",N200,0)</f>
        <v>0</v>
      </c>
      <c r="BG200" s="147">
        <f>IF(U200="zákl. prenesená",N200,0)</f>
        <v>0</v>
      </c>
      <c r="BH200" s="147">
        <f>IF(U200="zníž. prenesená",N200,0)</f>
        <v>0</v>
      </c>
      <c r="BI200" s="147">
        <f>IF(U200="nulová",N200,0)</f>
        <v>0</v>
      </c>
      <c r="BJ200" s="23" t="s">
        <v>90</v>
      </c>
      <c r="BK200" s="147">
        <f>ROUND(L200*K200,2)</f>
        <v>0</v>
      </c>
      <c r="BL200" s="23" t="s">
        <v>248</v>
      </c>
      <c r="BM200" s="23" t="s">
        <v>573</v>
      </c>
    </row>
    <row r="201" s="1" customFormat="1" ht="16.5" customHeight="1">
      <c r="B201" s="47"/>
      <c r="C201" s="48"/>
      <c r="D201" s="48"/>
      <c r="E201" s="48"/>
      <c r="F201" s="240" t="s">
        <v>574</v>
      </c>
      <c r="G201" s="68"/>
      <c r="H201" s="68"/>
      <c r="I201" s="68"/>
      <c r="J201" s="48"/>
      <c r="K201" s="48"/>
      <c r="L201" s="48"/>
      <c r="M201" s="48"/>
      <c r="N201" s="48"/>
      <c r="O201" s="48"/>
      <c r="P201" s="48"/>
      <c r="Q201" s="48"/>
      <c r="R201" s="49"/>
      <c r="T201" s="241"/>
      <c r="U201" s="48"/>
      <c r="V201" s="48"/>
      <c r="W201" s="48"/>
      <c r="X201" s="48"/>
      <c r="Y201" s="48"/>
      <c r="Z201" s="48"/>
      <c r="AA201" s="95"/>
      <c r="AT201" s="23" t="s">
        <v>289</v>
      </c>
      <c r="AU201" s="23" t="s">
        <v>90</v>
      </c>
    </row>
    <row r="202" s="11" customFormat="1" ht="16.5" customHeight="1">
      <c r="B202" s="230"/>
      <c r="C202" s="231"/>
      <c r="D202" s="231"/>
      <c r="E202" s="232" t="s">
        <v>5</v>
      </c>
      <c r="F202" s="242" t="s">
        <v>575</v>
      </c>
      <c r="G202" s="231"/>
      <c r="H202" s="231"/>
      <c r="I202" s="231"/>
      <c r="J202" s="231"/>
      <c r="K202" s="235">
        <v>2.7200000000000002</v>
      </c>
      <c r="L202" s="231"/>
      <c r="M202" s="231"/>
      <c r="N202" s="231"/>
      <c r="O202" s="231"/>
      <c r="P202" s="231"/>
      <c r="Q202" s="231"/>
      <c r="R202" s="236"/>
      <c r="T202" s="237"/>
      <c r="U202" s="231"/>
      <c r="V202" s="231"/>
      <c r="W202" s="231"/>
      <c r="X202" s="231"/>
      <c r="Y202" s="231"/>
      <c r="Z202" s="231"/>
      <c r="AA202" s="238"/>
      <c r="AT202" s="239" t="s">
        <v>186</v>
      </c>
      <c r="AU202" s="239" t="s">
        <v>90</v>
      </c>
      <c r="AV202" s="11" t="s">
        <v>90</v>
      </c>
      <c r="AW202" s="11" t="s">
        <v>34</v>
      </c>
      <c r="AX202" s="11" t="s">
        <v>85</v>
      </c>
      <c r="AY202" s="239" t="s">
        <v>178</v>
      </c>
    </row>
    <row r="203" s="1" customFormat="1" ht="38.25" customHeight="1">
      <c r="B203" s="185"/>
      <c r="C203" s="220" t="s">
        <v>381</v>
      </c>
      <c r="D203" s="220" t="s">
        <v>179</v>
      </c>
      <c r="E203" s="221" t="s">
        <v>576</v>
      </c>
      <c r="F203" s="222" t="s">
        <v>577</v>
      </c>
      <c r="G203" s="222"/>
      <c r="H203" s="222"/>
      <c r="I203" s="222"/>
      <c r="J203" s="223" t="s">
        <v>360</v>
      </c>
      <c r="K203" s="224">
        <v>126.3</v>
      </c>
      <c r="L203" s="225">
        <v>0</v>
      </c>
      <c r="M203" s="225"/>
      <c r="N203" s="226">
        <f>ROUND(L203*K203,2)</f>
        <v>0</v>
      </c>
      <c r="O203" s="226"/>
      <c r="P203" s="226"/>
      <c r="Q203" s="226"/>
      <c r="R203" s="189"/>
      <c r="T203" s="227" t="s">
        <v>5</v>
      </c>
      <c r="U203" s="57" t="s">
        <v>45</v>
      </c>
      <c r="V203" s="48"/>
      <c r="W203" s="228">
        <f>V203*K203</f>
        <v>0</v>
      </c>
      <c r="X203" s="228">
        <v>0</v>
      </c>
      <c r="Y203" s="228">
        <f>X203*K203</f>
        <v>0</v>
      </c>
      <c r="Z203" s="228">
        <v>0.0023</v>
      </c>
      <c r="AA203" s="229">
        <f>Z203*K203</f>
        <v>0.29048999999999997</v>
      </c>
      <c r="AR203" s="23" t="s">
        <v>248</v>
      </c>
      <c r="AT203" s="23" t="s">
        <v>179</v>
      </c>
      <c r="AU203" s="23" t="s">
        <v>90</v>
      </c>
      <c r="AY203" s="23" t="s">
        <v>178</v>
      </c>
      <c r="BE203" s="147">
        <f>IF(U203="základná",N203,0)</f>
        <v>0</v>
      </c>
      <c r="BF203" s="147">
        <f>IF(U203="znížená",N203,0)</f>
        <v>0</v>
      </c>
      <c r="BG203" s="147">
        <f>IF(U203="zákl. prenesená",N203,0)</f>
        <v>0</v>
      </c>
      <c r="BH203" s="147">
        <f>IF(U203="zníž. prenesená",N203,0)</f>
        <v>0</v>
      </c>
      <c r="BI203" s="147">
        <f>IF(U203="nulová",N203,0)</f>
        <v>0</v>
      </c>
      <c r="BJ203" s="23" t="s">
        <v>90</v>
      </c>
      <c r="BK203" s="147">
        <f>ROUND(L203*K203,2)</f>
        <v>0</v>
      </c>
      <c r="BL203" s="23" t="s">
        <v>248</v>
      </c>
      <c r="BM203" s="23" t="s">
        <v>578</v>
      </c>
    </row>
    <row r="204" s="1" customFormat="1" ht="25.5" customHeight="1">
      <c r="B204" s="185"/>
      <c r="C204" s="220" t="s">
        <v>385</v>
      </c>
      <c r="D204" s="220" t="s">
        <v>179</v>
      </c>
      <c r="E204" s="221" t="s">
        <v>579</v>
      </c>
      <c r="F204" s="222" t="s">
        <v>580</v>
      </c>
      <c r="G204" s="222"/>
      <c r="H204" s="222"/>
      <c r="I204" s="222"/>
      <c r="J204" s="223" t="s">
        <v>360</v>
      </c>
      <c r="K204" s="224">
        <v>2</v>
      </c>
      <c r="L204" s="225">
        <v>0</v>
      </c>
      <c r="M204" s="225"/>
      <c r="N204" s="226">
        <f>ROUND(L204*K204,2)</f>
        <v>0</v>
      </c>
      <c r="O204" s="226"/>
      <c r="P204" s="226"/>
      <c r="Q204" s="226"/>
      <c r="R204" s="189"/>
      <c r="T204" s="227" t="s">
        <v>5</v>
      </c>
      <c r="U204" s="57" t="s">
        <v>45</v>
      </c>
      <c r="V204" s="48"/>
      <c r="W204" s="228">
        <f>V204*K204</f>
        <v>0</v>
      </c>
      <c r="X204" s="228">
        <v>0</v>
      </c>
      <c r="Y204" s="228">
        <f>X204*K204</f>
        <v>0</v>
      </c>
      <c r="Z204" s="228">
        <v>0.0028500000000000001</v>
      </c>
      <c r="AA204" s="229">
        <f>Z204*K204</f>
        <v>0.0057000000000000002</v>
      </c>
      <c r="AR204" s="23" t="s">
        <v>248</v>
      </c>
      <c r="AT204" s="23" t="s">
        <v>179</v>
      </c>
      <c r="AU204" s="23" t="s">
        <v>90</v>
      </c>
      <c r="AY204" s="23" t="s">
        <v>178</v>
      </c>
      <c r="BE204" s="147">
        <f>IF(U204="základná",N204,0)</f>
        <v>0</v>
      </c>
      <c r="BF204" s="147">
        <f>IF(U204="znížená",N204,0)</f>
        <v>0</v>
      </c>
      <c r="BG204" s="147">
        <f>IF(U204="zákl. prenesená",N204,0)</f>
        <v>0</v>
      </c>
      <c r="BH204" s="147">
        <f>IF(U204="zníž. prenesená",N204,0)</f>
        <v>0</v>
      </c>
      <c r="BI204" s="147">
        <f>IF(U204="nulová",N204,0)</f>
        <v>0</v>
      </c>
      <c r="BJ204" s="23" t="s">
        <v>90</v>
      </c>
      <c r="BK204" s="147">
        <f>ROUND(L204*K204,2)</f>
        <v>0</v>
      </c>
      <c r="BL204" s="23" t="s">
        <v>248</v>
      </c>
      <c r="BM204" s="23" t="s">
        <v>581</v>
      </c>
    </row>
    <row r="205" s="1" customFormat="1" ht="16.5" customHeight="1">
      <c r="B205" s="47"/>
      <c r="C205" s="48"/>
      <c r="D205" s="48"/>
      <c r="E205" s="48"/>
      <c r="F205" s="240" t="s">
        <v>582</v>
      </c>
      <c r="G205" s="68"/>
      <c r="H205" s="68"/>
      <c r="I205" s="68"/>
      <c r="J205" s="48"/>
      <c r="K205" s="48"/>
      <c r="L205" s="48"/>
      <c r="M205" s="48"/>
      <c r="N205" s="48"/>
      <c r="O205" s="48"/>
      <c r="P205" s="48"/>
      <c r="Q205" s="48"/>
      <c r="R205" s="49"/>
      <c r="T205" s="241"/>
      <c r="U205" s="48"/>
      <c r="V205" s="48"/>
      <c r="W205" s="48"/>
      <c r="X205" s="48"/>
      <c r="Y205" s="48"/>
      <c r="Z205" s="48"/>
      <c r="AA205" s="95"/>
      <c r="AT205" s="23" t="s">
        <v>289</v>
      </c>
      <c r="AU205" s="23" t="s">
        <v>90</v>
      </c>
    </row>
    <row r="206" s="11" customFormat="1" ht="16.5" customHeight="1">
      <c r="B206" s="230"/>
      <c r="C206" s="231"/>
      <c r="D206" s="231"/>
      <c r="E206" s="232" t="s">
        <v>5</v>
      </c>
      <c r="F206" s="242" t="s">
        <v>583</v>
      </c>
      <c r="G206" s="231"/>
      <c r="H206" s="231"/>
      <c r="I206" s="231"/>
      <c r="J206" s="231"/>
      <c r="K206" s="235">
        <v>2</v>
      </c>
      <c r="L206" s="231"/>
      <c r="M206" s="231"/>
      <c r="N206" s="231"/>
      <c r="O206" s="231"/>
      <c r="P206" s="231"/>
      <c r="Q206" s="231"/>
      <c r="R206" s="236"/>
      <c r="T206" s="237"/>
      <c r="U206" s="231"/>
      <c r="V206" s="231"/>
      <c r="W206" s="231"/>
      <c r="X206" s="231"/>
      <c r="Y206" s="231"/>
      <c r="Z206" s="231"/>
      <c r="AA206" s="238"/>
      <c r="AT206" s="239" t="s">
        <v>186</v>
      </c>
      <c r="AU206" s="239" t="s">
        <v>90</v>
      </c>
      <c r="AV206" s="11" t="s">
        <v>90</v>
      </c>
      <c r="AW206" s="11" t="s">
        <v>34</v>
      </c>
      <c r="AX206" s="11" t="s">
        <v>85</v>
      </c>
      <c r="AY206" s="239" t="s">
        <v>178</v>
      </c>
    </row>
    <row r="207" s="1" customFormat="1" ht="16.5" customHeight="1">
      <c r="B207" s="185"/>
      <c r="C207" s="220" t="s">
        <v>389</v>
      </c>
      <c r="D207" s="220" t="s">
        <v>179</v>
      </c>
      <c r="E207" s="221" t="s">
        <v>584</v>
      </c>
      <c r="F207" s="222" t="s">
        <v>585</v>
      </c>
      <c r="G207" s="222"/>
      <c r="H207" s="222"/>
      <c r="I207" s="222"/>
      <c r="J207" s="223" t="s">
        <v>278</v>
      </c>
      <c r="K207" s="224">
        <v>1</v>
      </c>
      <c r="L207" s="225">
        <v>0</v>
      </c>
      <c r="M207" s="225"/>
      <c r="N207" s="226">
        <f>ROUND(L207*K207,2)</f>
        <v>0</v>
      </c>
      <c r="O207" s="226"/>
      <c r="P207" s="226"/>
      <c r="Q207" s="226"/>
      <c r="R207" s="189"/>
      <c r="T207" s="227" t="s">
        <v>5</v>
      </c>
      <c r="U207" s="57" t="s">
        <v>45</v>
      </c>
      <c r="V207" s="48"/>
      <c r="W207" s="228">
        <f>V207*K207</f>
        <v>0</v>
      </c>
      <c r="X207" s="228">
        <v>0.028015999999999999</v>
      </c>
      <c r="Y207" s="228">
        <f>X207*K207</f>
        <v>0.028015999999999999</v>
      </c>
      <c r="Z207" s="228">
        <v>0</v>
      </c>
      <c r="AA207" s="229">
        <f>Z207*K207</f>
        <v>0</v>
      </c>
      <c r="AR207" s="23" t="s">
        <v>248</v>
      </c>
      <c r="AT207" s="23" t="s">
        <v>179</v>
      </c>
      <c r="AU207" s="23" t="s">
        <v>90</v>
      </c>
      <c r="AY207" s="23" t="s">
        <v>178</v>
      </c>
      <c r="BE207" s="147">
        <f>IF(U207="základná",N207,0)</f>
        <v>0</v>
      </c>
      <c r="BF207" s="147">
        <f>IF(U207="znížená",N207,0)</f>
        <v>0</v>
      </c>
      <c r="BG207" s="147">
        <f>IF(U207="zákl. prenesená",N207,0)</f>
        <v>0</v>
      </c>
      <c r="BH207" s="147">
        <f>IF(U207="zníž. prenesená",N207,0)</f>
        <v>0</v>
      </c>
      <c r="BI207" s="147">
        <f>IF(U207="nulová",N207,0)</f>
        <v>0</v>
      </c>
      <c r="BJ207" s="23" t="s">
        <v>90</v>
      </c>
      <c r="BK207" s="147">
        <f>ROUND(L207*K207,2)</f>
        <v>0</v>
      </c>
      <c r="BL207" s="23" t="s">
        <v>248</v>
      </c>
      <c r="BM207" s="23" t="s">
        <v>586</v>
      </c>
    </row>
    <row r="208" s="11" customFormat="1" ht="16.5" customHeight="1">
      <c r="B208" s="230"/>
      <c r="C208" s="231"/>
      <c r="D208" s="231"/>
      <c r="E208" s="232" t="s">
        <v>5</v>
      </c>
      <c r="F208" s="233" t="s">
        <v>85</v>
      </c>
      <c r="G208" s="234"/>
      <c r="H208" s="234"/>
      <c r="I208" s="234"/>
      <c r="J208" s="231"/>
      <c r="K208" s="235">
        <v>1</v>
      </c>
      <c r="L208" s="231"/>
      <c r="M208" s="231"/>
      <c r="N208" s="231"/>
      <c r="O208" s="231"/>
      <c r="P208" s="231"/>
      <c r="Q208" s="231"/>
      <c r="R208" s="236"/>
      <c r="T208" s="237"/>
      <c r="U208" s="231"/>
      <c r="V208" s="231"/>
      <c r="W208" s="231"/>
      <c r="X208" s="231"/>
      <c r="Y208" s="231"/>
      <c r="Z208" s="231"/>
      <c r="AA208" s="238"/>
      <c r="AT208" s="239" t="s">
        <v>186</v>
      </c>
      <c r="AU208" s="239" t="s">
        <v>90</v>
      </c>
      <c r="AV208" s="11" t="s">
        <v>90</v>
      </c>
      <c r="AW208" s="11" t="s">
        <v>34</v>
      </c>
      <c r="AX208" s="11" t="s">
        <v>85</v>
      </c>
      <c r="AY208" s="239" t="s">
        <v>178</v>
      </c>
    </row>
    <row r="209" s="1" customFormat="1" ht="16.5" customHeight="1">
      <c r="B209" s="185"/>
      <c r="C209" s="220" t="s">
        <v>394</v>
      </c>
      <c r="D209" s="220" t="s">
        <v>179</v>
      </c>
      <c r="E209" s="221" t="s">
        <v>587</v>
      </c>
      <c r="F209" s="222" t="s">
        <v>588</v>
      </c>
      <c r="G209" s="222"/>
      <c r="H209" s="222"/>
      <c r="I209" s="222"/>
      <c r="J209" s="223" t="s">
        <v>360</v>
      </c>
      <c r="K209" s="224">
        <v>26</v>
      </c>
      <c r="L209" s="225">
        <v>0</v>
      </c>
      <c r="M209" s="225"/>
      <c r="N209" s="226">
        <f>ROUND(L209*K209,2)</f>
        <v>0</v>
      </c>
      <c r="O209" s="226"/>
      <c r="P209" s="226"/>
      <c r="Q209" s="226"/>
      <c r="R209" s="189"/>
      <c r="T209" s="227" t="s">
        <v>5</v>
      </c>
      <c r="U209" s="57" t="s">
        <v>45</v>
      </c>
      <c r="V209" s="48"/>
      <c r="W209" s="228">
        <f>V209*K209</f>
        <v>0</v>
      </c>
      <c r="X209" s="228">
        <v>0.0080225999999999995</v>
      </c>
      <c r="Y209" s="228">
        <f>X209*K209</f>
        <v>0.20858759999999998</v>
      </c>
      <c r="Z209" s="228">
        <v>0</v>
      </c>
      <c r="AA209" s="229">
        <f>Z209*K209</f>
        <v>0</v>
      </c>
      <c r="AR209" s="23" t="s">
        <v>248</v>
      </c>
      <c r="AT209" s="23" t="s">
        <v>179</v>
      </c>
      <c r="AU209" s="23" t="s">
        <v>90</v>
      </c>
      <c r="AY209" s="23" t="s">
        <v>178</v>
      </c>
      <c r="BE209" s="147">
        <f>IF(U209="základná",N209,0)</f>
        <v>0</v>
      </c>
      <c r="BF209" s="147">
        <f>IF(U209="znížená",N209,0)</f>
        <v>0</v>
      </c>
      <c r="BG209" s="147">
        <f>IF(U209="zákl. prenesená",N209,0)</f>
        <v>0</v>
      </c>
      <c r="BH209" s="147">
        <f>IF(U209="zníž. prenesená",N209,0)</f>
        <v>0</v>
      </c>
      <c r="BI209" s="147">
        <f>IF(U209="nulová",N209,0)</f>
        <v>0</v>
      </c>
      <c r="BJ209" s="23" t="s">
        <v>90</v>
      </c>
      <c r="BK209" s="147">
        <f>ROUND(L209*K209,2)</f>
        <v>0</v>
      </c>
      <c r="BL209" s="23" t="s">
        <v>248</v>
      </c>
      <c r="BM209" s="23" t="s">
        <v>589</v>
      </c>
    </row>
    <row r="210" s="1" customFormat="1" ht="16.5" customHeight="1">
      <c r="B210" s="185"/>
      <c r="C210" s="220" t="s">
        <v>398</v>
      </c>
      <c r="D210" s="220" t="s">
        <v>179</v>
      </c>
      <c r="E210" s="221" t="s">
        <v>590</v>
      </c>
      <c r="F210" s="222" t="s">
        <v>591</v>
      </c>
      <c r="G210" s="222"/>
      <c r="H210" s="222"/>
      <c r="I210" s="222"/>
      <c r="J210" s="223" t="s">
        <v>360</v>
      </c>
      <c r="K210" s="224">
        <v>64</v>
      </c>
      <c r="L210" s="225">
        <v>0</v>
      </c>
      <c r="M210" s="225"/>
      <c r="N210" s="226">
        <f>ROUND(L210*K210,2)</f>
        <v>0</v>
      </c>
      <c r="O210" s="226"/>
      <c r="P210" s="226"/>
      <c r="Q210" s="226"/>
      <c r="R210" s="189"/>
      <c r="T210" s="227" t="s">
        <v>5</v>
      </c>
      <c r="U210" s="57" t="s">
        <v>45</v>
      </c>
      <c r="V210" s="48"/>
      <c r="W210" s="228">
        <f>V210*K210</f>
        <v>0</v>
      </c>
      <c r="X210" s="228">
        <v>0.0063276000000000001</v>
      </c>
      <c r="Y210" s="228">
        <f>X210*K210</f>
        <v>0.4049664</v>
      </c>
      <c r="Z210" s="228">
        <v>0</v>
      </c>
      <c r="AA210" s="229">
        <f>Z210*K210</f>
        <v>0</v>
      </c>
      <c r="AR210" s="23" t="s">
        <v>248</v>
      </c>
      <c r="AT210" s="23" t="s">
        <v>179</v>
      </c>
      <c r="AU210" s="23" t="s">
        <v>90</v>
      </c>
      <c r="AY210" s="23" t="s">
        <v>178</v>
      </c>
      <c r="BE210" s="147">
        <f>IF(U210="základná",N210,0)</f>
        <v>0</v>
      </c>
      <c r="BF210" s="147">
        <f>IF(U210="znížená",N210,0)</f>
        <v>0</v>
      </c>
      <c r="BG210" s="147">
        <f>IF(U210="zákl. prenesená",N210,0)</f>
        <v>0</v>
      </c>
      <c r="BH210" s="147">
        <f>IF(U210="zníž. prenesená",N210,0)</f>
        <v>0</v>
      </c>
      <c r="BI210" s="147">
        <f>IF(U210="nulová",N210,0)</f>
        <v>0</v>
      </c>
      <c r="BJ210" s="23" t="s">
        <v>90</v>
      </c>
      <c r="BK210" s="147">
        <f>ROUND(L210*K210,2)</f>
        <v>0</v>
      </c>
      <c r="BL210" s="23" t="s">
        <v>248</v>
      </c>
      <c r="BM210" s="23" t="s">
        <v>592</v>
      </c>
    </row>
    <row r="211" s="1" customFormat="1" ht="16.5" customHeight="1">
      <c r="B211" s="185"/>
      <c r="C211" s="220" t="s">
        <v>403</v>
      </c>
      <c r="D211" s="220" t="s">
        <v>179</v>
      </c>
      <c r="E211" s="221" t="s">
        <v>593</v>
      </c>
      <c r="F211" s="222" t="s">
        <v>594</v>
      </c>
      <c r="G211" s="222"/>
      <c r="H211" s="222"/>
      <c r="I211" s="222"/>
      <c r="J211" s="223" t="s">
        <v>360</v>
      </c>
      <c r="K211" s="224">
        <v>16.699999999999999</v>
      </c>
      <c r="L211" s="225">
        <v>0</v>
      </c>
      <c r="M211" s="225"/>
      <c r="N211" s="226">
        <f>ROUND(L211*K211,2)</f>
        <v>0</v>
      </c>
      <c r="O211" s="226"/>
      <c r="P211" s="226"/>
      <c r="Q211" s="226"/>
      <c r="R211" s="189"/>
      <c r="T211" s="227" t="s">
        <v>5</v>
      </c>
      <c r="U211" s="57" t="s">
        <v>45</v>
      </c>
      <c r="V211" s="48"/>
      <c r="W211" s="228">
        <f>V211*K211</f>
        <v>0</v>
      </c>
      <c r="X211" s="228">
        <v>0.0067513499999999997</v>
      </c>
      <c r="Y211" s="228">
        <f>X211*K211</f>
        <v>0.11274754499999999</v>
      </c>
      <c r="Z211" s="228">
        <v>0</v>
      </c>
      <c r="AA211" s="229">
        <f>Z211*K211</f>
        <v>0</v>
      </c>
      <c r="AR211" s="23" t="s">
        <v>248</v>
      </c>
      <c r="AT211" s="23" t="s">
        <v>179</v>
      </c>
      <c r="AU211" s="23" t="s">
        <v>90</v>
      </c>
      <c r="AY211" s="23" t="s">
        <v>178</v>
      </c>
      <c r="BE211" s="147">
        <f>IF(U211="základná",N211,0)</f>
        <v>0</v>
      </c>
      <c r="BF211" s="147">
        <f>IF(U211="znížená",N211,0)</f>
        <v>0</v>
      </c>
      <c r="BG211" s="147">
        <f>IF(U211="zákl. prenesená",N211,0)</f>
        <v>0</v>
      </c>
      <c r="BH211" s="147">
        <f>IF(U211="zníž. prenesená",N211,0)</f>
        <v>0</v>
      </c>
      <c r="BI211" s="147">
        <f>IF(U211="nulová",N211,0)</f>
        <v>0</v>
      </c>
      <c r="BJ211" s="23" t="s">
        <v>90</v>
      </c>
      <c r="BK211" s="147">
        <f>ROUND(L211*K211,2)</f>
        <v>0</v>
      </c>
      <c r="BL211" s="23" t="s">
        <v>248</v>
      </c>
      <c r="BM211" s="23" t="s">
        <v>595</v>
      </c>
    </row>
    <row r="212" s="1" customFormat="1" ht="16.5" customHeight="1">
      <c r="B212" s="185"/>
      <c r="C212" s="220" t="s">
        <v>407</v>
      </c>
      <c r="D212" s="220" t="s">
        <v>179</v>
      </c>
      <c r="E212" s="221" t="s">
        <v>596</v>
      </c>
      <c r="F212" s="222" t="s">
        <v>597</v>
      </c>
      <c r="G212" s="222"/>
      <c r="H212" s="222"/>
      <c r="I212" s="222"/>
      <c r="J212" s="223" t="s">
        <v>360</v>
      </c>
      <c r="K212" s="224">
        <v>18</v>
      </c>
      <c r="L212" s="225">
        <v>0</v>
      </c>
      <c r="M212" s="225"/>
      <c r="N212" s="226">
        <f>ROUND(L212*K212,2)</f>
        <v>0</v>
      </c>
      <c r="O212" s="226"/>
      <c r="P212" s="226"/>
      <c r="Q212" s="226"/>
      <c r="R212" s="189"/>
      <c r="T212" s="227" t="s">
        <v>5</v>
      </c>
      <c r="U212" s="57" t="s">
        <v>45</v>
      </c>
      <c r="V212" s="48"/>
      <c r="W212" s="228">
        <f>V212*K212</f>
        <v>0</v>
      </c>
      <c r="X212" s="228">
        <v>0.0053106000000000004</v>
      </c>
      <c r="Y212" s="228">
        <f>X212*K212</f>
        <v>0.095590800000000004</v>
      </c>
      <c r="Z212" s="228">
        <v>0</v>
      </c>
      <c r="AA212" s="229">
        <f>Z212*K212</f>
        <v>0</v>
      </c>
      <c r="AR212" s="23" t="s">
        <v>248</v>
      </c>
      <c r="AT212" s="23" t="s">
        <v>179</v>
      </c>
      <c r="AU212" s="23" t="s">
        <v>90</v>
      </c>
      <c r="AY212" s="23" t="s">
        <v>178</v>
      </c>
      <c r="BE212" s="147">
        <f>IF(U212="základná",N212,0)</f>
        <v>0</v>
      </c>
      <c r="BF212" s="147">
        <f>IF(U212="znížená",N212,0)</f>
        <v>0</v>
      </c>
      <c r="BG212" s="147">
        <f>IF(U212="zákl. prenesená",N212,0)</f>
        <v>0</v>
      </c>
      <c r="BH212" s="147">
        <f>IF(U212="zníž. prenesená",N212,0)</f>
        <v>0</v>
      </c>
      <c r="BI212" s="147">
        <f>IF(U212="nulová",N212,0)</f>
        <v>0</v>
      </c>
      <c r="BJ212" s="23" t="s">
        <v>90</v>
      </c>
      <c r="BK212" s="147">
        <f>ROUND(L212*K212,2)</f>
        <v>0</v>
      </c>
      <c r="BL212" s="23" t="s">
        <v>248</v>
      </c>
      <c r="BM212" s="23" t="s">
        <v>598</v>
      </c>
    </row>
    <row r="213" s="1" customFormat="1" ht="16.5" customHeight="1">
      <c r="B213" s="185"/>
      <c r="C213" s="220" t="s">
        <v>411</v>
      </c>
      <c r="D213" s="220" t="s">
        <v>179</v>
      </c>
      <c r="E213" s="221" t="s">
        <v>599</v>
      </c>
      <c r="F213" s="222" t="s">
        <v>600</v>
      </c>
      <c r="G213" s="222"/>
      <c r="H213" s="222"/>
      <c r="I213" s="222"/>
      <c r="J213" s="223" t="s">
        <v>360</v>
      </c>
      <c r="K213" s="224">
        <v>1.6000000000000001</v>
      </c>
      <c r="L213" s="225">
        <v>0</v>
      </c>
      <c r="M213" s="225"/>
      <c r="N213" s="226">
        <f>ROUND(L213*K213,2)</f>
        <v>0</v>
      </c>
      <c r="O213" s="226"/>
      <c r="P213" s="226"/>
      <c r="Q213" s="226"/>
      <c r="R213" s="189"/>
      <c r="T213" s="227" t="s">
        <v>5</v>
      </c>
      <c r="U213" s="57" t="s">
        <v>45</v>
      </c>
      <c r="V213" s="48"/>
      <c r="W213" s="228">
        <f>V213*K213</f>
        <v>0</v>
      </c>
      <c r="X213" s="228">
        <v>0.0071751000000000002</v>
      </c>
      <c r="Y213" s="228">
        <f>X213*K213</f>
        <v>0.011480160000000001</v>
      </c>
      <c r="Z213" s="228">
        <v>0</v>
      </c>
      <c r="AA213" s="229">
        <f>Z213*K213</f>
        <v>0</v>
      </c>
      <c r="AR213" s="23" t="s">
        <v>248</v>
      </c>
      <c r="AT213" s="23" t="s">
        <v>179</v>
      </c>
      <c r="AU213" s="23" t="s">
        <v>90</v>
      </c>
      <c r="AY213" s="23" t="s">
        <v>178</v>
      </c>
      <c r="BE213" s="147">
        <f>IF(U213="základná",N213,0)</f>
        <v>0</v>
      </c>
      <c r="BF213" s="147">
        <f>IF(U213="znížená",N213,0)</f>
        <v>0</v>
      </c>
      <c r="BG213" s="147">
        <f>IF(U213="zákl. prenesená",N213,0)</f>
        <v>0</v>
      </c>
      <c r="BH213" s="147">
        <f>IF(U213="zníž. prenesená",N213,0)</f>
        <v>0</v>
      </c>
      <c r="BI213" s="147">
        <f>IF(U213="nulová",N213,0)</f>
        <v>0</v>
      </c>
      <c r="BJ213" s="23" t="s">
        <v>90</v>
      </c>
      <c r="BK213" s="147">
        <f>ROUND(L213*K213,2)</f>
        <v>0</v>
      </c>
      <c r="BL213" s="23" t="s">
        <v>248</v>
      </c>
      <c r="BM213" s="23" t="s">
        <v>601</v>
      </c>
    </row>
    <row r="214" s="1" customFormat="1" ht="16.5" customHeight="1">
      <c r="B214" s="185"/>
      <c r="C214" s="220" t="s">
        <v>415</v>
      </c>
      <c r="D214" s="220" t="s">
        <v>179</v>
      </c>
      <c r="E214" s="221" t="s">
        <v>602</v>
      </c>
      <c r="F214" s="222" t="s">
        <v>603</v>
      </c>
      <c r="G214" s="222"/>
      <c r="H214" s="222"/>
      <c r="I214" s="222"/>
      <c r="J214" s="223" t="s">
        <v>360</v>
      </c>
      <c r="K214" s="224">
        <v>2</v>
      </c>
      <c r="L214" s="225">
        <v>0</v>
      </c>
      <c r="M214" s="225"/>
      <c r="N214" s="226">
        <f>ROUND(L214*K214,2)</f>
        <v>0</v>
      </c>
      <c r="O214" s="226"/>
      <c r="P214" s="226"/>
      <c r="Q214" s="226"/>
      <c r="R214" s="189"/>
      <c r="T214" s="227" t="s">
        <v>5</v>
      </c>
      <c r="U214" s="57" t="s">
        <v>45</v>
      </c>
      <c r="V214" s="48"/>
      <c r="W214" s="228">
        <f>V214*K214</f>
        <v>0</v>
      </c>
      <c r="X214" s="228">
        <v>0.0020528</v>
      </c>
      <c r="Y214" s="228">
        <f>X214*K214</f>
        <v>0.0041056</v>
      </c>
      <c r="Z214" s="228">
        <v>0</v>
      </c>
      <c r="AA214" s="229">
        <f>Z214*K214</f>
        <v>0</v>
      </c>
      <c r="AR214" s="23" t="s">
        <v>248</v>
      </c>
      <c r="AT214" s="23" t="s">
        <v>179</v>
      </c>
      <c r="AU214" s="23" t="s">
        <v>90</v>
      </c>
      <c r="AY214" s="23" t="s">
        <v>178</v>
      </c>
      <c r="BE214" s="147">
        <f>IF(U214="základná",N214,0)</f>
        <v>0</v>
      </c>
      <c r="BF214" s="147">
        <f>IF(U214="znížená",N214,0)</f>
        <v>0</v>
      </c>
      <c r="BG214" s="147">
        <f>IF(U214="zákl. prenesená",N214,0)</f>
        <v>0</v>
      </c>
      <c r="BH214" s="147">
        <f>IF(U214="zníž. prenesená",N214,0)</f>
        <v>0</v>
      </c>
      <c r="BI214" s="147">
        <f>IF(U214="nulová",N214,0)</f>
        <v>0</v>
      </c>
      <c r="BJ214" s="23" t="s">
        <v>90</v>
      </c>
      <c r="BK214" s="147">
        <f>ROUND(L214*K214,2)</f>
        <v>0</v>
      </c>
      <c r="BL214" s="23" t="s">
        <v>248</v>
      </c>
      <c r="BM214" s="23" t="s">
        <v>604</v>
      </c>
    </row>
    <row r="215" s="11" customFormat="1" ht="16.5" customHeight="1">
      <c r="B215" s="230"/>
      <c r="C215" s="231"/>
      <c r="D215" s="231"/>
      <c r="E215" s="232" t="s">
        <v>5</v>
      </c>
      <c r="F215" s="233" t="s">
        <v>583</v>
      </c>
      <c r="G215" s="234"/>
      <c r="H215" s="234"/>
      <c r="I215" s="234"/>
      <c r="J215" s="231"/>
      <c r="K215" s="235">
        <v>2</v>
      </c>
      <c r="L215" s="231"/>
      <c r="M215" s="231"/>
      <c r="N215" s="231"/>
      <c r="O215" s="231"/>
      <c r="P215" s="231"/>
      <c r="Q215" s="231"/>
      <c r="R215" s="236"/>
      <c r="T215" s="237"/>
      <c r="U215" s="231"/>
      <c r="V215" s="231"/>
      <c r="W215" s="231"/>
      <c r="X215" s="231"/>
      <c r="Y215" s="231"/>
      <c r="Z215" s="231"/>
      <c r="AA215" s="238"/>
      <c r="AT215" s="239" t="s">
        <v>186</v>
      </c>
      <c r="AU215" s="239" t="s">
        <v>90</v>
      </c>
      <c r="AV215" s="11" t="s">
        <v>90</v>
      </c>
      <c r="AW215" s="11" t="s">
        <v>34</v>
      </c>
      <c r="AX215" s="11" t="s">
        <v>85</v>
      </c>
      <c r="AY215" s="239" t="s">
        <v>178</v>
      </c>
    </row>
    <row r="216" s="1" customFormat="1" ht="16.5" customHeight="1">
      <c r="B216" s="185"/>
      <c r="C216" s="220" t="s">
        <v>419</v>
      </c>
      <c r="D216" s="220" t="s">
        <v>179</v>
      </c>
      <c r="E216" s="221" t="s">
        <v>605</v>
      </c>
      <c r="F216" s="222" t="s">
        <v>606</v>
      </c>
      <c r="G216" s="222"/>
      <c r="H216" s="222"/>
      <c r="I216" s="222"/>
      <c r="J216" s="223" t="s">
        <v>278</v>
      </c>
      <c r="K216" s="224">
        <v>1</v>
      </c>
      <c r="L216" s="225">
        <v>0</v>
      </c>
      <c r="M216" s="225"/>
      <c r="N216" s="226">
        <f>ROUND(L216*K216,2)</f>
        <v>0</v>
      </c>
      <c r="O216" s="226"/>
      <c r="P216" s="226"/>
      <c r="Q216" s="226"/>
      <c r="R216" s="189"/>
      <c r="T216" s="227" t="s">
        <v>5</v>
      </c>
      <c r="U216" s="57" t="s">
        <v>45</v>
      </c>
      <c r="V216" s="48"/>
      <c r="W216" s="228">
        <f>V216*K216</f>
        <v>0</v>
      </c>
      <c r="X216" s="228">
        <v>0.00036000000000000002</v>
      </c>
      <c r="Y216" s="228">
        <f>X216*K216</f>
        <v>0.00036000000000000002</v>
      </c>
      <c r="Z216" s="228">
        <v>0</v>
      </c>
      <c r="AA216" s="229">
        <f>Z216*K216</f>
        <v>0</v>
      </c>
      <c r="AR216" s="23" t="s">
        <v>248</v>
      </c>
      <c r="AT216" s="23" t="s">
        <v>179</v>
      </c>
      <c r="AU216" s="23" t="s">
        <v>90</v>
      </c>
      <c r="AY216" s="23" t="s">
        <v>178</v>
      </c>
      <c r="BE216" s="147">
        <f>IF(U216="základná",N216,0)</f>
        <v>0</v>
      </c>
      <c r="BF216" s="147">
        <f>IF(U216="znížená",N216,0)</f>
        <v>0</v>
      </c>
      <c r="BG216" s="147">
        <f>IF(U216="zákl. prenesená",N216,0)</f>
        <v>0</v>
      </c>
      <c r="BH216" s="147">
        <f>IF(U216="zníž. prenesená",N216,0)</f>
        <v>0</v>
      </c>
      <c r="BI216" s="147">
        <f>IF(U216="nulová",N216,0)</f>
        <v>0</v>
      </c>
      <c r="BJ216" s="23" t="s">
        <v>90</v>
      </c>
      <c r="BK216" s="147">
        <f>ROUND(L216*K216,2)</f>
        <v>0</v>
      </c>
      <c r="BL216" s="23" t="s">
        <v>248</v>
      </c>
      <c r="BM216" s="23" t="s">
        <v>607</v>
      </c>
    </row>
    <row r="217" s="1" customFormat="1" ht="25.5" customHeight="1">
      <c r="B217" s="185"/>
      <c r="C217" s="220" t="s">
        <v>423</v>
      </c>
      <c r="D217" s="220" t="s">
        <v>179</v>
      </c>
      <c r="E217" s="221" t="s">
        <v>386</v>
      </c>
      <c r="F217" s="222" t="s">
        <v>387</v>
      </c>
      <c r="G217" s="222"/>
      <c r="H217" s="222"/>
      <c r="I217" s="222"/>
      <c r="J217" s="223" t="s">
        <v>349</v>
      </c>
      <c r="K217" s="263">
        <v>0</v>
      </c>
      <c r="L217" s="225">
        <v>0</v>
      </c>
      <c r="M217" s="225"/>
      <c r="N217" s="226">
        <f>ROUND(L217*K217,2)</f>
        <v>0</v>
      </c>
      <c r="O217" s="226"/>
      <c r="P217" s="226"/>
      <c r="Q217" s="226"/>
      <c r="R217" s="189"/>
      <c r="T217" s="227" t="s">
        <v>5</v>
      </c>
      <c r="U217" s="57" t="s">
        <v>45</v>
      </c>
      <c r="V217" s="48"/>
      <c r="W217" s="228">
        <f>V217*K217</f>
        <v>0</v>
      </c>
      <c r="X217" s="228">
        <v>0</v>
      </c>
      <c r="Y217" s="228">
        <f>X217*K217</f>
        <v>0</v>
      </c>
      <c r="Z217" s="228">
        <v>0</v>
      </c>
      <c r="AA217" s="229">
        <f>Z217*K217</f>
        <v>0</v>
      </c>
      <c r="AR217" s="23" t="s">
        <v>248</v>
      </c>
      <c r="AT217" s="23" t="s">
        <v>179</v>
      </c>
      <c r="AU217" s="23" t="s">
        <v>90</v>
      </c>
      <c r="AY217" s="23" t="s">
        <v>178</v>
      </c>
      <c r="BE217" s="147">
        <f>IF(U217="základná",N217,0)</f>
        <v>0</v>
      </c>
      <c r="BF217" s="147">
        <f>IF(U217="znížená",N217,0)</f>
        <v>0</v>
      </c>
      <c r="BG217" s="147">
        <f>IF(U217="zákl. prenesená",N217,0)</f>
        <v>0</v>
      </c>
      <c r="BH217" s="147">
        <f>IF(U217="zníž. prenesená",N217,0)</f>
        <v>0</v>
      </c>
      <c r="BI217" s="147">
        <f>IF(U217="nulová",N217,0)</f>
        <v>0</v>
      </c>
      <c r="BJ217" s="23" t="s">
        <v>90</v>
      </c>
      <c r="BK217" s="147">
        <f>ROUND(L217*K217,2)</f>
        <v>0</v>
      </c>
      <c r="BL217" s="23" t="s">
        <v>248</v>
      </c>
      <c r="BM217" s="23" t="s">
        <v>608</v>
      </c>
    </row>
    <row r="218" s="10" customFormat="1" ht="29.88" customHeight="1">
      <c r="B218" s="207"/>
      <c r="C218" s="208"/>
      <c r="D218" s="217" t="s">
        <v>145</v>
      </c>
      <c r="E218" s="217"/>
      <c r="F218" s="217"/>
      <c r="G218" s="217"/>
      <c r="H218" s="217"/>
      <c r="I218" s="217"/>
      <c r="J218" s="217"/>
      <c r="K218" s="217"/>
      <c r="L218" s="217"/>
      <c r="M218" s="217"/>
      <c r="N218" s="252">
        <f>BK218</f>
        <v>0</v>
      </c>
      <c r="O218" s="253"/>
      <c r="P218" s="253"/>
      <c r="Q218" s="253"/>
      <c r="R218" s="210"/>
      <c r="T218" s="211"/>
      <c r="U218" s="208"/>
      <c r="V218" s="208"/>
      <c r="W218" s="212">
        <f>SUM(W219:W222)</f>
        <v>0</v>
      </c>
      <c r="X218" s="208"/>
      <c r="Y218" s="212">
        <f>SUM(Y219:Y222)</f>
        <v>0.0030000000000000001</v>
      </c>
      <c r="Z218" s="208"/>
      <c r="AA218" s="213">
        <f>SUM(AA219:AA222)</f>
        <v>0.01</v>
      </c>
      <c r="AR218" s="214" t="s">
        <v>90</v>
      </c>
      <c r="AT218" s="215" t="s">
        <v>77</v>
      </c>
      <c r="AU218" s="215" t="s">
        <v>85</v>
      </c>
      <c r="AY218" s="214" t="s">
        <v>178</v>
      </c>
      <c r="BK218" s="216">
        <f>SUM(BK219:BK222)</f>
        <v>0</v>
      </c>
    </row>
    <row r="219" s="1" customFormat="1" ht="16.5" customHeight="1">
      <c r="B219" s="185"/>
      <c r="C219" s="220" t="s">
        <v>430</v>
      </c>
      <c r="D219" s="220" t="s">
        <v>179</v>
      </c>
      <c r="E219" s="221" t="s">
        <v>609</v>
      </c>
      <c r="F219" s="222" t="s">
        <v>610</v>
      </c>
      <c r="G219" s="222"/>
      <c r="H219" s="222"/>
      <c r="I219" s="222"/>
      <c r="J219" s="223" t="s">
        <v>426</v>
      </c>
      <c r="K219" s="224">
        <v>1</v>
      </c>
      <c r="L219" s="225">
        <v>0</v>
      </c>
      <c r="M219" s="225"/>
      <c r="N219" s="226">
        <f>ROUND(L219*K219,2)</f>
        <v>0</v>
      </c>
      <c r="O219" s="226"/>
      <c r="P219" s="226"/>
      <c r="Q219" s="226"/>
      <c r="R219" s="189"/>
      <c r="T219" s="227" t="s">
        <v>5</v>
      </c>
      <c r="U219" s="57" t="s">
        <v>45</v>
      </c>
      <c r="V219" s="48"/>
      <c r="W219" s="228">
        <f>V219*K219</f>
        <v>0</v>
      </c>
      <c r="X219" s="228">
        <v>0.0030000000000000001</v>
      </c>
      <c r="Y219" s="228">
        <f>X219*K219</f>
        <v>0.0030000000000000001</v>
      </c>
      <c r="Z219" s="228">
        <v>0.01</v>
      </c>
      <c r="AA219" s="229">
        <f>Z219*K219</f>
        <v>0.01</v>
      </c>
      <c r="AR219" s="23" t="s">
        <v>248</v>
      </c>
      <c r="AT219" s="23" t="s">
        <v>179</v>
      </c>
      <c r="AU219" s="23" t="s">
        <v>90</v>
      </c>
      <c r="AY219" s="23" t="s">
        <v>178</v>
      </c>
      <c r="BE219" s="147">
        <f>IF(U219="základná",N219,0)</f>
        <v>0</v>
      </c>
      <c r="BF219" s="147">
        <f>IF(U219="znížená",N219,0)</f>
        <v>0</v>
      </c>
      <c r="BG219" s="147">
        <f>IF(U219="zákl. prenesená",N219,0)</f>
        <v>0</v>
      </c>
      <c r="BH219" s="147">
        <f>IF(U219="zníž. prenesená",N219,0)</f>
        <v>0</v>
      </c>
      <c r="BI219" s="147">
        <f>IF(U219="nulová",N219,0)</f>
        <v>0</v>
      </c>
      <c r="BJ219" s="23" t="s">
        <v>90</v>
      </c>
      <c r="BK219" s="147">
        <f>ROUND(L219*K219,2)</f>
        <v>0</v>
      </c>
      <c r="BL219" s="23" t="s">
        <v>248</v>
      </c>
      <c r="BM219" s="23" t="s">
        <v>611</v>
      </c>
    </row>
    <row r="220" s="1" customFormat="1" ht="16.5" customHeight="1">
      <c r="B220" s="47"/>
      <c r="C220" s="48"/>
      <c r="D220" s="48"/>
      <c r="E220" s="48"/>
      <c r="F220" s="240" t="s">
        <v>612</v>
      </c>
      <c r="G220" s="68"/>
      <c r="H220" s="68"/>
      <c r="I220" s="68"/>
      <c r="J220" s="48"/>
      <c r="K220" s="48"/>
      <c r="L220" s="48"/>
      <c r="M220" s="48"/>
      <c r="N220" s="48"/>
      <c r="O220" s="48"/>
      <c r="P220" s="48"/>
      <c r="Q220" s="48"/>
      <c r="R220" s="49"/>
      <c r="T220" s="241"/>
      <c r="U220" s="48"/>
      <c r="V220" s="48"/>
      <c r="W220" s="48"/>
      <c r="X220" s="48"/>
      <c r="Y220" s="48"/>
      <c r="Z220" s="48"/>
      <c r="AA220" s="95"/>
      <c r="AT220" s="23" t="s">
        <v>289</v>
      </c>
      <c r="AU220" s="23" t="s">
        <v>90</v>
      </c>
    </row>
    <row r="221" s="1" customFormat="1" ht="16.5" customHeight="1">
      <c r="B221" s="185"/>
      <c r="C221" s="220" t="s">
        <v>435</v>
      </c>
      <c r="D221" s="220" t="s">
        <v>179</v>
      </c>
      <c r="E221" s="221" t="s">
        <v>613</v>
      </c>
      <c r="F221" s="222" t="s">
        <v>614</v>
      </c>
      <c r="G221" s="222"/>
      <c r="H221" s="222"/>
      <c r="I221" s="222"/>
      <c r="J221" s="223" t="s">
        <v>278</v>
      </c>
      <c r="K221" s="224">
        <v>12</v>
      </c>
      <c r="L221" s="225">
        <v>0</v>
      </c>
      <c r="M221" s="225"/>
      <c r="N221" s="226">
        <f>ROUND(L221*K221,2)</f>
        <v>0</v>
      </c>
      <c r="O221" s="226"/>
      <c r="P221" s="226"/>
      <c r="Q221" s="226"/>
      <c r="R221" s="189"/>
      <c r="T221" s="227" t="s">
        <v>5</v>
      </c>
      <c r="U221" s="57" t="s">
        <v>45</v>
      </c>
      <c r="V221" s="48"/>
      <c r="W221" s="228">
        <f>V221*K221</f>
        <v>0</v>
      </c>
      <c r="X221" s="228">
        <v>0</v>
      </c>
      <c r="Y221" s="228">
        <f>X221*K221</f>
        <v>0</v>
      </c>
      <c r="Z221" s="228">
        <v>0</v>
      </c>
      <c r="AA221" s="229">
        <f>Z221*K221</f>
        <v>0</v>
      </c>
      <c r="AR221" s="23" t="s">
        <v>248</v>
      </c>
      <c r="AT221" s="23" t="s">
        <v>179</v>
      </c>
      <c r="AU221" s="23" t="s">
        <v>90</v>
      </c>
      <c r="AY221" s="23" t="s">
        <v>178</v>
      </c>
      <c r="BE221" s="147">
        <f>IF(U221="základná",N221,0)</f>
        <v>0</v>
      </c>
      <c r="BF221" s="147">
        <f>IF(U221="znížená",N221,0)</f>
        <v>0</v>
      </c>
      <c r="BG221" s="147">
        <f>IF(U221="zákl. prenesená",N221,0)</f>
        <v>0</v>
      </c>
      <c r="BH221" s="147">
        <f>IF(U221="zníž. prenesená",N221,0)</f>
        <v>0</v>
      </c>
      <c r="BI221" s="147">
        <f>IF(U221="nulová",N221,0)</f>
        <v>0</v>
      </c>
      <c r="BJ221" s="23" t="s">
        <v>90</v>
      </c>
      <c r="BK221" s="147">
        <f>ROUND(L221*K221,2)</f>
        <v>0</v>
      </c>
      <c r="BL221" s="23" t="s">
        <v>248</v>
      </c>
      <c r="BM221" s="23" t="s">
        <v>615</v>
      </c>
    </row>
    <row r="222" s="1" customFormat="1" ht="38.25" customHeight="1">
      <c r="B222" s="185"/>
      <c r="C222" s="220" t="s">
        <v>439</v>
      </c>
      <c r="D222" s="220" t="s">
        <v>179</v>
      </c>
      <c r="E222" s="221" t="s">
        <v>395</v>
      </c>
      <c r="F222" s="222" t="s">
        <v>396</v>
      </c>
      <c r="G222" s="222"/>
      <c r="H222" s="222"/>
      <c r="I222" s="222"/>
      <c r="J222" s="223" t="s">
        <v>349</v>
      </c>
      <c r="K222" s="263">
        <v>0</v>
      </c>
      <c r="L222" s="225">
        <v>0</v>
      </c>
      <c r="M222" s="225"/>
      <c r="N222" s="226">
        <f>ROUND(L222*K222,2)</f>
        <v>0</v>
      </c>
      <c r="O222" s="226"/>
      <c r="P222" s="226"/>
      <c r="Q222" s="226"/>
      <c r="R222" s="189"/>
      <c r="T222" s="227" t="s">
        <v>5</v>
      </c>
      <c r="U222" s="57" t="s">
        <v>45</v>
      </c>
      <c r="V222" s="48"/>
      <c r="W222" s="228">
        <f>V222*K222</f>
        <v>0</v>
      </c>
      <c r="X222" s="228">
        <v>0</v>
      </c>
      <c r="Y222" s="228">
        <f>X222*K222</f>
        <v>0</v>
      </c>
      <c r="Z222" s="228">
        <v>0</v>
      </c>
      <c r="AA222" s="229">
        <f>Z222*K222</f>
        <v>0</v>
      </c>
      <c r="AR222" s="23" t="s">
        <v>248</v>
      </c>
      <c r="AT222" s="23" t="s">
        <v>179</v>
      </c>
      <c r="AU222" s="23" t="s">
        <v>90</v>
      </c>
      <c r="AY222" s="23" t="s">
        <v>178</v>
      </c>
      <c r="BE222" s="147">
        <f>IF(U222="základná",N222,0)</f>
        <v>0</v>
      </c>
      <c r="BF222" s="147">
        <f>IF(U222="znížená",N222,0)</f>
        <v>0</v>
      </c>
      <c r="BG222" s="147">
        <f>IF(U222="zákl. prenesená",N222,0)</f>
        <v>0</v>
      </c>
      <c r="BH222" s="147">
        <f>IF(U222="zníž. prenesená",N222,0)</f>
        <v>0</v>
      </c>
      <c r="BI222" s="147">
        <f>IF(U222="nulová",N222,0)</f>
        <v>0</v>
      </c>
      <c r="BJ222" s="23" t="s">
        <v>90</v>
      </c>
      <c r="BK222" s="147">
        <f>ROUND(L222*K222,2)</f>
        <v>0</v>
      </c>
      <c r="BL222" s="23" t="s">
        <v>248</v>
      </c>
      <c r="BM222" s="23" t="s">
        <v>616</v>
      </c>
    </row>
    <row r="223" s="10" customFormat="1" ht="37.44" customHeight="1">
      <c r="B223" s="207"/>
      <c r="C223" s="208"/>
      <c r="D223" s="209" t="s">
        <v>151</v>
      </c>
      <c r="E223" s="209"/>
      <c r="F223" s="209"/>
      <c r="G223" s="209"/>
      <c r="H223" s="209"/>
      <c r="I223" s="209"/>
      <c r="J223" s="209"/>
      <c r="K223" s="209"/>
      <c r="L223" s="209"/>
      <c r="M223" s="209"/>
      <c r="N223" s="264">
        <f>BK223</f>
        <v>0</v>
      </c>
      <c r="O223" s="265"/>
      <c r="P223" s="265"/>
      <c r="Q223" s="265"/>
      <c r="R223" s="210"/>
      <c r="T223" s="211"/>
      <c r="U223" s="208"/>
      <c r="V223" s="208"/>
      <c r="W223" s="212">
        <f>SUM(W224:W225)</f>
        <v>0</v>
      </c>
      <c r="X223" s="208"/>
      <c r="Y223" s="212">
        <f>SUM(Y224:Y225)</f>
        <v>0</v>
      </c>
      <c r="Z223" s="208"/>
      <c r="AA223" s="213">
        <f>SUM(AA224:AA225)</f>
        <v>0</v>
      </c>
      <c r="AR223" s="214" t="s">
        <v>183</v>
      </c>
      <c r="AT223" s="215" t="s">
        <v>77</v>
      </c>
      <c r="AU223" s="215" t="s">
        <v>78</v>
      </c>
      <c r="AY223" s="214" t="s">
        <v>178</v>
      </c>
      <c r="BK223" s="216">
        <f>SUM(BK224:BK225)</f>
        <v>0</v>
      </c>
    </row>
    <row r="224" s="1" customFormat="1" ht="38.25" customHeight="1">
      <c r="B224" s="185"/>
      <c r="C224" s="220" t="s">
        <v>445</v>
      </c>
      <c r="D224" s="220" t="s">
        <v>179</v>
      </c>
      <c r="E224" s="221" t="s">
        <v>440</v>
      </c>
      <c r="F224" s="222" t="s">
        <v>441</v>
      </c>
      <c r="G224" s="222"/>
      <c r="H224" s="222"/>
      <c r="I224" s="222"/>
      <c r="J224" s="223" t="s">
        <v>442</v>
      </c>
      <c r="K224" s="224">
        <v>19</v>
      </c>
      <c r="L224" s="225">
        <v>0</v>
      </c>
      <c r="M224" s="225"/>
      <c r="N224" s="226">
        <f>ROUND(L224*K224,2)</f>
        <v>0</v>
      </c>
      <c r="O224" s="226"/>
      <c r="P224" s="226"/>
      <c r="Q224" s="226"/>
      <c r="R224" s="189"/>
      <c r="T224" s="227" t="s">
        <v>5</v>
      </c>
      <c r="U224" s="57" t="s">
        <v>45</v>
      </c>
      <c r="V224" s="48"/>
      <c r="W224" s="228">
        <f>V224*K224</f>
        <v>0</v>
      </c>
      <c r="X224" s="228">
        <v>0</v>
      </c>
      <c r="Y224" s="228">
        <f>X224*K224</f>
        <v>0</v>
      </c>
      <c r="Z224" s="228">
        <v>0</v>
      </c>
      <c r="AA224" s="229">
        <f>Z224*K224</f>
        <v>0</v>
      </c>
      <c r="AR224" s="23" t="s">
        <v>443</v>
      </c>
      <c r="AT224" s="23" t="s">
        <v>179</v>
      </c>
      <c r="AU224" s="23" t="s">
        <v>85</v>
      </c>
      <c r="AY224" s="23" t="s">
        <v>178</v>
      </c>
      <c r="BE224" s="147">
        <f>IF(U224="základná",N224,0)</f>
        <v>0</v>
      </c>
      <c r="BF224" s="147">
        <f>IF(U224="znížená",N224,0)</f>
        <v>0</v>
      </c>
      <c r="BG224" s="147">
        <f>IF(U224="zákl. prenesená",N224,0)</f>
        <v>0</v>
      </c>
      <c r="BH224" s="147">
        <f>IF(U224="zníž. prenesená",N224,0)</f>
        <v>0</v>
      </c>
      <c r="BI224" s="147">
        <f>IF(U224="nulová",N224,0)</f>
        <v>0</v>
      </c>
      <c r="BJ224" s="23" t="s">
        <v>90</v>
      </c>
      <c r="BK224" s="147">
        <f>ROUND(L224*K224,2)</f>
        <v>0</v>
      </c>
      <c r="BL224" s="23" t="s">
        <v>443</v>
      </c>
      <c r="BM224" s="23" t="s">
        <v>617</v>
      </c>
    </row>
    <row r="225" s="1" customFormat="1" ht="16.5" customHeight="1">
      <c r="B225" s="185"/>
      <c r="C225" s="256" t="s">
        <v>450</v>
      </c>
      <c r="D225" s="256" t="s">
        <v>341</v>
      </c>
      <c r="E225" s="257" t="s">
        <v>446</v>
      </c>
      <c r="F225" s="258" t="s">
        <v>447</v>
      </c>
      <c r="G225" s="258"/>
      <c r="H225" s="258"/>
      <c r="I225" s="258"/>
      <c r="J225" s="259" t="s">
        <v>448</v>
      </c>
      <c r="K225" s="260">
        <v>1</v>
      </c>
      <c r="L225" s="261">
        <v>0</v>
      </c>
      <c r="M225" s="261"/>
      <c r="N225" s="262">
        <f>ROUND(L225*K225,2)</f>
        <v>0</v>
      </c>
      <c r="O225" s="226"/>
      <c r="P225" s="226"/>
      <c r="Q225" s="226"/>
      <c r="R225" s="189"/>
      <c r="T225" s="227" t="s">
        <v>5</v>
      </c>
      <c r="U225" s="57" t="s">
        <v>45</v>
      </c>
      <c r="V225" s="48"/>
      <c r="W225" s="228">
        <f>V225*K225</f>
        <v>0</v>
      </c>
      <c r="X225" s="228">
        <v>0</v>
      </c>
      <c r="Y225" s="228">
        <f>X225*K225</f>
        <v>0</v>
      </c>
      <c r="Z225" s="228">
        <v>0</v>
      </c>
      <c r="AA225" s="229">
        <f>Z225*K225</f>
        <v>0</v>
      </c>
      <c r="AR225" s="23" t="s">
        <v>443</v>
      </c>
      <c r="AT225" s="23" t="s">
        <v>341</v>
      </c>
      <c r="AU225" s="23" t="s">
        <v>85</v>
      </c>
      <c r="AY225" s="23" t="s">
        <v>178</v>
      </c>
      <c r="BE225" s="147">
        <f>IF(U225="základná",N225,0)</f>
        <v>0</v>
      </c>
      <c r="BF225" s="147">
        <f>IF(U225="znížená",N225,0)</f>
        <v>0</v>
      </c>
      <c r="BG225" s="147">
        <f>IF(U225="zákl. prenesená",N225,0)</f>
        <v>0</v>
      </c>
      <c r="BH225" s="147">
        <f>IF(U225="zníž. prenesená",N225,0)</f>
        <v>0</v>
      </c>
      <c r="BI225" s="147">
        <f>IF(U225="nulová",N225,0)</f>
        <v>0</v>
      </c>
      <c r="BJ225" s="23" t="s">
        <v>90</v>
      </c>
      <c r="BK225" s="147">
        <f>ROUND(L225*K225,2)</f>
        <v>0</v>
      </c>
      <c r="BL225" s="23" t="s">
        <v>443</v>
      </c>
      <c r="BM225" s="23" t="s">
        <v>618</v>
      </c>
    </row>
    <row r="226" s="10" customFormat="1" ht="37.44" customHeight="1">
      <c r="B226" s="207"/>
      <c r="C226" s="208"/>
      <c r="D226" s="209" t="s">
        <v>152</v>
      </c>
      <c r="E226" s="209"/>
      <c r="F226" s="209"/>
      <c r="G226" s="209"/>
      <c r="H226" s="209"/>
      <c r="I226" s="209"/>
      <c r="J226" s="209"/>
      <c r="K226" s="209"/>
      <c r="L226" s="209"/>
      <c r="M226" s="209"/>
      <c r="N226" s="264">
        <f>BK226</f>
        <v>0</v>
      </c>
      <c r="O226" s="265"/>
      <c r="P226" s="265"/>
      <c r="Q226" s="265"/>
      <c r="R226" s="210"/>
      <c r="T226" s="211"/>
      <c r="U226" s="208"/>
      <c r="V226" s="208"/>
      <c r="W226" s="212">
        <f>W227</f>
        <v>0</v>
      </c>
      <c r="X226" s="208"/>
      <c r="Y226" s="212">
        <f>Y227</f>
        <v>0</v>
      </c>
      <c r="Z226" s="208"/>
      <c r="AA226" s="213">
        <f>AA227</f>
        <v>0</v>
      </c>
      <c r="AR226" s="214" t="s">
        <v>197</v>
      </c>
      <c r="AT226" s="215" t="s">
        <v>77</v>
      </c>
      <c r="AU226" s="215" t="s">
        <v>78</v>
      </c>
      <c r="AY226" s="214" t="s">
        <v>178</v>
      </c>
      <c r="BK226" s="216">
        <f>BK227</f>
        <v>0</v>
      </c>
    </row>
    <row r="227" s="1" customFormat="1" ht="38.25" customHeight="1">
      <c r="B227" s="185"/>
      <c r="C227" s="220" t="s">
        <v>619</v>
      </c>
      <c r="D227" s="220" t="s">
        <v>179</v>
      </c>
      <c r="E227" s="221" t="s">
        <v>451</v>
      </c>
      <c r="F227" s="222" t="s">
        <v>452</v>
      </c>
      <c r="G227" s="222"/>
      <c r="H227" s="222"/>
      <c r="I227" s="222"/>
      <c r="J227" s="223" t="s">
        <v>448</v>
      </c>
      <c r="K227" s="224">
        <v>1</v>
      </c>
      <c r="L227" s="225">
        <v>0</v>
      </c>
      <c r="M227" s="225"/>
      <c r="N227" s="226">
        <f>ROUND(L227*K227,2)</f>
        <v>0</v>
      </c>
      <c r="O227" s="226"/>
      <c r="P227" s="226"/>
      <c r="Q227" s="226"/>
      <c r="R227" s="189"/>
      <c r="T227" s="227" t="s">
        <v>5</v>
      </c>
      <c r="U227" s="57" t="s">
        <v>45</v>
      </c>
      <c r="V227" s="48"/>
      <c r="W227" s="228">
        <f>V227*K227</f>
        <v>0</v>
      </c>
      <c r="X227" s="228">
        <v>0</v>
      </c>
      <c r="Y227" s="228">
        <f>X227*K227</f>
        <v>0</v>
      </c>
      <c r="Z227" s="228">
        <v>0</v>
      </c>
      <c r="AA227" s="229">
        <f>Z227*K227</f>
        <v>0</v>
      </c>
      <c r="AR227" s="23" t="s">
        <v>453</v>
      </c>
      <c r="AT227" s="23" t="s">
        <v>179</v>
      </c>
      <c r="AU227" s="23" t="s">
        <v>85</v>
      </c>
      <c r="AY227" s="23" t="s">
        <v>178</v>
      </c>
      <c r="BE227" s="147">
        <f>IF(U227="základná",N227,0)</f>
        <v>0</v>
      </c>
      <c r="BF227" s="147">
        <f>IF(U227="znížená",N227,0)</f>
        <v>0</v>
      </c>
      <c r="BG227" s="147">
        <f>IF(U227="zákl. prenesená",N227,0)</f>
        <v>0</v>
      </c>
      <c r="BH227" s="147">
        <f>IF(U227="zníž. prenesená",N227,0)</f>
        <v>0</v>
      </c>
      <c r="BI227" s="147">
        <f>IF(U227="nulová",N227,0)</f>
        <v>0</v>
      </c>
      <c r="BJ227" s="23" t="s">
        <v>90</v>
      </c>
      <c r="BK227" s="147">
        <f>ROUND(L227*K227,2)</f>
        <v>0</v>
      </c>
      <c r="BL227" s="23" t="s">
        <v>453</v>
      </c>
      <c r="BM227" s="23" t="s">
        <v>620</v>
      </c>
    </row>
    <row r="228" s="1" customFormat="1" ht="49.92" customHeight="1">
      <c r="B228" s="47"/>
      <c r="C228" s="48"/>
      <c r="D228" s="209" t="s">
        <v>455</v>
      </c>
      <c r="E228" s="48"/>
      <c r="F228" s="48"/>
      <c r="G228" s="48"/>
      <c r="H228" s="48"/>
      <c r="I228" s="48"/>
      <c r="J228" s="48"/>
      <c r="K228" s="48"/>
      <c r="L228" s="48"/>
      <c r="M228" s="48"/>
      <c r="N228" s="264">
        <f>BK228</f>
        <v>0</v>
      </c>
      <c r="O228" s="265"/>
      <c r="P228" s="265"/>
      <c r="Q228" s="265"/>
      <c r="R228" s="49"/>
      <c r="T228" s="241"/>
      <c r="U228" s="48"/>
      <c r="V228" s="48"/>
      <c r="W228" s="48"/>
      <c r="X228" s="48"/>
      <c r="Y228" s="48"/>
      <c r="Z228" s="48"/>
      <c r="AA228" s="95"/>
      <c r="AT228" s="23" t="s">
        <v>77</v>
      </c>
      <c r="AU228" s="23" t="s">
        <v>78</v>
      </c>
      <c r="AY228" s="23" t="s">
        <v>456</v>
      </c>
      <c r="BK228" s="147">
        <f>SUM(BK229:BK233)</f>
        <v>0</v>
      </c>
    </row>
    <row r="229" s="1" customFormat="1" ht="22.32" customHeight="1">
      <c r="B229" s="47"/>
      <c r="C229" s="266" t="s">
        <v>5</v>
      </c>
      <c r="D229" s="266" t="s">
        <v>179</v>
      </c>
      <c r="E229" s="267" t="s">
        <v>5</v>
      </c>
      <c r="F229" s="268" t="s">
        <v>5</v>
      </c>
      <c r="G229" s="268"/>
      <c r="H229" s="268"/>
      <c r="I229" s="268"/>
      <c r="J229" s="269" t="s">
        <v>5</v>
      </c>
      <c r="K229" s="263"/>
      <c r="L229" s="225"/>
      <c r="M229" s="270"/>
      <c r="N229" s="270">
        <f>BK229</f>
        <v>0</v>
      </c>
      <c r="O229" s="270"/>
      <c r="P229" s="270"/>
      <c r="Q229" s="270"/>
      <c r="R229" s="49"/>
      <c r="T229" s="227" t="s">
        <v>5</v>
      </c>
      <c r="U229" s="271" t="s">
        <v>45</v>
      </c>
      <c r="V229" s="48"/>
      <c r="W229" s="48"/>
      <c r="X229" s="48"/>
      <c r="Y229" s="48"/>
      <c r="Z229" s="48"/>
      <c r="AA229" s="95"/>
      <c r="AT229" s="23" t="s">
        <v>456</v>
      </c>
      <c r="AU229" s="23" t="s">
        <v>85</v>
      </c>
      <c r="AY229" s="23" t="s">
        <v>456</v>
      </c>
      <c r="BE229" s="147">
        <f>IF(U229="základná",N229,0)</f>
        <v>0</v>
      </c>
      <c r="BF229" s="147">
        <f>IF(U229="znížená",N229,0)</f>
        <v>0</v>
      </c>
      <c r="BG229" s="147">
        <f>IF(U229="zákl. prenesená",N229,0)</f>
        <v>0</v>
      </c>
      <c r="BH229" s="147">
        <f>IF(U229="zníž. prenesená",N229,0)</f>
        <v>0</v>
      </c>
      <c r="BI229" s="147">
        <f>IF(U229="nulová",N229,0)</f>
        <v>0</v>
      </c>
      <c r="BJ229" s="23" t="s">
        <v>90</v>
      </c>
      <c r="BK229" s="147">
        <f>L229*K229</f>
        <v>0</v>
      </c>
    </row>
    <row r="230" s="1" customFormat="1" ht="22.32" customHeight="1">
      <c r="B230" s="47"/>
      <c r="C230" s="266" t="s">
        <v>5</v>
      </c>
      <c r="D230" s="266" t="s">
        <v>179</v>
      </c>
      <c r="E230" s="267" t="s">
        <v>5</v>
      </c>
      <c r="F230" s="268" t="s">
        <v>5</v>
      </c>
      <c r="G230" s="268"/>
      <c r="H230" s="268"/>
      <c r="I230" s="268"/>
      <c r="J230" s="269" t="s">
        <v>5</v>
      </c>
      <c r="K230" s="263"/>
      <c r="L230" s="225"/>
      <c r="M230" s="270"/>
      <c r="N230" s="270">
        <f>BK230</f>
        <v>0</v>
      </c>
      <c r="O230" s="270"/>
      <c r="P230" s="270"/>
      <c r="Q230" s="270"/>
      <c r="R230" s="49"/>
      <c r="T230" s="227" t="s">
        <v>5</v>
      </c>
      <c r="U230" s="271" t="s">
        <v>45</v>
      </c>
      <c r="V230" s="48"/>
      <c r="W230" s="48"/>
      <c r="X230" s="48"/>
      <c r="Y230" s="48"/>
      <c r="Z230" s="48"/>
      <c r="AA230" s="95"/>
      <c r="AT230" s="23" t="s">
        <v>456</v>
      </c>
      <c r="AU230" s="23" t="s">
        <v>85</v>
      </c>
      <c r="AY230" s="23" t="s">
        <v>456</v>
      </c>
      <c r="BE230" s="147">
        <f>IF(U230="základná",N230,0)</f>
        <v>0</v>
      </c>
      <c r="BF230" s="147">
        <f>IF(U230="znížená",N230,0)</f>
        <v>0</v>
      </c>
      <c r="BG230" s="147">
        <f>IF(U230="zákl. prenesená",N230,0)</f>
        <v>0</v>
      </c>
      <c r="BH230" s="147">
        <f>IF(U230="zníž. prenesená",N230,0)</f>
        <v>0</v>
      </c>
      <c r="BI230" s="147">
        <f>IF(U230="nulová",N230,0)</f>
        <v>0</v>
      </c>
      <c r="BJ230" s="23" t="s">
        <v>90</v>
      </c>
      <c r="BK230" s="147">
        <f>L230*K230</f>
        <v>0</v>
      </c>
    </row>
    <row r="231" s="1" customFormat="1" ht="22.32" customHeight="1">
      <c r="B231" s="47"/>
      <c r="C231" s="266" t="s">
        <v>5</v>
      </c>
      <c r="D231" s="266" t="s">
        <v>179</v>
      </c>
      <c r="E231" s="267" t="s">
        <v>5</v>
      </c>
      <c r="F231" s="268" t="s">
        <v>5</v>
      </c>
      <c r="G231" s="268"/>
      <c r="H231" s="268"/>
      <c r="I231" s="268"/>
      <c r="J231" s="269" t="s">
        <v>5</v>
      </c>
      <c r="K231" s="263"/>
      <c r="L231" s="225"/>
      <c r="M231" s="270"/>
      <c r="N231" s="270">
        <f>BK231</f>
        <v>0</v>
      </c>
      <c r="O231" s="270"/>
      <c r="P231" s="270"/>
      <c r="Q231" s="270"/>
      <c r="R231" s="49"/>
      <c r="T231" s="227" t="s">
        <v>5</v>
      </c>
      <c r="U231" s="271" t="s">
        <v>45</v>
      </c>
      <c r="V231" s="48"/>
      <c r="W231" s="48"/>
      <c r="X231" s="48"/>
      <c r="Y231" s="48"/>
      <c r="Z231" s="48"/>
      <c r="AA231" s="95"/>
      <c r="AT231" s="23" t="s">
        <v>456</v>
      </c>
      <c r="AU231" s="23" t="s">
        <v>85</v>
      </c>
      <c r="AY231" s="23" t="s">
        <v>456</v>
      </c>
      <c r="BE231" s="147">
        <f>IF(U231="základná",N231,0)</f>
        <v>0</v>
      </c>
      <c r="BF231" s="147">
        <f>IF(U231="znížená",N231,0)</f>
        <v>0</v>
      </c>
      <c r="BG231" s="147">
        <f>IF(U231="zákl. prenesená",N231,0)</f>
        <v>0</v>
      </c>
      <c r="BH231" s="147">
        <f>IF(U231="zníž. prenesená",N231,0)</f>
        <v>0</v>
      </c>
      <c r="BI231" s="147">
        <f>IF(U231="nulová",N231,0)</f>
        <v>0</v>
      </c>
      <c r="BJ231" s="23" t="s">
        <v>90</v>
      </c>
      <c r="BK231" s="147">
        <f>L231*K231</f>
        <v>0</v>
      </c>
    </row>
    <row r="232" s="1" customFormat="1" ht="22.32" customHeight="1">
      <c r="B232" s="47"/>
      <c r="C232" s="266" t="s">
        <v>5</v>
      </c>
      <c r="D232" s="266" t="s">
        <v>179</v>
      </c>
      <c r="E232" s="267" t="s">
        <v>5</v>
      </c>
      <c r="F232" s="268" t="s">
        <v>5</v>
      </c>
      <c r="G232" s="268"/>
      <c r="H232" s="268"/>
      <c r="I232" s="268"/>
      <c r="J232" s="269" t="s">
        <v>5</v>
      </c>
      <c r="K232" s="263"/>
      <c r="L232" s="225"/>
      <c r="M232" s="270"/>
      <c r="N232" s="270">
        <f>BK232</f>
        <v>0</v>
      </c>
      <c r="O232" s="270"/>
      <c r="P232" s="270"/>
      <c r="Q232" s="270"/>
      <c r="R232" s="49"/>
      <c r="T232" s="227" t="s">
        <v>5</v>
      </c>
      <c r="U232" s="271" t="s">
        <v>45</v>
      </c>
      <c r="V232" s="48"/>
      <c r="W232" s="48"/>
      <c r="X232" s="48"/>
      <c r="Y232" s="48"/>
      <c r="Z232" s="48"/>
      <c r="AA232" s="95"/>
      <c r="AT232" s="23" t="s">
        <v>456</v>
      </c>
      <c r="AU232" s="23" t="s">
        <v>85</v>
      </c>
      <c r="AY232" s="23" t="s">
        <v>456</v>
      </c>
      <c r="BE232" s="147">
        <f>IF(U232="základná",N232,0)</f>
        <v>0</v>
      </c>
      <c r="BF232" s="147">
        <f>IF(U232="znížená",N232,0)</f>
        <v>0</v>
      </c>
      <c r="BG232" s="147">
        <f>IF(U232="zákl. prenesená",N232,0)</f>
        <v>0</v>
      </c>
      <c r="BH232" s="147">
        <f>IF(U232="zníž. prenesená",N232,0)</f>
        <v>0</v>
      </c>
      <c r="BI232" s="147">
        <f>IF(U232="nulová",N232,0)</f>
        <v>0</v>
      </c>
      <c r="BJ232" s="23" t="s">
        <v>90</v>
      </c>
      <c r="BK232" s="147">
        <f>L232*K232</f>
        <v>0</v>
      </c>
    </row>
    <row r="233" s="1" customFormat="1" ht="22.32" customHeight="1">
      <c r="B233" s="47"/>
      <c r="C233" s="266" t="s">
        <v>5</v>
      </c>
      <c r="D233" s="266" t="s">
        <v>179</v>
      </c>
      <c r="E233" s="267" t="s">
        <v>5</v>
      </c>
      <c r="F233" s="268" t="s">
        <v>5</v>
      </c>
      <c r="G233" s="268"/>
      <c r="H233" s="268"/>
      <c r="I233" s="268"/>
      <c r="J233" s="269" t="s">
        <v>5</v>
      </c>
      <c r="K233" s="263"/>
      <c r="L233" s="225"/>
      <c r="M233" s="270"/>
      <c r="N233" s="270">
        <f>BK233</f>
        <v>0</v>
      </c>
      <c r="O233" s="270"/>
      <c r="P233" s="270"/>
      <c r="Q233" s="270"/>
      <c r="R233" s="49"/>
      <c r="T233" s="227" t="s">
        <v>5</v>
      </c>
      <c r="U233" s="271" t="s">
        <v>45</v>
      </c>
      <c r="V233" s="73"/>
      <c r="W233" s="73"/>
      <c r="X233" s="73"/>
      <c r="Y233" s="73"/>
      <c r="Z233" s="73"/>
      <c r="AA233" s="75"/>
      <c r="AT233" s="23" t="s">
        <v>456</v>
      </c>
      <c r="AU233" s="23" t="s">
        <v>85</v>
      </c>
      <c r="AY233" s="23" t="s">
        <v>456</v>
      </c>
      <c r="BE233" s="147">
        <f>IF(U233="základná",N233,0)</f>
        <v>0</v>
      </c>
      <c r="BF233" s="147">
        <f>IF(U233="znížená",N233,0)</f>
        <v>0</v>
      </c>
      <c r="BG233" s="147">
        <f>IF(U233="zákl. prenesená",N233,0)</f>
        <v>0</v>
      </c>
      <c r="BH233" s="147">
        <f>IF(U233="zníž. prenesená",N233,0)</f>
        <v>0</v>
      </c>
      <c r="BI233" s="147">
        <f>IF(U233="nulová",N233,0)</f>
        <v>0</v>
      </c>
      <c r="BJ233" s="23" t="s">
        <v>90</v>
      </c>
      <c r="BK233" s="147">
        <f>L233*K233</f>
        <v>0</v>
      </c>
    </row>
    <row r="234" s="1" customFormat="1" ht="6.96" customHeight="1">
      <c r="B234" s="76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  <c r="N234" s="77"/>
      <c r="O234" s="77"/>
      <c r="P234" s="77"/>
      <c r="Q234" s="77"/>
      <c r="R234" s="78"/>
    </row>
  </sheetData>
  <mergeCells count="312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L170:M170"/>
    <mergeCell ref="N170:Q170"/>
    <mergeCell ref="F171:I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L177:M177"/>
    <mergeCell ref="N177:Q177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7:I197"/>
    <mergeCell ref="L197:M197"/>
    <mergeCell ref="N197:Q197"/>
    <mergeCell ref="F198:I198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4:I204"/>
    <mergeCell ref="L204:M204"/>
    <mergeCell ref="N204:Q204"/>
    <mergeCell ref="F205:I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L222:M222"/>
    <mergeCell ref="N222:Q222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N128:Q128"/>
    <mergeCell ref="N129:Q129"/>
    <mergeCell ref="N130:Q130"/>
    <mergeCell ref="N140:Q140"/>
    <mergeCell ref="N141:Q141"/>
    <mergeCell ref="N178:Q178"/>
    <mergeCell ref="N196:Q196"/>
    <mergeCell ref="N199:Q199"/>
    <mergeCell ref="N218:Q218"/>
    <mergeCell ref="N223:Q223"/>
    <mergeCell ref="N226:Q226"/>
    <mergeCell ref="N228:Q228"/>
    <mergeCell ref="H1:K1"/>
    <mergeCell ref="S2:AC2"/>
  </mergeCells>
  <dataValidations count="2">
    <dataValidation type="list" allowBlank="1" showInputMessage="1" showErrorMessage="1" error="Povolené sú hodnoty K, M." sqref="D229:D234">
      <formula1>"K, M"</formula1>
    </dataValidation>
    <dataValidation type="list" allowBlank="1" showInputMessage="1" showErrorMessage="1" error="Povolené sú hodnoty základná, znížená, nulová." sqref="U229:U234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7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97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129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621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N103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ROUND((((SUM(BE103:BE110)+SUM(BE129:BE163))+SUM(BE165:BE169))),2)</f>
        <v>0</v>
      </c>
      <c r="I33" s="48"/>
      <c r="J33" s="48"/>
      <c r="K33" s="48"/>
      <c r="L33" s="48"/>
      <c r="M33" s="165">
        <f>ROUND(((ROUND((SUM(BE103:BE110)+SUM(BE129:BE163)), 2)*F33)+SUM(BE165:BE169)*F33),2)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ROUND((((SUM(BF103:BF110)+SUM(BF129:BF163))+SUM(BF165:BF169))),2)</f>
        <v>0</v>
      </c>
      <c r="I34" s="48"/>
      <c r="J34" s="48"/>
      <c r="K34" s="48"/>
      <c r="L34" s="48"/>
      <c r="M34" s="165">
        <f>ROUND(((ROUND((SUM(BF103:BF110)+SUM(BF129:BF163)), 2)*F34)+SUM(BF165:BF169)*F34),2)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ROUND((((SUM(BG103:BG110)+SUM(BG129:BG163))+SUM(BG165:BG169))),2)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ROUND((((SUM(BH103:BH110)+SUM(BH129:BH163))+SUM(BH165:BH169))),2)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ROUND((((SUM(BI103:BI110)+SUM(BI129:BI163))+SUM(BI165:BI169))),2)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129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A-1-3 - Zateplenie stropu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N129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N130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139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N131</f>
        <v>0</v>
      </c>
      <c r="O91" s="129"/>
      <c r="P91" s="129"/>
      <c r="Q91" s="129"/>
      <c r="R91" s="180"/>
    </row>
    <row r="92" s="8" customFormat="1" ht="19.92" customHeight="1">
      <c r="B92" s="179"/>
      <c r="C92" s="129"/>
      <c r="D92" s="142" t="s">
        <v>140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31">
        <f>N136</f>
        <v>0</v>
      </c>
      <c r="O92" s="129"/>
      <c r="P92" s="129"/>
      <c r="Q92" s="129"/>
      <c r="R92" s="180"/>
    </row>
    <row r="93" s="8" customFormat="1" ht="19.92" customHeight="1">
      <c r="B93" s="179"/>
      <c r="C93" s="129"/>
      <c r="D93" s="142" t="s">
        <v>141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N149</f>
        <v>0</v>
      </c>
      <c r="O93" s="129"/>
      <c r="P93" s="129"/>
      <c r="Q93" s="129"/>
      <c r="R93" s="180"/>
    </row>
    <row r="94" s="7" customFormat="1" ht="24.96" customHeight="1">
      <c r="B94" s="174"/>
      <c r="C94" s="175"/>
      <c r="D94" s="176" t="s">
        <v>142</v>
      </c>
      <c r="E94" s="175"/>
      <c r="F94" s="175"/>
      <c r="G94" s="175"/>
      <c r="H94" s="175"/>
      <c r="I94" s="175"/>
      <c r="J94" s="175"/>
      <c r="K94" s="175"/>
      <c r="L94" s="175"/>
      <c r="M94" s="175"/>
      <c r="N94" s="177">
        <f>N151</f>
        <v>0</v>
      </c>
      <c r="O94" s="175"/>
      <c r="P94" s="175"/>
      <c r="Q94" s="175"/>
      <c r="R94" s="178"/>
    </row>
    <row r="95" s="8" customFormat="1" ht="19.92" customHeight="1">
      <c r="B95" s="179"/>
      <c r="C95" s="129"/>
      <c r="D95" s="142" t="s">
        <v>622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31">
        <f>N152</f>
        <v>0</v>
      </c>
      <c r="O95" s="129"/>
      <c r="P95" s="129"/>
      <c r="Q95" s="129"/>
      <c r="R95" s="180"/>
    </row>
    <row r="96" s="7" customFormat="1" ht="24.96" customHeight="1">
      <c r="B96" s="174"/>
      <c r="C96" s="175"/>
      <c r="D96" s="176" t="s">
        <v>149</v>
      </c>
      <c r="E96" s="175"/>
      <c r="F96" s="175"/>
      <c r="G96" s="175"/>
      <c r="H96" s="175"/>
      <c r="I96" s="175"/>
      <c r="J96" s="175"/>
      <c r="K96" s="175"/>
      <c r="L96" s="175"/>
      <c r="M96" s="175"/>
      <c r="N96" s="177">
        <f>N154</f>
        <v>0</v>
      </c>
      <c r="O96" s="175"/>
      <c r="P96" s="175"/>
      <c r="Q96" s="175"/>
      <c r="R96" s="178"/>
    </row>
    <row r="97" s="8" customFormat="1" ht="19.92" customHeight="1">
      <c r="B97" s="179"/>
      <c r="C97" s="129"/>
      <c r="D97" s="142" t="s">
        <v>150</v>
      </c>
      <c r="E97" s="129"/>
      <c r="F97" s="129"/>
      <c r="G97" s="129"/>
      <c r="H97" s="129"/>
      <c r="I97" s="129"/>
      <c r="J97" s="129"/>
      <c r="K97" s="129"/>
      <c r="L97" s="129"/>
      <c r="M97" s="129"/>
      <c r="N97" s="131">
        <f>N155</f>
        <v>0</v>
      </c>
      <c r="O97" s="129"/>
      <c r="P97" s="129"/>
      <c r="Q97" s="129"/>
      <c r="R97" s="180"/>
    </row>
    <row r="98" s="7" customFormat="1" ht="24.96" customHeight="1">
      <c r="B98" s="174"/>
      <c r="C98" s="175"/>
      <c r="D98" s="176" t="s">
        <v>151</v>
      </c>
      <c r="E98" s="175"/>
      <c r="F98" s="175"/>
      <c r="G98" s="175"/>
      <c r="H98" s="175"/>
      <c r="I98" s="175"/>
      <c r="J98" s="175"/>
      <c r="K98" s="175"/>
      <c r="L98" s="175"/>
      <c r="M98" s="175"/>
      <c r="N98" s="177">
        <f>N158</f>
        <v>0</v>
      </c>
      <c r="O98" s="175"/>
      <c r="P98" s="175"/>
      <c r="Q98" s="175"/>
      <c r="R98" s="178"/>
    </row>
    <row r="99" s="7" customFormat="1" ht="24.96" customHeight="1">
      <c r="B99" s="174"/>
      <c r="C99" s="175"/>
      <c r="D99" s="176" t="s">
        <v>152</v>
      </c>
      <c r="E99" s="175"/>
      <c r="F99" s="175"/>
      <c r="G99" s="175"/>
      <c r="H99" s="175"/>
      <c r="I99" s="175"/>
      <c r="J99" s="175"/>
      <c r="K99" s="175"/>
      <c r="L99" s="175"/>
      <c r="M99" s="175"/>
      <c r="N99" s="177">
        <f>N161</f>
        <v>0</v>
      </c>
      <c r="O99" s="175"/>
      <c r="P99" s="175"/>
      <c r="Q99" s="175"/>
      <c r="R99" s="178"/>
    </row>
    <row r="100" s="8" customFormat="1" ht="19.92" customHeight="1">
      <c r="B100" s="179"/>
      <c r="C100" s="129"/>
      <c r="D100" s="142" t="s">
        <v>153</v>
      </c>
      <c r="E100" s="129"/>
      <c r="F100" s="129"/>
      <c r="G100" s="129"/>
      <c r="H100" s="129"/>
      <c r="I100" s="129"/>
      <c r="J100" s="129"/>
      <c r="K100" s="129"/>
      <c r="L100" s="129"/>
      <c r="M100" s="129"/>
      <c r="N100" s="131">
        <f>N162</f>
        <v>0</v>
      </c>
      <c r="O100" s="129"/>
      <c r="P100" s="129"/>
      <c r="Q100" s="129"/>
      <c r="R100" s="180"/>
    </row>
    <row r="101" s="7" customFormat="1" ht="21.84" customHeight="1">
      <c r="B101" s="174"/>
      <c r="C101" s="175"/>
      <c r="D101" s="176" t="s">
        <v>154</v>
      </c>
      <c r="E101" s="175"/>
      <c r="F101" s="175"/>
      <c r="G101" s="175"/>
      <c r="H101" s="175"/>
      <c r="I101" s="175"/>
      <c r="J101" s="175"/>
      <c r="K101" s="175"/>
      <c r="L101" s="175"/>
      <c r="M101" s="175"/>
      <c r="N101" s="181">
        <f>N164</f>
        <v>0</v>
      </c>
      <c r="O101" s="175"/>
      <c r="P101" s="175"/>
      <c r="Q101" s="175"/>
      <c r="R101" s="178"/>
    </row>
    <row r="102" s="1" customFormat="1" ht="21.84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9"/>
    </row>
    <row r="103" s="1" customFormat="1" ht="29.28" customHeight="1">
      <c r="B103" s="47"/>
      <c r="C103" s="172" t="s">
        <v>155</v>
      </c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173">
        <f>ROUND(N104+N105+N106+N107+N108+N109,2)</f>
        <v>0</v>
      </c>
      <c r="O103" s="182"/>
      <c r="P103" s="182"/>
      <c r="Q103" s="182"/>
      <c r="R103" s="49"/>
      <c r="T103" s="183"/>
      <c r="U103" s="184" t="s">
        <v>42</v>
      </c>
    </row>
    <row r="104" s="1" customFormat="1" ht="18" customHeight="1">
      <c r="B104" s="185"/>
      <c r="C104" s="186"/>
      <c r="D104" s="148" t="s">
        <v>156</v>
      </c>
      <c r="E104" s="187"/>
      <c r="F104" s="187"/>
      <c r="G104" s="187"/>
      <c r="H104" s="187"/>
      <c r="I104" s="186"/>
      <c r="J104" s="186"/>
      <c r="K104" s="186"/>
      <c r="L104" s="186"/>
      <c r="M104" s="186"/>
      <c r="N104" s="143">
        <f>ROUND(N89*T104,2)</f>
        <v>0</v>
      </c>
      <c r="O104" s="188"/>
      <c r="P104" s="188"/>
      <c r="Q104" s="188"/>
      <c r="R104" s="189"/>
      <c r="S104" s="190"/>
      <c r="T104" s="191"/>
      <c r="U104" s="192" t="s">
        <v>45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157</v>
      </c>
      <c r="AZ104" s="190"/>
      <c r="BA104" s="190"/>
      <c r="BB104" s="190"/>
      <c r="BC104" s="190"/>
      <c r="BD104" s="190"/>
      <c r="BE104" s="194">
        <f>IF(U104="základná",N104,0)</f>
        <v>0</v>
      </c>
      <c r="BF104" s="194">
        <f>IF(U104="znížená",N104,0)</f>
        <v>0</v>
      </c>
      <c r="BG104" s="194">
        <f>IF(U104="zákl. prenesená",N104,0)</f>
        <v>0</v>
      </c>
      <c r="BH104" s="194">
        <f>IF(U104="zníž. prenesená",N104,0)</f>
        <v>0</v>
      </c>
      <c r="BI104" s="194">
        <f>IF(U104="nulová",N104,0)</f>
        <v>0</v>
      </c>
      <c r="BJ104" s="193" t="s">
        <v>90</v>
      </c>
      <c r="BK104" s="190"/>
      <c r="BL104" s="190"/>
      <c r="BM104" s="190"/>
    </row>
    <row r="105" s="1" customFormat="1" ht="18" customHeight="1">
      <c r="B105" s="185"/>
      <c r="C105" s="186"/>
      <c r="D105" s="148" t="s">
        <v>158</v>
      </c>
      <c r="E105" s="187"/>
      <c r="F105" s="187"/>
      <c r="G105" s="187"/>
      <c r="H105" s="187"/>
      <c r="I105" s="186"/>
      <c r="J105" s="186"/>
      <c r="K105" s="186"/>
      <c r="L105" s="186"/>
      <c r="M105" s="186"/>
      <c r="N105" s="143">
        <f>ROUND(N89*T105,2)</f>
        <v>0</v>
      </c>
      <c r="O105" s="188"/>
      <c r="P105" s="188"/>
      <c r="Q105" s="188"/>
      <c r="R105" s="189"/>
      <c r="S105" s="190"/>
      <c r="T105" s="191"/>
      <c r="U105" s="192" t="s">
        <v>45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157</v>
      </c>
      <c r="AZ105" s="190"/>
      <c r="BA105" s="190"/>
      <c r="BB105" s="190"/>
      <c r="BC105" s="190"/>
      <c r="BD105" s="190"/>
      <c r="BE105" s="194">
        <f>IF(U105="základná",N105,0)</f>
        <v>0</v>
      </c>
      <c r="BF105" s="194">
        <f>IF(U105="znížená",N105,0)</f>
        <v>0</v>
      </c>
      <c r="BG105" s="194">
        <f>IF(U105="zákl. prenesená",N105,0)</f>
        <v>0</v>
      </c>
      <c r="BH105" s="194">
        <f>IF(U105="zníž. prenesená",N105,0)</f>
        <v>0</v>
      </c>
      <c r="BI105" s="194">
        <f>IF(U105="nulová",N105,0)</f>
        <v>0</v>
      </c>
      <c r="BJ105" s="193" t="s">
        <v>90</v>
      </c>
      <c r="BK105" s="190"/>
      <c r="BL105" s="190"/>
      <c r="BM105" s="190"/>
    </row>
    <row r="106" s="1" customFormat="1" ht="18" customHeight="1">
      <c r="B106" s="185"/>
      <c r="C106" s="186"/>
      <c r="D106" s="148" t="s">
        <v>159</v>
      </c>
      <c r="E106" s="187"/>
      <c r="F106" s="187"/>
      <c r="G106" s="187"/>
      <c r="H106" s="187"/>
      <c r="I106" s="186"/>
      <c r="J106" s="186"/>
      <c r="K106" s="186"/>
      <c r="L106" s="186"/>
      <c r="M106" s="186"/>
      <c r="N106" s="143">
        <f>ROUND(N89*T106,2)</f>
        <v>0</v>
      </c>
      <c r="O106" s="188"/>
      <c r="P106" s="188"/>
      <c r="Q106" s="188"/>
      <c r="R106" s="189"/>
      <c r="S106" s="190"/>
      <c r="T106" s="191"/>
      <c r="U106" s="192" t="s">
        <v>45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157</v>
      </c>
      <c r="AZ106" s="190"/>
      <c r="BA106" s="190"/>
      <c r="BB106" s="190"/>
      <c r="BC106" s="190"/>
      <c r="BD106" s="190"/>
      <c r="BE106" s="194">
        <f>IF(U106="základná",N106,0)</f>
        <v>0</v>
      </c>
      <c r="BF106" s="194">
        <f>IF(U106="znížená",N106,0)</f>
        <v>0</v>
      </c>
      <c r="BG106" s="194">
        <f>IF(U106="zákl. prenesená",N106,0)</f>
        <v>0</v>
      </c>
      <c r="BH106" s="194">
        <f>IF(U106="zníž. prenesená",N106,0)</f>
        <v>0</v>
      </c>
      <c r="BI106" s="194">
        <f>IF(U106="nulová",N106,0)</f>
        <v>0</v>
      </c>
      <c r="BJ106" s="193" t="s">
        <v>90</v>
      </c>
      <c r="BK106" s="190"/>
      <c r="BL106" s="190"/>
      <c r="BM106" s="190"/>
    </row>
    <row r="107" s="1" customFormat="1" ht="18" customHeight="1">
      <c r="B107" s="185"/>
      <c r="C107" s="186"/>
      <c r="D107" s="148" t="s">
        <v>160</v>
      </c>
      <c r="E107" s="187"/>
      <c r="F107" s="187"/>
      <c r="G107" s="187"/>
      <c r="H107" s="187"/>
      <c r="I107" s="186"/>
      <c r="J107" s="186"/>
      <c r="K107" s="186"/>
      <c r="L107" s="186"/>
      <c r="M107" s="186"/>
      <c r="N107" s="143">
        <f>ROUND(N89*T107,2)</f>
        <v>0</v>
      </c>
      <c r="O107" s="188"/>
      <c r="P107" s="188"/>
      <c r="Q107" s="188"/>
      <c r="R107" s="189"/>
      <c r="S107" s="190"/>
      <c r="T107" s="191"/>
      <c r="U107" s="192" t="s">
        <v>45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157</v>
      </c>
      <c r="AZ107" s="190"/>
      <c r="BA107" s="190"/>
      <c r="BB107" s="190"/>
      <c r="BC107" s="190"/>
      <c r="BD107" s="190"/>
      <c r="BE107" s="194">
        <f>IF(U107="základná",N107,0)</f>
        <v>0</v>
      </c>
      <c r="BF107" s="194">
        <f>IF(U107="znížená",N107,0)</f>
        <v>0</v>
      </c>
      <c r="BG107" s="194">
        <f>IF(U107="zákl. prenesená",N107,0)</f>
        <v>0</v>
      </c>
      <c r="BH107" s="194">
        <f>IF(U107="zníž. prenesená",N107,0)</f>
        <v>0</v>
      </c>
      <c r="BI107" s="194">
        <f>IF(U107="nulová",N107,0)</f>
        <v>0</v>
      </c>
      <c r="BJ107" s="193" t="s">
        <v>90</v>
      </c>
      <c r="BK107" s="190"/>
      <c r="BL107" s="190"/>
      <c r="BM107" s="190"/>
    </row>
    <row r="108" s="1" customFormat="1" ht="18" customHeight="1">
      <c r="B108" s="185"/>
      <c r="C108" s="186"/>
      <c r="D108" s="148" t="s">
        <v>161</v>
      </c>
      <c r="E108" s="187"/>
      <c r="F108" s="187"/>
      <c r="G108" s="187"/>
      <c r="H108" s="187"/>
      <c r="I108" s="186"/>
      <c r="J108" s="186"/>
      <c r="K108" s="186"/>
      <c r="L108" s="186"/>
      <c r="M108" s="186"/>
      <c r="N108" s="143">
        <f>ROUND(N89*T108,2)</f>
        <v>0</v>
      </c>
      <c r="O108" s="188"/>
      <c r="P108" s="188"/>
      <c r="Q108" s="188"/>
      <c r="R108" s="189"/>
      <c r="S108" s="190"/>
      <c r="T108" s="191"/>
      <c r="U108" s="192" t="s">
        <v>45</v>
      </c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157</v>
      </c>
      <c r="AZ108" s="190"/>
      <c r="BA108" s="190"/>
      <c r="BB108" s="190"/>
      <c r="BC108" s="190"/>
      <c r="BD108" s="190"/>
      <c r="BE108" s="194">
        <f>IF(U108="základná",N108,0)</f>
        <v>0</v>
      </c>
      <c r="BF108" s="194">
        <f>IF(U108="znížená",N108,0)</f>
        <v>0</v>
      </c>
      <c r="BG108" s="194">
        <f>IF(U108="zákl. prenesená",N108,0)</f>
        <v>0</v>
      </c>
      <c r="BH108" s="194">
        <f>IF(U108="zníž. prenesená",N108,0)</f>
        <v>0</v>
      </c>
      <c r="BI108" s="194">
        <f>IF(U108="nulová",N108,0)</f>
        <v>0</v>
      </c>
      <c r="BJ108" s="193" t="s">
        <v>90</v>
      </c>
      <c r="BK108" s="190"/>
      <c r="BL108" s="190"/>
      <c r="BM108" s="190"/>
    </row>
    <row r="109" s="1" customFormat="1" ht="18" customHeight="1">
      <c r="B109" s="185"/>
      <c r="C109" s="186"/>
      <c r="D109" s="187" t="s">
        <v>162</v>
      </c>
      <c r="E109" s="186"/>
      <c r="F109" s="186"/>
      <c r="G109" s="186"/>
      <c r="H109" s="186"/>
      <c r="I109" s="186"/>
      <c r="J109" s="186"/>
      <c r="K109" s="186"/>
      <c r="L109" s="186"/>
      <c r="M109" s="186"/>
      <c r="N109" s="143">
        <f>ROUND(N89*T109,2)</f>
        <v>0</v>
      </c>
      <c r="O109" s="188"/>
      <c r="P109" s="188"/>
      <c r="Q109" s="188"/>
      <c r="R109" s="189"/>
      <c r="S109" s="190"/>
      <c r="T109" s="195"/>
      <c r="U109" s="196" t="s">
        <v>45</v>
      </c>
      <c r="V109" s="190"/>
      <c r="W109" s="190"/>
      <c r="X109" s="190"/>
      <c r="Y109" s="190"/>
      <c r="Z109" s="190"/>
      <c r="AA109" s="190"/>
      <c r="AB109" s="190"/>
      <c r="AC109" s="190"/>
      <c r="AD109" s="190"/>
      <c r="AE109" s="190"/>
      <c r="AF109" s="190"/>
      <c r="AG109" s="190"/>
      <c r="AH109" s="190"/>
      <c r="AI109" s="190"/>
      <c r="AJ109" s="190"/>
      <c r="AK109" s="190"/>
      <c r="AL109" s="190"/>
      <c r="AM109" s="190"/>
      <c r="AN109" s="190"/>
      <c r="AO109" s="190"/>
      <c r="AP109" s="190"/>
      <c r="AQ109" s="190"/>
      <c r="AR109" s="190"/>
      <c r="AS109" s="190"/>
      <c r="AT109" s="190"/>
      <c r="AU109" s="190"/>
      <c r="AV109" s="190"/>
      <c r="AW109" s="190"/>
      <c r="AX109" s="190"/>
      <c r="AY109" s="193" t="s">
        <v>163</v>
      </c>
      <c r="AZ109" s="190"/>
      <c r="BA109" s="190"/>
      <c r="BB109" s="190"/>
      <c r="BC109" s="190"/>
      <c r="BD109" s="190"/>
      <c r="BE109" s="194">
        <f>IF(U109="základná",N109,0)</f>
        <v>0</v>
      </c>
      <c r="BF109" s="194">
        <f>IF(U109="znížená",N109,0)</f>
        <v>0</v>
      </c>
      <c r="BG109" s="194">
        <f>IF(U109="zákl. prenesená",N109,0)</f>
        <v>0</v>
      </c>
      <c r="BH109" s="194">
        <f>IF(U109="zníž. prenesená",N109,0)</f>
        <v>0</v>
      </c>
      <c r="BI109" s="194">
        <f>IF(U109="nulová",N109,0)</f>
        <v>0</v>
      </c>
      <c r="BJ109" s="193" t="s">
        <v>90</v>
      </c>
      <c r="BK109" s="190"/>
      <c r="BL109" s="190"/>
      <c r="BM109" s="190"/>
    </row>
    <row r="110" s="1" customForma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9"/>
    </row>
    <row r="111" s="1" customFormat="1" ht="29.28" customHeight="1">
      <c r="B111" s="47"/>
      <c r="C111" s="153" t="s">
        <v>121</v>
      </c>
      <c r="D111" s="154"/>
      <c r="E111" s="154"/>
      <c r="F111" s="154"/>
      <c r="G111" s="154"/>
      <c r="H111" s="154"/>
      <c r="I111" s="154"/>
      <c r="J111" s="154"/>
      <c r="K111" s="154"/>
      <c r="L111" s="155">
        <f>ROUND(SUM(N89+N103),2)</f>
        <v>0</v>
      </c>
      <c r="M111" s="155"/>
      <c r="N111" s="155"/>
      <c r="O111" s="155"/>
      <c r="P111" s="155"/>
      <c r="Q111" s="155"/>
      <c r="R111" s="49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</row>
    <row r="116" s="1" customFormat="1" ht="6.96" customHeight="1"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1"/>
    </row>
    <row r="117" s="1" customFormat="1" ht="36.96" customHeight="1">
      <c r="B117" s="47"/>
      <c r="C117" s="28" t="s">
        <v>164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30" customHeight="1">
      <c r="B119" s="47"/>
      <c r="C119" s="39" t="s">
        <v>18</v>
      </c>
      <c r="D119" s="48"/>
      <c r="E119" s="48"/>
      <c r="F119" s="158" t="str">
        <f>F6</f>
        <v>Zníženie spotreby energie pri prevádzke AB</v>
      </c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48"/>
      <c r="R119" s="49"/>
    </row>
    <row r="120" ht="30" customHeight="1">
      <c r="B120" s="27"/>
      <c r="C120" s="39" t="s">
        <v>128</v>
      </c>
      <c r="D120" s="32"/>
      <c r="E120" s="32"/>
      <c r="F120" s="158" t="s">
        <v>129</v>
      </c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0"/>
    </row>
    <row r="121" s="1" customFormat="1" ht="36.96" customHeight="1">
      <c r="B121" s="47"/>
      <c r="C121" s="86" t="s">
        <v>130</v>
      </c>
      <c r="D121" s="48"/>
      <c r="E121" s="48"/>
      <c r="F121" s="88" t="str">
        <f>F8</f>
        <v>A-1-3 - Zateplenie stropu</v>
      </c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</row>
    <row r="122" s="1" customFormat="1" ht="6.96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1" customFormat="1" ht="18" customHeight="1">
      <c r="B123" s="47"/>
      <c r="C123" s="39" t="s">
        <v>22</v>
      </c>
      <c r="D123" s="48"/>
      <c r="E123" s="48"/>
      <c r="F123" s="34" t="str">
        <f>F10</f>
        <v>Mariánska č.6, 971 01 Prievidza</v>
      </c>
      <c r="G123" s="48"/>
      <c r="H123" s="48"/>
      <c r="I123" s="48"/>
      <c r="J123" s="48"/>
      <c r="K123" s="39" t="s">
        <v>24</v>
      </c>
      <c r="L123" s="48"/>
      <c r="M123" s="91" t="str">
        <f>IF(O10="","",O10)</f>
        <v>27. 11. 2017</v>
      </c>
      <c r="N123" s="91"/>
      <c r="O123" s="91"/>
      <c r="P123" s="91"/>
      <c r="Q123" s="48"/>
      <c r="R123" s="49"/>
    </row>
    <row r="124" s="1" customFormat="1" ht="6.96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9"/>
    </row>
    <row r="125" s="1" customFormat="1">
      <c r="B125" s="47"/>
      <c r="C125" s="39" t="s">
        <v>26</v>
      </c>
      <c r="D125" s="48"/>
      <c r="E125" s="48"/>
      <c r="F125" s="34" t="str">
        <f>E13</f>
        <v>MPRV SR, Dobrovičova 12, 812 66 Bratislava</v>
      </c>
      <c r="G125" s="48"/>
      <c r="H125" s="48"/>
      <c r="I125" s="48"/>
      <c r="J125" s="48"/>
      <c r="K125" s="39" t="s">
        <v>32</v>
      </c>
      <c r="L125" s="48"/>
      <c r="M125" s="34" t="str">
        <f>E19</f>
        <v>ING.ARCH.R.PORUBEC</v>
      </c>
      <c r="N125" s="34"/>
      <c r="O125" s="34"/>
      <c r="P125" s="34"/>
      <c r="Q125" s="34"/>
      <c r="R125" s="49"/>
    </row>
    <row r="126" s="1" customFormat="1" ht="14.4" customHeight="1">
      <c r="B126" s="47"/>
      <c r="C126" s="39" t="s">
        <v>30</v>
      </c>
      <c r="D126" s="48"/>
      <c r="E126" s="48"/>
      <c r="F126" s="34" t="str">
        <f>IF(E16="","",E16)</f>
        <v>Vyplň údaj</v>
      </c>
      <c r="G126" s="48"/>
      <c r="H126" s="48"/>
      <c r="I126" s="48"/>
      <c r="J126" s="48"/>
      <c r="K126" s="39" t="s">
        <v>35</v>
      </c>
      <c r="L126" s="48"/>
      <c r="M126" s="34" t="str">
        <f>E22</f>
        <v>Kovács</v>
      </c>
      <c r="N126" s="34"/>
      <c r="O126" s="34"/>
      <c r="P126" s="34"/>
      <c r="Q126" s="34"/>
      <c r="R126" s="49"/>
    </row>
    <row r="127" s="1" customFormat="1" ht="10.32" customHeight="1">
      <c r="B127" s="47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9"/>
    </row>
    <row r="128" s="9" customFormat="1" ht="29.28" customHeight="1">
      <c r="B128" s="197"/>
      <c r="C128" s="198" t="s">
        <v>165</v>
      </c>
      <c r="D128" s="199" t="s">
        <v>166</v>
      </c>
      <c r="E128" s="199" t="s">
        <v>60</v>
      </c>
      <c r="F128" s="199" t="s">
        <v>167</v>
      </c>
      <c r="G128" s="199"/>
      <c r="H128" s="199"/>
      <c r="I128" s="199"/>
      <c r="J128" s="199" t="s">
        <v>168</v>
      </c>
      <c r="K128" s="199" t="s">
        <v>169</v>
      </c>
      <c r="L128" s="199" t="s">
        <v>170</v>
      </c>
      <c r="M128" s="199"/>
      <c r="N128" s="199" t="s">
        <v>135</v>
      </c>
      <c r="O128" s="199"/>
      <c r="P128" s="199"/>
      <c r="Q128" s="200"/>
      <c r="R128" s="201"/>
      <c r="T128" s="101" t="s">
        <v>171</v>
      </c>
      <c r="U128" s="102" t="s">
        <v>42</v>
      </c>
      <c r="V128" s="102" t="s">
        <v>172</v>
      </c>
      <c r="W128" s="102" t="s">
        <v>173</v>
      </c>
      <c r="X128" s="102" t="s">
        <v>174</v>
      </c>
      <c r="Y128" s="102" t="s">
        <v>175</v>
      </c>
      <c r="Z128" s="102" t="s">
        <v>176</v>
      </c>
      <c r="AA128" s="103" t="s">
        <v>177</v>
      </c>
    </row>
    <row r="129" s="1" customFormat="1" ht="29.28" customHeight="1">
      <c r="B129" s="47"/>
      <c r="C129" s="105" t="s">
        <v>132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202">
        <f>BK129</f>
        <v>0</v>
      </c>
      <c r="O129" s="203"/>
      <c r="P129" s="203"/>
      <c r="Q129" s="203"/>
      <c r="R129" s="49"/>
      <c r="T129" s="104"/>
      <c r="U129" s="68"/>
      <c r="V129" s="68"/>
      <c r="W129" s="204">
        <f>W130+W151+W154+W158+W161+W164</f>
        <v>0</v>
      </c>
      <c r="X129" s="68"/>
      <c r="Y129" s="204">
        <f>Y130+Y151+Y154+Y158+Y161+Y164</f>
        <v>3.4417360000000001</v>
      </c>
      <c r="Z129" s="68"/>
      <c r="AA129" s="205">
        <f>AA130+AA151+AA154+AA158+AA161+AA164</f>
        <v>0.36924999999999997</v>
      </c>
      <c r="AT129" s="23" t="s">
        <v>77</v>
      </c>
      <c r="AU129" s="23" t="s">
        <v>137</v>
      </c>
      <c r="BK129" s="206">
        <f>BK130+BK151+BK154+BK158+BK161+BK164</f>
        <v>0</v>
      </c>
    </row>
    <row r="130" s="10" customFormat="1" ht="37.44" customHeight="1">
      <c r="B130" s="207"/>
      <c r="C130" s="208"/>
      <c r="D130" s="209" t="s">
        <v>138</v>
      </c>
      <c r="E130" s="209"/>
      <c r="F130" s="209"/>
      <c r="G130" s="209"/>
      <c r="H130" s="209"/>
      <c r="I130" s="209"/>
      <c r="J130" s="209"/>
      <c r="K130" s="209"/>
      <c r="L130" s="209"/>
      <c r="M130" s="209"/>
      <c r="N130" s="181">
        <f>BK130</f>
        <v>0</v>
      </c>
      <c r="O130" s="177"/>
      <c r="P130" s="177"/>
      <c r="Q130" s="177"/>
      <c r="R130" s="210"/>
      <c r="T130" s="211"/>
      <c r="U130" s="208"/>
      <c r="V130" s="208"/>
      <c r="W130" s="212">
        <f>W131+W136+W149</f>
        <v>0</v>
      </c>
      <c r="X130" s="208"/>
      <c r="Y130" s="212">
        <f>Y131+Y136+Y149</f>
        <v>3.4361860000000002</v>
      </c>
      <c r="Z130" s="208"/>
      <c r="AA130" s="213">
        <f>AA131+AA136+AA149</f>
        <v>0.36924999999999997</v>
      </c>
      <c r="AR130" s="214" t="s">
        <v>85</v>
      </c>
      <c r="AT130" s="215" t="s">
        <v>77</v>
      </c>
      <c r="AU130" s="215" t="s">
        <v>78</v>
      </c>
      <c r="AY130" s="214" t="s">
        <v>178</v>
      </c>
      <c r="BK130" s="216">
        <f>BK131+BK136+BK149</f>
        <v>0</v>
      </c>
    </row>
    <row r="131" s="10" customFormat="1" ht="19.92" customHeight="1">
      <c r="B131" s="207"/>
      <c r="C131" s="208"/>
      <c r="D131" s="217" t="s">
        <v>139</v>
      </c>
      <c r="E131" s="217"/>
      <c r="F131" s="217"/>
      <c r="G131" s="217"/>
      <c r="H131" s="217"/>
      <c r="I131" s="217"/>
      <c r="J131" s="217"/>
      <c r="K131" s="217"/>
      <c r="L131" s="217"/>
      <c r="M131" s="217"/>
      <c r="N131" s="218">
        <f>BK131</f>
        <v>0</v>
      </c>
      <c r="O131" s="219"/>
      <c r="P131" s="219"/>
      <c r="Q131" s="219"/>
      <c r="R131" s="210"/>
      <c r="T131" s="211"/>
      <c r="U131" s="208"/>
      <c r="V131" s="208"/>
      <c r="W131" s="212">
        <f>SUM(W132:W135)</f>
        <v>0</v>
      </c>
      <c r="X131" s="208"/>
      <c r="Y131" s="212">
        <f>SUM(Y132:Y135)</f>
        <v>1.459276</v>
      </c>
      <c r="Z131" s="208"/>
      <c r="AA131" s="213">
        <f>SUM(AA132:AA135)</f>
        <v>0</v>
      </c>
      <c r="AR131" s="214" t="s">
        <v>85</v>
      </c>
      <c r="AT131" s="215" t="s">
        <v>77</v>
      </c>
      <c r="AU131" s="215" t="s">
        <v>85</v>
      </c>
      <c r="AY131" s="214" t="s">
        <v>178</v>
      </c>
      <c r="BK131" s="216">
        <f>SUM(BK132:BK135)</f>
        <v>0</v>
      </c>
    </row>
    <row r="132" s="1" customFormat="1" ht="51" customHeight="1">
      <c r="B132" s="185"/>
      <c r="C132" s="220" t="s">
        <v>85</v>
      </c>
      <c r="D132" s="220" t="s">
        <v>179</v>
      </c>
      <c r="E132" s="221" t="s">
        <v>623</v>
      </c>
      <c r="F132" s="222" t="s">
        <v>624</v>
      </c>
      <c r="G132" s="222"/>
      <c r="H132" s="222"/>
      <c r="I132" s="222"/>
      <c r="J132" s="223" t="s">
        <v>182</v>
      </c>
      <c r="K132" s="224">
        <v>36.924999999999997</v>
      </c>
      <c r="L132" s="225">
        <v>0</v>
      </c>
      <c r="M132" s="225"/>
      <c r="N132" s="226">
        <f>ROUND(L132*K132,2)</f>
        <v>0</v>
      </c>
      <c r="O132" s="226"/>
      <c r="P132" s="226"/>
      <c r="Q132" s="226"/>
      <c r="R132" s="189"/>
      <c r="T132" s="227" t="s">
        <v>5</v>
      </c>
      <c r="U132" s="57" t="s">
        <v>45</v>
      </c>
      <c r="V132" s="48"/>
      <c r="W132" s="228">
        <f>V132*K132</f>
        <v>0</v>
      </c>
      <c r="X132" s="228">
        <v>0.018350000000000002</v>
      </c>
      <c r="Y132" s="228">
        <f>X132*K132</f>
        <v>0.67757374999999997</v>
      </c>
      <c r="Z132" s="228">
        <v>0</v>
      </c>
      <c r="AA132" s="229">
        <f>Z132*K132</f>
        <v>0</v>
      </c>
      <c r="AR132" s="23" t="s">
        <v>183</v>
      </c>
      <c r="AT132" s="23" t="s">
        <v>179</v>
      </c>
      <c r="AU132" s="23" t="s">
        <v>90</v>
      </c>
      <c r="AY132" s="23" t="s">
        <v>178</v>
      </c>
      <c r="BE132" s="147">
        <f>IF(U132="základná",N132,0)</f>
        <v>0</v>
      </c>
      <c r="BF132" s="147">
        <f>IF(U132="znížená",N132,0)</f>
        <v>0</v>
      </c>
      <c r="BG132" s="147">
        <f>IF(U132="zákl. prenesená",N132,0)</f>
        <v>0</v>
      </c>
      <c r="BH132" s="147">
        <f>IF(U132="zníž. prenesená",N132,0)</f>
        <v>0</v>
      </c>
      <c r="BI132" s="147">
        <f>IF(U132="nulová",N132,0)</f>
        <v>0</v>
      </c>
      <c r="BJ132" s="23" t="s">
        <v>90</v>
      </c>
      <c r="BK132" s="147">
        <f>ROUND(L132*K132,2)</f>
        <v>0</v>
      </c>
      <c r="BL132" s="23" t="s">
        <v>183</v>
      </c>
      <c r="BM132" s="23" t="s">
        <v>625</v>
      </c>
    </row>
    <row r="133" s="1" customFormat="1" ht="38.25" customHeight="1">
      <c r="B133" s="185"/>
      <c r="C133" s="220" t="s">
        <v>90</v>
      </c>
      <c r="D133" s="220" t="s">
        <v>179</v>
      </c>
      <c r="E133" s="221" t="s">
        <v>626</v>
      </c>
      <c r="F133" s="222" t="s">
        <v>627</v>
      </c>
      <c r="G133" s="222"/>
      <c r="H133" s="222"/>
      <c r="I133" s="222"/>
      <c r="J133" s="223" t="s">
        <v>182</v>
      </c>
      <c r="K133" s="224">
        <v>36.924999999999997</v>
      </c>
      <c r="L133" s="225">
        <v>0</v>
      </c>
      <c r="M133" s="225"/>
      <c r="N133" s="226">
        <f>ROUND(L133*K133,2)</f>
        <v>0</v>
      </c>
      <c r="O133" s="226"/>
      <c r="P133" s="226"/>
      <c r="Q133" s="226"/>
      <c r="R133" s="189"/>
      <c r="T133" s="227" t="s">
        <v>5</v>
      </c>
      <c r="U133" s="57" t="s">
        <v>45</v>
      </c>
      <c r="V133" s="48"/>
      <c r="W133" s="228">
        <f>V133*K133</f>
        <v>0</v>
      </c>
      <c r="X133" s="228">
        <v>0.00018000000000000001</v>
      </c>
      <c r="Y133" s="228">
        <f>X133*K133</f>
        <v>0.0066464999999999996</v>
      </c>
      <c r="Z133" s="228">
        <v>0</v>
      </c>
      <c r="AA133" s="229">
        <f>Z133*K133</f>
        <v>0</v>
      </c>
      <c r="AR133" s="23" t="s">
        <v>183</v>
      </c>
      <c r="AT133" s="23" t="s">
        <v>179</v>
      </c>
      <c r="AU133" s="23" t="s">
        <v>90</v>
      </c>
      <c r="AY133" s="23" t="s">
        <v>178</v>
      </c>
      <c r="BE133" s="147">
        <f>IF(U133="základná",N133,0)</f>
        <v>0</v>
      </c>
      <c r="BF133" s="147">
        <f>IF(U133="znížená",N133,0)</f>
        <v>0</v>
      </c>
      <c r="BG133" s="147">
        <f>IF(U133="zákl. prenesená",N133,0)</f>
        <v>0</v>
      </c>
      <c r="BH133" s="147">
        <f>IF(U133="zníž. prenesená",N133,0)</f>
        <v>0</v>
      </c>
      <c r="BI133" s="147">
        <f>IF(U133="nulová",N133,0)</f>
        <v>0</v>
      </c>
      <c r="BJ133" s="23" t="s">
        <v>90</v>
      </c>
      <c r="BK133" s="147">
        <f>ROUND(L133*K133,2)</f>
        <v>0</v>
      </c>
      <c r="BL133" s="23" t="s">
        <v>183</v>
      </c>
      <c r="BM133" s="23" t="s">
        <v>628</v>
      </c>
    </row>
    <row r="134" s="1" customFormat="1" ht="25.5" customHeight="1">
      <c r="B134" s="185"/>
      <c r="C134" s="220" t="s">
        <v>190</v>
      </c>
      <c r="D134" s="220" t="s">
        <v>179</v>
      </c>
      <c r="E134" s="221" t="s">
        <v>629</v>
      </c>
      <c r="F134" s="222" t="s">
        <v>630</v>
      </c>
      <c r="G134" s="222"/>
      <c r="H134" s="222"/>
      <c r="I134" s="222"/>
      <c r="J134" s="223" t="s">
        <v>182</v>
      </c>
      <c r="K134" s="224">
        <v>36.924999999999997</v>
      </c>
      <c r="L134" s="225">
        <v>0</v>
      </c>
      <c r="M134" s="225"/>
      <c r="N134" s="226">
        <f>ROUND(L134*K134,2)</f>
        <v>0</v>
      </c>
      <c r="O134" s="226"/>
      <c r="P134" s="226"/>
      <c r="Q134" s="226"/>
      <c r="R134" s="189"/>
      <c r="T134" s="227" t="s">
        <v>5</v>
      </c>
      <c r="U134" s="57" t="s">
        <v>45</v>
      </c>
      <c r="V134" s="48"/>
      <c r="W134" s="228">
        <f>V134*K134</f>
        <v>0</v>
      </c>
      <c r="X134" s="228">
        <v>0.020990000000000002</v>
      </c>
      <c r="Y134" s="228">
        <f>X134*K134</f>
        <v>0.77505575000000004</v>
      </c>
      <c r="Z134" s="228">
        <v>0</v>
      </c>
      <c r="AA134" s="229">
        <f>Z134*K134</f>
        <v>0</v>
      </c>
      <c r="AR134" s="23" t="s">
        <v>183</v>
      </c>
      <c r="AT134" s="23" t="s">
        <v>179</v>
      </c>
      <c r="AU134" s="23" t="s">
        <v>90</v>
      </c>
      <c r="AY134" s="23" t="s">
        <v>178</v>
      </c>
      <c r="BE134" s="147">
        <f>IF(U134="základná",N134,0)</f>
        <v>0</v>
      </c>
      <c r="BF134" s="147">
        <f>IF(U134="znížená",N134,0)</f>
        <v>0</v>
      </c>
      <c r="BG134" s="147">
        <f>IF(U134="zákl. prenesená",N134,0)</f>
        <v>0</v>
      </c>
      <c r="BH134" s="147">
        <f>IF(U134="zníž. prenesená",N134,0)</f>
        <v>0</v>
      </c>
      <c r="BI134" s="147">
        <f>IF(U134="nulová",N134,0)</f>
        <v>0</v>
      </c>
      <c r="BJ134" s="23" t="s">
        <v>90</v>
      </c>
      <c r="BK134" s="147">
        <f>ROUND(L134*K134,2)</f>
        <v>0</v>
      </c>
      <c r="BL134" s="23" t="s">
        <v>183</v>
      </c>
      <c r="BM134" s="23" t="s">
        <v>631</v>
      </c>
    </row>
    <row r="135" s="11" customFormat="1" ht="16.5" customHeight="1">
      <c r="B135" s="230"/>
      <c r="C135" s="231"/>
      <c r="D135" s="231"/>
      <c r="E135" s="232" t="s">
        <v>5</v>
      </c>
      <c r="F135" s="233" t="s">
        <v>632</v>
      </c>
      <c r="G135" s="234"/>
      <c r="H135" s="234"/>
      <c r="I135" s="234"/>
      <c r="J135" s="231"/>
      <c r="K135" s="235">
        <v>36.924999999999997</v>
      </c>
      <c r="L135" s="231"/>
      <c r="M135" s="231"/>
      <c r="N135" s="231"/>
      <c r="O135" s="231"/>
      <c r="P135" s="231"/>
      <c r="Q135" s="231"/>
      <c r="R135" s="236"/>
      <c r="T135" s="237"/>
      <c r="U135" s="231"/>
      <c r="V135" s="231"/>
      <c r="W135" s="231"/>
      <c r="X135" s="231"/>
      <c r="Y135" s="231"/>
      <c r="Z135" s="231"/>
      <c r="AA135" s="238"/>
      <c r="AT135" s="239" t="s">
        <v>186</v>
      </c>
      <c r="AU135" s="239" t="s">
        <v>90</v>
      </c>
      <c r="AV135" s="11" t="s">
        <v>90</v>
      </c>
      <c r="AW135" s="11" t="s">
        <v>34</v>
      </c>
      <c r="AX135" s="11" t="s">
        <v>85</v>
      </c>
      <c r="AY135" s="239" t="s">
        <v>178</v>
      </c>
    </row>
    <row r="136" s="10" customFormat="1" ht="29.88" customHeight="1">
      <c r="B136" s="207"/>
      <c r="C136" s="208"/>
      <c r="D136" s="217" t="s">
        <v>140</v>
      </c>
      <c r="E136" s="217"/>
      <c r="F136" s="217"/>
      <c r="G136" s="217"/>
      <c r="H136" s="217"/>
      <c r="I136" s="217"/>
      <c r="J136" s="217"/>
      <c r="K136" s="217"/>
      <c r="L136" s="217"/>
      <c r="M136" s="217"/>
      <c r="N136" s="218">
        <f>BK136</f>
        <v>0</v>
      </c>
      <c r="O136" s="219"/>
      <c r="P136" s="219"/>
      <c r="Q136" s="219"/>
      <c r="R136" s="210"/>
      <c r="T136" s="211"/>
      <c r="U136" s="208"/>
      <c r="V136" s="208"/>
      <c r="W136" s="212">
        <f>SUM(W137:W148)</f>
        <v>0</v>
      </c>
      <c r="X136" s="208"/>
      <c r="Y136" s="212">
        <f>SUM(Y137:Y148)</f>
        <v>1.9769099999999999</v>
      </c>
      <c r="Z136" s="208"/>
      <c r="AA136" s="213">
        <f>SUM(AA137:AA148)</f>
        <v>0.36924999999999997</v>
      </c>
      <c r="AR136" s="214" t="s">
        <v>85</v>
      </c>
      <c r="AT136" s="215" t="s">
        <v>77</v>
      </c>
      <c r="AU136" s="215" t="s">
        <v>85</v>
      </c>
      <c r="AY136" s="214" t="s">
        <v>178</v>
      </c>
      <c r="BK136" s="216">
        <f>SUM(BK137:BK148)</f>
        <v>0</v>
      </c>
    </row>
    <row r="137" s="1" customFormat="1" ht="25.5" customHeight="1">
      <c r="B137" s="185"/>
      <c r="C137" s="220" t="s">
        <v>183</v>
      </c>
      <c r="D137" s="220" t="s">
        <v>179</v>
      </c>
      <c r="E137" s="221" t="s">
        <v>633</v>
      </c>
      <c r="F137" s="222" t="s">
        <v>634</v>
      </c>
      <c r="G137" s="222"/>
      <c r="H137" s="222"/>
      <c r="I137" s="222"/>
      <c r="J137" s="223" t="s">
        <v>182</v>
      </c>
      <c r="K137" s="224">
        <v>37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0.051380000000000002</v>
      </c>
      <c r="Y137" s="228">
        <f>X137*K137</f>
        <v>1.90106</v>
      </c>
      <c r="Z137" s="228">
        <v>0</v>
      </c>
      <c r="AA137" s="229">
        <f>Z137*K137</f>
        <v>0</v>
      </c>
      <c r="AR137" s="23" t="s">
        <v>183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183</v>
      </c>
      <c r="BM137" s="23" t="s">
        <v>635</v>
      </c>
    </row>
    <row r="138" s="1" customFormat="1" ht="16.5" customHeight="1">
      <c r="B138" s="185"/>
      <c r="C138" s="220" t="s">
        <v>197</v>
      </c>
      <c r="D138" s="220" t="s">
        <v>179</v>
      </c>
      <c r="E138" s="221" t="s">
        <v>636</v>
      </c>
      <c r="F138" s="222" t="s">
        <v>637</v>
      </c>
      <c r="G138" s="222"/>
      <c r="H138" s="222"/>
      <c r="I138" s="222"/>
      <c r="J138" s="223" t="s">
        <v>182</v>
      </c>
      <c r="K138" s="224">
        <v>37</v>
      </c>
      <c r="L138" s="225">
        <v>0</v>
      </c>
      <c r="M138" s="225"/>
      <c r="N138" s="226">
        <f>ROUND(L138*K138,2)</f>
        <v>0</v>
      </c>
      <c r="O138" s="226"/>
      <c r="P138" s="226"/>
      <c r="Q138" s="226"/>
      <c r="R138" s="189"/>
      <c r="T138" s="227" t="s">
        <v>5</v>
      </c>
      <c r="U138" s="57" t="s">
        <v>45</v>
      </c>
      <c r="V138" s="48"/>
      <c r="W138" s="228">
        <f>V138*K138</f>
        <v>0</v>
      </c>
      <c r="X138" s="228">
        <v>0.0020500000000000002</v>
      </c>
      <c r="Y138" s="228">
        <f>X138*K138</f>
        <v>0.075850000000000001</v>
      </c>
      <c r="Z138" s="228">
        <v>0</v>
      </c>
      <c r="AA138" s="229">
        <f>Z138*K138</f>
        <v>0</v>
      </c>
      <c r="AR138" s="23" t="s">
        <v>183</v>
      </c>
      <c r="AT138" s="23" t="s">
        <v>179</v>
      </c>
      <c r="AU138" s="23" t="s">
        <v>90</v>
      </c>
      <c r="AY138" s="23" t="s">
        <v>178</v>
      </c>
      <c r="BE138" s="147">
        <f>IF(U138="základná",N138,0)</f>
        <v>0</v>
      </c>
      <c r="BF138" s="147">
        <f>IF(U138="znížená",N138,0)</f>
        <v>0</v>
      </c>
      <c r="BG138" s="147">
        <f>IF(U138="zákl. prenesená",N138,0)</f>
        <v>0</v>
      </c>
      <c r="BH138" s="147">
        <f>IF(U138="zníž. prenesená",N138,0)</f>
        <v>0</v>
      </c>
      <c r="BI138" s="147">
        <f>IF(U138="nulová",N138,0)</f>
        <v>0</v>
      </c>
      <c r="BJ138" s="23" t="s">
        <v>90</v>
      </c>
      <c r="BK138" s="147">
        <f>ROUND(L138*K138,2)</f>
        <v>0</v>
      </c>
      <c r="BL138" s="23" t="s">
        <v>183</v>
      </c>
      <c r="BM138" s="23" t="s">
        <v>638</v>
      </c>
    </row>
    <row r="139" s="1" customFormat="1" ht="38.25" customHeight="1">
      <c r="B139" s="185"/>
      <c r="C139" s="220" t="s">
        <v>201</v>
      </c>
      <c r="D139" s="220" t="s">
        <v>179</v>
      </c>
      <c r="E139" s="221" t="s">
        <v>639</v>
      </c>
      <c r="F139" s="222" t="s">
        <v>640</v>
      </c>
      <c r="G139" s="222"/>
      <c r="H139" s="222"/>
      <c r="I139" s="222"/>
      <c r="J139" s="223" t="s">
        <v>182</v>
      </c>
      <c r="K139" s="224">
        <v>36.924999999999997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</v>
      </c>
      <c r="Y139" s="228">
        <f>X139*K139</f>
        <v>0</v>
      </c>
      <c r="Z139" s="228">
        <v>0.01</v>
      </c>
      <c r="AA139" s="229">
        <f>Z139*K139</f>
        <v>0.36924999999999997</v>
      </c>
      <c r="AR139" s="23" t="s">
        <v>183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183</v>
      </c>
      <c r="BM139" s="23" t="s">
        <v>641</v>
      </c>
    </row>
    <row r="140" s="1" customFormat="1" ht="38.25" customHeight="1">
      <c r="B140" s="185"/>
      <c r="C140" s="220" t="s">
        <v>205</v>
      </c>
      <c r="D140" s="220" t="s">
        <v>179</v>
      </c>
      <c r="E140" s="221" t="s">
        <v>298</v>
      </c>
      <c r="F140" s="222" t="s">
        <v>299</v>
      </c>
      <c r="G140" s="222"/>
      <c r="H140" s="222"/>
      <c r="I140" s="222"/>
      <c r="J140" s="223" t="s">
        <v>300</v>
      </c>
      <c r="K140" s="224">
        <v>0.36899999999999999</v>
      </c>
      <c r="L140" s="225">
        <v>0</v>
      </c>
      <c r="M140" s="225"/>
      <c r="N140" s="226">
        <f>ROUND(L140*K140,2)</f>
        <v>0</v>
      </c>
      <c r="O140" s="226"/>
      <c r="P140" s="226"/>
      <c r="Q140" s="226"/>
      <c r="R140" s="189"/>
      <c r="T140" s="227" t="s">
        <v>5</v>
      </c>
      <c r="U140" s="57" t="s">
        <v>45</v>
      </c>
      <c r="V140" s="48"/>
      <c r="W140" s="228">
        <f>V140*K140</f>
        <v>0</v>
      </c>
      <c r="X140" s="228">
        <v>0</v>
      </c>
      <c r="Y140" s="228">
        <f>X140*K140</f>
        <v>0</v>
      </c>
      <c r="Z140" s="228">
        <v>0</v>
      </c>
      <c r="AA140" s="229">
        <f>Z140*K140</f>
        <v>0</v>
      </c>
      <c r="AR140" s="23" t="s">
        <v>183</v>
      </c>
      <c r="AT140" s="23" t="s">
        <v>179</v>
      </c>
      <c r="AU140" s="23" t="s">
        <v>90</v>
      </c>
      <c r="AY140" s="23" t="s">
        <v>178</v>
      </c>
      <c r="BE140" s="147">
        <f>IF(U140="základná",N140,0)</f>
        <v>0</v>
      </c>
      <c r="BF140" s="147">
        <f>IF(U140="znížená",N140,0)</f>
        <v>0</v>
      </c>
      <c r="BG140" s="147">
        <f>IF(U140="zákl. prenesená",N140,0)</f>
        <v>0</v>
      </c>
      <c r="BH140" s="147">
        <f>IF(U140="zníž. prenesená",N140,0)</f>
        <v>0</v>
      </c>
      <c r="BI140" s="147">
        <f>IF(U140="nulová",N140,0)</f>
        <v>0</v>
      </c>
      <c r="BJ140" s="23" t="s">
        <v>90</v>
      </c>
      <c r="BK140" s="147">
        <f>ROUND(L140*K140,2)</f>
        <v>0</v>
      </c>
      <c r="BL140" s="23" t="s">
        <v>183</v>
      </c>
      <c r="BM140" s="23" t="s">
        <v>642</v>
      </c>
    </row>
    <row r="141" s="1" customFormat="1" ht="25.5" customHeight="1">
      <c r="B141" s="185"/>
      <c r="C141" s="220" t="s">
        <v>209</v>
      </c>
      <c r="D141" s="220" t="s">
        <v>179</v>
      </c>
      <c r="E141" s="221" t="s">
        <v>303</v>
      </c>
      <c r="F141" s="222" t="s">
        <v>304</v>
      </c>
      <c r="G141" s="222"/>
      <c r="H141" s="222"/>
      <c r="I141" s="222"/>
      <c r="J141" s="223" t="s">
        <v>300</v>
      </c>
      <c r="K141" s="224">
        <v>0</v>
      </c>
      <c r="L141" s="225">
        <v>0</v>
      </c>
      <c r="M141" s="225"/>
      <c r="N141" s="226">
        <f>ROUND(L141*K141,2)</f>
        <v>0</v>
      </c>
      <c r="O141" s="226"/>
      <c r="P141" s="226"/>
      <c r="Q141" s="226"/>
      <c r="R141" s="189"/>
      <c r="T141" s="227" t="s">
        <v>5</v>
      </c>
      <c r="U141" s="57" t="s">
        <v>45</v>
      </c>
      <c r="V141" s="48"/>
      <c r="W141" s="228">
        <f>V141*K141</f>
        <v>0</v>
      </c>
      <c r="X141" s="228">
        <v>0</v>
      </c>
      <c r="Y141" s="228">
        <f>X141*K141</f>
        <v>0</v>
      </c>
      <c r="Z141" s="228">
        <v>0</v>
      </c>
      <c r="AA141" s="229">
        <f>Z141*K141</f>
        <v>0</v>
      </c>
      <c r="AR141" s="23" t="s">
        <v>183</v>
      </c>
      <c r="AT141" s="23" t="s">
        <v>179</v>
      </c>
      <c r="AU141" s="23" t="s">
        <v>90</v>
      </c>
      <c r="AY141" s="23" t="s">
        <v>178</v>
      </c>
      <c r="BE141" s="147">
        <f>IF(U141="základná",N141,0)</f>
        <v>0</v>
      </c>
      <c r="BF141" s="147">
        <f>IF(U141="znížená",N141,0)</f>
        <v>0</v>
      </c>
      <c r="BG141" s="147">
        <f>IF(U141="zákl. prenesená",N141,0)</f>
        <v>0</v>
      </c>
      <c r="BH141" s="147">
        <f>IF(U141="zníž. prenesená",N141,0)</f>
        <v>0</v>
      </c>
      <c r="BI141" s="147">
        <f>IF(U141="nulová",N141,0)</f>
        <v>0</v>
      </c>
      <c r="BJ141" s="23" t="s">
        <v>90</v>
      </c>
      <c r="BK141" s="147">
        <f>ROUND(L141*K141,2)</f>
        <v>0</v>
      </c>
      <c r="BL141" s="23" t="s">
        <v>183</v>
      </c>
      <c r="BM141" s="23" t="s">
        <v>643</v>
      </c>
    </row>
    <row r="142" s="1" customFormat="1" ht="25.5" customHeight="1">
      <c r="B142" s="185"/>
      <c r="C142" s="220" t="s">
        <v>214</v>
      </c>
      <c r="D142" s="220" t="s">
        <v>179</v>
      </c>
      <c r="E142" s="221" t="s">
        <v>307</v>
      </c>
      <c r="F142" s="222" t="s">
        <v>308</v>
      </c>
      <c r="G142" s="222"/>
      <c r="H142" s="222"/>
      <c r="I142" s="222"/>
      <c r="J142" s="223" t="s">
        <v>300</v>
      </c>
      <c r="K142" s="224">
        <v>0.36899999999999999</v>
      </c>
      <c r="L142" s="225">
        <v>0</v>
      </c>
      <c r="M142" s="225"/>
      <c r="N142" s="226">
        <f>ROUND(L142*K142,2)</f>
        <v>0</v>
      </c>
      <c r="O142" s="226"/>
      <c r="P142" s="226"/>
      <c r="Q142" s="226"/>
      <c r="R142" s="189"/>
      <c r="T142" s="227" t="s">
        <v>5</v>
      </c>
      <c r="U142" s="57" t="s">
        <v>45</v>
      </c>
      <c r="V142" s="48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3" t="s">
        <v>183</v>
      </c>
      <c r="AT142" s="23" t="s">
        <v>179</v>
      </c>
      <c r="AU142" s="23" t="s">
        <v>90</v>
      </c>
      <c r="AY142" s="23" t="s">
        <v>178</v>
      </c>
      <c r="BE142" s="147">
        <f>IF(U142="základná",N142,0)</f>
        <v>0</v>
      </c>
      <c r="BF142" s="147">
        <f>IF(U142="znížená",N142,0)</f>
        <v>0</v>
      </c>
      <c r="BG142" s="147">
        <f>IF(U142="zákl. prenesená",N142,0)</f>
        <v>0</v>
      </c>
      <c r="BH142" s="147">
        <f>IF(U142="zníž. prenesená",N142,0)</f>
        <v>0</v>
      </c>
      <c r="BI142" s="147">
        <f>IF(U142="nulová",N142,0)</f>
        <v>0</v>
      </c>
      <c r="BJ142" s="23" t="s">
        <v>90</v>
      </c>
      <c r="BK142" s="147">
        <f>ROUND(L142*K142,2)</f>
        <v>0</v>
      </c>
      <c r="BL142" s="23" t="s">
        <v>183</v>
      </c>
      <c r="BM142" s="23" t="s">
        <v>644</v>
      </c>
    </row>
    <row r="143" s="1" customFormat="1" ht="25.5" customHeight="1">
      <c r="B143" s="185"/>
      <c r="C143" s="220" t="s">
        <v>219</v>
      </c>
      <c r="D143" s="220" t="s">
        <v>179</v>
      </c>
      <c r="E143" s="221" t="s">
        <v>311</v>
      </c>
      <c r="F143" s="222" t="s">
        <v>312</v>
      </c>
      <c r="G143" s="222"/>
      <c r="H143" s="222"/>
      <c r="I143" s="222"/>
      <c r="J143" s="223" t="s">
        <v>300</v>
      </c>
      <c r="K143" s="224">
        <v>7.0110000000000001</v>
      </c>
      <c r="L143" s="225">
        <v>0</v>
      </c>
      <c r="M143" s="225"/>
      <c r="N143" s="226">
        <f>ROUND(L143*K143,2)</f>
        <v>0</v>
      </c>
      <c r="O143" s="226"/>
      <c r="P143" s="226"/>
      <c r="Q143" s="226"/>
      <c r="R143" s="189"/>
      <c r="T143" s="227" t="s">
        <v>5</v>
      </c>
      <c r="U143" s="57" t="s">
        <v>45</v>
      </c>
      <c r="V143" s="48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3" t="s">
        <v>183</v>
      </c>
      <c r="AT143" s="23" t="s">
        <v>179</v>
      </c>
      <c r="AU143" s="23" t="s">
        <v>90</v>
      </c>
      <c r="AY143" s="23" t="s">
        <v>178</v>
      </c>
      <c r="BE143" s="147">
        <f>IF(U143="základná",N143,0)</f>
        <v>0</v>
      </c>
      <c r="BF143" s="147">
        <f>IF(U143="znížená",N143,0)</f>
        <v>0</v>
      </c>
      <c r="BG143" s="147">
        <f>IF(U143="zákl. prenesená",N143,0)</f>
        <v>0</v>
      </c>
      <c r="BH143" s="147">
        <f>IF(U143="zníž. prenesená",N143,0)</f>
        <v>0</v>
      </c>
      <c r="BI143" s="147">
        <f>IF(U143="nulová",N143,0)</f>
        <v>0</v>
      </c>
      <c r="BJ143" s="23" t="s">
        <v>90</v>
      </c>
      <c r="BK143" s="147">
        <f>ROUND(L143*K143,2)</f>
        <v>0</v>
      </c>
      <c r="BL143" s="23" t="s">
        <v>183</v>
      </c>
      <c r="BM143" s="23" t="s">
        <v>645</v>
      </c>
    </row>
    <row r="144" s="1" customFormat="1" ht="16.5" customHeight="1">
      <c r="B144" s="47"/>
      <c r="C144" s="48"/>
      <c r="D144" s="48"/>
      <c r="E144" s="48"/>
      <c r="F144" s="240" t="s">
        <v>314</v>
      </c>
      <c r="G144" s="68"/>
      <c r="H144" s="68"/>
      <c r="I144" s="68"/>
      <c r="J144" s="48"/>
      <c r="K144" s="48"/>
      <c r="L144" s="48"/>
      <c r="M144" s="48"/>
      <c r="N144" s="48"/>
      <c r="O144" s="48"/>
      <c r="P144" s="48"/>
      <c r="Q144" s="48"/>
      <c r="R144" s="49"/>
      <c r="T144" s="241"/>
      <c r="U144" s="48"/>
      <c r="V144" s="48"/>
      <c r="W144" s="48"/>
      <c r="X144" s="48"/>
      <c r="Y144" s="48"/>
      <c r="Z144" s="48"/>
      <c r="AA144" s="95"/>
      <c r="AT144" s="23" t="s">
        <v>289</v>
      </c>
      <c r="AU144" s="23" t="s">
        <v>90</v>
      </c>
    </row>
    <row r="145" s="1" customFormat="1" ht="25.5" customHeight="1">
      <c r="B145" s="185"/>
      <c r="C145" s="220" t="s">
        <v>224</v>
      </c>
      <c r="D145" s="220" t="s">
        <v>179</v>
      </c>
      <c r="E145" s="221" t="s">
        <v>316</v>
      </c>
      <c r="F145" s="222" t="s">
        <v>317</v>
      </c>
      <c r="G145" s="222"/>
      <c r="H145" s="222"/>
      <c r="I145" s="222"/>
      <c r="J145" s="223" t="s">
        <v>300</v>
      </c>
      <c r="K145" s="224">
        <v>0.36899999999999999</v>
      </c>
      <c r="L145" s="225">
        <v>0</v>
      </c>
      <c r="M145" s="225"/>
      <c r="N145" s="226">
        <f>ROUND(L145*K145,2)</f>
        <v>0</v>
      </c>
      <c r="O145" s="226"/>
      <c r="P145" s="226"/>
      <c r="Q145" s="226"/>
      <c r="R145" s="189"/>
      <c r="T145" s="227" t="s">
        <v>5</v>
      </c>
      <c r="U145" s="57" t="s">
        <v>45</v>
      </c>
      <c r="V145" s="48"/>
      <c r="W145" s="228">
        <f>V145*K145</f>
        <v>0</v>
      </c>
      <c r="X145" s="228">
        <v>0</v>
      </c>
      <c r="Y145" s="228">
        <f>X145*K145</f>
        <v>0</v>
      </c>
      <c r="Z145" s="228">
        <v>0</v>
      </c>
      <c r="AA145" s="229">
        <f>Z145*K145</f>
        <v>0</v>
      </c>
      <c r="AR145" s="23" t="s">
        <v>183</v>
      </c>
      <c r="AT145" s="23" t="s">
        <v>179</v>
      </c>
      <c r="AU145" s="23" t="s">
        <v>90</v>
      </c>
      <c r="AY145" s="23" t="s">
        <v>178</v>
      </c>
      <c r="BE145" s="147">
        <f>IF(U145="základná",N145,0)</f>
        <v>0</v>
      </c>
      <c r="BF145" s="147">
        <f>IF(U145="znížená",N145,0)</f>
        <v>0</v>
      </c>
      <c r="BG145" s="147">
        <f>IF(U145="zákl. prenesená",N145,0)</f>
        <v>0</v>
      </c>
      <c r="BH145" s="147">
        <f>IF(U145="zníž. prenesená",N145,0)</f>
        <v>0</v>
      </c>
      <c r="BI145" s="147">
        <f>IF(U145="nulová",N145,0)</f>
        <v>0</v>
      </c>
      <c r="BJ145" s="23" t="s">
        <v>90</v>
      </c>
      <c r="BK145" s="147">
        <f>ROUND(L145*K145,2)</f>
        <v>0</v>
      </c>
      <c r="BL145" s="23" t="s">
        <v>183</v>
      </c>
      <c r="BM145" s="23" t="s">
        <v>646</v>
      </c>
    </row>
    <row r="146" s="1" customFormat="1" ht="25.5" customHeight="1">
      <c r="B146" s="185"/>
      <c r="C146" s="220" t="s">
        <v>229</v>
      </c>
      <c r="D146" s="220" t="s">
        <v>179</v>
      </c>
      <c r="E146" s="221" t="s">
        <v>320</v>
      </c>
      <c r="F146" s="222" t="s">
        <v>321</v>
      </c>
      <c r="G146" s="222"/>
      <c r="H146" s="222"/>
      <c r="I146" s="222"/>
      <c r="J146" s="223" t="s">
        <v>300</v>
      </c>
      <c r="K146" s="224">
        <v>2.214</v>
      </c>
      <c r="L146" s="225">
        <v>0</v>
      </c>
      <c r="M146" s="225"/>
      <c r="N146" s="226">
        <f>ROUND(L146*K146,2)</f>
        <v>0</v>
      </c>
      <c r="O146" s="226"/>
      <c r="P146" s="226"/>
      <c r="Q146" s="226"/>
      <c r="R146" s="189"/>
      <c r="T146" s="227" t="s">
        <v>5</v>
      </c>
      <c r="U146" s="57" t="s">
        <v>45</v>
      </c>
      <c r="V146" s="48"/>
      <c r="W146" s="228">
        <f>V146*K146</f>
        <v>0</v>
      </c>
      <c r="X146" s="228">
        <v>0</v>
      </c>
      <c r="Y146" s="228">
        <f>X146*K146</f>
        <v>0</v>
      </c>
      <c r="Z146" s="228">
        <v>0</v>
      </c>
      <c r="AA146" s="229">
        <f>Z146*K146</f>
        <v>0</v>
      </c>
      <c r="AR146" s="23" t="s">
        <v>183</v>
      </c>
      <c r="AT146" s="23" t="s">
        <v>179</v>
      </c>
      <c r="AU146" s="23" t="s">
        <v>90</v>
      </c>
      <c r="AY146" s="23" t="s">
        <v>178</v>
      </c>
      <c r="BE146" s="147">
        <f>IF(U146="základná",N146,0)</f>
        <v>0</v>
      </c>
      <c r="BF146" s="147">
        <f>IF(U146="znížená",N146,0)</f>
        <v>0</v>
      </c>
      <c r="BG146" s="147">
        <f>IF(U146="zákl. prenesená",N146,0)</f>
        <v>0</v>
      </c>
      <c r="BH146" s="147">
        <f>IF(U146="zníž. prenesená",N146,0)</f>
        <v>0</v>
      </c>
      <c r="BI146" s="147">
        <f>IF(U146="nulová",N146,0)</f>
        <v>0</v>
      </c>
      <c r="BJ146" s="23" t="s">
        <v>90</v>
      </c>
      <c r="BK146" s="147">
        <f>ROUND(L146*K146,2)</f>
        <v>0</v>
      </c>
      <c r="BL146" s="23" t="s">
        <v>183</v>
      </c>
      <c r="BM146" s="23" t="s">
        <v>647</v>
      </c>
    </row>
    <row r="147" s="1" customFormat="1" ht="25.5" customHeight="1">
      <c r="B147" s="185"/>
      <c r="C147" s="220" t="s">
        <v>234</v>
      </c>
      <c r="D147" s="220" t="s">
        <v>179</v>
      </c>
      <c r="E147" s="221" t="s">
        <v>324</v>
      </c>
      <c r="F147" s="222" t="s">
        <v>325</v>
      </c>
      <c r="G147" s="222"/>
      <c r="H147" s="222"/>
      <c r="I147" s="222"/>
      <c r="J147" s="223" t="s">
        <v>300</v>
      </c>
      <c r="K147" s="224">
        <v>0.36899999999999999</v>
      </c>
      <c r="L147" s="225">
        <v>0</v>
      </c>
      <c r="M147" s="225"/>
      <c r="N147" s="226">
        <f>ROUND(L147*K147,2)</f>
        <v>0</v>
      </c>
      <c r="O147" s="226"/>
      <c r="P147" s="226"/>
      <c r="Q147" s="226"/>
      <c r="R147" s="189"/>
      <c r="T147" s="227" t="s">
        <v>5</v>
      </c>
      <c r="U147" s="57" t="s">
        <v>45</v>
      </c>
      <c r="V147" s="48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3" t="s">
        <v>183</v>
      </c>
      <c r="AT147" s="23" t="s">
        <v>179</v>
      </c>
      <c r="AU147" s="23" t="s">
        <v>90</v>
      </c>
      <c r="AY147" s="23" t="s">
        <v>178</v>
      </c>
      <c r="BE147" s="147">
        <f>IF(U147="základná",N147,0)</f>
        <v>0</v>
      </c>
      <c r="BF147" s="147">
        <f>IF(U147="znížená",N147,0)</f>
        <v>0</v>
      </c>
      <c r="BG147" s="147">
        <f>IF(U147="zákl. prenesená",N147,0)</f>
        <v>0</v>
      </c>
      <c r="BH147" s="147">
        <f>IF(U147="zníž. prenesená",N147,0)</f>
        <v>0</v>
      </c>
      <c r="BI147" s="147">
        <f>IF(U147="nulová",N147,0)</f>
        <v>0</v>
      </c>
      <c r="BJ147" s="23" t="s">
        <v>90</v>
      </c>
      <c r="BK147" s="147">
        <f>ROUND(L147*K147,2)</f>
        <v>0</v>
      </c>
      <c r="BL147" s="23" t="s">
        <v>183</v>
      </c>
      <c r="BM147" s="23" t="s">
        <v>648</v>
      </c>
    </row>
    <row r="148" s="1" customFormat="1" ht="25.5" customHeight="1">
      <c r="B148" s="185"/>
      <c r="C148" s="220" t="s">
        <v>239</v>
      </c>
      <c r="D148" s="220" t="s">
        <v>179</v>
      </c>
      <c r="E148" s="221" t="s">
        <v>328</v>
      </c>
      <c r="F148" s="222" t="s">
        <v>329</v>
      </c>
      <c r="G148" s="222"/>
      <c r="H148" s="222"/>
      <c r="I148" s="222"/>
      <c r="J148" s="223" t="s">
        <v>300</v>
      </c>
      <c r="K148" s="224">
        <v>0</v>
      </c>
      <c r="L148" s="225">
        <v>0</v>
      </c>
      <c r="M148" s="225"/>
      <c r="N148" s="226">
        <f>ROUND(L148*K148,2)</f>
        <v>0</v>
      </c>
      <c r="O148" s="226"/>
      <c r="P148" s="226"/>
      <c r="Q148" s="226"/>
      <c r="R148" s="189"/>
      <c r="T148" s="227" t="s">
        <v>5</v>
      </c>
      <c r="U148" s="57" t="s">
        <v>45</v>
      </c>
      <c r="V148" s="48"/>
      <c r="W148" s="228">
        <f>V148*K148</f>
        <v>0</v>
      </c>
      <c r="X148" s="228">
        <v>0</v>
      </c>
      <c r="Y148" s="228">
        <f>X148*K148</f>
        <v>0</v>
      </c>
      <c r="Z148" s="228">
        <v>0</v>
      </c>
      <c r="AA148" s="229">
        <f>Z148*K148</f>
        <v>0</v>
      </c>
      <c r="AR148" s="23" t="s">
        <v>183</v>
      </c>
      <c r="AT148" s="23" t="s">
        <v>179</v>
      </c>
      <c r="AU148" s="23" t="s">
        <v>90</v>
      </c>
      <c r="AY148" s="23" t="s">
        <v>178</v>
      </c>
      <c r="BE148" s="147">
        <f>IF(U148="základná",N148,0)</f>
        <v>0</v>
      </c>
      <c r="BF148" s="147">
        <f>IF(U148="znížená",N148,0)</f>
        <v>0</v>
      </c>
      <c r="BG148" s="147">
        <f>IF(U148="zákl. prenesená",N148,0)</f>
        <v>0</v>
      </c>
      <c r="BH148" s="147">
        <f>IF(U148="zníž. prenesená",N148,0)</f>
        <v>0</v>
      </c>
      <c r="BI148" s="147">
        <f>IF(U148="nulová",N148,0)</f>
        <v>0</v>
      </c>
      <c r="BJ148" s="23" t="s">
        <v>90</v>
      </c>
      <c r="BK148" s="147">
        <f>ROUND(L148*K148,2)</f>
        <v>0</v>
      </c>
      <c r="BL148" s="23" t="s">
        <v>183</v>
      </c>
      <c r="BM148" s="23" t="s">
        <v>649</v>
      </c>
    </row>
    <row r="149" s="10" customFormat="1" ht="29.88" customHeight="1">
      <c r="B149" s="207"/>
      <c r="C149" s="208"/>
      <c r="D149" s="217" t="s">
        <v>141</v>
      </c>
      <c r="E149" s="217"/>
      <c r="F149" s="217"/>
      <c r="G149" s="217"/>
      <c r="H149" s="217"/>
      <c r="I149" s="217"/>
      <c r="J149" s="217"/>
      <c r="K149" s="217"/>
      <c r="L149" s="217"/>
      <c r="M149" s="217"/>
      <c r="N149" s="252">
        <f>BK149</f>
        <v>0</v>
      </c>
      <c r="O149" s="253"/>
      <c r="P149" s="253"/>
      <c r="Q149" s="253"/>
      <c r="R149" s="210"/>
      <c r="T149" s="211"/>
      <c r="U149" s="208"/>
      <c r="V149" s="208"/>
      <c r="W149" s="212">
        <f>W150</f>
        <v>0</v>
      </c>
      <c r="X149" s="208"/>
      <c r="Y149" s="212">
        <f>Y150</f>
        <v>0</v>
      </c>
      <c r="Z149" s="208"/>
      <c r="AA149" s="213">
        <f>AA150</f>
        <v>0</v>
      </c>
      <c r="AR149" s="214" t="s">
        <v>85</v>
      </c>
      <c r="AT149" s="215" t="s">
        <v>77</v>
      </c>
      <c r="AU149" s="215" t="s">
        <v>85</v>
      </c>
      <c r="AY149" s="214" t="s">
        <v>178</v>
      </c>
      <c r="BK149" s="216">
        <f>BK150</f>
        <v>0</v>
      </c>
    </row>
    <row r="150" s="1" customFormat="1" ht="38.25" customHeight="1">
      <c r="B150" s="185"/>
      <c r="C150" s="220" t="s">
        <v>244</v>
      </c>
      <c r="D150" s="220" t="s">
        <v>179</v>
      </c>
      <c r="E150" s="221" t="s">
        <v>650</v>
      </c>
      <c r="F150" s="222" t="s">
        <v>333</v>
      </c>
      <c r="G150" s="222"/>
      <c r="H150" s="222"/>
      <c r="I150" s="222"/>
      <c r="J150" s="223" t="s">
        <v>300</v>
      </c>
      <c r="K150" s="224">
        <v>3.4359999999999999</v>
      </c>
      <c r="L150" s="225">
        <v>0</v>
      </c>
      <c r="M150" s="225"/>
      <c r="N150" s="226">
        <f>ROUND(L150*K150,2)</f>
        <v>0</v>
      </c>
      <c r="O150" s="226"/>
      <c r="P150" s="226"/>
      <c r="Q150" s="226"/>
      <c r="R150" s="189"/>
      <c r="T150" s="227" t="s">
        <v>5</v>
      </c>
      <c r="U150" s="57" t="s">
        <v>45</v>
      </c>
      <c r="V150" s="48"/>
      <c r="W150" s="228">
        <f>V150*K150</f>
        <v>0</v>
      </c>
      <c r="X150" s="228">
        <v>0</v>
      </c>
      <c r="Y150" s="228">
        <f>X150*K150</f>
        <v>0</v>
      </c>
      <c r="Z150" s="228">
        <v>0</v>
      </c>
      <c r="AA150" s="229">
        <f>Z150*K150</f>
        <v>0</v>
      </c>
      <c r="AR150" s="23" t="s">
        <v>183</v>
      </c>
      <c r="AT150" s="23" t="s">
        <v>179</v>
      </c>
      <c r="AU150" s="23" t="s">
        <v>90</v>
      </c>
      <c r="AY150" s="23" t="s">
        <v>178</v>
      </c>
      <c r="BE150" s="147">
        <f>IF(U150="základná",N150,0)</f>
        <v>0</v>
      </c>
      <c r="BF150" s="147">
        <f>IF(U150="znížená",N150,0)</f>
        <v>0</v>
      </c>
      <c r="BG150" s="147">
        <f>IF(U150="zákl. prenesená",N150,0)</f>
        <v>0</v>
      </c>
      <c r="BH150" s="147">
        <f>IF(U150="zníž. prenesená",N150,0)</f>
        <v>0</v>
      </c>
      <c r="BI150" s="147">
        <f>IF(U150="nulová",N150,0)</f>
        <v>0</v>
      </c>
      <c r="BJ150" s="23" t="s">
        <v>90</v>
      </c>
      <c r="BK150" s="147">
        <f>ROUND(L150*K150,2)</f>
        <v>0</v>
      </c>
      <c r="BL150" s="23" t="s">
        <v>183</v>
      </c>
      <c r="BM150" s="23" t="s">
        <v>651</v>
      </c>
    </row>
    <row r="151" s="10" customFormat="1" ht="37.44" customHeight="1">
      <c r="B151" s="207"/>
      <c r="C151" s="208"/>
      <c r="D151" s="209" t="s">
        <v>142</v>
      </c>
      <c r="E151" s="209"/>
      <c r="F151" s="209"/>
      <c r="G151" s="209"/>
      <c r="H151" s="209"/>
      <c r="I151" s="209"/>
      <c r="J151" s="209"/>
      <c r="K151" s="209"/>
      <c r="L151" s="209"/>
      <c r="M151" s="209"/>
      <c r="N151" s="254">
        <f>BK151</f>
        <v>0</v>
      </c>
      <c r="O151" s="255"/>
      <c r="P151" s="255"/>
      <c r="Q151" s="255"/>
      <c r="R151" s="210"/>
      <c r="T151" s="211"/>
      <c r="U151" s="208"/>
      <c r="V151" s="208"/>
      <c r="W151" s="212">
        <f>W152</f>
        <v>0</v>
      </c>
      <c r="X151" s="208"/>
      <c r="Y151" s="212">
        <f>Y152</f>
        <v>0.0055500000000000002</v>
      </c>
      <c r="Z151" s="208"/>
      <c r="AA151" s="213">
        <f>AA152</f>
        <v>0</v>
      </c>
      <c r="AR151" s="214" t="s">
        <v>90</v>
      </c>
      <c r="AT151" s="215" t="s">
        <v>77</v>
      </c>
      <c r="AU151" s="215" t="s">
        <v>78</v>
      </c>
      <c r="AY151" s="214" t="s">
        <v>178</v>
      </c>
      <c r="BK151" s="216">
        <f>BK152</f>
        <v>0</v>
      </c>
    </row>
    <row r="152" s="10" customFormat="1" ht="19.92" customHeight="1">
      <c r="B152" s="207"/>
      <c r="C152" s="208"/>
      <c r="D152" s="217" t="s">
        <v>622</v>
      </c>
      <c r="E152" s="217"/>
      <c r="F152" s="217"/>
      <c r="G152" s="217"/>
      <c r="H152" s="217"/>
      <c r="I152" s="217"/>
      <c r="J152" s="217"/>
      <c r="K152" s="217"/>
      <c r="L152" s="217"/>
      <c r="M152" s="217"/>
      <c r="N152" s="218">
        <f>BK152</f>
        <v>0</v>
      </c>
      <c r="O152" s="219"/>
      <c r="P152" s="219"/>
      <c r="Q152" s="219"/>
      <c r="R152" s="210"/>
      <c r="T152" s="211"/>
      <c r="U152" s="208"/>
      <c r="V152" s="208"/>
      <c r="W152" s="212">
        <f>W153</f>
        <v>0</v>
      </c>
      <c r="X152" s="208"/>
      <c r="Y152" s="212">
        <f>Y153</f>
        <v>0.0055500000000000002</v>
      </c>
      <c r="Z152" s="208"/>
      <c r="AA152" s="213">
        <f>AA153</f>
        <v>0</v>
      </c>
      <c r="AR152" s="214" t="s">
        <v>90</v>
      </c>
      <c r="AT152" s="215" t="s">
        <v>77</v>
      </c>
      <c r="AU152" s="215" t="s">
        <v>85</v>
      </c>
      <c r="AY152" s="214" t="s">
        <v>178</v>
      </c>
      <c r="BK152" s="216">
        <f>BK153</f>
        <v>0</v>
      </c>
    </row>
    <row r="153" s="1" customFormat="1" ht="16.5" customHeight="1">
      <c r="B153" s="185"/>
      <c r="C153" s="220" t="s">
        <v>248</v>
      </c>
      <c r="D153" s="220" t="s">
        <v>179</v>
      </c>
      <c r="E153" s="221" t="s">
        <v>652</v>
      </c>
      <c r="F153" s="222" t="s">
        <v>653</v>
      </c>
      <c r="G153" s="222"/>
      <c r="H153" s="222"/>
      <c r="I153" s="222"/>
      <c r="J153" s="223" t="s">
        <v>426</v>
      </c>
      <c r="K153" s="224">
        <v>1</v>
      </c>
      <c r="L153" s="225">
        <v>0</v>
      </c>
      <c r="M153" s="225"/>
      <c r="N153" s="226">
        <f>ROUND(L153*K153,2)</f>
        <v>0</v>
      </c>
      <c r="O153" s="226"/>
      <c r="P153" s="226"/>
      <c r="Q153" s="226"/>
      <c r="R153" s="189"/>
      <c r="T153" s="227" t="s">
        <v>5</v>
      </c>
      <c r="U153" s="57" t="s">
        <v>45</v>
      </c>
      <c r="V153" s="48"/>
      <c r="W153" s="228">
        <f>V153*K153</f>
        <v>0</v>
      </c>
      <c r="X153" s="228">
        <v>0.0055500000000000002</v>
      </c>
      <c r="Y153" s="228">
        <f>X153*K153</f>
        <v>0.0055500000000000002</v>
      </c>
      <c r="Z153" s="228">
        <v>0</v>
      </c>
      <c r="AA153" s="229">
        <f>Z153*K153</f>
        <v>0</v>
      </c>
      <c r="AR153" s="23" t="s">
        <v>248</v>
      </c>
      <c r="AT153" s="23" t="s">
        <v>179</v>
      </c>
      <c r="AU153" s="23" t="s">
        <v>90</v>
      </c>
      <c r="AY153" s="23" t="s">
        <v>178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ROUND(L153*K153,2)</f>
        <v>0</v>
      </c>
      <c r="BL153" s="23" t="s">
        <v>248</v>
      </c>
      <c r="BM153" s="23" t="s">
        <v>654</v>
      </c>
    </row>
    <row r="154" s="10" customFormat="1" ht="37.44" customHeight="1">
      <c r="B154" s="207"/>
      <c r="C154" s="208"/>
      <c r="D154" s="209" t="s">
        <v>149</v>
      </c>
      <c r="E154" s="209"/>
      <c r="F154" s="209"/>
      <c r="G154" s="209"/>
      <c r="H154" s="209"/>
      <c r="I154" s="209"/>
      <c r="J154" s="209"/>
      <c r="K154" s="209"/>
      <c r="L154" s="209"/>
      <c r="M154" s="209"/>
      <c r="N154" s="254">
        <f>BK154</f>
        <v>0</v>
      </c>
      <c r="O154" s="255"/>
      <c r="P154" s="255"/>
      <c r="Q154" s="255"/>
      <c r="R154" s="210"/>
      <c r="T154" s="211"/>
      <c r="U154" s="208"/>
      <c r="V154" s="208"/>
      <c r="W154" s="212">
        <f>W155</f>
        <v>0</v>
      </c>
      <c r="X154" s="208"/>
      <c r="Y154" s="212">
        <f>Y155</f>
        <v>0</v>
      </c>
      <c r="Z154" s="208"/>
      <c r="AA154" s="213">
        <f>AA155</f>
        <v>0</v>
      </c>
      <c r="AR154" s="214" t="s">
        <v>190</v>
      </c>
      <c r="AT154" s="215" t="s">
        <v>77</v>
      </c>
      <c r="AU154" s="215" t="s">
        <v>78</v>
      </c>
      <c r="AY154" s="214" t="s">
        <v>178</v>
      </c>
      <c r="BK154" s="216">
        <f>BK155</f>
        <v>0</v>
      </c>
    </row>
    <row r="155" s="10" customFormat="1" ht="19.92" customHeight="1">
      <c r="B155" s="207"/>
      <c r="C155" s="208"/>
      <c r="D155" s="217" t="s">
        <v>150</v>
      </c>
      <c r="E155" s="217"/>
      <c r="F155" s="217"/>
      <c r="G155" s="217"/>
      <c r="H155" s="217"/>
      <c r="I155" s="217"/>
      <c r="J155" s="217"/>
      <c r="K155" s="217"/>
      <c r="L155" s="217"/>
      <c r="M155" s="217"/>
      <c r="N155" s="218">
        <f>BK155</f>
        <v>0</v>
      </c>
      <c r="O155" s="219"/>
      <c r="P155" s="219"/>
      <c r="Q155" s="219"/>
      <c r="R155" s="210"/>
      <c r="T155" s="211"/>
      <c r="U155" s="208"/>
      <c r="V155" s="208"/>
      <c r="W155" s="212">
        <f>SUM(W156:W157)</f>
        <v>0</v>
      </c>
      <c r="X155" s="208"/>
      <c r="Y155" s="212">
        <f>SUM(Y156:Y157)</f>
        <v>0</v>
      </c>
      <c r="Z155" s="208"/>
      <c r="AA155" s="213">
        <f>SUM(AA156:AA157)</f>
        <v>0</v>
      </c>
      <c r="AR155" s="214" t="s">
        <v>190</v>
      </c>
      <c r="AT155" s="215" t="s">
        <v>77</v>
      </c>
      <c r="AU155" s="215" t="s">
        <v>85</v>
      </c>
      <c r="AY155" s="214" t="s">
        <v>178</v>
      </c>
      <c r="BK155" s="216">
        <f>SUM(BK156:BK157)</f>
        <v>0</v>
      </c>
    </row>
    <row r="156" s="1" customFormat="1" ht="16.5" customHeight="1">
      <c r="B156" s="185"/>
      <c r="C156" s="220" t="s">
        <v>252</v>
      </c>
      <c r="D156" s="220" t="s">
        <v>179</v>
      </c>
      <c r="E156" s="221" t="s">
        <v>431</v>
      </c>
      <c r="F156" s="222" t="s">
        <v>432</v>
      </c>
      <c r="G156" s="222"/>
      <c r="H156" s="222"/>
      <c r="I156" s="222"/>
      <c r="J156" s="223" t="s">
        <v>426</v>
      </c>
      <c r="K156" s="224">
        <v>1</v>
      </c>
      <c r="L156" s="225">
        <v>0</v>
      </c>
      <c r="M156" s="225"/>
      <c r="N156" s="226">
        <f>ROUND(L156*K156,2)</f>
        <v>0</v>
      </c>
      <c r="O156" s="226"/>
      <c r="P156" s="226"/>
      <c r="Q156" s="226"/>
      <c r="R156" s="189"/>
      <c r="T156" s="227" t="s">
        <v>5</v>
      </c>
      <c r="U156" s="57" t="s">
        <v>45</v>
      </c>
      <c r="V156" s="48"/>
      <c r="W156" s="228">
        <f>V156*K156</f>
        <v>0</v>
      </c>
      <c r="X156" s="228">
        <v>0</v>
      </c>
      <c r="Y156" s="228">
        <f>X156*K156</f>
        <v>0</v>
      </c>
      <c r="Z156" s="228">
        <v>0</v>
      </c>
      <c r="AA156" s="229">
        <f>Z156*K156</f>
        <v>0</v>
      </c>
      <c r="AR156" s="23" t="s">
        <v>427</v>
      </c>
      <c r="AT156" s="23" t="s">
        <v>179</v>
      </c>
      <c r="AU156" s="23" t="s">
        <v>90</v>
      </c>
      <c r="AY156" s="23" t="s">
        <v>178</v>
      </c>
      <c r="BE156" s="147">
        <f>IF(U156="základná",N156,0)</f>
        <v>0</v>
      </c>
      <c r="BF156" s="147">
        <f>IF(U156="znížená",N156,0)</f>
        <v>0</v>
      </c>
      <c r="BG156" s="147">
        <f>IF(U156="zákl. prenesená",N156,0)</f>
        <v>0</v>
      </c>
      <c r="BH156" s="147">
        <f>IF(U156="zníž. prenesená",N156,0)</f>
        <v>0</v>
      </c>
      <c r="BI156" s="147">
        <f>IF(U156="nulová",N156,0)</f>
        <v>0</v>
      </c>
      <c r="BJ156" s="23" t="s">
        <v>90</v>
      </c>
      <c r="BK156" s="147">
        <f>ROUND(L156*K156,2)</f>
        <v>0</v>
      </c>
      <c r="BL156" s="23" t="s">
        <v>427</v>
      </c>
      <c r="BM156" s="23" t="s">
        <v>655</v>
      </c>
    </row>
    <row r="157" s="1" customFormat="1" ht="38.25" customHeight="1">
      <c r="B157" s="185"/>
      <c r="C157" s="220" t="s">
        <v>256</v>
      </c>
      <c r="D157" s="220" t="s">
        <v>179</v>
      </c>
      <c r="E157" s="221" t="s">
        <v>436</v>
      </c>
      <c r="F157" s="222" t="s">
        <v>437</v>
      </c>
      <c r="G157" s="222"/>
      <c r="H157" s="222"/>
      <c r="I157" s="222"/>
      <c r="J157" s="223" t="s">
        <v>349</v>
      </c>
      <c r="K157" s="263">
        <v>0</v>
      </c>
      <c r="L157" s="225">
        <v>0</v>
      </c>
      <c r="M157" s="225"/>
      <c r="N157" s="226">
        <f>ROUND(L157*K157,2)</f>
        <v>0</v>
      </c>
      <c r="O157" s="226"/>
      <c r="P157" s="226"/>
      <c r="Q157" s="226"/>
      <c r="R157" s="189"/>
      <c r="T157" s="227" t="s">
        <v>5</v>
      </c>
      <c r="U157" s="57" t="s">
        <v>45</v>
      </c>
      <c r="V157" s="48"/>
      <c r="W157" s="228">
        <f>V157*K157</f>
        <v>0</v>
      </c>
      <c r="X157" s="228">
        <v>0</v>
      </c>
      <c r="Y157" s="228">
        <f>X157*K157</f>
        <v>0</v>
      </c>
      <c r="Z157" s="228">
        <v>0</v>
      </c>
      <c r="AA157" s="229">
        <f>Z157*K157</f>
        <v>0</v>
      </c>
      <c r="AR157" s="23" t="s">
        <v>427</v>
      </c>
      <c r="AT157" s="23" t="s">
        <v>179</v>
      </c>
      <c r="AU157" s="23" t="s">
        <v>90</v>
      </c>
      <c r="AY157" s="23" t="s">
        <v>178</v>
      </c>
      <c r="BE157" s="147">
        <f>IF(U157="základná",N157,0)</f>
        <v>0</v>
      </c>
      <c r="BF157" s="147">
        <f>IF(U157="znížená",N157,0)</f>
        <v>0</v>
      </c>
      <c r="BG157" s="147">
        <f>IF(U157="zákl. prenesená",N157,0)</f>
        <v>0</v>
      </c>
      <c r="BH157" s="147">
        <f>IF(U157="zníž. prenesená",N157,0)</f>
        <v>0</v>
      </c>
      <c r="BI157" s="147">
        <f>IF(U157="nulová",N157,0)</f>
        <v>0</v>
      </c>
      <c r="BJ157" s="23" t="s">
        <v>90</v>
      </c>
      <c r="BK157" s="147">
        <f>ROUND(L157*K157,2)</f>
        <v>0</v>
      </c>
      <c r="BL157" s="23" t="s">
        <v>427</v>
      </c>
      <c r="BM157" s="23" t="s">
        <v>656</v>
      </c>
    </row>
    <row r="158" s="10" customFormat="1" ht="37.44" customHeight="1">
      <c r="B158" s="207"/>
      <c r="C158" s="208"/>
      <c r="D158" s="209" t="s">
        <v>151</v>
      </c>
      <c r="E158" s="209"/>
      <c r="F158" s="209"/>
      <c r="G158" s="209"/>
      <c r="H158" s="209"/>
      <c r="I158" s="209"/>
      <c r="J158" s="209"/>
      <c r="K158" s="209"/>
      <c r="L158" s="209"/>
      <c r="M158" s="209"/>
      <c r="N158" s="264">
        <f>BK158</f>
        <v>0</v>
      </c>
      <c r="O158" s="265"/>
      <c r="P158" s="265"/>
      <c r="Q158" s="265"/>
      <c r="R158" s="210"/>
      <c r="T158" s="211"/>
      <c r="U158" s="208"/>
      <c r="V158" s="208"/>
      <c r="W158" s="212">
        <f>SUM(W159:W160)</f>
        <v>0</v>
      </c>
      <c r="X158" s="208"/>
      <c r="Y158" s="212">
        <f>SUM(Y159:Y160)</f>
        <v>0</v>
      </c>
      <c r="Z158" s="208"/>
      <c r="AA158" s="213">
        <f>SUM(AA159:AA160)</f>
        <v>0</v>
      </c>
      <c r="AR158" s="214" t="s">
        <v>183</v>
      </c>
      <c r="AT158" s="215" t="s">
        <v>77</v>
      </c>
      <c r="AU158" s="215" t="s">
        <v>78</v>
      </c>
      <c r="AY158" s="214" t="s">
        <v>178</v>
      </c>
      <c r="BK158" s="216">
        <f>SUM(BK159:BK160)</f>
        <v>0</v>
      </c>
    </row>
    <row r="159" s="1" customFormat="1" ht="38.25" customHeight="1">
      <c r="B159" s="185"/>
      <c r="C159" s="220" t="s">
        <v>260</v>
      </c>
      <c r="D159" s="220" t="s">
        <v>179</v>
      </c>
      <c r="E159" s="221" t="s">
        <v>440</v>
      </c>
      <c r="F159" s="222" t="s">
        <v>441</v>
      </c>
      <c r="G159" s="222"/>
      <c r="H159" s="222"/>
      <c r="I159" s="222"/>
      <c r="J159" s="223" t="s">
        <v>442</v>
      </c>
      <c r="K159" s="224">
        <v>3</v>
      </c>
      <c r="L159" s="225">
        <v>0</v>
      </c>
      <c r="M159" s="225"/>
      <c r="N159" s="226">
        <f>ROUND(L159*K159,2)</f>
        <v>0</v>
      </c>
      <c r="O159" s="226"/>
      <c r="P159" s="226"/>
      <c r="Q159" s="226"/>
      <c r="R159" s="189"/>
      <c r="T159" s="227" t="s">
        <v>5</v>
      </c>
      <c r="U159" s="57" t="s">
        <v>45</v>
      </c>
      <c r="V159" s="48"/>
      <c r="W159" s="228">
        <f>V159*K159</f>
        <v>0</v>
      </c>
      <c r="X159" s="228">
        <v>0</v>
      </c>
      <c r="Y159" s="228">
        <f>X159*K159</f>
        <v>0</v>
      </c>
      <c r="Z159" s="228">
        <v>0</v>
      </c>
      <c r="AA159" s="229">
        <f>Z159*K159</f>
        <v>0</v>
      </c>
      <c r="AR159" s="23" t="s">
        <v>443</v>
      </c>
      <c r="AT159" s="23" t="s">
        <v>179</v>
      </c>
      <c r="AU159" s="23" t="s">
        <v>85</v>
      </c>
      <c r="AY159" s="23" t="s">
        <v>178</v>
      </c>
      <c r="BE159" s="147">
        <f>IF(U159="základná",N159,0)</f>
        <v>0</v>
      </c>
      <c r="BF159" s="147">
        <f>IF(U159="znížená",N159,0)</f>
        <v>0</v>
      </c>
      <c r="BG159" s="147">
        <f>IF(U159="zákl. prenesená",N159,0)</f>
        <v>0</v>
      </c>
      <c r="BH159" s="147">
        <f>IF(U159="zníž. prenesená",N159,0)</f>
        <v>0</v>
      </c>
      <c r="BI159" s="147">
        <f>IF(U159="nulová",N159,0)</f>
        <v>0</v>
      </c>
      <c r="BJ159" s="23" t="s">
        <v>90</v>
      </c>
      <c r="BK159" s="147">
        <f>ROUND(L159*K159,2)</f>
        <v>0</v>
      </c>
      <c r="BL159" s="23" t="s">
        <v>443</v>
      </c>
      <c r="BM159" s="23" t="s">
        <v>657</v>
      </c>
    </row>
    <row r="160" s="1" customFormat="1" ht="16.5" customHeight="1">
      <c r="B160" s="185"/>
      <c r="C160" s="256" t="s">
        <v>10</v>
      </c>
      <c r="D160" s="256" t="s">
        <v>341</v>
      </c>
      <c r="E160" s="257" t="s">
        <v>446</v>
      </c>
      <c r="F160" s="258" t="s">
        <v>447</v>
      </c>
      <c r="G160" s="258"/>
      <c r="H160" s="258"/>
      <c r="I160" s="258"/>
      <c r="J160" s="259" t="s">
        <v>448</v>
      </c>
      <c r="K160" s="260">
        <v>1</v>
      </c>
      <c r="L160" s="261">
        <v>0</v>
      </c>
      <c r="M160" s="261"/>
      <c r="N160" s="262">
        <f>ROUND(L160*K160,2)</f>
        <v>0</v>
      </c>
      <c r="O160" s="226"/>
      <c r="P160" s="226"/>
      <c r="Q160" s="226"/>
      <c r="R160" s="189"/>
      <c r="T160" s="227" t="s">
        <v>5</v>
      </c>
      <c r="U160" s="57" t="s">
        <v>45</v>
      </c>
      <c r="V160" s="48"/>
      <c r="W160" s="228">
        <f>V160*K160</f>
        <v>0</v>
      </c>
      <c r="X160" s="228">
        <v>0</v>
      </c>
      <c r="Y160" s="228">
        <f>X160*K160</f>
        <v>0</v>
      </c>
      <c r="Z160" s="228">
        <v>0</v>
      </c>
      <c r="AA160" s="229">
        <f>Z160*K160</f>
        <v>0</v>
      </c>
      <c r="AR160" s="23" t="s">
        <v>443</v>
      </c>
      <c r="AT160" s="23" t="s">
        <v>341</v>
      </c>
      <c r="AU160" s="23" t="s">
        <v>85</v>
      </c>
      <c r="AY160" s="23" t="s">
        <v>178</v>
      </c>
      <c r="BE160" s="147">
        <f>IF(U160="základná",N160,0)</f>
        <v>0</v>
      </c>
      <c r="BF160" s="147">
        <f>IF(U160="znížená",N160,0)</f>
        <v>0</v>
      </c>
      <c r="BG160" s="147">
        <f>IF(U160="zákl. prenesená",N160,0)</f>
        <v>0</v>
      </c>
      <c r="BH160" s="147">
        <f>IF(U160="zníž. prenesená",N160,0)</f>
        <v>0</v>
      </c>
      <c r="BI160" s="147">
        <f>IF(U160="nulová",N160,0)</f>
        <v>0</v>
      </c>
      <c r="BJ160" s="23" t="s">
        <v>90</v>
      </c>
      <c r="BK160" s="147">
        <f>ROUND(L160*K160,2)</f>
        <v>0</v>
      </c>
      <c r="BL160" s="23" t="s">
        <v>443</v>
      </c>
      <c r="BM160" s="23" t="s">
        <v>658</v>
      </c>
    </row>
    <row r="161" s="10" customFormat="1" ht="37.44" customHeight="1">
      <c r="B161" s="207"/>
      <c r="C161" s="208"/>
      <c r="D161" s="209" t="s">
        <v>152</v>
      </c>
      <c r="E161" s="209"/>
      <c r="F161" s="209"/>
      <c r="G161" s="209"/>
      <c r="H161" s="209"/>
      <c r="I161" s="209"/>
      <c r="J161" s="209"/>
      <c r="K161" s="209"/>
      <c r="L161" s="209"/>
      <c r="M161" s="209"/>
      <c r="N161" s="254">
        <f>BK161</f>
        <v>0</v>
      </c>
      <c r="O161" s="255"/>
      <c r="P161" s="255"/>
      <c r="Q161" s="255"/>
      <c r="R161" s="210"/>
      <c r="T161" s="211"/>
      <c r="U161" s="208"/>
      <c r="V161" s="208"/>
      <c r="W161" s="212">
        <f>W162</f>
        <v>0</v>
      </c>
      <c r="X161" s="208"/>
      <c r="Y161" s="212">
        <f>Y162</f>
        <v>0</v>
      </c>
      <c r="Z161" s="208"/>
      <c r="AA161" s="213">
        <f>AA162</f>
        <v>0</v>
      </c>
      <c r="AR161" s="214" t="s">
        <v>197</v>
      </c>
      <c r="AT161" s="215" t="s">
        <v>77</v>
      </c>
      <c r="AU161" s="215" t="s">
        <v>78</v>
      </c>
      <c r="AY161" s="214" t="s">
        <v>178</v>
      </c>
      <c r="BK161" s="216">
        <f>BK162</f>
        <v>0</v>
      </c>
    </row>
    <row r="162" s="10" customFormat="1" ht="19.92" customHeight="1">
      <c r="B162" s="207"/>
      <c r="C162" s="208"/>
      <c r="D162" s="217" t="s">
        <v>153</v>
      </c>
      <c r="E162" s="217"/>
      <c r="F162" s="217"/>
      <c r="G162" s="217"/>
      <c r="H162" s="217"/>
      <c r="I162" s="217"/>
      <c r="J162" s="217"/>
      <c r="K162" s="217"/>
      <c r="L162" s="217"/>
      <c r="M162" s="217"/>
      <c r="N162" s="218">
        <f>BK162</f>
        <v>0</v>
      </c>
      <c r="O162" s="219"/>
      <c r="P162" s="219"/>
      <c r="Q162" s="219"/>
      <c r="R162" s="210"/>
      <c r="T162" s="211"/>
      <c r="U162" s="208"/>
      <c r="V162" s="208"/>
      <c r="W162" s="212">
        <f>W163</f>
        <v>0</v>
      </c>
      <c r="X162" s="208"/>
      <c r="Y162" s="212">
        <f>Y163</f>
        <v>0</v>
      </c>
      <c r="Z162" s="208"/>
      <c r="AA162" s="213">
        <f>AA163</f>
        <v>0</v>
      </c>
      <c r="AR162" s="214" t="s">
        <v>197</v>
      </c>
      <c r="AT162" s="215" t="s">
        <v>77</v>
      </c>
      <c r="AU162" s="215" t="s">
        <v>85</v>
      </c>
      <c r="AY162" s="214" t="s">
        <v>178</v>
      </c>
      <c r="BK162" s="216">
        <f>BK163</f>
        <v>0</v>
      </c>
    </row>
    <row r="163" s="1" customFormat="1" ht="38.25" customHeight="1">
      <c r="B163" s="185"/>
      <c r="C163" s="220" t="s">
        <v>267</v>
      </c>
      <c r="D163" s="220" t="s">
        <v>179</v>
      </c>
      <c r="E163" s="221" t="s">
        <v>451</v>
      </c>
      <c r="F163" s="222" t="s">
        <v>452</v>
      </c>
      <c r="G163" s="222"/>
      <c r="H163" s="222"/>
      <c r="I163" s="222"/>
      <c r="J163" s="223" t="s">
        <v>448</v>
      </c>
      <c r="K163" s="224">
        <v>1</v>
      </c>
      <c r="L163" s="225">
        <v>0</v>
      </c>
      <c r="M163" s="225"/>
      <c r="N163" s="226">
        <f>ROUND(L163*K163,2)</f>
        <v>0</v>
      </c>
      <c r="O163" s="226"/>
      <c r="P163" s="226"/>
      <c r="Q163" s="226"/>
      <c r="R163" s="189"/>
      <c r="T163" s="227" t="s">
        <v>5</v>
      </c>
      <c r="U163" s="57" t="s">
        <v>45</v>
      </c>
      <c r="V163" s="48"/>
      <c r="W163" s="228">
        <f>V163*K163</f>
        <v>0</v>
      </c>
      <c r="X163" s="228">
        <v>0</v>
      </c>
      <c r="Y163" s="228">
        <f>X163*K163</f>
        <v>0</v>
      </c>
      <c r="Z163" s="228">
        <v>0</v>
      </c>
      <c r="AA163" s="229">
        <f>Z163*K163</f>
        <v>0</v>
      </c>
      <c r="AR163" s="23" t="s">
        <v>453</v>
      </c>
      <c r="AT163" s="23" t="s">
        <v>179</v>
      </c>
      <c r="AU163" s="23" t="s">
        <v>90</v>
      </c>
      <c r="AY163" s="23" t="s">
        <v>178</v>
      </c>
      <c r="BE163" s="147">
        <f>IF(U163="základná",N163,0)</f>
        <v>0</v>
      </c>
      <c r="BF163" s="147">
        <f>IF(U163="znížená",N163,0)</f>
        <v>0</v>
      </c>
      <c r="BG163" s="147">
        <f>IF(U163="zákl. prenesená",N163,0)</f>
        <v>0</v>
      </c>
      <c r="BH163" s="147">
        <f>IF(U163="zníž. prenesená",N163,0)</f>
        <v>0</v>
      </c>
      <c r="BI163" s="147">
        <f>IF(U163="nulová",N163,0)</f>
        <v>0</v>
      </c>
      <c r="BJ163" s="23" t="s">
        <v>90</v>
      </c>
      <c r="BK163" s="147">
        <f>ROUND(L163*K163,2)</f>
        <v>0</v>
      </c>
      <c r="BL163" s="23" t="s">
        <v>453</v>
      </c>
      <c r="BM163" s="23" t="s">
        <v>659</v>
      </c>
    </row>
    <row r="164" s="1" customFormat="1" ht="49.92" customHeight="1">
      <c r="B164" s="47"/>
      <c r="C164" s="48"/>
      <c r="D164" s="209" t="s">
        <v>455</v>
      </c>
      <c r="E164" s="48"/>
      <c r="F164" s="48"/>
      <c r="G164" s="48"/>
      <c r="H164" s="48"/>
      <c r="I164" s="48"/>
      <c r="J164" s="48"/>
      <c r="K164" s="48"/>
      <c r="L164" s="48"/>
      <c r="M164" s="48"/>
      <c r="N164" s="264">
        <f>BK164</f>
        <v>0</v>
      </c>
      <c r="O164" s="265"/>
      <c r="P164" s="265"/>
      <c r="Q164" s="265"/>
      <c r="R164" s="49"/>
      <c r="T164" s="241"/>
      <c r="U164" s="48"/>
      <c r="V164" s="48"/>
      <c r="W164" s="48"/>
      <c r="X164" s="48"/>
      <c r="Y164" s="48"/>
      <c r="Z164" s="48"/>
      <c r="AA164" s="95"/>
      <c r="AT164" s="23" t="s">
        <v>77</v>
      </c>
      <c r="AU164" s="23" t="s">
        <v>78</v>
      </c>
      <c r="AY164" s="23" t="s">
        <v>456</v>
      </c>
      <c r="BK164" s="147">
        <f>SUM(BK165:BK169)</f>
        <v>0</v>
      </c>
    </row>
    <row r="165" s="1" customFormat="1" ht="22.32" customHeight="1">
      <c r="B165" s="47"/>
      <c r="C165" s="266" t="s">
        <v>5</v>
      </c>
      <c r="D165" s="266" t="s">
        <v>179</v>
      </c>
      <c r="E165" s="267" t="s">
        <v>5</v>
      </c>
      <c r="F165" s="268" t="s">
        <v>5</v>
      </c>
      <c r="G165" s="268"/>
      <c r="H165" s="268"/>
      <c r="I165" s="268"/>
      <c r="J165" s="269" t="s">
        <v>5</v>
      </c>
      <c r="K165" s="263"/>
      <c r="L165" s="225"/>
      <c r="M165" s="270"/>
      <c r="N165" s="270">
        <f>BK165</f>
        <v>0</v>
      </c>
      <c r="O165" s="270"/>
      <c r="P165" s="270"/>
      <c r="Q165" s="270"/>
      <c r="R165" s="49"/>
      <c r="T165" s="227" t="s">
        <v>5</v>
      </c>
      <c r="U165" s="271" t="s">
        <v>45</v>
      </c>
      <c r="V165" s="48"/>
      <c r="W165" s="48"/>
      <c r="X165" s="48"/>
      <c r="Y165" s="48"/>
      <c r="Z165" s="48"/>
      <c r="AA165" s="95"/>
      <c r="AT165" s="23" t="s">
        <v>456</v>
      </c>
      <c r="AU165" s="23" t="s">
        <v>85</v>
      </c>
      <c r="AY165" s="23" t="s">
        <v>456</v>
      </c>
      <c r="BE165" s="147">
        <f>IF(U165="základná",N165,0)</f>
        <v>0</v>
      </c>
      <c r="BF165" s="147">
        <f>IF(U165="znížená",N165,0)</f>
        <v>0</v>
      </c>
      <c r="BG165" s="147">
        <f>IF(U165="zákl. prenesená",N165,0)</f>
        <v>0</v>
      </c>
      <c r="BH165" s="147">
        <f>IF(U165="zníž. prenesená",N165,0)</f>
        <v>0</v>
      </c>
      <c r="BI165" s="147">
        <f>IF(U165="nulová",N165,0)</f>
        <v>0</v>
      </c>
      <c r="BJ165" s="23" t="s">
        <v>90</v>
      </c>
      <c r="BK165" s="147">
        <f>L165*K165</f>
        <v>0</v>
      </c>
    </row>
    <row r="166" s="1" customFormat="1" ht="22.32" customHeight="1">
      <c r="B166" s="47"/>
      <c r="C166" s="266" t="s">
        <v>5</v>
      </c>
      <c r="D166" s="266" t="s">
        <v>179</v>
      </c>
      <c r="E166" s="267" t="s">
        <v>5</v>
      </c>
      <c r="F166" s="268" t="s">
        <v>5</v>
      </c>
      <c r="G166" s="268"/>
      <c r="H166" s="268"/>
      <c r="I166" s="268"/>
      <c r="J166" s="269" t="s">
        <v>5</v>
      </c>
      <c r="K166" s="263"/>
      <c r="L166" s="225"/>
      <c r="M166" s="270"/>
      <c r="N166" s="270">
        <f>BK166</f>
        <v>0</v>
      </c>
      <c r="O166" s="270"/>
      <c r="P166" s="270"/>
      <c r="Q166" s="270"/>
      <c r="R166" s="49"/>
      <c r="T166" s="227" t="s">
        <v>5</v>
      </c>
      <c r="U166" s="271" t="s">
        <v>45</v>
      </c>
      <c r="V166" s="48"/>
      <c r="W166" s="48"/>
      <c r="X166" s="48"/>
      <c r="Y166" s="48"/>
      <c r="Z166" s="48"/>
      <c r="AA166" s="95"/>
      <c r="AT166" s="23" t="s">
        <v>456</v>
      </c>
      <c r="AU166" s="23" t="s">
        <v>85</v>
      </c>
      <c r="AY166" s="23" t="s">
        <v>456</v>
      </c>
      <c r="BE166" s="147">
        <f>IF(U166="základná",N166,0)</f>
        <v>0</v>
      </c>
      <c r="BF166" s="147">
        <f>IF(U166="znížená",N166,0)</f>
        <v>0</v>
      </c>
      <c r="BG166" s="147">
        <f>IF(U166="zákl. prenesená",N166,0)</f>
        <v>0</v>
      </c>
      <c r="BH166" s="147">
        <f>IF(U166="zníž. prenesená",N166,0)</f>
        <v>0</v>
      </c>
      <c r="BI166" s="147">
        <f>IF(U166="nulová",N166,0)</f>
        <v>0</v>
      </c>
      <c r="BJ166" s="23" t="s">
        <v>90</v>
      </c>
      <c r="BK166" s="147">
        <f>L166*K166</f>
        <v>0</v>
      </c>
    </row>
    <row r="167" s="1" customFormat="1" ht="22.32" customHeight="1">
      <c r="B167" s="47"/>
      <c r="C167" s="266" t="s">
        <v>5</v>
      </c>
      <c r="D167" s="266" t="s">
        <v>179</v>
      </c>
      <c r="E167" s="267" t="s">
        <v>5</v>
      </c>
      <c r="F167" s="268" t="s">
        <v>5</v>
      </c>
      <c r="G167" s="268"/>
      <c r="H167" s="268"/>
      <c r="I167" s="268"/>
      <c r="J167" s="269" t="s">
        <v>5</v>
      </c>
      <c r="K167" s="263"/>
      <c r="L167" s="225"/>
      <c r="M167" s="270"/>
      <c r="N167" s="270">
        <f>BK167</f>
        <v>0</v>
      </c>
      <c r="O167" s="270"/>
      <c r="P167" s="270"/>
      <c r="Q167" s="270"/>
      <c r="R167" s="49"/>
      <c r="T167" s="227" t="s">
        <v>5</v>
      </c>
      <c r="U167" s="271" t="s">
        <v>45</v>
      </c>
      <c r="V167" s="48"/>
      <c r="W167" s="48"/>
      <c r="X167" s="48"/>
      <c r="Y167" s="48"/>
      <c r="Z167" s="48"/>
      <c r="AA167" s="95"/>
      <c r="AT167" s="23" t="s">
        <v>456</v>
      </c>
      <c r="AU167" s="23" t="s">
        <v>85</v>
      </c>
      <c r="AY167" s="23" t="s">
        <v>456</v>
      </c>
      <c r="BE167" s="147">
        <f>IF(U167="základná",N167,0)</f>
        <v>0</v>
      </c>
      <c r="BF167" s="147">
        <f>IF(U167="znížená",N167,0)</f>
        <v>0</v>
      </c>
      <c r="BG167" s="147">
        <f>IF(U167="zákl. prenesená",N167,0)</f>
        <v>0</v>
      </c>
      <c r="BH167" s="147">
        <f>IF(U167="zníž. prenesená",N167,0)</f>
        <v>0</v>
      </c>
      <c r="BI167" s="147">
        <f>IF(U167="nulová",N167,0)</f>
        <v>0</v>
      </c>
      <c r="BJ167" s="23" t="s">
        <v>90</v>
      </c>
      <c r="BK167" s="147">
        <f>L167*K167</f>
        <v>0</v>
      </c>
    </row>
    <row r="168" s="1" customFormat="1" ht="22.32" customHeight="1">
      <c r="B168" s="47"/>
      <c r="C168" s="266" t="s">
        <v>5</v>
      </c>
      <c r="D168" s="266" t="s">
        <v>179</v>
      </c>
      <c r="E168" s="267" t="s">
        <v>5</v>
      </c>
      <c r="F168" s="268" t="s">
        <v>5</v>
      </c>
      <c r="G168" s="268"/>
      <c r="H168" s="268"/>
      <c r="I168" s="268"/>
      <c r="J168" s="269" t="s">
        <v>5</v>
      </c>
      <c r="K168" s="263"/>
      <c r="L168" s="225"/>
      <c r="M168" s="270"/>
      <c r="N168" s="270">
        <f>BK168</f>
        <v>0</v>
      </c>
      <c r="O168" s="270"/>
      <c r="P168" s="270"/>
      <c r="Q168" s="270"/>
      <c r="R168" s="49"/>
      <c r="T168" s="227" t="s">
        <v>5</v>
      </c>
      <c r="U168" s="271" t="s">
        <v>45</v>
      </c>
      <c r="V168" s="48"/>
      <c r="W168" s="48"/>
      <c r="X168" s="48"/>
      <c r="Y168" s="48"/>
      <c r="Z168" s="48"/>
      <c r="AA168" s="95"/>
      <c r="AT168" s="23" t="s">
        <v>456</v>
      </c>
      <c r="AU168" s="23" t="s">
        <v>85</v>
      </c>
      <c r="AY168" s="23" t="s">
        <v>456</v>
      </c>
      <c r="BE168" s="147">
        <f>IF(U168="základná",N168,0)</f>
        <v>0</v>
      </c>
      <c r="BF168" s="147">
        <f>IF(U168="znížená",N168,0)</f>
        <v>0</v>
      </c>
      <c r="BG168" s="147">
        <f>IF(U168="zákl. prenesená",N168,0)</f>
        <v>0</v>
      </c>
      <c r="BH168" s="147">
        <f>IF(U168="zníž. prenesená",N168,0)</f>
        <v>0</v>
      </c>
      <c r="BI168" s="147">
        <f>IF(U168="nulová",N168,0)</f>
        <v>0</v>
      </c>
      <c r="BJ168" s="23" t="s">
        <v>90</v>
      </c>
      <c r="BK168" s="147">
        <f>L168*K168</f>
        <v>0</v>
      </c>
    </row>
    <row r="169" s="1" customFormat="1" ht="22.32" customHeight="1">
      <c r="B169" s="47"/>
      <c r="C169" s="266" t="s">
        <v>5</v>
      </c>
      <c r="D169" s="266" t="s">
        <v>179</v>
      </c>
      <c r="E169" s="267" t="s">
        <v>5</v>
      </c>
      <c r="F169" s="268" t="s">
        <v>5</v>
      </c>
      <c r="G169" s="268"/>
      <c r="H169" s="268"/>
      <c r="I169" s="268"/>
      <c r="J169" s="269" t="s">
        <v>5</v>
      </c>
      <c r="K169" s="263"/>
      <c r="L169" s="225"/>
      <c r="M169" s="270"/>
      <c r="N169" s="270">
        <f>BK169</f>
        <v>0</v>
      </c>
      <c r="O169" s="270"/>
      <c r="P169" s="270"/>
      <c r="Q169" s="270"/>
      <c r="R169" s="49"/>
      <c r="T169" s="227" t="s">
        <v>5</v>
      </c>
      <c r="U169" s="271" t="s">
        <v>45</v>
      </c>
      <c r="V169" s="73"/>
      <c r="W169" s="73"/>
      <c r="X169" s="73"/>
      <c r="Y169" s="73"/>
      <c r="Z169" s="73"/>
      <c r="AA169" s="75"/>
      <c r="AT169" s="23" t="s">
        <v>456</v>
      </c>
      <c r="AU169" s="23" t="s">
        <v>85</v>
      </c>
      <c r="AY169" s="23" t="s">
        <v>456</v>
      </c>
      <c r="BE169" s="147">
        <f>IF(U169="základná",N169,0)</f>
        <v>0</v>
      </c>
      <c r="BF169" s="147">
        <f>IF(U169="znížená",N169,0)</f>
        <v>0</v>
      </c>
      <c r="BG169" s="147">
        <f>IF(U169="zákl. prenesená",N169,0)</f>
        <v>0</v>
      </c>
      <c r="BH169" s="147">
        <f>IF(U169="zníž. prenesená",N169,0)</f>
        <v>0</v>
      </c>
      <c r="BI169" s="147">
        <f>IF(U169="nulová",N169,0)</f>
        <v>0</v>
      </c>
      <c r="BJ169" s="23" t="s">
        <v>90</v>
      </c>
      <c r="BK169" s="147">
        <f>L169*K169</f>
        <v>0</v>
      </c>
    </row>
    <row r="170" s="1" customFormat="1" ht="6.96" customHeight="1">
      <c r="B170" s="76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  <c r="O170" s="77"/>
      <c r="P170" s="77"/>
      <c r="Q170" s="77"/>
      <c r="R170" s="78"/>
    </row>
  </sheetData>
  <mergeCells count="170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F119:P119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3:I153"/>
    <mergeCell ref="L153:M153"/>
    <mergeCell ref="N153:Q153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N129:Q129"/>
    <mergeCell ref="N130:Q130"/>
    <mergeCell ref="N131:Q131"/>
    <mergeCell ref="N136:Q136"/>
    <mergeCell ref="N149:Q149"/>
    <mergeCell ref="N151:Q151"/>
    <mergeCell ref="N152:Q152"/>
    <mergeCell ref="N154:Q154"/>
    <mergeCell ref="N155:Q155"/>
    <mergeCell ref="N158:Q158"/>
    <mergeCell ref="N161:Q161"/>
    <mergeCell ref="N162:Q162"/>
    <mergeCell ref="N164:Q164"/>
    <mergeCell ref="H1:K1"/>
    <mergeCell ref="S2:AC2"/>
  </mergeCells>
  <dataValidations count="2">
    <dataValidation type="list" allowBlank="1" showInputMessage="1" showErrorMessage="1" error="Povolené sú hodnoty K, M." sqref="D165:D170">
      <formula1>"K, M"</formula1>
    </dataValidation>
    <dataValidation type="list" allowBlank="1" showInputMessage="1" showErrorMessage="1" error="Povolené sú hodnoty základná, znížená, nulová." sqref="U165:U170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8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100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129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660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N102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ROUND((((SUM(BE102:BE109)+SUM(BE128:BE214))+SUM(BE216:BE220))),2)</f>
        <v>0</v>
      </c>
      <c r="I33" s="48"/>
      <c r="J33" s="48"/>
      <c r="K33" s="48"/>
      <c r="L33" s="48"/>
      <c r="M33" s="165">
        <f>ROUND(((ROUND((SUM(BE102:BE109)+SUM(BE128:BE214)), 2)*F33)+SUM(BE216:BE220)*F33),2)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ROUND((((SUM(BF102:BF109)+SUM(BF128:BF214))+SUM(BF216:BF220))),2)</f>
        <v>0</v>
      </c>
      <c r="I34" s="48"/>
      <c r="J34" s="48"/>
      <c r="K34" s="48"/>
      <c r="L34" s="48"/>
      <c r="M34" s="165">
        <f>ROUND(((ROUND((SUM(BF102:BF109)+SUM(BF128:BF214)), 2)*F34)+SUM(BF216:BF220)*F34),2)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ROUND((((SUM(BG102:BG109)+SUM(BG128:BG214))+SUM(BG216:BG220))),2)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ROUND((((SUM(BH102:BH109)+SUM(BH128:BH214))+SUM(BH216:BH220))),2)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ROUND((((SUM(BI102:BI109)+SUM(BI128:BI214))+SUM(BI216:BI220))),2)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129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A-1-4 - Vonkajšie výplne otvorov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N128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N129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139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N130</f>
        <v>0</v>
      </c>
      <c r="O91" s="129"/>
      <c r="P91" s="129"/>
      <c r="Q91" s="129"/>
      <c r="R91" s="180"/>
    </row>
    <row r="92" s="8" customFormat="1" ht="19.92" customHeight="1">
      <c r="B92" s="179"/>
      <c r="C92" s="129"/>
      <c r="D92" s="142" t="s">
        <v>140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31">
        <f>N136</f>
        <v>0</v>
      </c>
      <c r="O92" s="129"/>
      <c r="P92" s="129"/>
      <c r="Q92" s="129"/>
      <c r="R92" s="180"/>
    </row>
    <row r="93" s="8" customFormat="1" ht="19.92" customHeight="1">
      <c r="B93" s="179"/>
      <c r="C93" s="129"/>
      <c r="D93" s="142" t="s">
        <v>141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N161</f>
        <v>0</v>
      </c>
      <c r="O93" s="129"/>
      <c r="P93" s="129"/>
      <c r="Q93" s="129"/>
      <c r="R93" s="180"/>
    </row>
    <row r="94" s="7" customFormat="1" ht="24.96" customHeight="1">
      <c r="B94" s="174"/>
      <c r="C94" s="175"/>
      <c r="D94" s="176" t="s">
        <v>142</v>
      </c>
      <c r="E94" s="175"/>
      <c r="F94" s="175"/>
      <c r="G94" s="175"/>
      <c r="H94" s="175"/>
      <c r="I94" s="175"/>
      <c r="J94" s="175"/>
      <c r="K94" s="175"/>
      <c r="L94" s="175"/>
      <c r="M94" s="175"/>
      <c r="N94" s="177">
        <f>N163</f>
        <v>0</v>
      </c>
      <c r="O94" s="175"/>
      <c r="P94" s="175"/>
      <c r="Q94" s="175"/>
      <c r="R94" s="178"/>
    </row>
    <row r="95" s="8" customFormat="1" ht="19.92" customHeight="1">
      <c r="B95" s="179"/>
      <c r="C95" s="129"/>
      <c r="D95" s="142" t="s">
        <v>144</v>
      </c>
      <c r="E95" s="129"/>
      <c r="F95" s="129"/>
      <c r="G95" s="129"/>
      <c r="H95" s="129"/>
      <c r="I95" s="129"/>
      <c r="J95" s="129"/>
      <c r="K95" s="129"/>
      <c r="L95" s="129"/>
      <c r="M95" s="129"/>
      <c r="N95" s="131">
        <f>N164</f>
        <v>0</v>
      </c>
      <c r="O95" s="129"/>
      <c r="P95" s="129"/>
      <c r="Q95" s="129"/>
      <c r="R95" s="180"/>
    </row>
    <row r="96" s="8" customFormat="1" ht="19.92" customHeight="1">
      <c r="B96" s="179"/>
      <c r="C96" s="129"/>
      <c r="D96" s="142" t="s">
        <v>145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31">
        <f>N170</f>
        <v>0</v>
      </c>
      <c r="O96" s="129"/>
      <c r="P96" s="129"/>
      <c r="Q96" s="129"/>
      <c r="R96" s="180"/>
    </row>
    <row r="97" s="7" customFormat="1" ht="24.96" customHeight="1">
      <c r="B97" s="174"/>
      <c r="C97" s="175"/>
      <c r="D97" s="176" t="s">
        <v>151</v>
      </c>
      <c r="E97" s="175"/>
      <c r="F97" s="175"/>
      <c r="G97" s="175"/>
      <c r="H97" s="175"/>
      <c r="I97" s="175"/>
      <c r="J97" s="175"/>
      <c r="K97" s="175"/>
      <c r="L97" s="175"/>
      <c r="M97" s="175"/>
      <c r="N97" s="177">
        <f>N209</f>
        <v>0</v>
      </c>
      <c r="O97" s="175"/>
      <c r="P97" s="175"/>
      <c r="Q97" s="175"/>
      <c r="R97" s="178"/>
    </row>
    <row r="98" s="7" customFormat="1" ht="24.96" customHeight="1">
      <c r="B98" s="174"/>
      <c r="C98" s="175"/>
      <c r="D98" s="176" t="s">
        <v>152</v>
      </c>
      <c r="E98" s="175"/>
      <c r="F98" s="175"/>
      <c r="G98" s="175"/>
      <c r="H98" s="175"/>
      <c r="I98" s="175"/>
      <c r="J98" s="175"/>
      <c r="K98" s="175"/>
      <c r="L98" s="175"/>
      <c r="M98" s="175"/>
      <c r="N98" s="177">
        <f>N212</f>
        <v>0</v>
      </c>
      <c r="O98" s="175"/>
      <c r="P98" s="175"/>
      <c r="Q98" s="175"/>
      <c r="R98" s="178"/>
    </row>
    <row r="99" s="8" customFormat="1" ht="19.92" customHeight="1">
      <c r="B99" s="179"/>
      <c r="C99" s="129"/>
      <c r="D99" s="142" t="s">
        <v>153</v>
      </c>
      <c r="E99" s="129"/>
      <c r="F99" s="129"/>
      <c r="G99" s="129"/>
      <c r="H99" s="129"/>
      <c r="I99" s="129"/>
      <c r="J99" s="129"/>
      <c r="K99" s="129"/>
      <c r="L99" s="129"/>
      <c r="M99" s="129"/>
      <c r="N99" s="131">
        <f>N213</f>
        <v>0</v>
      </c>
      <c r="O99" s="129"/>
      <c r="P99" s="129"/>
      <c r="Q99" s="129"/>
      <c r="R99" s="180"/>
    </row>
    <row r="100" s="7" customFormat="1" ht="21.84" customHeight="1">
      <c r="B100" s="174"/>
      <c r="C100" s="175"/>
      <c r="D100" s="176" t="s">
        <v>154</v>
      </c>
      <c r="E100" s="175"/>
      <c r="F100" s="175"/>
      <c r="G100" s="175"/>
      <c r="H100" s="175"/>
      <c r="I100" s="175"/>
      <c r="J100" s="175"/>
      <c r="K100" s="175"/>
      <c r="L100" s="175"/>
      <c r="M100" s="175"/>
      <c r="N100" s="181">
        <f>N215</f>
        <v>0</v>
      </c>
      <c r="O100" s="175"/>
      <c r="P100" s="175"/>
      <c r="Q100" s="175"/>
      <c r="R100" s="178"/>
    </row>
    <row r="101" s="1" customFormat="1" ht="21.84" customHeigh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9"/>
    </row>
    <row r="102" s="1" customFormat="1" ht="29.28" customHeight="1">
      <c r="B102" s="47"/>
      <c r="C102" s="172" t="s">
        <v>155</v>
      </c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173">
        <f>ROUND(N103+N104+N105+N106+N107+N108,2)</f>
        <v>0</v>
      </c>
      <c r="O102" s="182"/>
      <c r="P102" s="182"/>
      <c r="Q102" s="182"/>
      <c r="R102" s="49"/>
      <c r="T102" s="183"/>
      <c r="U102" s="184" t="s">
        <v>42</v>
      </c>
    </row>
    <row r="103" s="1" customFormat="1" ht="18" customHeight="1">
      <c r="B103" s="185"/>
      <c r="C103" s="186"/>
      <c r="D103" s="148" t="s">
        <v>156</v>
      </c>
      <c r="E103" s="187"/>
      <c r="F103" s="187"/>
      <c r="G103" s="187"/>
      <c r="H103" s="187"/>
      <c r="I103" s="186"/>
      <c r="J103" s="186"/>
      <c r="K103" s="186"/>
      <c r="L103" s="186"/>
      <c r="M103" s="186"/>
      <c r="N103" s="143">
        <f>ROUND(N89*T103,2)</f>
        <v>0</v>
      </c>
      <c r="O103" s="188"/>
      <c r="P103" s="188"/>
      <c r="Q103" s="188"/>
      <c r="R103" s="189"/>
      <c r="S103" s="190"/>
      <c r="T103" s="191"/>
      <c r="U103" s="192" t="s">
        <v>45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157</v>
      </c>
      <c r="AZ103" s="190"/>
      <c r="BA103" s="190"/>
      <c r="BB103" s="190"/>
      <c r="BC103" s="190"/>
      <c r="BD103" s="190"/>
      <c r="BE103" s="194">
        <f>IF(U103="základná",N103,0)</f>
        <v>0</v>
      </c>
      <c r="BF103" s="194">
        <f>IF(U103="znížená",N103,0)</f>
        <v>0</v>
      </c>
      <c r="BG103" s="194">
        <f>IF(U103="zákl. prenesená",N103,0)</f>
        <v>0</v>
      </c>
      <c r="BH103" s="194">
        <f>IF(U103="zníž. prenesená",N103,0)</f>
        <v>0</v>
      </c>
      <c r="BI103" s="194">
        <f>IF(U103="nulová",N103,0)</f>
        <v>0</v>
      </c>
      <c r="BJ103" s="193" t="s">
        <v>90</v>
      </c>
      <c r="BK103" s="190"/>
      <c r="BL103" s="190"/>
      <c r="BM103" s="190"/>
    </row>
    <row r="104" s="1" customFormat="1" ht="18" customHeight="1">
      <c r="B104" s="185"/>
      <c r="C104" s="186"/>
      <c r="D104" s="148" t="s">
        <v>158</v>
      </c>
      <c r="E104" s="187"/>
      <c r="F104" s="187"/>
      <c r="G104" s="187"/>
      <c r="H104" s="187"/>
      <c r="I104" s="186"/>
      <c r="J104" s="186"/>
      <c r="K104" s="186"/>
      <c r="L104" s="186"/>
      <c r="M104" s="186"/>
      <c r="N104" s="143">
        <f>ROUND(N89*T104,2)</f>
        <v>0</v>
      </c>
      <c r="O104" s="188"/>
      <c r="P104" s="188"/>
      <c r="Q104" s="188"/>
      <c r="R104" s="189"/>
      <c r="S104" s="190"/>
      <c r="T104" s="191"/>
      <c r="U104" s="192" t="s">
        <v>45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157</v>
      </c>
      <c r="AZ104" s="190"/>
      <c r="BA104" s="190"/>
      <c r="BB104" s="190"/>
      <c r="BC104" s="190"/>
      <c r="BD104" s="190"/>
      <c r="BE104" s="194">
        <f>IF(U104="základná",N104,0)</f>
        <v>0</v>
      </c>
      <c r="BF104" s="194">
        <f>IF(U104="znížená",N104,0)</f>
        <v>0</v>
      </c>
      <c r="BG104" s="194">
        <f>IF(U104="zákl. prenesená",N104,0)</f>
        <v>0</v>
      </c>
      <c r="BH104" s="194">
        <f>IF(U104="zníž. prenesená",N104,0)</f>
        <v>0</v>
      </c>
      <c r="BI104" s="194">
        <f>IF(U104="nulová",N104,0)</f>
        <v>0</v>
      </c>
      <c r="BJ104" s="193" t="s">
        <v>90</v>
      </c>
      <c r="BK104" s="190"/>
      <c r="BL104" s="190"/>
      <c r="BM104" s="190"/>
    </row>
    <row r="105" s="1" customFormat="1" ht="18" customHeight="1">
      <c r="B105" s="185"/>
      <c r="C105" s="186"/>
      <c r="D105" s="148" t="s">
        <v>159</v>
      </c>
      <c r="E105" s="187"/>
      <c r="F105" s="187"/>
      <c r="G105" s="187"/>
      <c r="H105" s="187"/>
      <c r="I105" s="186"/>
      <c r="J105" s="186"/>
      <c r="K105" s="186"/>
      <c r="L105" s="186"/>
      <c r="M105" s="186"/>
      <c r="N105" s="143">
        <f>ROUND(N89*T105,2)</f>
        <v>0</v>
      </c>
      <c r="O105" s="188"/>
      <c r="P105" s="188"/>
      <c r="Q105" s="188"/>
      <c r="R105" s="189"/>
      <c r="S105" s="190"/>
      <c r="T105" s="191"/>
      <c r="U105" s="192" t="s">
        <v>45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157</v>
      </c>
      <c r="AZ105" s="190"/>
      <c r="BA105" s="190"/>
      <c r="BB105" s="190"/>
      <c r="BC105" s="190"/>
      <c r="BD105" s="190"/>
      <c r="BE105" s="194">
        <f>IF(U105="základná",N105,0)</f>
        <v>0</v>
      </c>
      <c r="BF105" s="194">
        <f>IF(U105="znížená",N105,0)</f>
        <v>0</v>
      </c>
      <c r="BG105" s="194">
        <f>IF(U105="zákl. prenesená",N105,0)</f>
        <v>0</v>
      </c>
      <c r="BH105" s="194">
        <f>IF(U105="zníž. prenesená",N105,0)</f>
        <v>0</v>
      </c>
      <c r="BI105" s="194">
        <f>IF(U105="nulová",N105,0)</f>
        <v>0</v>
      </c>
      <c r="BJ105" s="193" t="s">
        <v>90</v>
      </c>
      <c r="BK105" s="190"/>
      <c r="BL105" s="190"/>
      <c r="BM105" s="190"/>
    </row>
    <row r="106" s="1" customFormat="1" ht="18" customHeight="1">
      <c r="B106" s="185"/>
      <c r="C106" s="186"/>
      <c r="D106" s="148" t="s">
        <v>160</v>
      </c>
      <c r="E106" s="187"/>
      <c r="F106" s="187"/>
      <c r="G106" s="187"/>
      <c r="H106" s="187"/>
      <c r="I106" s="186"/>
      <c r="J106" s="186"/>
      <c r="K106" s="186"/>
      <c r="L106" s="186"/>
      <c r="M106" s="186"/>
      <c r="N106" s="143">
        <f>ROUND(N89*T106,2)</f>
        <v>0</v>
      </c>
      <c r="O106" s="188"/>
      <c r="P106" s="188"/>
      <c r="Q106" s="188"/>
      <c r="R106" s="189"/>
      <c r="S106" s="190"/>
      <c r="T106" s="191"/>
      <c r="U106" s="192" t="s">
        <v>45</v>
      </c>
      <c r="V106" s="190"/>
      <c r="W106" s="190"/>
      <c r="X106" s="190"/>
      <c r="Y106" s="190"/>
      <c r="Z106" s="190"/>
      <c r="AA106" s="190"/>
      <c r="AB106" s="190"/>
      <c r="AC106" s="190"/>
      <c r="AD106" s="190"/>
      <c r="AE106" s="190"/>
      <c r="AF106" s="190"/>
      <c r="AG106" s="190"/>
      <c r="AH106" s="190"/>
      <c r="AI106" s="190"/>
      <c r="AJ106" s="190"/>
      <c r="AK106" s="190"/>
      <c r="AL106" s="190"/>
      <c r="AM106" s="190"/>
      <c r="AN106" s="190"/>
      <c r="AO106" s="190"/>
      <c r="AP106" s="190"/>
      <c r="AQ106" s="190"/>
      <c r="AR106" s="190"/>
      <c r="AS106" s="190"/>
      <c r="AT106" s="190"/>
      <c r="AU106" s="190"/>
      <c r="AV106" s="190"/>
      <c r="AW106" s="190"/>
      <c r="AX106" s="190"/>
      <c r="AY106" s="193" t="s">
        <v>157</v>
      </c>
      <c r="AZ106" s="190"/>
      <c r="BA106" s="190"/>
      <c r="BB106" s="190"/>
      <c r="BC106" s="190"/>
      <c r="BD106" s="190"/>
      <c r="BE106" s="194">
        <f>IF(U106="základná",N106,0)</f>
        <v>0</v>
      </c>
      <c r="BF106" s="194">
        <f>IF(U106="znížená",N106,0)</f>
        <v>0</v>
      </c>
      <c r="BG106" s="194">
        <f>IF(U106="zákl. prenesená",N106,0)</f>
        <v>0</v>
      </c>
      <c r="BH106" s="194">
        <f>IF(U106="zníž. prenesená",N106,0)</f>
        <v>0</v>
      </c>
      <c r="BI106" s="194">
        <f>IF(U106="nulová",N106,0)</f>
        <v>0</v>
      </c>
      <c r="BJ106" s="193" t="s">
        <v>90</v>
      </c>
      <c r="BK106" s="190"/>
      <c r="BL106" s="190"/>
      <c r="BM106" s="190"/>
    </row>
    <row r="107" s="1" customFormat="1" ht="18" customHeight="1">
      <c r="B107" s="185"/>
      <c r="C107" s="186"/>
      <c r="D107" s="148" t="s">
        <v>161</v>
      </c>
      <c r="E107" s="187"/>
      <c r="F107" s="187"/>
      <c r="G107" s="187"/>
      <c r="H107" s="187"/>
      <c r="I107" s="186"/>
      <c r="J107" s="186"/>
      <c r="K107" s="186"/>
      <c r="L107" s="186"/>
      <c r="M107" s="186"/>
      <c r="N107" s="143">
        <f>ROUND(N89*T107,2)</f>
        <v>0</v>
      </c>
      <c r="O107" s="188"/>
      <c r="P107" s="188"/>
      <c r="Q107" s="188"/>
      <c r="R107" s="189"/>
      <c r="S107" s="190"/>
      <c r="T107" s="191"/>
      <c r="U107" s="192" t="s">
        <v>45</v>
      </c>
      <c r="V107" s="190"/>
      <c r="W107" s="190"/>
      <c r="X107" s="190"/>
      <c r="Y107" s="190"/>
      <c r="Z107" s="190"/>
      <c r="AA107" s="190"/>
      <c r="AB107" s="190"/>
      <c r="AC107" s="190"/>
      <c r="AD107" s="190"/>
      <c r="AE107" s="190"/>
      <c r="AF107" s="190"/>
      <c r="AG107" s="190"/>
      <c r="AH107" s="190"/>
      <c r="AI107" s="190"/>
      <c r="AJ107" s="190"/>
      <c r="AK107" s="190"/>
      <c r="AL107" s="190"/>
      <c r="AM107" s="190"/>
      <c r="AN107" s="190"/>
      <c r="AO107" s="190"/>
      <c r="AP107" s="190"/>
      <c r="AQ107" s="190"/>
      <c r="AR107" s="190"/>
      <c r="AS107" s="190"/>
      <c r="AT107" s="190"/>
      <c r="AU107" s="190"/>
      <c r="AV107" s="190"/>
      <c r="AW107" s="190"/>
      <c r="AX107" s="190"/>
      <c r="AY107" s="193" t="s">
        <v>157</v>
      </c>
      <c r="AZ107" s="190"/>
      <c r="BA107" s="190"/>
      <c r="BB107" s="190"/>
      <c r="BC107" s="190"/>
      <c r="BD107" s="190"/>
      <c r="BE107" s="194">
        <f>IF(U107="základná",N107,0)</f>
        <v>0</v>
      </c>
      <c r="BF107" s="194">
        <f>IF(U107="znížená",N107,0)</f>
        <v>0</v>
      </c>
      <c r="BG107" s="194">
        <f>IF(U107="zákl. prenesená",N107,0)</f>
        <v>0</v>
      </c>
      <c r="BH107" s="194">
        <f>IF(U107="zníž. prenesená",N107,0)</f>
        <v>0</v>
      </c>
      <c r="BI107" s="194">
        <f>IF(U107="nulová",N107,0)</f>
        <v>0</v>
      </c>
      <c r="BJ107" s="193" t="s">
        <v>90</v>
      </c>
      <c r="BK107" s="190"/>
      <c r="BL107" s="190"/>
      <c r="BM107" s="190"/>
    </row>
    <row r="108" s="1" customFormat="1" ht="18" customHeight="1">
      <c r="B108" s="185"/>
      <c r="C108" s="186"/>
      <c r="D108" s="187" t="s">
        <v>162</v>
      </c>
      <c r="E108" s="186"/>
      <c r="F108" s="186"/>
      <c r="G108" s="186"/>
      <c r="H108" s="186"/>
      <c r="I108" s="186"/>
      <c r="J108" s="186"/>
      <c r="K108" s="186"/>
      <c r="L108" s="186"/>
      <c r="M108" s="186"/>
      <c r="N108" s="143">
        <f>ROUND(N89*T108,2)</f>
        <v>0</v>
      </c>
      <c r="O108" s="188"/>
      <c r="P108" s="188"/>
      <c r="Q108" s="188"/>
      <c r="R108" s="189"/>
      <c r="S108" s="190"/>
      <c r="T108" s="195"/>
      <c r="U108" s="196" t="s">
        <v>45</v>
      </c>
      <c r="V108" s="190"/>
      <c r="W108" s="190"/>
      <c r="X108" s="190"/>
      <c r="Y108" s="190"/>
      <c r="Z108" s="190"/>
      <c r="AA108" s="190"/>
      <c r="AB108" s="190"/>
      <c r="AC108" s="190"/>
      <c r="AD108" s="190"/>
      <c r="AE108" s="190"/>
      <c r="AF108" s="190"/>
      <c r="AG108" s="190"/>
      <c r="AH108" s="190"/>
      <c r="AI108" s="190"/>
      <c r="AJ108" s="190"/>
      <c r="AK108" s="190"/>
      <c r="AL108" s="190"/>
      <c r="AM108" s="190"/>
      <c r="AN108" s="190"/>
      <c r="AO108" s="190"/>
      <c r="AP108" s="190"/>
      <c r="AQ108" s="190"/>
      <c r="AR108" s="190"/>
      <c r="AS108" s="190"/>
      <c r="AT108" s="190"/>
      <c r="AU108" s="190"/>
      <c r="AV108" s="190"/>
      <c r="AW108" s="190"/>
      <c r="AX108" s="190"/>
      <c r="AY108" s="193" t="s">
        <v>163</v>
      </c>
      <c r="AZ108" s="190"/>
      <c r="BA108" s="190"/>
      <c r="BB108" s="190"/>
      <c r="BC108" s="190"/>
      <c r="BD108" s="190"/>
      <c r="BE108" s="194">
        <f>IF(U108="základná",N108,0)</f>
        <v>0</v>
      </c>
      <c r="BF108" s="194">
        <f>IF(U108="znížená",N108,0)</f>
        <v>0</v>
      </c>
      <c r="BG108" s="194">
        <f>IF(U108="zákl. prenesená",N108,0)</f>
        <v>0</v>
      </c>
      <c r="BH108" s="194">
        <f>IF(U108="zníž. prenesená",N108,0)</f>
        <v>0</v>
      </c>
      <c r="BI108" s="194">
        <f>IF(U108="nulová",N108,0)</f>
        <v>0</v>
      </c>
      <c r="BJ108" s="193" t="s">
        <v>90</v>
      </c>
      <c r="BK108" s="190"/>
      <c r="BL108" s="190"/>
      <c r="BM108" s="190"/>
    </row>
    <row r="109" s="1" customForma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</row>
    <row r="110" s="1" customFormat="1" ht="29.28" customHeight="1">
      <c r="B110" s="47"/>
      <c r="C110" s="153" t="s">
        <v>121</v>
      </c>
      <c r="D110" s="154"/>
      <c r="E110" s="154"/>
      <c r="F110" s="154"/>
      <c r="G110" s="154"/>
      <c r="H110" s="154"/>
      <c r="I110" s="154"/>
      <c r="J110" s="154"/>
      <c r="K110" s="154"/>
      <c r="L110" s="155">
        <f>ROUND(SUM(N89+N102),2)</f>
        <v>0</v>
      </c>
      <c r="M110" s="155"/>
      <c r="N110" s="155"/>
      <c r="O110" s="155"/>
      <c r="P110" s="155"/>
      <c r="Q110" s="155"/>
      <c r="R110" s="49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</row>
    <row r="115" s="1" customFormat="1" ht="6.96" customHeight="1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1"/>
    </row>
    <row r="116" s="1" customFormat="1" ht="36.96" customHeight="1">
      <c r="B116" s="47"/>
      <c r="C116" s="28" t="s">
        <v>164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 ht="6.96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30" customHeight="1">
      <c r="B118" s="47"/>
      <c r="C118" s="39" t="s">
        <v>18</v>
      </c>
      <c r="D118" s="48"/>
      <c r="E118" s="48"/>
      <c r="F118" s="158" t="str">
        <f>F6</f>
        <v>Zníženie spotreby energie pri prevádzke AB</v>
      </c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48"/>
      <c r="R118" s="49"/>
    </row>
    <row r="119" ht="30" customHeight="1">
      <c r="B119" s="27"/>
      <c r="C119" s="39" t="s">
        <v>128</v>
      </c>
      <c r="D119" s="32"/>
      <c r="E119" s="32"/>
      <c r="F119" s="158" t="s">
        <v>129</v>
      </c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0"/>
    </row>
    <row r="120" s="1" customFormat="1" ht="36.96" customHeight="1">
      <c r="B120" s="47"/>
      <c r="C120" s="86" t="s">
        <v>130</v>
      </c>
      <c r="D120" s="48"/>
      <c r="E120" s="48"/>
      <c r="F120" s="88" t="str">
        <f>F8</f>
        <v>A-1-4 - Vonkajšie výplne otvorov</v>
      </c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6.96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</row>
    <row r="122" s="1" customFormat="1" ht="18" customHeight="1">
      <c r="B122" s="47"/>
      <c r="C122" s="39" t="s">
        <v>22</v>
      </c>
      <c r="D122" s="48"/>
      <c r="E122" s="48"/>
      <c r="F122" s="34" t="str">
        <f>F10</f>
        <v>Mariánska č.6, 971 01 Prievidza</v>
      </c>
      <c r="G122" s="48"/>
      <c r="H122" s="48"/>
      <c r="I122" s="48"/>
      <c r="J122" s="48"/>
      <c r="K122" s="39" t="s">
        <v>24</v>
      </c>
      <c r="L122" s="48"/>
      <c r="M122" s="91" t="str">
        <f>IF(O10="","",O10)</f>
        <v>27. 11. 2017</v>
      </c>
      <c r="N122" s="91"/>
      <c r="O122" s="91"/>
      <c r="P122" s="91"/>
      <c r="Q122" s="48"/>
      <c r="R122" s="49"/>
    </row>
    <row r="123" s="1" customFormat="1" ht="6.96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1" customFormat="1">
      <c r="B124" s="47"/>
      <c r="C124" s="39" t="s">
        <v>26</v>
      </c>
      <c r="D124" s="48"/>
      <c r="E124" s="48"/>
      <c r="F124" s="34" t="str">
        <f>E13</f>
        <v>MPRV SR, Dobrovičova 12, 812 66 Bratislava</v>
      </c>
      <c r="G124" s="48"/>
      <c r="H124" s="48"/>
      <c r="I124" s="48"/>
      <c r="J124" s="48"/>
      <c r="K124" s="39" t="s">
        <v>32</v>
      </c>
      <c r="L124" s="48"/>
      <c r="M124" s="34" t="str">
        <f>E19</f>
        <v>ING.ARCH.R.PORUBEC</v>
      </c>
      <c r="N124" s="34"/>
      <c r="O124" s="34"/>
      <c r="P124" s="34"/>
      <c r="Q124" s="34"/>
      <c r="R124" s="49"/>
    </row>
    <row r="125" s="1" customFormat="1" ht="14.4" customHeight="1">
      <c r="B125" s="47"/>
      <c r="C125" s="39" t="s">
        <v>30</v>
      </c>
      <c r="D125" s="48"/>
      <c r="E125" s="48"/>
      <c r="F125" s="34" t="str">
        <f>IF(E16="","",E16)</f>
        <v>Vyplň údaj</v>
      </c>
      <c r="G125" s="48"/>
      <c r="H125" s="48"/>
      <c r="I125" s="48"/>
      <c r="J125" s="48"/>
      <c r="K125" s="39" t="s">
        <v>35</v>
      </c>
      <c r="L125" s="48"/>
      <c r="M125" s="34" t="str">
        <f>E22</f>
        <v>Kovács</v>
      </c>
      <c r="N125" s="34"/>
      <c r="O125" s="34"/>
      <c r="P125" s="34"/>
      <c r="Q125" s="34"/>
      <c r="R125" s="49"/>
    </row>
    <row r="126" s="1" customFormat="1" ht="10.32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9"/>
    </row>
    <row r="127" s="9" customFormat="1" ht="29.28" customHeight="1">
      <c r="B127" s="197"/>
      <c r="C127" s="198" t="s">
        <v>165</v>
      </c>
      <c r="D127" s="199" t="s">
        <v>166</v>
      </c>
      <c r="E127" s="199" t="s">
        <v>60</v>
      </c>
      <c r="F127" s="199" t="s">
        <v>167</v>
      </c>
      <c r="G127" s="199"/>
      <c r="H127" s="199"/>
      <c r="I127" s="199"/>
      <c r="J127" s="199" t="s">
        <v>168</v>
      </c>
      <c r="K127" s="199" t="s">
        <v>169</v>
      </c>
      <c r="L127" s="199" t="s">
        <v>170</v>
      </c>
      <c r="M127" s="199"/>
      <c r="N127" s="199" t="s">
        <v>135</v>
      </c>
      <c r="O127" s="199"/>
      <c r="P127" s="199"/>
      <c r="Q127" s="200"/>
      <c r="R127" s="201"/>
      <c r="T127" s="101" t="s">
        <v>171</v>
      </c>
      <c r="U127" s="102" t="s">
        <v>42</v>
      </c>
      <c r="V127" s="102" t="s">
        <v>172</v>
      </c>
      <c r="W127" s="102" t="s">
        <v>173</v>
      </c>
      <c r="X127" s="102" t="s">
        <v>174</v>
      </c>
      <c r="Y127" s="102" t="s">
        <v>175</v>
      </c>
      <c r="Z127" s="102" t="s">
        <v>176</v>
      </c>
      <c r="AA127" s="103" t="s">
        <v>177</v>
      </c>
    </row>
    <row r="128" s="1" customFormat="1" ht="29.28" customHeight="1">
      <c r="B128" s="47"/>
      <c r="C128" s="105" t="s">
        <v>132</v>
      </c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202">
        <f>BK128</f>
        <v>0</v>
      </c>
      <c r="O128" s="203"/>
      <c r="P128" s="203"/>
      <c r="Q128" s="203"/>
      <c r="R128" s="49"/>
      <c r="T128" s="104"/>
      <c r="U128" s="68"/>
      <c r="V128" s="68"/>
      <c r="W128" s="204">
        <f>W129+W163+W209+W212+W215</f>
        <v>0</v>
      </c>
      <c r="X128" s="68"/>
      <c r="Y128" s="204">
        <f>Y129+Y163+Y209+Y212+Y215</f>
        <v>10.594433599999999</v>
      </c>
      <c r="Z128" s="68"/>
      <c r="AA128" s="205">
        <f>AA129+AA163+AA209+AA212+AA215</f>
        <v>23.360574000000003</v>
      </c>
      <c r="AT128" s="23" t="s">
        <v>77</v>
      </c>
      <c r="AU128" s="23" t="s">
        <v>137</v>
      </c>
      <c r="BK128" s="206">
        <f>BK129+BK163+BK209+BK212+BK215</f>
        <v>0</v>
      </c>
    </row>
    <row r="129" s="10" customFormat="1" ht="37.44" customHeight="1">
      <c r="B129" s="207"/>
      <c r="C129" s="208"/>
      <c r="D129" s="209" t="s">
        <v>138</v>
      </c>
      <c r="E129" s="209"/>
      <c r="F129" s="209"/>
      <c r="G129" s="209"/>
      <c r="H129" s="209"/>
      <c r="I129" s="209"/>
      <c r="J129" s="209"/>
      <c r="K129" s="209"/>
      <c r="L129" s="209"/>
      <c r="M129" s="209"/>
      <c r="N129" s="181">
        <f>BK129</f>
        <v>0</v>
      </c>
      <c r="O129" s="177"/>
      <c r="P129" s="177"/>
      <c r="Q129" s="177"/>
      <c r="R129" s="210"/>
      <c r="T129" s="211"/>
      <c r="U129" s="208"/>
      <c r="V129" s="208"/>
      <c r="W129" s="212">
        <f>W130+W136+W161</f>
        <v>0</v>
      </c>
      <c r="X129" s="208"/>
      <c r="Y129" s="212">
        <f>Y130+Y136+Y161</f>
        <v>2.2988447999999999</v>
      </c>
      <c r="Z129" s="208"/>
      <c r="AA129" s="213">
        <f>AA130+AA136+AA161</f>
        <v>22.910900000000002</v>
      </c>
      <c r="AR129" s="214" t="s">
        <v>85</v>
      </c>
      <c r="AT129" s="215" t="s">
        <v>77</v>
      </c>
      <c r="AU129" s="215" t="s">
        <v>78</v>
      </c>
      <c r="AY129" s="214" t="s">
        <v>178</v>
      </c>
      <c r="BK129" s="216">
        <f>BK130+BK136+BK161</f>
        <v>0</v>
      </c>
    </row>
    <row r="130" s="10" customFormat="1" ht="19.92" customHeight="1">
      <c r="B130" s="207"/>
      <c r="C130" s="208"/>
      <c r="D130" s="217" t="s">
        <v>139</v>
      </c>
      <c r="E130" s="217"/>
      <c r="F130" s="217"/>
      <c r="G130" s="217"/>
      <c r="H130" s="217"/>
      <c r="I130" s="217"/>
      <c r="J130" s="217"/>
      <c r="K130" s="217"/>
      <c r="L130" s="217"/>
      <c r="M130" s="217"/>
      <c r="N130" s="218">
        <f>BK130</f>
        <v>0</v>
      </c>
      <c r="O130" s="219"/>
      <c r="P130" s="219"/>
      <c r="Q130" s="219"/>
      <c r="R130" s="210"/>
      <c r="T130" s="211"/>
      <c r="U130" s="208"/>
      <c r="V130" s="208"/>
      <c r="W130" s="212">
        <f>SUM(W131:W135)</f>
        <v>0</v>
      </c>
      <c r="X130" s="208"/>
      <c r="Y130" s="212">
        <f>SUM(Y131:Y135)</f>
        <v>2.2988447999999999</v>
      </c>
      <c r="Z130" s="208"/>
      <c r="AA130" s="213">
        <f>SUM(AA131:AA135)</f>
        <v>0</v>
      </c>
      <c r="AR130" s="214" t="s">
        <v>85</v>
      </c>
      <c r="AT130" s="215" t="s">
        <v>77</v>
      </c>
      <c r="AU130" s="215" t="s">
        <v>85</v>
      </c>
      <c r="AY130" s="214" t="s">
        <v>178</v>
      </c>
      <c r="BK130" s="216">
        <f>SUM(BK131:BK135)</f>
        <v>0</v>
      </c>
    </row>
    <row r="131" s="1" customFormat="1" ht="25.5" customHeight="1">
      <c r="B131" s="185"/>
      <c r="C131" s="220" t="s">
        <v>85</v>
      </c>
      <c r="D131" s="220" t="s">
        <v>179</v>
      </c>
      <c r="E131" s="221" t="s">
        <v>661</v>
      </c>
      <c r="F131" s="222" t="s">
        <v>662</v>
      </c>
      <c r="G131" s="222"/>
      <c r="H131" s="222"/>
      <c r="I131" s="222"/>
      <c r="J131" s="223" t="s">
        <v>360</v>
      </c>
      <c r="K131" s="224">
        <v>532.13999999999999</v>
      </c>
      <c r="L131" s="225">
        <v>0</v>
      </c>
      <c r="M131" s="225"/>
      <c r="N131" s="226">
        <f>ROUND(L131*K131,2)</f>
        <v>0</v>
      </c>
      <c r="O131" s="226"/>
      <c r="P131" s="226"/>
      <c r="Q131" s="226"/>
      <c r="R131" s="189"/>
      <c r="T131" s="227" t="s">
        <v>5</v>
      </c>
      <c r="U131" s="57" t="s">
        <v>45</v>
      </c>
      <c r="V131" s="48"/>
      <c r="W131" s="228">
        <f>V131*K131</f>
        <v>0</v>
      </c>
      <c r="X131" s="228">
        <v>0.0043200000000000001</v>
      </c>
      <c r="Y131" s="228">
        <f>X131*K131</f>
        <v>2.2988447999999999</v>
      </c>
      <c r="Z131" s="228">
        <v>0</v>
      </c>
      <c r="AA131" s="229">
        <f>Z131*K131</f>
        <v>0</v>
      </c>
      <c r="AR131" s="23" t="s">
        <v>183</v>
      </c>
      <c r="AT131" s="23" t="s">
        <v>179</v>
      </c>
      <c r="AU131" s="23" t="s">
        <v>90</v>
      </c>
      <c r="AY131" s="23" t="s">
        <v>178</v>
      </c>
      <c r="BE131" s="147">
        <f>IF(U131="základná",N131,0)</f>
        <v>0</v>
      </c>
      <c r="BF131" s="147">
        <f>IF(U131="znížená",N131,0)</f>
        <v>0</v>
      </c>
      <c r="BG131" s="147">
        <f>IF(U131="zákl. prenesená",N131,0)</f>
        <v>0</v>
      </c>
      <c r="BH131" s="147">
        <f>IF(U131="zníž. prenesená",N131,0)</f>
        <v>0</v>
      </c>
      <c r="BI131" s="147">
        <f>IF(U131="nulová",N131,0)</f>
        <v>0</v>
      </c>
      <c r="BJ131" s="23" t="s">
        <v>90</v>
      </c>
      <c r="BK131" s="147">
        <f>ROUND(L131*K131,2)</f>
        <v>0</v>
      </c>
      <c r="BL131" s="23" t="s">
        <v>183</v>
      </c>
      <c r="BM131" s="23" t="s">
        <v>663</v>
      </c>
    </row>
    <row r="132" s="11" customFormat="1" ht="38.25" customHeight="1">
      <c r="B132" s="230"/>
      <c r="C132" s="231"/>
      <c r="D132" s="231"/>
      <c r="E132" s="232" t="s">
        <v>5</v>
      </c>
      <c r="F132" s="233" t="s">
        <v>664</v>
      </c>
      <c r="G132" s="234"/>
      <c r="H132" s="234"/>
      <c r="I132" s="234"/>
      <c r="J132" s="231"/>
      <c r="K132" s="235">
        <v>492.69999999999999</v>
      </c>
      <c r="L132" s="231"/>
      <c r="M132" s="231"/>
      <c r="N132" s="231"/>
      <c r="O132" s="231"/>
      <c r="P132" s="231"/>
      <c r="Q132" s="231"/>
      <c r="R132" s="236"/>
      <c r="T132" s="237"/>
      <c r="U132" s="231"/>
      <c r="V132" s="231"/>
      <c r="W132" s="231"/>
      <c r="X132" s="231"/>
      <c r="Y132" s="231"/>
      <c r="Z132" s="231"/>
      <c r="AA132" s="238"/>
      <c r="AT132" s="239" t="s">
        <v>186</v>
      </c>
      <c r="AU132" s="239" t="s">
        <v>90</v>
      </c>
      <c r="AV132" s="11" t="s">
        <v>90</v>
      </c>
      <c r="AW132" s="11" t="s">
        <v>34</v>
      </c>
      <c r="AX132" s="11" t="s">
        <v>78</v>
      </c>
      <c r="AY132" s="239" t="s">
        <v>178</v>
      </c>
    </row>
    <row r="133" s="11" customFormat="1" ht="16.5" customHeight="1">
      <c r="B133" s="230"/>
      <c r="C133" s="231"/>
      <c r="D133" s="231"/>
      <c r="E133" s="232" t="s">
        <v>5</v>
      </c>
      <c r="F133" s="242" t="s">
        <v>665</v>
      </c>
      <c r="G133" s="231"/>
      <c r="H133" s="231"/>
      <c r="I133" s="231"/>
      <c r="J133" s="231"/>
      <c r="K133" s="235">
        <v>16.84</v>
      </c>
      <c r="L133" s="231"/>
      <c r="M133" s="231"/>
      <c r="N133" s="231"/>
      <c r="O133" s="231"/>
      <c r="P133" s="231"/>
      <c r="Q133" s="231"/>
      <c r="R133" s="236"/>
      <c r="T133" s="237"/>
      <c r="U133" s="231"/>
      <c r="V133" s="231"/>
      <c r="W133" s="231"/>
      <c r="X133" s="231"/>
      <c r="Y133" s="231"/>
      <c r="Z133" s="231"/>
      <c r="AA133" s="238"/>
      <c r="AT133" s="239" t="s">
        <v>186</v>
      </c>
      <c r="AU133" s="239" t="s">
        <v>90</v>
      </c>
      <c r="AV133" s="11" t="s">
        <v>90</v>
      </c>
      <c r="AW133" s="11" t="s">
        <v>34</v>
      </c>
      <c r="AX133" s="11" t="s">
        <v>78</v>
      </c>
      <c r="AY133" s="239" t="s">
        <v>178</v>
      </c>
    </row>
    <row r="134" s="11" customFormat="1" ht="25.5" customHeight="1">
      <c r="B134" s="230"/>
      <c r="C134" s="231"/>
      <c r="D134" s="231"/>
      <c r="E134" s="232" t="s">
        <v>5</v>
      </c>
      <c r="F134" s="242" t="s">
        <v>666</v>
      </c>
      <c r="G134" s="231"/>
      <c r="H134" s="231"/>
      <c r="I134" s="231"/>
      <c r="J134" s="231"/>
      <c r="K134" s="235">
        <v>22.600000000000001</v>
      </c>
      <c r="L134" s="231"/>
      <c r="M134" s="231"/>
      <c r="N134" s="231"/>
      <c r="O134" s="231"/>
      <c r="P134" s="231"/>
      <c r="Q134" s="231"/>
      <c r="R134" s="236"/>
      <c r="T134" s="237"/>
      <c r="U134" s="231"/>
      <c r="V134" s="231"/>
      <c r="W134" s="231"/>
      <c r="X134" s="231"/>
      <c r="Y134" s="231"/>
      <c r="Z134" s="231"/>
      <c r="AA134" s="238"/>
      <c r="AT134" s="239" t="s">
        <v>186</v>
      </c>
      <c r="AU134" s="239" t="s">
        <v>90</v>
      </c>
      <c r="AV134" s="11" t="s">
        <v>90</v>
      </c>
      <c r="AW134" s="11" t="s">
        <v>34</v>
      </c>
      <c r="AX134" s="11" t="s">
        <v>78</v>
      </c>
      <c r="AY134" s="239" t="s">
        <v>178</v>
      </c>
    </row>
    <row r="135" s="12" customFormat="1" ht="16.5" customHeight="1">
      <c r="B135" s="243"/>
      <c r="C135" s="244"/>
      <c r="D135" s="244"/>
      <c r="E135" s="245" t="s">
        <v>5</v>
      </c>
      <c r="F135" s="246" t="s">
        <v>296</v>
      </c>
      <c r="G135" s="244"/>
      <c r="H135" s="244"/>
      <c r="I135" s="244"/>
      <c r="J135" s="244"/>
      <c r="K135" s="247">
        <v>532.13999999999999</v>
      </c>
      <c r="L135" s="244"/>
      <c r="M135" s="244"/>
      <c r="N135" s="244"/>
      <c r="O135" s="244"/>
      <c r="P135" s="244"/>
      <c r="Q135" s="244"/>
      <c r="R135" s="248"/>
      <c r="T135" s="249"/>
      <c r="U135" s="244"/>
      <c r="V135" s="244"/>
      <c r="W135" s="244"/>
      <c r="X135" s="244"/>
      <c r="Y135" s="244"/>
      <c r="Z135" s="244"/>
      <c r="AA135" s="250"/>
      <c r="AT135" s="251" t="s">
        <v>186</v>
      </c>
      <c r="AU135" s="251" t="s">
        <v>90</v>
      </c>
      <c r="AV135" s="12" t="s">
        <v>183</v>
      </c>
      <c r="AW135" s="12" t="s">
        <v>34</v>
      </c>
      <c r="AX135" s="12" t="s">
        <v>85</v>
      </c>
      <c r="AY135" s="251" t="s">
        <v>178</v>
      </c>
    </row>
    <row r="136" s="10" customFormat="1" ht="29.88" customHeight="1">
      <c r="B136" s="207"/>
      <c r="C136" s="208"/>
      <c r="D136" s="217" t="s">
        <v>140</v>
      </c>
      <c r="E136" s="217"/>
      <c r="F136" s="217"/>
      <c r="G136" s="217"/>
      <c r="H136" s="217"/>
      <c r="I136" s="217"/>
      <c r="J136" s="217"/>
      <c r="K136" s="217"/>
      <c r="L136" s="217"/>
      <c r="M136" s="217"/>
      <c r="N136" s="218">
        <f>BK136</f>
        <v>0</v>
      </c>
      <c r="O136" s="219"/>
      <c r="P136" s="219"/>
      <c r="Q136" s="219"/>
      <c r="R136" s="210"/>
      <c r="T136" s="211"/>
      <c r="U136" s="208"/>
      <c r="V136" s="208"/>
      <c r="W136" s="212">
        <f>SUM(W137:W160)</f>
        <v>0</v>
      </c>
      <c r="X136" s="208"/>
      <c r="Y136" s="212">
        <f>SUM(Y137:Y160)</f>
        <v>0</v>
      </c>
      <c r="Z136" s="208"/>
      <c r="AA136" s="213">
        <f>SUM(AA137:AA160)</f>
        <v>22.910900000000002</v>
      </c>
      <c r="AR136" s="214" t="s">
        <v>85</v>
      </c>
      <c r="AT136" s="215" t="s">
        <v>77</v>
      </c>
      <c r="AU136" s="215" t="s">
        <v>85</v>
      </c>
      <c r="AY136" s="214" t="s">
        <v>178</v>
      </c>
      <c r="BK136" s="216">
        <f>SUM(BK137:BK160)</f>
        <v>0</v>
      </c>
    </row>
    <row r="137" s="1" customFormat="1" ht="25.5" customHeight="1">
      <c r="B137" s="185"/>
      <c r="C137" s="220" t="s">
        <v>90</v>
      </c>
      <c r="D137" s="220" t="s">
        <v>179</v>
      </c>
      <c r="E137" s="221" t="s">
        <v>667</v>
      </c>
      <c r="F137" s="222" t="s">
        <v>668</v>
      </c>
      <c r="G137" s="222"/>
      <c r="H137" s="222"/>
      <c r="I137" s="222"/>
      <c r="J137" s="223" t="s">
        <v>360</v>
      </c>
      <c r="K137" s="224">
        <v>437.60000000000002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</v>
      </c>
      <c r="Y137" s="228">
        <f>X137*K137</f>
        <v>0</v>
      </c>
      <c r="Z137" s="228">
        <v>0.0080000000000000002</v>
      </c>
      <c r="AA137" s="229">
        <f>Z137*K137</f>
        <v>3.5008000000000004</v>
      </c>
      <c r="AR137" s="23" t="s">
        <v>183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183</v>
      </c>
      <c r="BM137" s="23" t="s">
        <v>669</v>
      </c>
    </row>
    <row r="138" s="1" customFormat="1" ht="16.5" customHeight="1">
      <c r="B138" s="47"/>
      <c r="C138" s="48"/>
      <c r="D138" s="48"/>
      <c r="E138" s="48"/>
      <c r="F138" s="240" t="s">
        <v>670</v>
      </c>
      <c r="G138" s="68"/>
      <c r="H138" s="68"/>
      <c r="I138" s="68"/>
      <c r="J138" s="48"/>
      <c r="K138" s="48"/>
      <c r="L138" s="48"/>
      <c r="M138" s="48"/>
      <c r="N138" s="48"/>
      <c r="O138" s="48"/>
      <c r="P138" s="48"/>
      <c r="Q138" s="48"/>
      <c r="R138" s="49"/>
      <c r="T138" s="241"/>
      <c r="U138" s="48"/>
      <c r="V138" s="48"/>
      <c r="W138" s="48"/>
      <c r="X138" s="48"/>
      <c r="Y138" s="48"/>
      <c r="Z138" s="48"/>
      <c r="AA138" s="95"/>
      <c r="AT138" s="23" t="s">
        <v>289</v>
      </c>
      <c r="AU138" s="23" t="s">
        <v>90</v>
      </c>
    </row>
    <row r="139" s="11" customFormat="1" ht="25.5" customHeight="1">
      <c r="B139" s="230"/>
      <c r="C139" s="231"/>
      <c r="D139" s="231"/>
      <c r="E139" s="232" t="s">
        <v>5</v>
      </c>
      <c r="F139" s="242" t="s">
        <v>671</v>
      </c>
      <c r="G139" s="231"/>
      <c r="H139" s="231"/>
      <c r="I139" s="231"/>
      <c r="J139" s="231"/>
      <c r="K139" s="235">
        <v>437.60000000000002</v>
      </c>
      <c r="L139" s="231"/>
      <c r="M139" s="231"/>
      <c r="N139" s="231"/>
      <c r="O139" s="231"/>
      <c r="P139" s="231"/>
      <c r="Q139" s="231"/>
      <c r="R139" s="236"/>
      <c r="T139" s="237"/>
      <c r="U139" s="231"/>
      <c r="V139" s="231"/>
      <c r="W139" s="231"/>
      <c r="X139" s="231"/>
      <c r="Y139" s="231"/>
      <c r="Z139" s="231"/>
      <c r="AA139" s="238"/>
      <c r="AT139" s="239" t="s">
        <v>186</v>
      </c>
      <c r="AU139" s="239" t="s">
        <v>90</v>
      </c>
      <c r="AV139" s="11" t="s">
        <v>90</v>
      </c>
      <c r="AW139" s="11" t="s">
        <v>34</v>
      </c>
      <c r="AX139" s="11" t="s">
        <v>85</v>
      </c>
      <c r="AY139" s="239" t="s">
        <v>178</v>
      </c>
    </row>
    <row r="140" s="1" customFormat="1" ht="25.5" customHeight="1">
      <c r="B140" s="185"/>
      <c r="C140" s="220" t="s">
        <v>190</v>
      </c>
      <c r="D140" s="220" t="s">
        <v>179</v>
      </c>
      <c r="E140" s="221" t="s">
        <v>672</v>
      </c>
      <c r="F140" s="222" t="s">
        <v>673</v>
      </c>
      <c r="G140" s="222"/>
      <c r="H140" s="222"/>
      <c r="I140" s="222"/>
      <c r="J140" s="223" t="s">
        <v>360</v>
      </c>
      <c r="K140" s="224">
        <v>55.100000000000001</v>
      </c>
      <c r="L140" s="225">
        <v>0</v>
      </c>
      <c r="M140" s="225"/>
      <c r="N140" s="226">
        <f>ROUND(L140*K140,2)</f>
        <v>0</v>
      </c>
      <c r="O140" s="226"/>
      <c r="P140" s="226"/>
      <c r="Q140" s="226"/>
      <c r="R140" s="189"/>
      <c r="T140" s="227" t="s">
        <v>5</v>
      </c>
      <c r="U140" s="57" t="s">
        <v>45</v>
      </c>
      <c r="V140" s="48"/>
      <c r="W140" s="228">
        <f>V140*K140</f>
        <v>0</v>
      </c>
      <c r="X140" s="228">
        <v>0</v>
      </c>
      <c r="Y140" s="228">
        <f>X140*K140</f>
        <v>0</v>
      </c>
      <c r="Z140" s="228">
        <v>0.0050000000000000001</v>
      </c>
      <c r="AA140" s="229">
        <f>Z140*K140</f>
        <v>0.27550000000000002</v>
      </c>
      <c r="AR140" s="23" t="s">
        <v>183</v>
      </c>
      <c r="AT140" s="23" t="s">
        <v>179</v>
      </c>
      <c r="AU140" s="23" t="s">
        <v>90</v>
      </c>
      <c r="AY140" s="23" t="s">
        <v>178</v>
      </c>
      <c r="BE140" s="147">
        <f>IF(U140="základná",N140,0)</f>
        <v>0</v>
      </c>
      <c r="BF140" s="147">
        <f>IF(U140="znížená",N140,0)</f>
        <v>0</v>
      </c>
      <c r="BG140" s="147">
        <f>IF(U140="zákl. prenesená",N140,0)</f>
        <v>0</v>
      </c>
      <c r="BH140" s="147">
        <f>IF(U140="zníž. prenesená",N140,0)</f>
        <v>0</v>
      </c>
      <c r="BI140" s="147">
        <f>IF(U140="nulová",N140,0)</f>
        <v>0</v>
      </c>
      <c r="BJ140" s="23" t="s">
        <v>90</v>
      </c>
      <c r="BK140" s="147">
        <f>ROUND(L140*K140,2)</f>
        <v>0</v>
      </c>
      <c r="BL140" s="23" t="s">
        <v>183</v>
      </c>
      <c r="BM140" s="23" t="s">
        <v>674</v>
      </c>
    </row>
    <row r="141" s="1" customFormat="1" ht="16.5" customHeight="1">
      <c r="B141" s="47"/>
      <c r="C141" s="48"/>
      <c r="D141" s="48"/>
      <c r="E141" s="48"/>
      <c r="F141" s="240" t="s">
        <v>675</v>
      </c>
      <c r="G141" s="68"/>
      <c r="H141" s="68"/>
      <c r="I141" s="68"/>
      <c r="J141" s="48"/>
      <c r="K141" s="48"/>
      <c r="L141" s="48"/>
      <c r="M141" s="48"/>
      <c r="N141" s="48"/>
      <c r="O141" s="48"/>
      <c r="P141" s="48"/>
      <c r="Q141" s="48"/>
      <c r="R141" s="49"/>
      <c r="T141" s="241"/>
      <c r="U141" s="48"/>
      <c r="V141" s="48"/>
      <c r="W141" s="48"/>
      <c r="X141" s="48"/>
      <c r="Y141" s="48"/>
      <c r="Z141" s="48"/>
      <c r="AA141" s="95"/>
      <c r="AT141" s="23" t="s">
        <v>289</v>
      </c>
      <c r="AU141" s="23" t="s">
        <v>90</v>
      </c>
    </row>
    <row r="142" s="11" customFormat="1" ht="16.5" customHeight="1">
      <c r="B142" s="230"/>
      <c r="C142" s="231"/>
      <c r="D142" s="231"/>
      <c r="E142" s="232" t="s">
        <v>5</v>
      </c>
      <c r="F142" s="242" t="s">
        <v>676</v>
      </c>
      <c r="G142" s="231"/>
      <c r="H142" s="231"/>
      <c r="I142" s="231"/>
      <c r="J142" s="231"/>
      <c r="K142" s="235">
        <v>55.100000000000001</v>
      </c>
      <c r="L142" s="231"/>
      <c r="M142" s="231"/>
      <c r="N142" s="231"/>
      <c r="O142" s="231"/>
      <c r="P142" s="231"/>
      <c r="Q142" s="231"/>
      <c r="R142" s="236"/>
      <c r="T142" s="237"/>
      <c r="U142" s="231"/>
      <c r="V142" s="231"/>
      <c r="W142" s="231"/>
      <c r="X142" s="231"/>
      <c r="Y142" s="231"/>
      <c r="Z142" s="231"/>
      <c r="AA142" s="238"/>
      <c r="AT142" s="239" t="s">
        <v>186</v>
      </c>
      <c r="AU142" s="239" t="s">
        <v>90</v>
      </c>
      <c r="AV142" s="11" t="s">
        <v>90</v>
      </c>
      <c r="AW142" s="11" t="s">
        <v>34</v>
      </c>
      <c r="AX142" s="11" t="s">
        <v>85</v>
      </c>
      <c r="AY142" s="239" t="s">
        <v>178</v>
      </c>
    </row>
    <row r="143" s="1" customFormat="1" ht="25.5" customHeight="1">
      <c r="B143" s="185"/>
      <c r="C143" s="220" t="s">
        <v>183</v>
      </c>
      <c r="D143" s="220" t="s">
        <v>179</v>
      </c>
      <c r="E143" s="221" t="s">
        <v>677</v>
      </c>
      <c r="F143" s="222" t="s">
        <v>678</v>
      </c>
      <c r="G143" s="222"/>
      <c r="H143" s="222"/>
      <c r="I143" s="222"/>
      <c r="J143" s="223" t="s">
        <v>360</v>
      </c>
      <c r="K143" s="224">
        <v>46.439999999999998</v>
      </c>
      <c r="L143" s="225">
        <v>0</v>
      </c>
      <c r="M143" s="225"/>
      <c r="N143" s="226">
        <f>ROUND(L143*K143,2)</f>
        <v>0</v>
      </c>
      <c r="O143" s="226"/>
      <c r="P143" s="226"/>
      <c r="Q143" s="226"/>
      <c r="R143" s="189"/>
      <c r="T143" s="227" t="s">
        <v>5</v>
      </c>
      <c r="U143" s="57" t="s">
        <v>45</v>
      </c>
      <c r="V143" s="48"/>
      <c r="W143" s="228">
        <f>V143*K143</f>
        <v>0</v>
      </c>
      <c r="X143" s="228">
        <v>0</v>
      </c>
      <c r="Y143" s="228">
        <f>X143*K143</f>
        <v>0</v>
      </c>
      <c r="Z143" s="228">
        <v>0.0050000000000000001</v>
      </c>
      <c r="AA143" s="229">
        <f>Z143*K143</f>
        <v>0.23219999999999999</v>
      </c>
      <c r="AR143" s="23" t="s">
        <v>183</v>
      </c>
      <c r="AT143" s="23" t="s">
        <v>179</v>
      </c>
      <c r="AU143" s="23" t="s">
        <v>90</v>
      </c>
      <c r="AY143" s="23" t="s">
        <v>178</v>
      </c>
      <c r="BE143" s="147">
        <f>IF(U143="základná",N143,0)</f>
        <v>0</v>
      </c>
      <c r="BF143" s="147">
        <f>IF(U143="znížená",N143,0)</f>
        <v>0</v>
      </c>
      <c r="BG143" s="147">
        <f>IF(U143="zákl. prenesená",N143,0)</f>
        <v>0</v>
      </c>
      <c r="BH143" s="147">
        <f>IF(U143="zníž. prenesená",N143,0)</f>
        <v>0</v>
      </c>
      <c r="BI143" s="147">
        <f>IF(U143="nulová",N143,0)</f>
        <v>0</v>
      </c>
      <c r="BJ143" s="23" t="s">
        <v>90</v>
      </c>
      <c r="BK143" s="147">
        <f>ROUND(L143*K143,2)</f>
        <v>0</v>
      </c>
      <c r="BL143" s="23" t="s">
        <v>183</v>
      </c>
      <c r="BM143" s="23" t="s">
        <v>679</v>
      </c>
    </row>
    <row r="144" s="1" customFormat="1" ht="16.5" customHeight="1">
      <c r="B144" s="47"/>
      <c r="C144" s="48"/>
      <c r="D144" s="48"/>
      <c r="E144" s="48"/>
      <c r="F144" s="240" t="s">
        <v>680</v>
      </c>
      <c r="G144" s="68"/>
      <c r="H144" s="68"/>
      <c r="I144" s="68"/>
      <c r="J144" s="48"/>
      <c r="K144" s="48"/>
      <c r="L144" s="48"/>
      <c r="M144" s="48"/>
      <c r="N144" s="48"/>
      <c r="O144" s="48"/>
      <c r="P144" s="48"/>
      <c r="Q144" s="48"/>
      <c r="R144" s="49"/>
      <c r="T144" s="241"/>
      <c r="U144" s="48"/>
      <c r="V144" s="48"/>
      <c r="W144" s="48"/>
      <c r="X144" s="48"/>
      <c r="Y144" s="48"/>
      <c r="Z144" s="48"/>
      <c r="AA144" s="95"/>
      <c r="AT144" s="23" t="s">
        <v>289</v>
      </c>
      <c r="AU144" s="23" t="s">
        <v>90</v>
      </c>
    </row>
    <row r="145" s="11" customFormat="1" ht="16.5" customHeight="1">
      <c r="B145" s="230"/>
      <c r="C145" s="231"/>
      <c r="D145" s="231"/>
      <c r="E145" s="232" t="s">
        <v>5</v>
      </c>
      <c r="F145" s="242" t="s">
        <v>681</v>
      </c>
      <c r="G145" s="231"/>
      <c r="H145" s="231"/>
      <c r="I145" s="231"/>
      <c r="J145" s="231"/>
      <c r="K145" s="235">
        <v>19.239999999999998</v>
      </c>
      <c r="L145" s="231"/>
      <c r="M145" s="231"/>
      <c r="N145" s="231"/>
      <c r="O145" s="231"/>
      <c r="P145" s="231"/>
      <c r="Q145" s="231"/>
      <c r="R145" s="236"/>
      <c r="T145" s="237"/>
      <c r="U145" s="231"/>
      <c r="V145" s="231"/>
      <c r="W145" s="231"/>
      <c r="X145" s="231"/>
      <c r="Y145" s="231"/>
      <c r="Z145" s="231"/>
      <c r="AA145" s="238"/>
      <c r="AT145" s="239" t="s">
        <v>186</v>
      </c>
      <c r="AU145" s="239" t="s">
        <v>90</v>
      </c>
      <c r="AV145" s="11" t="s">
        <v>90</v>
      </c>
      <c r="AW145" s="11" t="s">
        <v>34</v>
      </c>
      <c r="AX145" s="11" t="s">
        <v>78</v>
      </c>
      <c r="AY145" s="239" t="s">
        <v>178</v>
      </c>
    </row>
    <row r="146" s="11" customFormat="1" ht="16.5" customHeight="1">
      <c r="B146" s="230"/>
      <c r="C146" s="231"/>
      <c r="D146" s="231"/>
      <c r="E146" s="232" t="s">
        <v>5</v>
      </c>
      <c r="F146" s="242" t="s">
        <v>682</v>
      </c>
      <c r="G146" s="231"/>
      <c r="H146" s="231"/>
      <c r="I146" s="231"/>
      <c r="J146" s="231"/>
      <c r="K146" s="235">
        <v>23.100000000000001</v>
      </c>
      <c r="L146" s="231"/>
      <c r="M146" s="231"/>
      <c r="N146" s="231"/>
      <c r="O146" s="231"/>
      <c r="P146" s="231"/>
      <c r="Q146" s="231"/>
      <c r="R146" s="236"/>
      <c r="T146" s="237"/>
      <c r="U146" s="231"/>
      <c r="V146" s="231"/>
      <c r="W146" s="231"/>
      <c r="X146" s="231"/>
      <c r="Y146" s="231"/>
      <c r="Z146" s="231"/>
      <c r="AA146" s="238"/>
      <c r="AT146" s="239" t="s">
        <v>186</v>
      </c>
      <c r="AU146" s="239" t="s">
        <v>90</v>
      </c>
      <c r="AV146" s="11" t="s">
        <v>90</v>
      </c>
      <c r="AW146" s="11" t="s">
        <v>34</v>
      </c>
      <c r="AX146" s="11" t="s">
        <v>78</v>
      </c>
      <c r="AY146" s="239" t="s">
        <v>178</v>
      </c>
    </row>
    <row r="147" s="11" customFormat="1" ht="16.5" customHeight="1">
      <c r="B147" s="230"/>
      <c r="C147" s="231"/>
      <c r="D147" s="231"/>
      <c r="E147" s="232" t="s">
        <v>5</v>
      </c>
      <c r="F147" s="242" t="s">
        <v>683</v>
      </c>
      <c r="G147" s="231"/>
      <c r="H147" s="231"/>
      <c r="I147" s="231"/>
      <c r="J147" s="231"/>
      <c r="K147" s="235">
        <v>4.0999999999999996</v>
      </c>
      <c r="L147" s="231"/>
      <c r="M147" s="231"/>
      <c r="N147" s="231"/>
      <c r="O147" s="231"/>
      <c r="P147" s="231"/>
      <c r="Q147" s="231"/>
      <c r="R147" s="236"/>
      <c r="T147" s="237"/>
      <c r="U147" s="231"/>
      <c r="V147" s="231"/>
      <c r="W147" s="231"/>
      <c r="X147" s="231"/>
      <c r="Y147" s="231"/>
      <c r="Z147" s="231"/>
      <c r="AA147" s="238"/>
      <c r="AT147" s="239" t="s">
        <v>186</v>
      </c>
      <c r="AU147" s="239" t="s">
        <v>90</v>
      </c>
      <c r="AV147" s="11" t="s">
        <v>90</v>
      </c>
      <c r="AW147" s="11" t="s">
        <v>34</v>
      </c>
      <c r="AX147" s="11" t="s">
        <v>78</v>
      </c>
      <c r="AY147" s="239" t="s">
        <v>178</v>
      </c>
    </row>
    <row r="148" s="12" customFormat="1" ht="16.5" customHeight="1">
      <c r="B148" s="243"/>
      <c r="C148" s="244"/>
      <c r="D148" s="244"/>
      <c r="E148" s="245" t="s">
        <v>5</v>
      </c>
      <c r="F148" s="246" t="s">
        <v>296</v>
      </c>
      <c r="G148" s="244"/>
      <c r="H148" s="244"/>
      <c r="I148" s="244"/>
      <c r="J148" s="244"/>
      <c r="K148" s="247">
        <v>46.439999999999998</v>
      </c>
      <c r="L148" s="244"/>
      <c r="M148" s="244"/>
      <c r="N148" s="244"/>
      <c r="O148" s="244"/>
      <c r="P148" s="244"/>
      <c r="Q148" s="244"/>
      <c r="R148" s="248"/>
      <c r="T148" s="249"/>
      <c r="U148" s="244"/>
      <c r="V148" s="244"/>
      <c r="W148" s="244"/>
      <c r="X148" s="244"/>
      <c r="Y148" s="244"/>
      <c r="Z148" s="244"/>
      <c r="AA148" s="250"/>
      <c r="AT148" s="251" t="s">
        <v>186</v>
      </c>
      <c r="AU148" s="251" t="s">
        <v>90</v>
      </c>
      <c r="AV148" s="12" t="s">
        <v>183</v>
      </c>
      <c r="AW148" s="12" t="s">
        <v>34</v>
      </c>
      <c r="AX148" s="12" t="s">
        <v>85</v>
      </c>
      <c r="AY148" s="251" t="s">
        <v>178</v>
      </c>
    </row>
    <row r="149" s="1" customFormat="1" ht="38.25" customHeight="1">
      <c r="B149" s="185"/>
      <c r="C149" s="220" t="s">
        <v>197</v>
      </c>
      <c r="D149" s="220" t="s">
        <v>179</v>
      </c>
      <c r="E149" s="221" t="s">
        <v>684</v>
      </c>
      <c r="F149" s="222" t="s">
        <v>685</v>
      </c>
      <c r="G149" s="222"/>
      <c r="H149" s="222"/>
      <c r="I149" s="222"/>
      <c r="J149" s="223" t="s">
        <v>360</v>
      </c>
      <c r="K149" s="224">
        <v>107.40000000000001</v>
      </c>
      <c r="L149" s="225">
        <v>0</v>
      </c>
      <c r="M149" s="225"/>
      <c r="N149" s="226">
        <f>ROUND(L149*K149,2)</f>
        <v>0</v>
      </c>
      <c r="O149" s="226"/>
      <c r="P149" s="226"/>
      <c r="Q149" s="226"/>
      <c r="R149" s="189"/>
      <c r="T149" s="227" t="s">
        <v>5</v>
      </c>
      <c r="U149" s="57" t="s">
        <v>45</v>
      </c>
      <c r="V149" s="48"/>
      <c r="W149" s="228">
        <f>V149*K149</f>
        <v>0</v>
      </c>
      <c r="X149" s="228">
        <v>0</v>
      </c>
      <c r="Y149" s="228">
        <f>X149*K149</f>
        <v>0</v>
      </c>
      <c r="Z149" s="228">
        <v>0.17599999999999999</v>
      </c>
      <c r="AA149" s="229">
        <f>Z149*K149</f>
        <v>18.9024</v>
      </c>
      <c r="AR149" s="23" t="s">
        <v>183</v>
      </c>
      <c r="AT149" s="23" t="s">
        <v>179</v>
      </c>
      <c r="AU149" s="23" t="s">
        <v>90</v>
      </c>
      <c r="AY149" s="23" t="s">
        <v>178</v>
      </c>
      <c r="BE149" s="147">
        <f>IF(U149="základná",N149,0)</f>
        <v>0</v>
      </c>
      <c r="BF149" s="147">
        <f>IF(U149="znížená",N149,0)</f>
        <v>0</v>
      </c>
      <c r="BG149" s="147">
        <f>IF(U149="zákl. prenesená",N149,0)</f>
        <v>0</v>
      </c>
      <c r="BH149" s="147">
        <f>IF(U149="zníž. prenesená",N149,0)</f>
        <v>0</v>
      </c>
      <c r="BI149" s="147">
        <f>IF(U149="nulová",N149,0)</f>
        <v>0</v>
      </c>
      <c r="BJ149" s="23" t="s">
        <v>90</v>
      </c>
      <c r="BK149" s="147">
        <f>ROUND(L149*K149,2)</f>
        <v>0</v>
      </c>
      <c r="BL149" s="23" t="s">
        <v>183</v>
      </c>
      <c r="BM149" s="23" t="s">
        <v>686</v>
      </c>
    </row>
    <row r="150" s="1" customFormat="1" ht="16.5" customHeight="1">
      <c r="B150" s="47"/>
      <c r="C150" s="48"/>
      <c r="D150" s="48"/>
      <c r="E150" s="48"/>
      <c r="F150" s="240" t="s">
        <v>687</v>
      </c>
      <c r="G150" s="68"/>
      <c r="H150" s="68"/>
      <c r="I150" s="68"/>
      <c r="J150" s="48"/>
      <c r="K150" s="48"/>
      <c r="L150" s="48"/>
      <c r="M150" s="48"/>
      <c r="N150" s="48"/>
      <c r="O150" s="48"/>
      <c r="P150" s="48"/>
      <c r="Q150" s="48"/>
      <c r="R150" s="49"/>
      <c r="T150" s="241"/>
      <c r="U150" s="48"/>
      <c r="V150" s="48"/>
      <c r="W150" s="48"/>
      <c r="X150" s="48"/>
      <c r="Y150" s="48"/>
      <c r="Z150" s="48"/>
      <c r="AA150" s="95"/>
      <c r="AT150" s="23" t="s">
        <v>289</v>
      </c>
      <c r="AU150" s="23" t="s">
        <v>90</v>
      </c>
    </row>
    <row r="151" s="11" customFormat="1" ht="16.5" customHeight="1">
      <c r="B151" s="230"/>
      <c r="C151" s="231"/>
      <c r="D151" s="231"/>
      <c r="E151" s="232" t="s">
        <v>5</v>
      </c>
      <c r="F151" s="242" t="s">
        <v>688</v>
      </c>
      <c r="G151" s="231"/>
      <c r="H151" s="231"/>
      <c r="I151" s="231"/>
      <c r="J151" s="231"/>
      <c r="K151" s="235">
        <v>107.40000000000001</v>
      </c>
      <c r="L151" s="231"/>
      <c r="M151" s="231"/>
      <c r="N151" s="231"/>
      <c r="O151" s="231"/>
      <c r="P151" s="231"/>
      <c r="Q151" s="231"/>
      <c r="R151" s="236"/>
      <c r="T151" s="237"/>
      <c r="U151" s="231"/>
      <c r="V151" s="231"/>
      <c r="W151" s="231"/>
      <c r="X151" s="231"/>
      <c r="Y151" s="231"/>
      <c r="Z151" s="231"/>
      <c r="AA151" s="238"/>
      <c r="AT151" s="239" t="s">
        <v>186</v>
      </c>
      <c r="AU151" s="239" t="s">
        <v>90</v>
      </c>
      <c r="AV151" s="11" t="s">
        <v>90</v>
      </c>
      <c r="AW151" s="11" t="s">
        <v>34</v>
      </c>
      <c r="AX151" s="11" t="s">
        <v>85</v>
      </c>
      <c r="AY151" s="239" t="s">
        <v>178</v>
      </c>
    </row>
    <row r="152" s="1" customFormat="1" ht="38.25" customHeight="1">
      <c r="B152" s="185"/>
      <c r="C152" s="220" t="s">
        <v>201</v>
      </c>
      <c r="D152" s="220" t="s">
        <v>179</v>
      </c>
      <c r="E152" s="221" t="s">
        <v>298</v>
      </c>
      <c r="F152" s="222" t="s">
        <v>299</v>
      </c>
      <c r="G152" s="222"/>
      <c r="H152" s="222"/>
      <c r="I152" s="222"/>
      <c r="J152" s="223" t="s">
        <v>300</v>
      </c>
      <c r="K152" s="224">
        <v>23.361000000000001</v>
      </c>
      <c r="L152" s="225">
        <v>0</v>
      </c>
      <c r="M152" s="225"/>
      <c r="N152" s="226">
        <f>ROUND(L152*K152,2)</f>
        <v>0</v>
      </c>
      <c r="O152" s="226"/>
      <c r="P152" s="226"/>
      <c r="Q152" s="226"/>
      <c r="R152" s="189"/>
      <c r="T152" s="227" t="s">
        <v>5</v>
      </c>
      <c r="U152" s="57" t="s">
        <v>45</v>
      </c>
      <c r="V152" s="48"/>
      <c r="W152" s="228">
        <f>V152*K152</f>
        <v>0</v>
      </c>
      <c r="X152" s="228">
        <v>0</v>
      </c>
      <c r="Y152" s="228">
        <f>X152*K152</f>
        <v>0</v>
      </c>
      <c r="Z152" s="228">
        <v>0</v>
      </c>
      <c r="AA152" s="229">
        <f>Z152*K152</f>
        <v>0</v>
      </c>
      <c r="AR152" s="23" t="s">
        <v>183</v>
      </c>
      <c r="AT152" s="23" t="s">
        <v>179</v>
      </c>
      <c r="AU152" s="23" t="s">
        <v>90</v>
      </c>
      <c r="AY152" s="23" t="s">
        <v>178</v>
      </c>
      <c r="BE152" s="147">
        <f>IF(U152="základná",N152,0)</f>
        <v>0</v>
      </c>
      <c r="BF152" s="147">
        <f>IF(U152="znížená",N152,0)</f>
        <v>0</v>
      </c>
      <c r="BG152" s="147">
        <f>IF(U152="zákl. prenesená",N152,0)</f>
        <v>0</v>
      </c>
      <c r="BH152" s="147">
        <f>IF(U152="zníž. prenesená",N152,0)</f>
        <v>0</v>
      </c>
      <c r="BI152" s="147">
        <f>IF(U152="nulová",N152,0)</f>
        <v>0</v>
      </c>
      <c r="BJ152" s="23" t="s">
        <v>90</v>
      </c>
      <c r="BK152" s="147">
        <f>ROUND(L152*K152,2)</f>
        <v>0</v>
      </c>
      <c r="BL152" s="23" t="s">
        <v>183</v>
      </c>
      <c r="BM152" s="23" t="s">
        <v>689</v>
      </c>
    </row>
    <row r="153" s="1" customFormat="1" ht="25.5" customHeight="1">
      <c r="B153" s="185"/>
      <c r="C153" s="220" t="s">
        <v>205</v>
      </c>
      <c r="D153" s="220" t="s">
        <v>179</v>
      </c>
      <c r="E153" s="221" t="s">
        <v>303</v>
      </c>
      <c r="F153" s="222" t="s">
        <v>304</v>
      </c>
      <c r="G153" s="222"/>
      <c r="H153" s="222"/>
      <c r="I153" s="222"/>
      <c r="J153" s="223" t="s">
        <v>300</v>
      </c>
      <c r="K153" s="224">
        <v>23.361000000000001</v>
      </c>
      <c r="L153" s="225">
        <v>0</v>
      </c>
      <c r="M153" s="225"/>
      <c r="N153" s="226">
        <f>ROUND(L153*K153,2)</f>
        <v>0</v>
      </c>
      <c r="O153" s="226"/>
      <c r="P153" s="226"/>
      <c r="Q153" s="226"/>
      <c r="R153" s="189"/>
      <c r="T153" s="227" t="s">
        <v>5</v>
      </c>
      <c r="U153" s="57" t="s">
        <v>45</v>
      </c>
      <c r="V153" s="48"/>
      <c r="W153" s="228">
        <f>V153*K153</f>
        <v>0</v>
      </c>
      <c r="X153" s="228">
        <v>0</v>
      </c>
      <c r="Y153" s="228">
        <f>X153*K153</f>
        <v>0</v>
      </c>
      <c r="Z153" s="228">
        <v>0</v>
      </c>
      <c r="AA153" s="229">
        <f>Z153*K153</f>
        <v>0</v>
      </c>
      <c r="AR153" s="23" t="s">
        <v>183</v>
      </c>
      <c r="AT153" s="23" t="s">
        <v>179</v>
      </c>
      <c r="AU153" s="23" t="s">
        <v>90</v>
      </c>
      <c r="AY153" s="23" t="s">
        <v>178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ROUND(L153*K153,2)</f>
        <v>0</v>
      </c>
      <c r="BL153" s="23" t="s">
        <v>183</v>
      </c>
      <c r="BM153" s="23" t="s">
        <v>690</v>
      </c>
    </row>
    <row r="154" s="1" customFormat="1" ht="25.5" customHeight="1">
      <c r="B154" s="185"/>
      <c r="C154" s="220" t="s">
        <v>209</v>
      </c>
      <c r="D154" s="220" t="s">
        <v>179</v>
      </c>
      <c r="E154" s="221" t="s">
        <v>307</v>
      </c>
      <c r="F154" s="222" t="s">
        <v>308</v>
      </c>
      <c r="G154" s="222"/>
      <c r="H154" s="222"/>
      <c r="I154" s="222"/>
      <c r="J154" s="223" t="s">
        <v>300</v>
      </c>
      <c r="K154" s="224">
        <v>23.361000000000001</v>
      </c>
      <c r="L154" s="225">
        <v>0</v>
      </c>
      <c r="M154" s="225"/>
      <c r="N154" s="226">
        <f>ROUND(L154*K154,2)</f>
        <v>0</v>
      </c>
      <c r="O154" s="226"/>
      <c r="P154" s="226"/>
      <c r="Q154" s="226"/>
      <c r="R154" s="189"/>
      <c r="T154" s="227" t="s">
        <v>5</v>
      </c>
      <c r="U154" s="57" t="s">
        <v>45</v>
      </c>
      <c r="V154" s="48"/>
      <c r="W154" s="228">
        <f>V154*K154</f>
        <v>0</v>
      </c>
      <c r="X154" s="228">
        <v>0</v>
      </c>
      <c r="Y154" s="228">
        <f>X154*K154</f>
        <v>0</v>
      </c>
      <c r="Z154" s="228">
        <v>0</v>
      </c>
      <c r="AA154" s="229">
        <f>Z154*K154</f>
        <v>0</v>
      </c>
      <c r="AR154" s="23" t="s">
        <v>183</v>
      </c>
      <c r="AT154" s="23" t="s">
        <v>179</v>
      </c>
      <c r="AU154" s="23" t="s">
        <v>90</v>
      </c>
      <c r="AY154" s="23" t="s">
        <v>178</v>
      </c>
      <c r="BE154" s="147">
        <f>IF(U154="základná",N154,0)</f>
        <v>0</v>
      </c>
      <c r="BF154" s="147">
        <f>IF(U154="znížená",N154,0)</f>
        <v>0</v>
      </c>
      <c r="BG154" s="147">
        <f>IF(U154="zákl. prenesená",N154,0)</f>
        <v>0</v>
      </c>
      <c r="BH154" s="147">
        <f>IF(U154="zníž. prenesená",N154,0)</f>
        <v>0</v>
      </c>
      <c r="BI154" s="147">
        <f>IF(U154="nulová",N154,0)</f>
        <v>0</v>
      </c>
      <c r="BJ154" s="23" t="s">
        <v>90</v>
      </c>
      <c r="BK154" s="147">
        <f>ROUND(L154*K154,2)</f>
        <v>0</v>
      </c>
      <c r="BL154" s="23" t="s">
        <v>183</v>
      </c>
      <c r="BM154" s="23" t="s">
        <v>691</v>
      </c>
    </row>
    <row r="155" s="1" customFormat="1" ht="25.5" customHeight="1">
      <c r="B155" s="185"/>
      <c r="C155" s="220" t="s">
        <v>214</v>
      </c>
      <c r="D155" s="220" t="s">
        <v>179</v>
      </c>
      <c r="E155" s="221" t="s">
        <v>311</v>
      </c>
      <c r="F155" s="222" t="s">
        <v>312</v>
      </c>
      <c r="G155" s="222"/>
      <c r="H155" s="222"/>
      <c r="I155" s="222"/>
      <c r="J155" s="223" t="s">
        <v>300</v>
      </c>
      <c r="K155" s="224">
        <v>443.85899999999998</v>
      </c>
      <c r="L155" s="225">
        <v>0</v>
      </c>
      <c r="M155" s="225"/>
      <c r="N155" s="226">
        <f>ROUND(L155*K155,2)</f>
        <v>0</v>
      </c>
      <c r="O155" s="226"/>
      <c r="P155" s="226"/>
      <c r="Q155" s="226"/>
      <c r="R155" s="189"/>
      <c r="T155" s="227" t="s">
        <v>5</v>
      </c>
      <c r="U155" s="57" t="s">
        <v>45</v>
      </c>
      <c r="V155" s="48"/>
      <c r="W155" s="228">
        <f>V155*K155</f>
        <v>0</v>
      </c>
      <c r="X155" s="228">
        <v>0</v>
      </c>
      <c r="Y155" s="228">
        <f>X155*K155</f>
        <v>0</v>
      </c>
      <c r="Z155" s="228">
        <v>0</v>
      </c>
      <c r="AA155" s="229">
        <f>Z155*K155</f>
        <v>0</v>
      </c>
      <c r="AR155" s="23" t="s">
        <v>183</v>
      </c>
      <c r="AT155" s="23" t="s">
        <v>179</v>
      </c>
      <c r="AU155" s="23" t="s">
        <v>90</v>
      </c>
      <c r="AY155" s="23" t="s">
        <v>178</v>
      </c>
      <c r="BE155" s="147">
        <f>IF(U155="základná",N155,0)</f>
        <v>0</v>
      </c>
      <c r="BF155" s="147">
        <f>IF(U155="znížená",N155,0)</f>
        <v>0</v>
      </c>
      <c r="BG155" s="147">
        <f>IF(U155="zákl. prenesená",N155,0)</f>
        <v>0</v>
      </c>
      <c r="BH155" s="147">
        <f>IF(U155="zníž. prenesená",N155,0)</f>
        <v>0</v>
      </c>
      <c r="BI155" s="147">
        <f>IF(U155="nulová",N155,0)</f>
        <v>0</v>
      </c>
      <c r="BJ155" s="23" t="s">
        <v>90</v>
      </c>
      <c r="BK155" s="147">
        <f>ROUND(L155*K155,2)</f>
        <v>0</v>
      </c>
      <c r="BL155" s="23" t="s">
        <v>183</v>
      </c>
      <c r="BM155" s="23" t="s">
        <v>692</v>
      </c>
    </row>
    <row r="156" s="1" customFormat="1" ht="16.5" customHeight="1">
      <c r="B156" s="47"/>
      <c r="C156" s="48"/>
      <c r="D156" s="48"/>
      <c r="E156" s="48"/>
      <c r="F156" s="240" t="s">
        <v>314</v>
      </c>
      <c r="G156" s="68"/>
      <c r="H156" s="68"/>
      <c r="I156" s="68"/>
      <c r="J156" s="48"/>
      <c r="K156" s="48"/>
      <c r="L156" s="48"/>
      <c r="M156" s="48"/>
      <c r="N156" s="48"/>
      <c r="O156" s="48"/>
      <c r="P156" s="48"/>
      <c r="Q156" s="48"/>
      <c r="R156" s="49"/>
      <c r="T156" s="241"/>
      <c r="U156" s="48"/>
      <c r="V156" s="48"/>
      <c r="W156" s="48"/>
      <c r="X156" s="48"/>
      <c r="Y156" s="48"/>
      <c r="Z156" s="48"/>
      <c r="AA156" s="95"/>
      <c r="AT156" s="23" t="s">
        <v>289</v>
      </c>
      <c r="AU156" s="23" t="s">
        <v>90</v>
      </c>
    </row>
    <row r="157" s="1" customFormat="1" ht="25.5" customHeight="1">
      <c r="B157" s="185"/>
      <c r="C157" s="220" t="s">
        <v>219</v>
      </c>
      <c r="D157" s="220" t="s">
        <v>179</v>
      </c>
      <c r="E157" s="221" t="s">
        <v>316</v>
      </c>
      <c r="F157" s="222" t="s">
        <v>317</v>
      </c>
      <c r="G157" s="222"/>
      <c r="H157" s="222"/>
      <c r="I157" s="222"/>
      <c r="J157" s="223" t="s">
        <v>300</v>
      </c>
      <c r="K157" s="224">
        <v>23.361000000000001</v>
      </c>
      <c r="L157" s="225">
        <v>0</v>
      </c>
      <c r="M157" s="225"/>
      <c r="N157" s="226">
        <f>ROUND(L157*K157,2)</f>
        <v>0</v>
      </c>
      <c r="O157" s="226"/>
      <c r="P157" s="226"/>
      <c r="Q157" s="226"/>
      <c r="R157" s="189"/>
      <c r="T157" s="227" t="s">
        <v>5</v>
      </c>
      <c r="U157" s="57" t="s">
        <v>45</v>
      </c>
      <c r="V157" s="48"/>
      <c r="W157" s="228">
        <f>V157*K157</f>
        <v>0</v>
      </c>
      <c r="X157" s="228">
        <v>0</v>
      </c>
      <c r="Y157" s="228">
        <f>X157*K157</f>
        <v>0</v>
      </c>
      <c r="Z157" s="228">
        <v>0</v>
      </c>
      <c r="AA157" s="229">
        <f>Z157*K157</f>
        <v>0</v>
      </c>
      <c r="AR157" s="23" t="s">
        <v>183</v>
      </c>
      <c r="AT157" s="23" t="s">
        <v>179</v>
      </c>
      <c r="AU157" s="23" t="s">
        <v>90</v>
      </c>
      <c r="AY157" s="23" t="s">
        <v>178</v>
      </c>
      <c r="BE157" s="147">
        <f>IF(U157="základná",N157,0)</f>
        <v>0</v>
      </c>
      <c r="BF157" s="147">
        <f>IF(U157="znížená",N157,0)</f>
        <v>0</v>
      </c>
      <c r="BG157" s="147">
        <f>IF(U157="zákl. prenesená",N157,0)</f>
        <v>0</v>
      </c>
      <c r="BH157" s="147">
        <f>IF(U157="zníž. prenesená",N157,0)</f>
        <v>0</v>
      </c>
      <c r="BI157" s="147">
        <f>IF(U157="nulová",N157,0)</f>
        <v>0</v>
      </c>
      <c r="BJ157" s="23" t="s">
        <v>90</v>
      </c>
      <c r="BK157" s="147">
        <f>ROUND(L157*K157,2)</f>
        <v>0</v>
      </c>
      <c r="BL157" s="23" t="s">
        <v>183</v>
      </c>
      <c r="BM157" s="23" t="s">
        <v>693</v>
      </c>
    </row>
    <row r="158" s="1" customFormat="1" ht="25.5" customHeight="1">
      <c r="B158" s="185"/>
      <c r="C158" s="220" t="s">
        <v>224</v>
      </c>
      <c r="D158" s="220" t="s">
        <v>179</v>
      </c>
      <c r="E158" s="221" t="s">
        <v>320</v>
      </c>
      <c r="F158" s="222" t="s">
        <v>321</v>
      </c>
      <c r="G158" s="222"/>
      <c r="H158" s="222"/>
      <c r="I158" s="222"/>
      <c r="J158" s="223" t="s">
        <v>300</v>
      </c>
      <c r="K158" s="224">
        <v>140.166</v>
      </c>
      <c r="L158" s="225">
        <v>0</v>
      </c>
      <c r="M158" s="225"/>
      <c r="N158" s="226">
        <f>ROUND(L158*K158,2)</f>
        <v>0</v>
      </c>
      <c r="O158" s="226"/>
      <c r="P158" s="226"/>
      <c r="Q158" s="226"/>
      <c r="R158" s="189"/>
      <c r="T158" s="227" t="s">
        <v>5</v>
      </c>
      <c r="U158" s="57" t="s">
        <v>45</v>
      </c>
      <c r="V158" s="48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3" t="s">
        <v>183</v>
      </c>
      <c r="AT158" s="23" t="s">
        <v>179</v>
      </c>
      <c r="AU158" s="23" t="s">
        <v>90</v>
      </c>
      <c r="AY158" s="23" t="s">
        <v>178</v>
      </c>
      <c r="BE158" s="147">
        <f>IF(U158="základná",N158,0)</f>
        <v>0</v>
      </c>
      <c r="BF158" s="147">
        <f>IF(U158="znížená",N158,0)</f>
        <v>0</v>
      </c>
      <c r="BG158" s="147">
        <f>IF(U158="zákl. prenesená",N158,0)</f>
        <v>0</v>
      </c>
      <c r="BH158" s="147">
        <f>IF(U158="zníž. prenesená",N158,0)</f>
        <v>0</v>
      </c>
      <c r="BI158" s="147">
        <f>IF(U158="nulová",N158,0)</f>
        <v>0</v>
      </c>
      <c r="BJ158" s="23" t="s">
        <v>90</v>
      </c>
      <c r="BK158" s="147">
        <f>ROUND(L158*K158,2)</f>
        <v>0</v>
      </c>
      <c r="BL158" s="23" t="s">
        <v>183</v>
      </c>
      <c r="BM158" s="23" t="s">
        <v>694</v>
      </c>
    </row>
    <row r="159" s="1" customFormat="1" ht="25.5" customHeight="1">
      <c r="B159" s="185"/>
      <c r="C159" s="220" t="s">
        <v>229</v>
      </c>
      <c r="D159" s="220" t="s">
        <v>179</v>
      </c>
      <c r="E159" s="221" t="s">
        <v>324</v>
      </c>
      <c r="F159" s="222" t="s">
        <v>325</v>
      </c>
      <c r="G159" s="222"/>
      <c r="H159" s="222"/>
      <c r="I159" s="222"/>
      <c r="J159" s="223" t="s">
        <v>300</v>
      </c>
      <c r="K159" s="224">
        <v>22.911000000000001</v>
      </c>
      <c r="L159" s="225">
        <v>0</v>
      </c>
      <c r="M159" s="225"/>
      <c r="N159" s="226">
        <f>ROUND(L159*K159,2)</f>
        <v>0</v>
      </c>
      <c r="O159" s="226"/>
      <c r="P159" s="226"/>
      <c r="Q159" s="226"/>
      <c r="R159" s="189"/>
      <c r="T159" s="227" t="s">
        <v>5</v>
      </c>
      <c r="U159" s="57" t="s">
        <v>45</v>
      </c>
      <c r="V159" s="48"/>
      <c r="W159" s="228">
        <f>V159*K159</f>
        <v>0</v>
      </c>
      <c r="X159" s="228">
        <v>0</v>
      </c>
      <c r="Y159" s="228">
        <f>X159*K159</f>
        <v>0</v>
      </c>
      <c r="Z159" s="228">
        <v>0</v>
      </c>
      <c r="AA159" s="229">
        <f>Z159*K159</f>
        <v>0</v>
      </c>
      <c r="AR159" s="23" t="s">
        <v>183</v>
      </c>
      <c r="AT159" s="23" t="s">
        <v>179</v>
      </c>
      <c r="AU159" s="23" t="s">
        <v>90</v>
      </c>
      <c r="AY159" s="23" t="s">
        <v>178</v>
      </c>
      <c r="BE159" s="147">
        <f>IF(U159="základná",N159,0)</f>
        <v>0</v>
      </c>
      <c r="BF159" s="147">
        <f>IF(U159="znížená",N159,0)</f>
        <v>0</v>
      </c>
      <c r="BG159" s="147">
        <f>IF(U159="zákl. prenesená",N159,0)</f>
        <v>0</v>
      </c>
      <c r="BH159" s="147">
        <f>IF(U159="zníž. prenesená",N159,0)</f>
        <v>0</v>
      </c>
      <c r="BI159" s="147">
        <f>IF(U159="nulová",N159,0)</f>
        <v>0</v>
      </c>
      <c r="BJ159" s="23" t="s">
        <v>90</v>
      </c>
      <c r="BK159" s="147">
        <f>ROUND(L159*K159,2)</f>
        <v>0</v>
      </c>
      <c r="BL159" s="23" t="s">
        <v>183</v>
      </c>
      <c r="BM159" s="23" t="s">
        <v>695</v>
      </c>
    </row>
    <row r="160" s="1" customFormat="1" ht="25.5" customHeight="1">
      <c r="B160" s="185"/>
      <c r="C160" s="220" t="s">
        <v>234</v>
      </c>
      <c r="D160" s="220" t="s">
        <v>179</v>
      </c>
      <c r="E160" s="221" t="s">
        <v>328</v>
      </c>
      <c r="F160" s="222" t="s">
        <v>329</v>
      </c>
      <c r="G160" s="222"/>
      <c r="H160" s="222"/>
      <c r="I160" s="222"/>
      <c r="J160" s="223" t="s">
        <v>300</v>
      </c>
      <c r="K160" s="224">
        <v>0.45000000000000001</v>
      </c>
      <c r="L160" s="225">
        <v>0</v>
      </c>
      <c r="M160" s="225"/>
      <c r="N160" s="226">
        <f>ROUND(L160*K160,2)</f>
        <v>0</v>
      </c>
      <c r="O160" s="226"/>
      <c r="P160" s="226"/>
      <c r="Q160" s="226"/>
      <c r="R160" s="189"/>
      <c r="T160" s="227" t="s">
        <v>5</v>
      </c>
      <c r="U160" s="57" t="s">
        <v>45</v>
      </c>
      <c r="V160" s="48"/>
      <c r="W160" s="228">
        <f>V160*K160</f>
        <v>0</v>
      </c>
      <c r="X160" s="228">
        <v>0</v>
      </c>
      <c r="Y160" s="228">
        <f>X160*K160</f>
        <v>0</v>
      </c>
      <c r="Z160" s="228">
        <v>0</v>
      </c>
      <c r="AA160" s="229">
        <f>Z160*K160</f>
        <v>0</v>
      </c>
      <c r="AR160" s="23" t="s">
        <v>183</v>
      </c>
      <c r="AT160" s="23" t="s">
        <v>179</v>
      </c>
      <c r="AU160" s="23" t="s">
        <v>90</v>
      </c>
      <c r="AY160" s="23" t="s">
        <v>178</v>
      </c>
      <c r="BE160" s="147">
        <f>IF(U160="základná",N160,0)</f>
        <v>0</v>
      </c>
      <c r="BF160" s="147">
        <f>IF(U160="znížená",N160,0)</f>
        <v>0</v>
      </c>
      <c r="BG160" s="147">
        <f>IF(U160="zákl. prenesená",N160,0)</f>
        <v>0</v>
      </c>
      <c r="BH160" s="147">
        <f>IF(U160="zníž. prenesená",N160,0)</f>
        <v>0</v>
      </c>
      <c r="BI160" s="147">
        <f>IF(U160="nulová",N160,0)</f>
        <v>0</v>
      </c>
      <c r="BJ160" s="23" t="s">
        <v>90</v>
      </c>
      <c r="BK160" s="147">
        <f>ROUND(L160*K160,2)</f>
        <v>0</v>
      </c>
      <c r="BL160" s="23" t="s">
        <v>183</v>
      </c>
      <c r="BM160" s="23" t="s">
        <v>696</v>
      </c>
    </row>
    <row r="161" s="10" customFormat="1" ht="29.88" customHeight="1">
      <c r="B161" s="207"/>
      <c r="C161" s="208"/>
      <c r="D161" s="217" t="s">
        <v>141</v>
      </c>
      <c r="E161" s="217"/>
      <c r="F161" s="217"/>
      <c r="G161" s="217"/>
      <c r="H161" s="217"/>
      <c r="I161" s="217"/>
      <c r="J161" s="217"/>
      <c r="K161" s="217"/>
      <c r="L161" s="217"/>
      <c r="M161" s="217"/>
      <c r="N161" s="252">
        <f>BK161</f>
        <v>0</v>
      </c>
      <c r="O161" s="253"/>
      <c r="P161" s="253"/>
      <c r="Q161" s="253"/>
      <c r="R161" s="210"/>
      <c r="T161" s="211"/>
      <c r="U161" s="208"/>
      <c r="V161" s="208"/>
      <c r="W161" s="212">
        <f>W162</f>
        <v>0</v>
      </c>
      <c r="X161" s="208"/>
      <c r="Y161" s="212">
        <f>Y162</f>
        <v>0</v>
      </c>
      <c r="Z161" s="208"/>
      <c r="AA161" s="213">
        <f>AA162</f>
        <v>0</v>
      </c>
      <c r="AR161" s="214" t="s">
        <v>85</v>
      </c>
      <c r="AT161" s="215" t="s">
        <v>77</v>
      </c>
      <c r="AU161" s="215" t="s">
        <v>85</v>
      </c>
      <c r="AY161" s="214" t="s">
        <v>178</v>
      </c>
      <c r="BK161" s="216">
        <f>BK162</f>
        <v>0</v>
      </c>
    </row>
    <row r="162" s="1" customFormat="1" ht="38.25" customHeight="1">
      <c r="B162" s="185"/>
      <c r="C162" s="220" t="s">
        <v>239</v>
      </c>
      <c r="D162" s="220" t="s">
        <v>179</v>
      </c>
      <c r="E162" s="221" t="s">
        <v>650</v>
      </c>
      <c r="F162" s="222" t="s">
        <v>333</v>
      </c>
      <c r="G162" s="222"/>
      <c r="H162" s="222"/>
      <c r="I162" s="222"/>
      <c r="J162" s="223" t="s">
        <v>300</v>
      </c>
      <c r="K162" s="224">
        <v>2.2989999999999999</v>
      </c>
      <c r="L162" s="225">
        <v>0</v>
      </c>
      <c r="M162" s="225"/>
      <c r="N162" s="226">
        <f>ROUND(L162*K162,2)</f>
        <v>0</v>
      </c>
      <c r="O162" s="226"/>
      <c r="P162" s="226"/>
      <c r="Q162" s="226"/>
      <c r="R162" s="189"/>
      <c r="T162" s="227" t="s">
        <v>5</v>
      </c>
      <c r="U162" s="57" t="s">
        <v>45</v>
      </c>
      <c r="V162" s="48"/>
      <c r="W162" s="228">
        <f>V162*K162</f>
        <v>0</v>
      </c>
      <c r="X162" s="228">
        <v>0</v>
      </c>
      <c r="Y162" s="228">
        <f>X162*K162</f>
        <v>0</v>
      </c>
      <c r="Z162" s="228">
        <v>0</v>
      </c>
      <c r="AA162" s="229">
        <f>Z162*K162</f>
        <v>0</v>
      </c>
      <c r="AR162" s="23" t="s">
        <v>183</v>
      </c>
      <c r="AT162" s="23" t="s">
        <v>179</v>
      </c>
      <c r="AU162" s="23" t="s">
        <v>90</v>
      </c>
      <c r="AY162" s="23" t="s">
        <v>178</v>
      </c>
      <c r="BE162" s="147">
        <f>IF(U162="základná",N162,0)</f>
        <v>0</v>
      </c>
      <c r="BF162" s="147">
        <f>IF(U162="znížená",N162,0)</f>
        <v>0</v>
      </c>
      <c r="BG162" s="147">
        <f>IF(U162="zákl. prenesená",N162,0)</f>
        <v>0</v>
      </c>
      <c r="BH162" s="147">
        <f>IF(U162="zníž. prenesená",N162,0)</f>
        <v>0</v>
      </c>
      <c r="BI162" s="147">
        <f>IF(U162="nulová",N162,0)</f>
        <v>0</v>
      </c>
      <c r="BJ162" s="23" t="s">
        <v>90</v>
      </c>
      <c r="BK162" s="147">
        <f>ROUND(L162*K162,2)</f>
        <v>0</v>
      </c>
      <c r="BL162" s="23" t="s">
        <v>183</v>
      </c>
      <c r="BM162" s="23" t="s">
        <v>697</v>
      </c>
    </row>
    <row r="163" s="10" customFormat="1" ht="37.44" customHeight="1">
      <c r="B163" s="207"/>
      <c r="C163" s="208"/>
      <c r="D163" s="209" t="s">
        <v>142</v>
      </c>
      <c r="E163" s="209"/>
      <c r="F163" s="209"/>
      <c r="G163" s="209"/>
      <c r="H163" s="209"/>
      <c r="I163" s="209"/>
      <c r="J163" s="209"/>
      <c r="K163" s="209"/>
      <c r="L163" s="209"/>
      <c r="M163" s="209"/>
      <c r="N163" s="254">
        <f>BK163</f>
        <v>0</v>
      </c>
      <c r="O163" s="255"/>
      <c r="P163" s="255"/>
      <c r="Q163" s="255"/>
      <c r="R163" s="210"/>
      <c r="T163" s="211"/>
      <c r="U163" s="208"/>
      <c r="V163" s="208"/>
      <c r="W163" s="212">
        <f>W164+W170</f>
        <v>0</v>
      </c>
      <c r="X163" s="208"/>
      <c r="Y163" s="212">
        <f>Y164+Y170</f>
        <v>8.2955887999999991</v>
      </c>
      <c r="Z163" s="208"/>
      <c r="AA163" s="213">
        <f>AA164+AA170</f>
        <v>0.44967399999999996</v>
      </c>
      <c r="AR163" s="214" t="s">
        <v>90</v>
      </c>
      <c r="AT163" s="215" t="s">
        <v>77</v>
      </c>
      <c r="AU163" s="215" t="s">
        <v>78</v>
      </c>
      <c r="AY163" s="214" t="s">
        <v>178</v>
      </c>
      <c r="BK163" s="216">
        <f>BK164+BK170</f>
        <v>0</v>
      </c>
    </row>
    <row r="164" s="10" customFormat="1" ht="19.92" customHeight="1">
      <c r="B164" s="207"/>
      <c r="C164" s="208"/>
      <c r="D164" s="217" t="s">
        <v>144</v>
      </c>
      <c r="E164" s="217"/>
      <c r="F164" s="217"/>
      <c r="G164" s="217"/>
      <c r="H164" s="217"/>
      <c r="I164" s="217"/>
      <c r="J164" s="217"/>
      <c r="K164" s="217"/>
      <c r="L164" s="217"/>
      <c r="M164" s="217"/>
      <c r="N164" s="218">
        <f>BK164</f>
        <v>0</v>
      </c>
      <c r="O164" s="219"/>
      <c r="P164" s="219"/>
      <c r="Q164" s="219"/>
      <c r="R164" s="210"/>
      <c r="T164" s="211"/>
      <c r="U164" s="208"/>
      <c r="V164" s="208"/>
      <c r="W164" s="212">
        <f>SUM(W165:W169)</f>
        <v>0</v>
      </c>
      <c r="X164" s="208"/>
      <c r="Y164" s="212">
        <f>SUM(Y165:Y169)</f>
        <v>0</v>
      </c>
      <c r="Z164" s="208"/>
      <c r="AA164" s="213">
        <f>SUM(AA165:AA169)</f>
        <v>0.10967399999999999</v>
      </c>
      <c r="AR164" s="214" t="s">
        <v>90</v>
      </c>
      <c r="AT164" s="215" t="s">
        <v>77</v>
      </c>
      <c r="AU164" s="215" t="s">
        <v>85</v>
      </c>
      <c r="AY164" s="214" t="s">
        <v>178</v>
      </c>
      <c r="BK164" s="216">
        <f>SUM(BK165:BK169)</f>
        <v>0</v>
      </c>
    </row>
    <row r="165" s="1" customFormat="1" ht="25.5" customHeight="1">
      <c r="B165" s="185"/>
      <c r="C165" s="220" t="s">
        <v>244</v>
      </c>
      <c r="D165" s="220" t="s">
        <v>179</v>
      </c>
      <c r="E165" s="221" t="s">
        <v>698</v>
      </c>
      <c r="F165" s="222" t="s">
        <v>699</v>
      </c>
      <c r="G165" s="222"/>
      <c r="H165" s="222"/>
      <c r="I165" s="222"/>
      <c r="J165" s="223" t="s">
        <v>360</v>
      </c>
      <c r="K165" s="224">
        <v>81.239999999999995</v>
      </c>
      <c r="L165" s="225">
        <v>0</v>
      </c>
      <c r="M165" s="225"/>
      <c r="N165" s="226">
        <f>ROUND(L165*K165,2)</f>
        <v>0</v>
      </c>
      <c r="O165" s="226"/>
      <c r="P165" s="226"/>
      <c r="Q165" s="226"/>
      <c r="R165" s="189"/>
      <c r="T165" s="227" t="s">
        <v>5</v>
      </c>
      <c r="U165" s="57" t="s">
        <v>45</v>
      </c>
      <c r="V165" s="48"/>
      <c r="W165" s="228">
        <f>V165*K165</f>
        <v>0</v>
      </c>
      <c r="X165" s="228">
        <v>0</v>
      </c>
      <c r="Y165" s="228">
        <f>X165*K165</f>
        <v>0</v>
      </c>
      <c r="Z165" s="228">
        <v>0.0013500000000000001</v>
      </c>
      <c r="AA165" s="229">
        <f>Z165*K165</f>
        <v>0.10967399999999999</v>
      </c>
      <c r="AR165" s="23" t="s">
        <v>248</v>
      </c>
      <c r="AT165" s="23" t="s">
        <v>179</v>
      </c>
      <c r="AU165" s="23" t="s">
        <v>90</v>
      </c>
      <c r="AY165" s="23" t="s">
        <v>178</v>
      </c>
      <c r="BE165" s="147">
        <f>IF(U165="základná",N165,0)</f>
        <v>0</v>
      </c>
      <c r="BF165" s="147">
        <f>IF(U165="znížená",N165,0)</f>
        <v>0</v>
      </c>
      <c r="BG165" s="147">
        <f>IF(U165="zákl. prenesená",N165,0)</f>
        <v>0</v>
      </c>
      <c r="BH165" s="147">
        <f>IF(U165="zníž. prenesená",N165,0)</f>
        <v>0</v>
      </c>
      <c r="BI165" s="147">
        <f>IF(U165="nulová",N165,0)</f>
        <v>0</v>
      </c>
      <c r="BJ165" s="23" t="s">
        <v>90</v>
      </c>
      <c r="BK165" s="147">
        <f>ROUND(L165*K165,2)</f>
        <v>0</v>
      </c>
      <c r="BL165" s="23" t="s">
        <v>248</v>
      </c>
      <c r="BM165" s="23" t="s">
        <v>700</v>
      </c>
    </row>
    <row r="166" s="1" customFormat="1" ht="16.5" customHeight="1">
      <c r="B166" s="47"/>
      <c r="C166" s="48"/>
      <c r="D166" s="48"/>
      <c r="E166" s="48"/>
      <c r="F166" s="240" t="s">
        <v>701</v>
      </c>
      <c r="G166" s="68"/>
      <c r="H166" s="68"/>
      <c r="I166" s="68"/>
      <c r="J166" s="48"/>
      <c r="K166" s="48"/>
      <c r="L166" s="48"/>
      <c r="M166" s="48"/>
      <c r="N166" s="48"/>
      <c r="O166" s="48"/>
      <c r="P166" s="48"/>
      <c r="Q166" s="48"/>
      <c r="R166" s="49"/>
      <c r="T166" s="241"/>
      <c r="U166" s="48"/>
      <c r="V166" s="48"/>
      <c r="W166" s="48"/>
      <c r="X166" s="48"/>
      <c r="Y166" s="48"/>
      <c r="Z166" s="48"/>
      <c r="AA166" s="95"/>
      <c r="AT166" s="23" t="s">
        <v>289</v>
      </c>
      <c r="AU166" s="23" t="s">
        <v>90</v>
      </c>
    </row>
    <row r="167" s="11" customFormat="1" ht="16.5" customHeight="1">
      <c r="B167" s="230"/>
      <c r="C167" s="231"/>
      <c r="D167" s="231"/>
      <c r="E167" s="232" t="s">
        <v>5</v>
      </c>
      <c r="F167" s="242" t="s">
        <v>702</v>
      </c>
      <c r="G167" s="231"/>
      <c r="H167" s="231"/>
      <c r="I167" s="231"/>
      <c r="J167" s="231"/>
      <c r="K167" s="235">
        <v>34.920000000000002</v>
      </c>
      <c r="L167" s="231"/>
      <c r="M167" s="231"/>
      <c r="N167" s="231"/>
      <c r="O167" s="231"/>
      <c r="P167" s="231"/>
      <c r="Q167" s="231"/>
      <c r="R167" s="236"/>
      <c r="T167" s="237"/>
      <c r="U167" s="231"/>
      <c r="V167" s="231"/>
      <c r="W167" s="231"/>
      <c r="X167" s="231"/>
      <c r="Y167" s="231"/>
      <c r="Z167" s="231"/>
      <c r="AA167" s="238"/>
      <c r="AT167" s="239" t="s">
        <v>186</v>
      </c>
      <c r="AU167" s="239" t="s">
        <v>90</v>
      </c>
      <c r="AV167" s="11" t="s">
        <v>90</v>
      </c>
      <c r="AW167" s="11" t="s">
        <v>34</v>
      </c>
      <c r="AX167" s="11" t="s">
        <v>78</v>
      </c>
      <c r="AY167" s="239" t="s">
        <v>178</v>
      </c>
    </row>
    <row r="168" s="11" customFormat="1" ht="16.5" customHeight="1">
      <c r="B168" s="230"/>
      <c r="C168" s="231"/>
      <c r="D168" s="231"/>
      <c r="E168" s="232" t="s">
        <v>5</v>
      </c>
      <c r="F168" s="242" t="s">
        <v>703</v>
      </c>
      <c r="G168" s="231"/>
      <c r="H168" s="231"/>
      <c r="I168" s="231"/>
      <c r="J168" s="231"/>
      <c r="K168" s="235">
        <v>46.32</v>
      </c>
      <c r="L168" s="231"/>
      <c r="M168" s="231"/>
      <c r="N168" s="231"/>
      <c r="O168" s="231"/>
      <c r="P168" s="231"/>
      <c r="Q168" s="231"/>
      <c r="R168" s="236"/>
      <c r="T168" s="237"/>
      <c r="U168" s="231"/>
      <c r="V168" s="231"/>
      <c r="W168" s="231"/>
      <c r="X168" s="231"/>
      <c r="Y168" s="231"/>
      <c r="Z168" s="231"/>
      <c r="AA168" s="238"/>
      <c r="AT168" s="239" t="s">
        <v>186</v>
      </c>
      <c r="AU168" s="239" t="s">
        <v>90</v>
      </c>
      <c r="AV168" s="11" t="s">
        <v>90</v>
      </c>
      <c r="AW168" s="11" t="s">
        <v>34</v>
      </c>
      <c r="AX168" s="11" t="s">
        <v>78</v>
      </c>
      <c r="AY168" s="239" t="s">
        <v>178</v>
      </c>
    </row>
    <row r="169" s="12" customFormat="1" ht="16.5" customHeight="1">
      <c r="B169" s="243"/>
      <c r="C169" s="244"/>
      <c r="D169" s="244"/>
      <c r="E169" s="245" t="s">
        <v>5</v>
      </c>
      <c r="F169" s="246" t="s">
        <v>296</v>
      </c>
      <c r="G169" s="244"/>
      <c r="H169" s="244"/>
      <c r="I169" s="244"/>
      <c r="J169" s="244"/>
      <c r="K169" s="247">
        <v>81.239999999999995</v>
      </c>
      <c r="L169" s="244"/>
      <c r="M169" s="244"/>
      <c r="N169" s="244"/>
      <c r="O169" s="244"/>
      <c r="P169" s="244"/>
      <c r="Q169" s="244"/>
      <c r="R169" s="248"/>
      <c r="T169" s="249"/>
      <c r="U169" s="244"/>
      <c r="V169" s="244"/>
      <c r="W169" s="244"/>
      <c r="X169" s="244"/>
      <c r="Y169" s="244"/>
      <c r="Z169" s="244"/>
      <c r="AA169" s="250"/>
      <c r="AT169" s="251" t="s">
        <v>186</v>
      </c>
      <c r="AU169" s="251" t="s">
        <v>90</v>
      </c>
      <c r="AV169" s="12" t="s">
        <v>183</v>
      </c>
      <c r="AW169" s="12" t="s">
        <v>34</v>
      </c>
      <c r="AX169" s="12" t="s">
        <v>85</v>
      </c>
      <c r="AY169" s="251" t="s">
        <v>178</v>
      </c>
    </row>
    <row r="170" s="10" customFormat="1" ht="29.88" customHeight="1">
      <c r="B170" s="207"/>
      <c r="C170" s="208"/>
      <c r="D170" s="217" t="s">
        <v>145</v>
      </c>
      <c r="E170" s="217"/>
      <c r="F170" s="217"/>
      <c r="G170" s="217"/>
      <c r="H170" s="217"/>
      <c r="I170" s="217"/>
      <c r="J170" s="217"/>
      <c r="K170" s="217"/>
      <c r="L170" s="217"/>
      <c r="M170" s="217"/>
      <c r="N170" s="218">
        <f>BK170</f>
        <v>0</v>
      </c>
      <c r="O170" s="219"/>
      <c r="P170" s="219"/>
      <c r="Q170" s="219"/>
      <c r="R170" s="210"/>
      <c r="T170" s="211"/>
      <c r="U170" s="208"/>
      <c r="V170" s="208"/>
      <c r="W170" s="212">
        <f>SUM(W171:W208)</f>
        <v>0</v>
      </c>
      <c r="X170" s="208"/>
      <c r="Y170" s="212">
        <f>SUM(Y171:Y208)</f>
        <v>8.2955887999999991</v>
      </c>
      <c r="Z170" s="208"/>
      <c r="AA170" s="213">
        <f>SUM(AA171:AA208)</f>
        <v>0.33999999999999997</v>
      </c>
      <c r="AR170" s="214" t="s">
        <v>90</v>
      </c>
      <c r="AT170" s="215" t="s">
        <v>77</v>
      </c>
      <c r="AU170" s="215" t="s">
        <v>85</v>
      </c>
      <c r="AY170" s="214" t="s">
        <v>178</v>
      </c>
      <c r="BK170" s="216">
        <f>SUM(BK171:BK208)</f>
        <v>0</v>
      </c>
    </row>
    <row r="171" s="1" customFormat="1" ht="16.5" customHeight="1">
      <c r="B171" s="185"/>
      <c r="C171" s="220" t="s">
        <v>248</v>
      </c>
      <c r="D171" s="220" t="s">
        <v>179</v>
      </c>
      <c r="E171" s="221" t="s">
        <v>704</v>
      </c>
      <c r="F171" s="222" t="s">
        <v>705</v>
      </c>
      <c r="G171" s="222"/>
      <c r="H171" s="222"/>
      <c r="I171" s="222"/>
      <c r="J171" s="223" t="s">
        <v>278</v>
      </c>
      <c r="K171" s="224">
        <v>30</v>
      </c>
      <c r="L171" s="225">
        <v>0</v>
      </c>
      <c r="M171" s="225"/>
      <c r="N171" s="226">
        <f>ROUND(L171*K171,2)</f>
        <v>0</v>
      </c>
      <c r="O171" s="226"/>
      <c r="P171" s="226"/>
      <c r="Q171" s="226"/>
      <c r="R171" s="189"/>
      <c r="T171" s="227" t="s">
        <v>5</v>
      </c>
      <c r="U171" s="57" t="s">
        <v>45</v>
      </c>
      <c r="V171" s="48"/>
      <c r="W171" s="228">
        <f>V171*K171</f>
        <v>0</v>
      </c>
      <c r="X171" s="228">
        <v>0.00050000000000000001</v>
      </c>
      <c r="Y171" s="228">
        <f>X171*K171</f>
        <v>0.014999999999999999</v>
      </c>
      <c r="Z171" s="228">
        <v>0.01</v>
      </c>
      <c r="AA171" s="229">
        <f>Z171*K171</f>
        <v>0.29999999999999999</v>
      </c>
      <c r="AR171" s="23" t="s">
        <v>248</v>
      </c>
      <c r="AT171" s="23" t="s">
        <v>179</v>
      </c>
      <c r="AU171" s="23" t="s">
        <v>90</v>
      </c>
      <c r="AY171" s="23" t="s">
        <v>178</v>
      </c>
      <c r="BE171" s="147">
        <f>IF(U171="základná",N171,0)</f>
        <v>0</v>
      </c>
      <c r="BF171" s="147">
        <f>IF(U171="znížená",N171,0)</f>
        <v>0</v>
      </c>
      <c r="BG171" s="147">
        <f>IF(U171="zákl. prenesená",N171,0)</f>
        <v>0</v>
      </c>
      <c r="BH171" s="147">
        <f>IF(U171="zníž. prenesená",N171,0)</f>
        <v>0</v>
      </c>
      <c r="BI171" s="147">
        <f>IF(U171="nulová",N171,0)</f>
        <v>0</v>
      </c>
      <c r="BJ171" s="23" t="s">
        <v>90</v>
      </c>
      <c r="BK171" s="147">
        <f>ROUND(L171*K171,2)</f>
        <v>0</v>
      </c>
      <c r="BL171" s="23" t="s">
        <v>248</v>
      </c>
      <c r="BM171" s="23" t="s">
        <v>706</v>
      </c>
    </row>
    <row r="172" s="1" customFormat="1" ht="16.5" customHeight="1">
      <c r="B172" s="47"/>
      <c r="C172" s="48"/>
      <c r="D172" s="48"/>
      <c r="E172" s="48"/>
      <c r="F172" s="240" t="s">
        <v>707</v>
      </c>
      <c r="G172" s="68"/>
      <c r="H172" s="68"/>
      <c r="I172" s="68"/>
      <c r="J172" s="48"/>
      <c r="K172" s="48"/>
      <c r="L172" s="48"/>
      <c r="M172" s="48"/>
      <c r="N172" s="48"/>
      <c r="O172" s="48"/>
      <c r="P172" s="48"/>
      <c r="Q172" s="48"/>
      <c r="R172" s="49"/>
      <c r="T172" s="241"/>
      <c r="U172" s="48"/>
      <c r="V172" s="48"/>
      <c r="W172" s="48"/>
      <c r="X172" s="48"/>
      <c r="Y172" s="48"/>
      <c r="Z172" s="48"/>
      <c r="AA172" s="95"/>
      <c r="AT172" s="23" t="s">
        <v>289</v>
      </c>
      <c r="AU172" s="23" t="s">
        <v>90</v>
      </c>
    </row>
    <row r="173" s="1" customFormat="1" ht="16.5" customHeight="1">
      <c r="B173" s="185"/>
      <c r="C173" s="220" t="s">
        <v>252</v>
      </c>
      <c r="D173" s="220" t="s">
        <v>179</v>
      </c>
      <c r="E173" s="221" t="s">
        <v>708</v>
      </c>
      <c r="F173" s="222" t="s">
        <v>709</v>
      </c>
      <c r="G173" s="222"/>
      <c r="H173" s="222"/>
      <c r="I173" s="222"/>
      <c r="J173" s="223" t="s">
        <v>278</v>
      </c>
      <c r="K173" s="224">
        <v>2</v>
      </c>
      <c r="L173" s="225">
        <v>0</v>
      </c>
      <c r="M173" s="225"/>
      <c r="N173" s="226">
        <f>ROUND(L173*K173,2)</f>
        <v>0</v>
      </c>
      <c r="O173" s="226"/>
      <c r="P173" s="226"/>
      <c r="Q173" s="226"/>
      <c r="R173" s="189"/>
      <c r="T173" s="227" t="s">
        <v>5</v>
      </c>
      <c r="U173" s="57" t="s">
        <v>45</v>
      </c>
      <c r="V173" s="48"/>
      <c r="W173" s="228">
        <f>V173*K173</f>
        <v>0</v>
      </c>
      <c r="X173" s="228">
        <v>0.001</v>
      </c>
      <c r="Y173" s="228">
        <f>X173*K173</f>
        <v>0.002</v>
      </c>
      <c r="Z173" s="228">
        <v>0.02</v>
      </c>
      <c r="AA173" s="229">
        <f>Z173*K173</f>
        <v>0.040000000000000001</v>
      </c>
      <c r="AR173" s="23" t="s">
        <v>248</v>
      </c>
      <c r="AT173" s="23" t="s">
        <v>179</v>
      </c>
      <c r="AU173" s="23" t="s">
        <v>90</v>
      </c>
      <c r="AY173" s="23" t="s">
        <v>178</v>
      </c>
      <c r="BE173" s="147">
        <f>IF(U173="základná",N173,0)</f>
        <v>0</v>
      </c>
      <c r="BF173" s="147">
        <f>IF(U173="znížená",N173,0)</f>
        <v>0</v>
      </c>
      <c r="BG173" s="147">
        <f>IF(U173="zákl. prenesená",N173,0)</f>
        <v>0</v>
      </c>
      <c r="BH173" s="147">
        <f>IF(U173="zníž. prenesená",N173,0)</f>
        <v>0</v>
      </c>
      <c r="BI173" s="147">
        <f>IF(U173="nulová",N173,0)</f>
        <v>0</v>
      </c>
      <c r="BJ173" s="23" t="s">
        <v>90</v>
      </c>
      <c r="BK173" s="147">
        <f>ROUND(L173*K173,2)</f>
        <v>0</v>
      </c>
      <c r="BL173" s="23" t="s">
        <v>248</v>
      </c>
      <c r="BM173" s="23" t="s">
        <v>710</v>
      </c>
    </row>
    <row r="174" s="1" customFormat="1" ht="16.5" customHeight="1">
      <c r="B174" s="47"/>
      <c r="C174" s="48"/>
      <c r="D174" s="48"/>
      <c r="E174" s="48"/>
      <c r="F174" s="240" t="s">
        <v>711</v>
      </c>
      <c r="G174" s="68"/>
      <c r="H174" s="68"/>
      <c r="I174" s="68"/>
      <c r="J174" s="48"/>
      <c r="K174" s="48"/>
      <c r="L174" s="48"/>
      <c r="M174" s="48"/>
      <c r="N174" s="48"/>
      <c r="O174" s="48"/>
      <c r="P174" s="48"/>
      <c r="Q174" s="48"/>
      <c r="R174" s="49"/>
      <c r="T174" s="241"/>
      <c r="U174" s="48"/>
      <c r="V174" s="48"/>
      <c r="W174" s="48"/>
      <c r="X174" s="48"/>
      <c r="Y174" s="48"/>
      <c r="Z174" s="48"/>
      <c r="AA174" s="95"/>
      <c r="AT174" s="23" t="s">
        <v>289</v>
      </c>
      <c r="AU174" s="23" t="s">
        <v>90</v>
      </c>
    </row>
    <row r="175" s="1" customFormat="1" ht="16.5" customHeight="1">
      <c r="B175" s="185"/>
      <c r="C175" s="220" t="s">
        <v>256</v>
      </c>
      <c r="D175" s="220" t="s">
        <v>179</v>
      </c>
      <c r="E175" s="221" t="s">
        <v>712</v>
      </c>
      <c r="F175" s="222" t="s">
        <v>713</v>
      </c>
      <c r="G175" s="222"/>
      <c r="H175" s="222"/>
      <c r="I175" s="222"/>
      <c r="J175" s="223" t="s">
        <v>360</v>
      </c>
      <c r="K175" s="224">
        <v>539.13999999999999</v>
      </c>
      <c r="L175" s="225">
        <v>0</v>
      </c>
      <c r="M175" s="225"/>
      <c r="N175" s="226">
        <f>ROUND(L175*K175,2)</f>
        <v>0</v>
      </c>
      <c r="O175" s="226"/>
      <c r="P175" s="226"/>
      <c r="Q175" s="226"/>
      <c r="R175" s="189"/>
      <c r="T175" s="227" t="s">
        <v>5</v>
      </c>
      <c r="U175" s="57" t="s">
        <v>45</v>
      </c>
      <c r="V175" s="48"/>
      <c r="W175" s="228">
        <f>V175*K175</f>
        <v>0</v>
      </c>
      <c r="X175" s="228">
        <v>0.00062</v>
      </c>
      <c r="Y175" s="228">
        <f>X175*K175</f>
        <v>0.33426679999999998</v>
      </c>
      <c r="Z175" s="228">
        <v>0</v>
      </c>
      <c r="AA175" s="229">
        <f>Z175*K175</f>
        <v>0</v>
      </c>
      <c r="AR175" s="23" t="s">
        <v>248</v>
      </c>
      <c r="AT175" s="23" t="s">
        <v>179</v>
      </c>
      <c r="AU175" s="23" t="s">
        <v>90</v>
      </c>
      <c r="AY175" s="23" t="s">
        <v>178</v>
      </c>
      <c r="BE175" s="147">
        <f>IF(U175="základná",N175,0)</f>
        <v>0</v>
      </c>
      <c r="BF175" s="147">
        <f>IF(U175="znížená",N175,0)</f>
        <v>0</v>
      </c>
      <c r="BG175" s="147">
        <f>IF(U175="zákl. prenesená",N175,0)</f>
        <v>0</v>
      </c>
      <c r="BH175" s="147">
        <f>IF(U175="zníž. prenesená",N175,0)</f>
        <v>0</v>
      </c>
      <c r="BI175" s="147">
        <f>IF(U175="nulová",N175,0)</f>
        <v>0</v>
      </c>
      <c r="BJ175" s="23" t="s">
        <v>90</v>
      </c>
      <c r="BK175" s="147">
        <f>ROUND(L175*K175,2)</f>
        <v>0</v>
      </c>
      <c r="BL175" s="23" t="s">
        <v>248</v>
      </c>
      <c r="BM175" s="23" t="s">
        <v>714</v>
      </c>
    </row>
    <row r="176" s="11" customFormat="1" ht="38.25" customHeight="1">
      <c r="B176" s="230"/>
      <c r="C176" s="231"/>
      <c r="D176" s="231"/>
      <c r="E176" s="232" t="s">
        <v>5</v>
      </c>
      <c r="F176" s="233" t="s">
        <v>664</v>
      </c>
      <c r="G176" s="234"/>
      <c r="H176" s="234"/>
      <c r="I176" s="234"/>
      <c r="J176" s="231"/>
      <c r="K176" s="235">
        <v>492.69999999999999</v>
      </c>
      <c r="L176" s="231"/>
      <c r="M176" s="231"/>
      <c r="N176" s="231"/>
      <c r="O176" s="231"/>
      <c r="P176" s="231"/>
      <c r="Q176" s="231"/>
      <c r="R176" s="236"/>
      <c r="T176" s="237"/>
      <c r="U176" s="231"/>
      <c r="V176" s="231"/>
      <c r="W176" s="231"/>
      <c r="X176" s="231"/>
      <c r="Y176" s="231"/>
      <c r="Z176" s="231"/>
      <c r="AA176" s="238"/>
      <c r="AT176" s="239" t="s">
        <v>186</v>
      </c>
      <c r="AU176" s="239" t="s">
        <v>90</v>
      </c>
      <c r="AV176" s="11" t="s">
        <v>90</v>
      </c>
      <c r="AW176" s="11" t="s">
        <v>34</v>
      </c>
      <c r="AX176" s="11" t="s">
        <v>78</v>
      </c>
      <c r="AY176" s="239" t="s">
        <v>178</v>
      </c>
    </row>
    <row r="177" s="11" customFormat="1" ht="16.5" customHeight="1">
      <c r="B177" s="230"/>
      <c r="C177" s="231"/>
      <c r="D177" s="231"/>
      <c r="E177" s="232" t="s">
        <v>5</v>
      </c>
      <c r="F177" s="242" t="s">
        <v>681</v>
      </c>
      <c r="G177" s="231"/>
      <c r="H177" s="231"/>
      <c r="I177" s="231"/>
      <c r="J177" s="231"/>
      <c r="K177" s="235">
        <v>19.239999999999998</v>
      </c>
      <c r="L177" s="231"/>
      <c r="M177" s="231"/>
      <c r="N177" s="231"/>
      <c r="O177" s="231"/>
      <c r="P177" s="231"/>
      <c r="Q177" s="231"/>
      <c r="R177" s="236"/>
      <c r="T177" s="237"/>
      <c r="U177" s="231"/>
      <c r="V177" s="231"/>
      <c r="W177" s="231"/>
      <c r="X177" s="231"/>
      <c r="Y177" s="231"/>
      <c r="Z177" s="231"/>
      <c r="AA177" s="238"/>
      <c r="AT177" s="239" t="s">
        <v>186</v>
      </c>
      <c r="AU177" s="239" t="s">
        <v>90</v>
      </c>
      <c r="AV177" s="11" t="s">
        <v>90</v>
      </c>
      <c r="AW177" s="11" t="s">
        <v>34</v>
      </c>
      <c r="AX177" s="11" t="s">
        <v>78</v>
      </c>
      <c r="AY177" s="239" t="s">
        <v>178</v>
      </c>
    </row>
    <row r="178" s="11" customFormat="1" ht="25.5" customHeight="1">
      <c r="B178" s="230"/>
      <c r="C178" s="231"/>
      <c r="D178" s="231"/>
      <c r="E178" s="232" t="s">
        <v>5</v>
      </c>
      <c r="F178" s="242" t="s">
        <v>715</v>
      </c>
      <c r="G178" s="231"/>
      <c r="H178" s="231"/>
      <c r="I178" s="231"/>
      <c r="J178" s="231"/>
      <c r="K178" s="235">
        <v>27.199999999999999</v>
      </c>
      <c r="L178" s="231"/>
      <c r="M178" s="231"/>
      <c r="N178" s="231"/>
      <c r="O178" s="231"/>
      <c r="P178" s="231"/>
      <c r="Q178" s="231"/>
      <c r="R178" s="236"/>
      <c r="T178" s="237"/>
      <c r="U178" s="231"/>
      <c r="V178" s="231"/>
      <c r="W178" s="231"/>
      <c r="X178" s="231"/>
      <c r="Y178" s="231"/>
      <c r="Z178" s="231"/>
      <c r="AA178" s="238"/>
      <c r="AT178" s="239" t="s">
        <v>186</v>
      </c>
      <c r="AU178" s="239" t="s">
        <v>90</v>
      </c>
      <c r="AV178" s="11" t="s">
        <v>90</v>
      </c>
      <c r="AW178" s="11" t="s">
        <v>34</v>
      </c>
      <c r="AX178" s="11" t="s">
        <v>78</v>
      </c>
      <c r="AY178" s="239" t="s">
        <v>178</v>
      </c>
    </row>
    <row r="179" s="12" customFormat="1" ht="16.5" customHeight="1">
      <c r="B179" s="243"/>
      <c r="C179" s="244"/>
      <c r="D179" s="244"/>
      <c r="E179" s="245" t="s">
        <v>5</v>
      </c>
      <c r="F179" s="246" t="s">
        <v>296</v>
      </c>
      <c r="G179" s="244"/>
      <c r="H179" s="244"/>
      <c r="I179" s="244"/>
      <c r="J179" s="244"/>
      <c r="K179" s="247">
        <v>539.13999999999999</v>
      </c>
      <c r="L179" s="244"/>
      <c r="M179" s="244"/>
      <c r="N179" s="244"/>
      <c r="O179" s="244"/>
      <c r="P179" s="244"/>
      <c r="Q179" s="244"/>
      <c r="R179" s="248"/>
      <c r="T179" s="249"/>
      <c r="U179" s="244"/>
      <c r="V179" s="244"/>
      <c r="W179" s="244"/>
      <c r="X179" s="244"/>
      <c r="Y179" s="244"/>
      <c r="Z179" s="244"/>
      <c r="AA179" s="250"/>
      <c r="AT179" s="251" t="s">
        <v>186</v>
      </c>
      <c r="AU179" s="251" t="s">
        <v>90</v>
      </c>
      <c r="AV179" s="12" t="s">
        <v>183</v>
      </c>
      <c r="AW179" s="12" t="s">
        <v>34</v>
      </c>
      <c r="AX179" s="12" t="s">
        <v>85</v>
      </c>
      <c r="AY179" s="251" t="s">
        <v>178</v>
      </c>
    </row>
    <row r="180" s="1" customFormat="1" ht="16.5" customHeight="1">
      <c r="B180" s="185"/>
      <c r="C180" s="256" t="s">
        <v>260</v>
      </c>
      <c r="D180" s="256" t="s">
        <v>341</v>
      </c>
      <c r="E180" s="257" t="s">
        <v>716</v>
      </c>
      <c r="F180" s="258" t="s">
        <v>717</v>
      </c>
      <c r="G180" s="258"/>
      <c r="H180" s="258"/>
      <c r="I180" s="258"/>
      <c r="J180" s="259" t="s">
        <v>278</v>
      </c>
      <c r="K180" s="260">
        <v>6</v>
      </c>
      <c r="L180" s="261">
        <v>0</v>
      </c>
      <c r="M180" s="261"/>
      <c r="N180" s="262">
        <f>ROUND(L180*K180,2)</f>
        <v>0</v>
      </c>
      <c r="O180" s="226"/>
      <c r="P180" s="226"/>
      <c r="Q180" s="226"/>
      <c r="R180" s="189"/>
      <c r="T180" s="227" t="s">
        <v>5</v>
      </c>
      <c r="U180" s="57" t="s">
        <v>45</v>
      </c>
      <c r="V180" s="48"/>
      <c r="W180" s="228">
        <f>V180*K180</f>
        <v>0</v>
      </c>
      <c r="X180" s="228">
        <v>0.019974599999999999</v>
      </c>
      <c r="Y180" s="228">
        <f>X180*K180</f>
        <v>0.1198476</v>
      </c>
      <c r="Z180" s="228">
        <v>0</v>
      </c>
      <c r="AA180" s="229">
        <f>Z180*K180</f>
        <v>0</v>
      </c>
      <c r="AR180" s="23" t="s">
        <v>319</v>
      </c>
      <c r="AT180" s="23" t="s">
        <v>341</v>
      </c>
      <c r="AU180" s="23" t="s">
        <v>90</v>
      </c>
      <c r="AY180" s="23" t="s">
        <v>178</v>
      </c>
      <c r="BE180" s="147">
        <f>IF(U180="základná",N180,0)</f>
        <v>0</v>
      </c>
      <c r="BF180" s="147">
        <f>IF(U180="znížená",N180,0)</f>
        <v>0</v>
      </c>
      <c r="BG180" s="147">
        <f>IF(U180="zákl. prenesená",N180,0)</f>
        <v>0</v>
      </c>
      <c r="BH180" s="147">
        <f>IF(U180="zníž. prenesená",N180,0)</f>
        <v>0</v>
      </c>
      <c r="BI180" s="147">
        <f>IF(U180="nulová",N180,0)</f>
        <v>0</v>
      </c>
      <c r="BJ180" s="23" t="s">
        <v>90</v>
      </c>
      <c r="BK180" s="147">
        <f>ROUND(L180*K180,2)</f>
        <v>0</v>
      </c>
      <c r="BL180" s="23" t="s">
        <v>248</v>
      </c>
      <c r="BM180" s="23" t="s">
        <v>718</v>
      </c>
    </row>
    <row r="181" s="1" customFormat="1" ht="24" customHeight="1">
      <c r="B181" s="47"/>
      <c r="C181" s="48"/>
      <c r="D181" s="48"/>
      <c r="E181" s="48"/>
      <c r="F181" s="240" t="s">
        <v>719</v>
      </c>
      <c r="G181" s="68"/>
      <c r="H181" s="68"/>
      <c r="I181" s="68"/>
      <c r="J181" s="48"/>
      <c r="K181" s="48"/>
      <c r="L181" s="48"/>
      <c r="M181" s="48"/>
      <c r="N181" s="48"/>
      <c r="O181" s="48"/>
      <c r="P181" s="48"/>
      <c r="Q181" s="48"/>
      <c r="R181" s="49"/>
      <c r="T181" s="241"/>
      <c r="U181" s="48"/>
      <c r="V181" s="48"/>
      <c r="W181" s="48"/>
      <c r="X181" s="48"/>
      <c r="Y181" s="48"/>
      <c r="Z181" s="48"/>
      <c r="AA181" s="95"/>
      <c r="AT181" s="23" t="s">
        <v>289</v>
      </c>
      <c r="AU181" s="23" t="s">
        <v>90</v>
      </c>
    </row>
    <row r="182" s="1" customFormat="1" ht="16.5" customHeight="1">
      <c r="B182" s="185"/>
      <c r="C182" s="256" t="s">
        <v>10</v>
      </c>
      <c r="D182" s="256" t="s">
        <v>341</v>
      </c>
      <c r="E182" s="257" t="s">
        <v>720</v>
      </c>
      <c r="F182" s="258" t="s">
        <v>721</v>
      </c>
      <c r="G182" s="258"/>
      <c r="H182" s="258"/>
      <c r="I182" s="258"/>
      <c r="J182" s="259" t="s">
        <v>278</v>
      </c>
      <c r="K182" s="260">
        <v>6</v>
      </c>
      <c r="L182" s="261">
        <v>0</v>
      </c>
      <c r="M182" s="261"/>
      <c r="N182" s="262">
        <f>ROUND(L182*K182,2)</f>
        <v>0</v>
      </c>
      <c r="O182" s="226"/>
      <c r="P182" s="226"/>
      <c r="Q182" s="226"/>
      <c r="R182" s="189"/>
      <c r="T182" s="227" t="s">
        <v>5</v>
      </c>
      <c r="U182" s="57" t="s">
        <v>45</v>
      </c>
      <c r="V182" s="48"/>
      <c r="W182" s="228">
        <f>V182*K182</f>
        <v>0</v>
      </c>
      <c r="X182" s="228">
        <v>0.019974599999999999</v>
      </c>
      <c r="Y182" s="228">
        <f>X182*K182</f>
        <v>0.1198476</v>
      </c>
      <c r="Z182" s="228">
        <v>0</v>
      </c>
      <c r="AA182" s="229">
        <f>Z182*K182</f>
        <v>0</v>
      </c>
      <c r="AR182" s="23" t="s">
        <v>319</v>
      </c>
      <c r="AT182" s="23" t="s">
        <v>341</v>
      </c>
      <c r="AU182" s="23" t="s">
        <v>90</v>
      </c>
      <c r="AY182" s="23" t="s">
        <v>178</v>
      </c>
      <c r="BE182" s="147">
        <f>IF(U182="základná",N182,0)</f>
        <v>0</v>
      </c>
      <c r="BF182" s="147">
        <f>IF(U182="znížená",N182,0)</f>
        <v>0</v>
      </c>
      <c r="BG182" s="147">
        <f>IF(U182="zákl. prenesená",N182,0)</f>
        <v>0</v>
      </c>
      <c r="BH182" s="147">
        <f>IF(U182="zníž. prenesená",N182,0)</f>
        <v>0</v>
      </c>
      <c r="BI182" s="147">
        <f>IF(U182="nulová",N182,0)</f>
        <v>0</v>
      </c>
      <c r="BJ182" s="23" t="s">
        <v>90</v>
      </c>
      <c r="BK182" s="147">
        <f>ROUND(L182*K182,2)</f>
        <v>0</v>
      </c>
      <c r="BL182" s="23" t="s">
        <v>248</v>
      </c>
      <c r="BM182" s="23" t="s">
        <v>722</v>
      </c>
    </row>
    <row r="183" s="1" customFormat="1" ht="24" customHeight="1">
      <c r="B183" s="47"/>
      <c r="C183" s="48"/>
      <c r="D183" s="48"/>
      <c r="E183" s="48"/>
      <c r="F183" s="240" t="s">
        <v>719</v>
      </c>
      <c r="G183" s="68"/>
      <c r="H183" s="68"/>
      <c r="I183" s="68"/>
      <c r="J183" s="48"/>
      <c r="K183" s="48"/>
      <c r="L183" s="48"/>
      <c r="M183" s="48"/>
      <c r="N183" s="48"/>
      <c r="O183" s="48"/>
      <c r="P183" s="48"/>
      <c r="Q183" s="48"/>
      <c r="R183" s="49"/>
      <c r="T183" s="241"/>
      <c r="U183" s="48"/>
      <c r="V183" s="48"/>
      <c r="W183" s="48"/>
      <c r="X183" s="48"/>
      <c r="Y183" s="48"/>
      <c r="Z183" s="48"/>
      <c r="AA183" s="95"/>
      <c r="AT183" s="23" t="s">
        <v>289</v>
      </c>
      <c r="AU183" s="23" t="s">
        <v>90</v>
      </c>
    </row>
    <row r="184" s="1" customFormat="1" ht="16.5" customHeight="1">
      <c r="B184" s="185"/>
      <c r="C184" s="256" t="s">
        <v>267</v>
      </c>
      <c r="D184" s="256" t="s">
        <v>341</v>
      </c>
      <c r="E184" s="257" t="s">
        <v>723</v>
      </c>
      <c r="F184" s="258" t="s">
        <v>724</v>
      </c>
      <c r="G184" s="258"/>
      <c r="H184" s="258"/>
      <c r="I184" s="258"/>
      <c r="J184" s="259" t="s">
        <v>278</v>
      </c>
      <c r="K184" s="260">
        <v>2</v>
      </c>
      <c r="L184" s="261">
        <v>0</v>
      </c>
      <c r="M184" s="261"/>
      <c r="N184" s="262">
        <f>ROUND(L184*K184,2)</f>
        <v>0</v>
      </c>
      <c r="O184" s="226"/>
      <c r="P184" s="226"/>
      <c r="Q184" s="226"/>
      <c r="R184" s="189"/>
      <c r="T184" s="227" t="s">
        <v>5</v>
      </c>
      <c r="U184" s="57" t="s">
        <v>45</v>
      </c>
      <c r="V184" s="48"/>
      <c r="W184" s="228">
        <f>V184*K184</f>
        <v>0</v>
      </c>
      <c r="X184" s="228">
        <v>0.026632800000000002</v>
      </c>
      <c r="Y184" s="228">
        <f>X184*K184</f>
        <v>0.053265600000000003</v>
      </c>
      <c r="Z184" s="228">
        <v>0</v>
      </c>
      <c r="AA184" s="229">
        <f>Z184*K184</f>
        <v>0</v>
      </c>
      <c r="AR184" s="23" t="s">
        <v>319</v>
      </c>
      <c r="AT184" s="23" t="s">
        <v>341</v>
      </c>
      <c r="AU184" s="23" t="s">
        <v>90</v>
      </c>
      <c r="AY184" s="23" t="s">
        <v>178</v>
      </c>
      <c r="BE184" s="147">
        <f>IF(U184="základná",N184,0)</f>
        <v>0</v>
      </c>
      <c r="BF184" s="147">
        <f>IF(U184="znížená",N184,0)</f>
        <v>0</v>
      </c>
      <c r="BG184" s="147">
        <f>IF(U184="zákl. prenesená",N184,0)</f>
        <v>0</v>
      </c>
      <c r="BH184" s="147">
        <f>IF(U184="zníž. prenesená",N184,0)</f>
        <v>0</v>
      </c>
      <c r="BI184" s="147">
        <f>IF(U184="nulová",N184,0)</f>
        <v>0</v>
      </c>
      <c r="BJ184" s="23" t="s">
        <v>90</v>
      </c>
      <c r="BK184" s="147">
        <f>ROUND(L184*K184,2)</f>
        <v>0</v>
      </c>
      <c r="BL184" s="23" t="s">
        <v>248</v>
      </c>
      <c r="BM184" s="23" t="s">
        <v>725</v>
      </c>
    </row>
    <row r="185" s="1" customFormat="1" ht="24" customHeight="1">
      <c r="B185" s="47"/>
      <c r="C185" s="48"/>
      <c r="D185" s="48"/>
      <c r="E185" s="48"/>
      <c r="F185" s="240" t="s">
        <v>719</v>
      </c>
      <c r="G185" s="68"/>
      <c r="H185" s="68"/>
      <c r="I185" s="68"/>
      <c r="J185" s="48"/>
      <c r="K185" s="48"/>
      <c r="L185" s="48"/>
      <c r="M185" s="48"/>
      <c r="N185" s="48"/>
      <c r="O185" s="48"/>
      <c r="P185" s="48"/>
      <c r="Q185" s="48"/>
      <c r="R185" s="49"/>
      <c r="T185" s="241"/>
      <c r="U185" s="48"/>
      <c r="V185" s="48"/>
      <c r="W185" s="48"/>
      <c r="X185" s="48"/>
      <c r="Y185" s="48"/>
      <c r="Z185" s="48"/>
      <c r="AA185" s="95"/>
      <c r="AT185" s="23" t="s">
        <v>289</v>
      </c>
      <c r="AU185" s="23" t="s">
        <v>90</v>
      </c>
    </row>
    <row r="186" s="1" customFormat="1" ht="16.5" customHeight="1">
      <c r="B186" s="185"/>
      <c r="C186" s="256" t="s">
        <v>271</v>
      </c>
      <c r="D186" s="256" t="s">
        <v>341</v>
      </c>
      <c r="E186" s="257" t="s">
        <v>726</v>
      </c>
      <c r="F186" s="258" t="s">
        <v>727</v>
      </c>
      <c r="G186" s="258"/>
      <c r="H186" s="258"/>
      <c r="I186" s="258"/>
      <c r="J186" s="259" t="s">
        <v>278</v>
      </c>
      <c r="K186" s="260">
        <v>7</v>
      </c>
      <c r="L186" s="261">
        <v>0</v>
      </c>
      <c r="M186" s="261"/>
      <c r="N186" s="262">
        <f>ROUND(L186*K186,2)</f>
        <v>0</v>
      </c>
      <c r="O186" s="226"/>
      <c r="P186" s="226"/>
      <c r="Q186" s="226"/>
      <c r="R186" s="189"/>
      <c r="T186" s="227" t="s">
        <v>5</v>
      </c>
      <c r="U186" s="57" t="s">
        <v>45</v>
      </c>
      <c r="V186" s="48"/>
      <c r="W186" s="228">
        <f>V186*K186</f>
        <v>0</v>
      </c>
      <c r="X186" s="228">
        <v>0.053265600000000003</v>
      </c>
      <c r="Y186" s="228">
        <f>X186*K186</f>
        <v>0.3728592</v>
      </c>
      <c r="Z186" s="228">
        <v>0</v>
      </c>
      <c r="AA186" s="229">
        <f>Z186*K186</f>
        <v>0</v>
      </c>
      <c r="AR186" s="23" t="s">
        <v>319</v>
      </c>
      <c r="AT186" s="23" t="s">
        <v>341</v>
      </c>
      <c r="AU186" s="23" t="s">
        <v>90</v>
      </c>
      <c r="AY186" s="23" t="s">
        <v>178</v>
      </c>
      <c r="BE186" s="147">
        <f>IF(U186="základná",N186,0)</f>
        <v>0</v>
      </c>
      <c r="BF186" s="147">
        <f>IF(U186="znížená",N186,0)</f>
        <v>0</v>
      </c>
      <c r="BG186" s="147">
        <f>IF(U186="zákl. prenesená",N186,0)</f>
        <v>0</v>
      </c>
      <c r="BH186" s="147">
        <f>IF(U186="zníž. prenesená",N186,0)</f>
        <v>0</v>
      </c>
      <c r="BI186" s="147">
        <f>IF(U186="nulová",N186,0)</f>
        <v>0</v>
      </c>
      <c r="BJ186" s="23" t="s">
        <v>90</v>
      </c>
      <c r="BK186" s="147">
        <f>ROUND(L186*K186,2)</f>
        <v>0</v>
      </c>
      <c r="BL186" s="23" t="s">
        <v>248</v>
      </c>
      <c r="BM186" s="23" t="s">
        <v>728</v>
      </c>
    </row>
    <row r="187" s="1" customFormat="1" ht="24" customHeight="1">
      <c r="B187" s="47"/>
      <c r="C187" s="48"/>
      <c r="D187" s="48"/>
      <c r="E187" s="48"/>
      <c r="F187" s="240" t="s">
        <v>719</v>
      </c>
      <c r="G187" s="68"/>
      <c r="H187" s="68"/>
      <c r="I187" s="68"/>
      <c r="J187" s="48"/>
      <c r="K187" s="48"/>
      <c r="L187" s="48"/>
      <c r="M187" s="48"/>
      <c r="N187" s="48"/>
      <c r="O187" s="48"/>
      <c r="P187" s="48"/>
      <c r="Q187" s="48"/>
      <c r="R187" s="49"/>
      <c r="T187" s="241"/>
      <c r="U187" s="48"/>
      <c r="V187" s="48"/>
      <c r="W187" s="48"/>
      <c r="X187" s="48"/>
      <c r="Y187" s="48"/>
      <c r="Z187" s="48"/>
      <c r="AA187" s="95"/>
      <c r="AT187" s="23" t="s">
        <v>289</v>
      </c>
      <c r="AU187" s="23" t="s">
        <v>90</v>
      </c>
    </row>
    <row r="188" s="1" customFormat="1" ht="16.5" customHeight="1">
      <c r="B188" s="185"/>
      <c r="C188" s="256" t="s">
        <v>275</v>
      </c>
      <c r="D188" s="256" t="s">
        <v>341</v>
      </c>
      <c r="E188" s="257" t="s">
        <v>729</v>
      </c>
      <c r="F188" s="258" t="s">
        <v>730</v>
      </c>
      <c r="G188" s="258"/>
      <c r="H188" s="258"/>
      <c r="I188" s="258"/>
      <c r="J188" s="259" t="s">
        <v>278</v>
      </c>
      <c r="K188" s="260">
        <v>9</v>
      </c>
      <c r="L188" s="261">
        <v>0</v>
      </c>
      <c r="M188" s="261"/>
      <c r="N188" s="262">
        <f>ROUND(L188*K188,2)</f>
        <v>0</v>
      </c>
      <c r="O188" s="226"/>
      <c r="P188" s="226"/>
      <c r="Q188" s="226"/>
      <c r="R188" s="189"/>
      <c r="T188" s="227" t="s">
        <v>5</v>
      </c>
      <c r="U188" s="57" t="s">
        <v>45</v>
      </c>
      <c r="V188" s="48"/>
      <c r="W188" s="228">
        <f>V188*K188</f>
        <v>0</v>
      </c>
      <c r="X188" s="228">
        <v>0.032360399999999998</v>
      </c>
      <c r="Y188" s="228">
        <f>X188*K188</f>
        <v>0.29124359999999999</v>
      </c>
      <c r="Z188" s="228">
        <v>0</v>
      </c>
      <c r="AA188" s="229">
        <f>Z188*K188</f>
        <v>0</v>
      </c>
      <c r="AR188" s="23" t="s">
        <v>319</v>
      </c>
      <c r="AT188" s="23" t="s">
        <v>341</v>
      </c>
      <c r="AU188" s="23" t="s">
        <v>90</v>
      </c>
      <c r="AY188" s="23" t="s">
        <v>178</v>
      </c>
      <c r="BE188" s="147">
        <f>IF(U188="základná",N188,0)</f>
        <v>0</v>
      </c>
      <c r="BF188" s="147">
        <f>IF(U188="znížená",N188,0)</f>
        <v>0</v>
      </c>
      <c r="BG188" s="147">
        <f>IF(U188="zákl. prenesená",N188,0)</f>
        <v>0</v>
      </c>
      <c r="BH188" s="147">
        <f>IF(U188="zníž. prenesená",N188,0)</f>
        <v>0</v>
      </c>
      <c r="BI188" s="147">
        <f>IF(U188="nulová",N188,0)</f>
        <v>0</v>
      </c>
      <c r="BJ188" s="23" t="s">
        <v>90</v>
      </c>
      <c r="BK188" s="147">
        <f>ROUND(L188*K188,2)</f>
        <v>0</v>
      </c>
      <c r="BL188" s="23" t="s">
        <v>248</v>
      </c>
      <c r="BM188" s="23" t="s">
        <v>731</v>
      </c>
    </row>
    <row r="189" s="1" customFormat="1" ht="24" customHeight="1">
      <c r="B189" s="47"/>
      <c r="C189" s="48"/>
      <c r="D189" s="48"/>
      <c r="E189" s="48"/>
      <c r="F189" s="240" t="s">
        <v>719</v>
      </c>
      <c r="G189" s="68"/>
      <c r="H189" s="68"/>
      <c r="I189" s="68"/>
      <c r="J189" s="48"/>
      <c r="K189" s="48"/>
      <c r="L189" s="48"/>
      <c r="M189" s="48"/>
      <c r="N189" s="48"/>
      <c r="O189" s="48"/>
      <c r="P189" s="48"/>
      <c r="Q189" s="48"/>
      <c r="R189" s="49"/>
      <c r="T189" s="241"/>
      <c r="U189" s="48"/>
      <c r="V189" s="48"/>
      <c r="W189" s="48"/>
      <c r="X189" s="48"/>
      <c r="Y189" s="48"/>
      <c r="Z189" s="48"/>
      <c r="AA189" s="95"/>
      <c r="AT189" s="23" t="s">
        <v>289</v>
      </c>
      <c r="AU189" s="23" t="s">
        <v>90</v>
      </c>
    </row>
    <row r="190" s="1" customFormat="1" ht="16.5" customHeight="1">
      <c r="B190" s="185"/>
      <c r="C190" s="256" t="s">
        <v>280</v>
      </c>
      <c r="D190" s="256" t="s">
        <v>341</v>
      </c>
      <c r="E190" s="257" t="s">
        <v>732</v>
      </c>
      <c r="F190" s="258" t="s">
        <v>733</v>
      </c>
      <c r="G190" s="258"/>
      <c r="H190" s="258"/>
      <c r="I190" s="258"/>
      <c r="J190" s="259" t="s">
        <v>278</v>
      </c>
      <c r="K190" s="260">
        <v>44</v>
      </c>
      <c r="L190" s="261">
        <v>0</v>
      </c>
      <c r="M190" s="261"/>
      <c r="N190" s="262">
        <f>ROUND(L190*K190,2)</f>
        <v>0</v>
      </c>
      <c r="O190" s="226"/>
      <c r="P190" s="226"/>
      <c r="Q190" s="226"/>
      <c r="R190" s="189"/>
      <c r="T190" s="227" t="s">
        <v>5</v>
      </c>
      <c r="U190" s="57" t="s">
        <v>45</v>
      </c>
      <c r="V190" s="48"/>
      <c r="W190" s="228">
        <f>V190*K190</f>
        <v>0</v>
      </c>
      <c r="X190" s="228">
        <v>0.12944159999999999</v>
      </c>
      <c r="Y190" s="228">
        <f>X190*K190</f>
        <v>5.6954303999999993</v>
      </c>
      <c r="Z190" s="228">
        <v>0</v>
      </c>
      <c r="AA190" s="229">
        <f>Z190*K190</f>
        <v>0</v>
      </c>
      <c r="AR190" s="23" t="s">
        <v>319</v>
      </c>
      <c r="AT190" s="23" t="s">
        <v>341</v>
      </c>
      <c r="AU190" s="23" t="s">
        <v>90</v>
      </c>
      <c r="AY190" s="23" t="s">
        <v>178</v>
      </c>
      <c r="BE190" s="147">
        <f>IF(U190="základná",N190,0)</f>
        <v>0</v>
      </c>
      <c r="BF190" s="147">
        <f>IF(U190="znížená",N190,0)</f>
        <v>0</v>
      </c>
      <c r="BG190" s="147">
        <f>IF(U190="zákl. prenesená",N190,0)</f>
        <v>0</v>
      </c>
      <c r="BH190" s="147">
        <f>IF(U190="zníž. prenesená",N190,0)</f>
        <v>0</v>
      </c>
      <c r="BI190" s="147">
        <f>IF(U190="nulová",N190,0)</f>
        <v>0</v>
      </c>
      <c r="BJ190" s="23" t="s">
        <v>90</v>
      </c>
      <c r="BK190" s="147">
        <f>ROUND(L190*K190,2)</f>
        <v>0</v>
      </c>
      <c r="BL190" s="23" t="s">
        <v>248</v>
      </c>
      <c r="BM190" s="23" t="s">
        <v>734</v>
      </c>
    </row>
    <row r="191" s="1" customFormat="1" ht="24" customHeight="1">
      <c r="B191" s="47"/>
      <c r="C191" s="48"/>
      <c r="D191" s="48"/>
      <c r="E191" s="48"/>
      <c r="F191" s="240" t="s">
        <v>719</v>
      </c>
      <c r="G191" s="68"/>
      <c r="H191" s="68"/>
      <c r="I191" s="68"/>
      <c r="J191" s="48"/>
      <c r="K191" s="48"/>
      <c r="L191" s="48"/>
      <c r="M191" s="48"/>
      <c r="N191" s="48"/>
      <c r="O191" s="48"/>
      <c r="P191" s="48"/>
      <c r="Q191" s="48"/>
      <c r="R191" s="49"/>
      <c r="T191" s="241"/>
      <c r="U191" s="48"/>
      <c r="V191" s="48"/>
      <c r="W191" s="48"/>
      <c r="X191" s="48"/>
      <c r="Y191" s="48"/>
      <c r="Z191" s="48"/>
      <c r="AA191" s="95"/>
      <c r="AT191" s="23" t="s">
        <v>289</v>
      </c>
      <c r="AU191" s="23" t="s">
        <v>90</v>
      </c>
    </row>
    <row r="192" s="1" customFormat="1" ht="16.5" customHeight="1">
      <c r="B192" s="185"/>
      <c r="C192" s="256" t="s">
        <v>284</v>
      </c>
      <c r="D192" s="256" t="s">
        <v>341</v>
      </c>
      <c r="E192" s="257" t="s">
        <v>735</v>
      </c>
      <c r="F192" s="258" t="s">
        <v>736</v>
      </c>
      <c r="G192" s="258"/>
      <c r="H192" s="258"/>
      <c r="I192" s="258"/>
      <c r="J192" s="259" t="s">
        <v>278</v>
      </c>
      <c r="K192" s="260">
        <v>2</v>
      </c>
      <c r="L192" s="261">
        <v>0</v>
      </c>
      <c r="M192" s="261"/>
      <c r="N192" s="262">
        <f>ROUND(L192*K192,2)</f>
        <v>0</v>
      </c>
      <c r="O192" s="226"/>
      <c r="P192" s="226"/>
      <c r="Q192" s="226"/>
      <c r="R192" s="189"/>
      <c r="T192" s="227" t="s">
        <v>5</v>
      </c>
      <c r="U192" s="57" t="s">
        <v>45</v>
      </c>
      <c r="V192" s="48"/>
      <c r="W192" s="228">
        <f>V192*K192</f>
        <v>0</v>
      </c>
      <c r="X192" s="228">
        <v>0.048540600000000003</v>
      </c>
      <c r="Y192" s="228">
        <f>X192*K192</f>
        <v>0.097081200000000006</v>
      </c>
      <c r="Z192" s="228">
        <v>0</v>
      </c>
      <c r="AA192" s="229">
        <f>Z192*K192</f>
        <v>0</v>
      </c>
      <c r="AR192" s="23" t="s">
        <v>319</v>
      </c>
      <c r="AT192" s="23" t="s">
        <v>341</v>
      </c>
      <c r="AU192" s="23" t="s">
        <v>90</v>
      </c>
      <c r="AY192" s="23" t="s">
        <v>178</v>
      </c>
      <c r="BE192" s="147">
        <f>IF(U192="základná",N192,0)</f>
        <v>0</v>
      </c>
      <c r="BF192" s="147">
        <f>IF(U192="znížená",N192,0)</f>
        <v>0</v>
      </c>
      <c r="BG192" s="147">
        <f>IF(U192="zákl. prenesená",N192,0)</f>
        <v>0</v>
      </c>
      <c r="BH192" s="147">
        <f>IF(U192="zníž. prenesená",N192,0)</f>
        <v>0</v>
      </c>
      <c r="BI192" s="147">
        <f>IF(U192="nulová",N192,0)</f>
        <v>0</v>
      </c>
      <c r="BJ192" s="23" t="s">
        <v>90</v>
      </c>
      <c r="BK192" s="147">
        <f>ROUND(L192*K192,2)</f>
        <v>0</v>
      </c>
      <c r="BL192" s="23" t="s">
        <v>248</v>
      </c>
      <c r="BM192" s="23" t="s">
        <v>737</v>
      </c>
    </row>
    <row r="193" s="1" customFormat="1" ht="24" customHeight="1">
      <c r="B193" s="47"/>
      <c r="C193" s="48"/>
      <c r="D193" s="48"/>
      <c r="E193" s="48"/>
      <c r="F193" s="240" t="s">
        <v>719</v>
      </c>
      <c r="G193" s="68"/>
      <c r="H193" s="68"/>
      <c r="I193" s="68"/>
      <c r="J193" s="48"/>
      <c r="K193" s="48"/>
      <c r="L193" s="48"/>
      <c r="M193" s="48"/>
      <c r="N193" s="48"/>
      <c r="O193" s="48"/>
      <c r="P193" s="48"/>
      <c r="Q193" s="48"/>
      <c r="R193" s="49"/>
      <c r="T193" s="241"/>
      <c r="U193" s="48"/>
      <c r="V193" s="48"/>
      <c r="W193" s="48"/>
      <c r="X193" s="48"/>
      <c r="Y193" s="48"/>
      <c r="Z193" s="48"/>
      <c r="AA193" s="95"/>
      <c r="AT193" s="23" t="s">
        <v>289</v>
      </c>
      <c r="AU193" s="23" t="s">
        <v>90</v>
      </c>
    </row>
    <row r="194" s="1" customFormat="1" ht="16.5" customHeight="1">
      <c r="B194" s="185"/>
      <c r="C194" s="256" t="s">
        <v>290</v>
      </c>
      <c r="D194" s="256" t="s">
        <v>341</v>
      </c>
      <c r="E194" s="257" t="s">
        <v>738</v>
      </c>
      <c r="F194" s="258" t="s">
        <v>739</v>
      </c>
      <c r="G194" s="258"/>
      <c r="H194" s="258"/>
      <c r="I194" s="258"/>
      <c r="J194" s="259" t="s">
        <v>278</v>
      </c>
      <c r="K194" s="260">
        <v>1</v>
      </c>
      <c r="L194" s="261">
        <v>0</v>
      </c>
      <c r="M194" s="261"/>
      <c r="N194" s="262">
        <f>ROUND(L194*K194,2)</f>
        <v>0</v>
      </c>
      <c r="O194" s="226"/>
      <c r="P194" s="226"/>
      <c r="Q194" s="226"/>
      <c r="R194" s="189"/>
      <c r="T194" s="227" t="s">
        <v>5</v>
      </c>
      <c r="U194" s="57" t="s">
        <v>45</v>
      </c>
      <c r="V194" s="48"/>
      <c r="W194" s="228">
        <f>V194*K194</f>
        <v>0</v>
      </c>
      <c r="X194" s="228">
        <v>0.049456800000000002</v>
      </c>
      <c r="Y194" s="228">
        <f>X194*K194</f>
        <v>0.049456800000000002</v>
      </c>
      <c r="Z194" s="228">
        <v>0</v>
      </c>
      <c r="AA194" s="229">
        <f>Z194*K194</f>
        <v>0</v>
      </c>
      <c r="AR194" s="23" t="s">
        <v>319</v>
      </c>
      <c r="AT194" s="23" t="s">
        <v>341</v>
      </c>
      <c r="AU194" s="23" t="s">
        <v>90</v>
      </c>
      <c r="AY194" s="23" t="s">
        <v>178</v>
      </c>
      <c r="BE194" s="147">
        <f>IF(U194="základná",N194,0)</f>
        <v>0</v>
      </c>
      <c r="BF194" s="147">
        <f>IF(U194="znížená",N194,0)</f>
        <v>0</v>
      </c>
      <c r="BG194" s="147">
        <f>IF(U194="zákl. prenesená",N194,0)</f>
        <v>0</v>
      </c>
      <c r="BH194" s="147">
        <f>IF(U194="zníž. prenesená",N194,0)</f>
        <v>0</v>
      </c>
      <c r="BI194" s="147">
        <f>IF(U194="nulová",N194,0)</f>
        <v>0</v>
      </c>
      <c r="BJ194" s="23" t="s">
        <v>90</v>
      </c>
      <c r="BK194" s="147">
        <f>ROUND(L194*K194,2)</f>
        <v>0</v>
      </c>
      <c r="BL194" s="23" t="s">
        <v>248</v>
      </c>
      <c r="BM194" s="23" t="s">
        <v>740</v>
      </c>
    </row>
    <row r="195" s="1" customFormat="1" ht="24" customHeight="1">
      <c r="B195" s="47"/>
      <c r="C195" s="48"/>
      <c r="D195" s="48"/>
      <c r="E195" s="48"/>
      <c r="F195" s="240" t="s">
        <v>719</v>
      </c>
      <c r="G195" s="68"/>
      <c r="H195" s="68"/>
      <c r="I195" s="68"/>
      <c r="J195" s="48"/>
      <c r="K195" s="48"/>
      <c r="L195" s="48"/>
      <c r="M195" s="48"/>
      <c r="N195" s="48"/>
      <c r="O195" s="48"/>
      <c r="P195" s="48"/>
      <c r="Q195" s="48"/>
      <c r="R195" s="49"/>
      <c r="T195" s="241"/>
      <c r="U195" s="48"/>
      <c r="V195" s="48"/>
      <c r="W195" s="48"/>
      <c r="X195" s="48"/>
      <c r="Y195" s="48"/>
      <c r="Z195" s="48"/>
      <c r="AA195" s="95"/>
      <c r="AT195" s="23" t="s">
        <v>289</v>
      </c>
      <c r="AU195" s="23" t="s">
        <v>90</v>
      </c>
    </row>
    <row r="196" s="1" customFormat="1" ht="16.5" customHeight="1">
      <c r="B196" s="185"/>
      <c r="C196" s="256" t="s">
        <v>297</v>
      </c>
      <c r="D196" s="256" t="s">
        <v>341</v>
      </c>
      <c r="E196" s="257" t="s">
        <v>741</v>
      </c>
      <c r="F196" s="258" t="s">
        <v>742</v>
      </c>
      <c r="G196" s="258"/>
      <c r="H196" s="258"/>
      <c r="I196" s="258"/>
      <c r="J196" s="259" t="s">
        <v>278</v>
      </c>
      <c r="K196" s="260">
        <v>1</v>
      </c>
      <c r="L196" s="261">
        <v>0</v>
      </c>
      <c r="M196" s="261"/>
      <c r="N196" s="262">
        <f>ROUND(L196*K196,2)</f>
        <v>0</v>
      </c>
      <c r="O196" s="226"/>
      <c r="P196" s="226"/>
      <c r="Q196" s="226"/>
      <c r="R196" s="189"/>
      <c r="T196" s="227" t="s">
        <v>5</v>
      </c>
      <c r="U196" s="57" t="s">
        <v>45</v>
      </c>
      <c r="V196" s="48"/>
      <c r="W196" s="228">
        <f>V196*K196</f>
        <v>0</v>
      </c>
      <c r="X196" s="228">
        <v>0.28295999999999999</v>
      </c>
      <c r="Y196" s="228">
        <f>X196*K196</f>
        <v>0.28295999999999999</v>
      </c>
      <c r="Z196" s="228">
        <v>0</v>
      </c>
      <c r="AA196" s="229">
        <f>Z196*K196</f>
        <v>0</v>
      </c>
      <c r="AR196" s="23" t="s">
        <v>319</v>
      </c>
      <c r="AT196" s="23" t="s">
        <v>341</v>
      </c>
      <c r="AU196" s="23" t="s">
        <v>90</v>
      </c>
      <c r="AY196" s="23" t="s">
        <v>178</v>
      </c>
      <c r="BE196" s="147">
        <f>IF(U196="základná",N196,0)</f>
        <v>0</v>
      </c>
      <c r="BF196" s="147">
        <f>IF(U196="znížená",N196,0)</f>
        <v>0</v>
      </c>
      <c r="BG196" s="147">
        <f>IF(U196="zákl. prenesená",N196,0)</f>
        <v>0</v>
      </c>
      <c r="BH196" s="147">
        <f>IF(U196="zníž. prenesená",N196,0)</f>
        <v>0</v>
      </c>
      <c r="BI196" s="147">
        <f>IF(U196="nulová",N196,0)</f>
        <v>0</v>
      </c>
      <c r="BJ196" s="23" t="s">
        <v>90</v>
      </c>
      <c r="BK196" s="147">
        <f>ROUND(L196*K196,2)</f>
        <v>0</v>
      </c>
      <c r="BL196" s="23" t="s">
        <v>248</v>
      </c>
      <c r="BM196" s="23" t="s">
        <v>743</v>
      </c>
    </row>
    <row r="197" s="1" customFormat="1" ht="24" customHeight="1">
      <c r="B197" s="47"/>
      <c r="C197" s="48"/>
      <c r="D197" s="48"/>
      <c r="E197" s="48"/>
      <c r="F197" s="240" t="s">
        <v>719</v>
      </c>
      <c r="G197" s="68"/>
      <c r="H197" s="68"/>
      <c r="I197" s="68"/>
      <c r="J197" s="48"/>
      <c r="K197" s="48"/>
      <c r="L197" s="48"/>
      <c r="M197" s="48"/>
      <c r="N197" s="48"/>
      <c r="O197" s="48"/>
      <c r="P197" s="48"/>
      <c r="Q197" s="48"/>
      <c r="R197" s="49"/>
      <c r="T197" s="241"/>
      <c r="U197" s="48"/>
      <c r="V197" s="48"/>
      <c r="W197" s="48"/>
      <c r="X197" s="48"/>
      <c r="Y197" s="48"/>
      <c r="Z197" s="48"/>
      <c r="AA197" s="95"/>
      <c r="AT197" s="23" t="s">
        <v>289</v>
      </c>
      <c r="AU197" s="23" t="s">
        <v>90</v>
      </c>
    </row>
    <row r="198" s="1" customFormat="1" ht="16.5" customHeight="1">
      <c r="B198" s="185"/>
      <c r="C198" s="256" t="s">
        <v>302</v>
      </c>
      <c r="D198" s="256" t="s">
        <v>341</v>
      </c>
      <c r="E198" s="257" t="s">
        <v>744</v>
      </c>
      <c r="F198" s="258" t="s">
        <v>745</v>
      </c>
      <c r="G198" s="258"/>
      <c r="H198" s="258"/>
      <c r="I198" s="258"/>
      <c r="J198" s="259" t="s">
        <v>278</v>
      </c>
      <c r="K198" s="260">
        <v>1</v>
      </c>
      <c r="L198" s="261">
        <v>0</v>
      </c>
      <c r="M198" s="261"/>
      <c r="N198" s="262">
        <f>ROUND(L198*K198,2)</f>
        <v>0</v>
      </c>
      <c r="O198" s="226"/>
      <c r="P198" s="226"/>
      <c r="Q198" s="226"/>
      <c r="R198" s="189"/>
      <c r="T198" s="227" t="s">
        <v>5</v>
      </c>
      <c r="U198" s="57" t="s">
        <v>45</v>
      </c>
      <c r="V198" s="48"/>
      <c r="W198" s="228">
        <f>V198*K198</f>
        <v>0</v>
      </c>
      <c r="X198" s="228">
        <v>0.27156000000000002</v>
      </c>
      <c r="Y198" s="228">
        <f>X198*K198</f>
        <v>0.27156000000000002</v>
      </c>
      <c r="Z198" s="228">
        <v>0</v>
      </c>
      <c r="AA198" s="229">
        <f>Z198*K198</f>
        <v>0</v>
      </c>
      <c r="AR198" s="23" t="s">
        <v>319</v>
      </c>
      <c r="AT198" s="23" t="s">
        <v>341</v>
      </c>
      <c r="AU198" s="23" t="s">
        <v>90</v>
      </c>
      <c r="AY198" s="23" t="s">
        <v>178</v>
      </c>
      <c r="BE198" s="147">
        <f>IF(U198="základná",N198,0)</f>
        <v>0</v>
      </c>
      <c r="BF198" s="147">
        <f>IF(U198="znížená",N198,0)</f>
        <v>0</v>
      </c>
      <c r="BG198" s="147">
        <f>IF(U198="zákl. prenesená",N198,0)</f>
        <v>0</v>
      </c>
      <c r="BH198" s="147">
        <f>IF(U198="zníž. prenesená",N198,0)</f>
        <v>0</v>
      </c>
      <c r="BI198" s="147">
        <f>IF(U198="nulová",N198,0)</f>
        <v>0</v>
      </c>
      <c r="BJ198" s="23" t="s">
        <v>90</v>
      </c>
      <c r="BK198" s="147">
        <f>ROUND(L198*K198,2)</f>
        <v>0</v>
      </c>
      <c r="BL198" s="23" t="s">
        <v>248</v>
      </c>
      <c r="BM198" s="23" t="s">
        <v>746</v>
      </c>
    </row>
    <row r="199" s="1" customFormat="1" ht="24" customHeight="1">
      <c r="B199" s="47"/>
      <c r="C199" s="48"/>
      <c r="D199" s="48"/>
      <c r="E199" s="48"/>
      <c r="F199" s="240" t="s">
        <v>719</v>
      </c>
      <c r="G199" s="68"/>
      <c r="H199" s="68"/>
      <c r="I199" s="68"/>
      <c r="J199" s="48"/>
      <c r="K199" s="48"/>
      <c r="L199" s="48"/>
      <c r="M199" s="48"/>
      <c r="N199" s="48"/>
      <c r="O199" s="48"/>
      <c r="P199" s="48"/>
      <c r="Q199" s="48"/>
      <c r="R199" s="49"/>
      <c r="T199" s="241"/>
      <c r="U199" s="48"/>
      <c r="V199" s="48"/>
      <c r="W199" s="48"/>
      <c r="X199" s="48"/>
      <c r="Y199" s="48"/>
      <c r="Z199" s="48"/>
      <c r="AA199" s="95"/>
      <c r="AT199" s="23" t="s">
        <v>289</v>
      </c>
      <c r="AU199" s="23" t="s">
        <v>90</v>
      </c>
    </row>
    <row r="200" s="1" customFormat="1" ht="16.5" customHeight="1">
      <c r="B200" s="185"/>
      <c r="C200" s="256" t="s">
        <v>306</v>
      </c>
      <c r="D200" s="256" t="s">
        <v>341</v>
      </c>
      <c r="E200" s="257" t="s">
        <v>747</v>
      </c>
      <c r="F200" s="258" t="s">
        <v>748</v>
      </c>
      <c r="G200" s="258"/>
      <c r="H200" s="258"/>
      <c r="I200" s="258"/>
      <c r="J200" s="259" t="s">
        <v>278</v>
      </c>
      <c r="K200" s="260">
        <v>1</v>
      </c>
      <c r="L200" s="261">
        <v>0</v>
      </c>
      <c r="M200" s="261"/>
      <c r="N200" s="262">
        <f>ROUND(L200*K200,2)</f>
        <v>0</v>
      </c>
      <c r="O200" s="226"/>
      <c r="P200" s="226"/>
      <c r="Q200" s="226"/>
      <c r="R200" s="189"/>
      <c r="T200" s="227" t="s">
        <v>5</v>
      </c>
      <c r="U200" s="57" t="s">
        <v>45</v>
      </c>
      <c r="V200" s="48"/>
      <c r="W200" s="228">
        <f>V200*K200</f>
        <v>0</v>
      </c>
      <c r="X200" s="228">
        <v>0.13392000000000001</v>
      </c>
      <c r="Y200" s="228">
        <f>X200*K200</f>
        <v>0.13392000000000001</v>
      </c>
      <c r="Z200" s="228">
        <v>0</v>
      </c>
      <c r="AA200" s="229">
        <f>Z200*K200</f>
        <v>0</v>
      </c>
      <c r="AR200" s="23" t="s">
        <v>319</v>
      </c>
      <c r="AT200" s="23" t="s">
        <v>341</v>
      </c>
      <c r="AU200" s="23" t="s">
        <v>90</v>
      </c>
      <c r="AY200" s="23" t="s">
        <v>178</v>
      </c>
      <c r="BE200" s="147">
        <f>IF(U200="základná",N200,0)</f>
        <v>0</v>
      </c>
      <c r="BF200" s="147">
        <f>IF(U200="znížená",N200,0)</f>
        <v>0</v>
      </c>
      <c r="BG200" s="147">
        <f>IF(U200="zákl. prenesená",N200,0)</f>
        <v>0</v>
      </c>
      <c r="BH200" s="147">
        <f>IF(U200="zníž. prenesená",N200,0)</f>
        <v>0</v>
      </c>
      <c r="BI200" s="147">
        <f>IF(U200="nulová",N200,0)</f>
        <v>0</v>
      </c>
      <c r="BJ200" s="23" t="s">
        <v>90</v>
      </c>
      <c r="BK200" s="147">
        <f>ROUND(L200*K200,2)</f>
        <v>0</v>
      </c>
      <c r="BL200" s="23" t="s">
        <v>248</v>
      </c>
      <c r="BM200" s="23" t="s">
        <v>749</v>
      </c>
    </row>
    <row r="201" s="1" customFormat="1" ht="24" customHeight="1">
      <c r="B201" s="47"/>
      <c r="C201" s="48"/>
      <c r="D201" s="48"/>
      <c r="E201" s="48"/>
      <c r="F201" s="240" t="s">
        <v>719</v>
      </c>
      <c r="G201" s="68"/>
      <c r="H201" s="68"/>
      <c r="I201" s="68"/>
      <c r="J201" s="48"/>
      <c r="K201" s="48"/>
      <c r="L201" s="48"/>
      <c r="M201" s="48"/>
      <c r="N201" s="48"/>
      <c r="O201" s="48"/>
      <c r="P201" s="48"/>
      <c r="Q201" s="48"/>
      <c r="R201" s="49"/>
      <c r="T201" s="241"/>
      <c r="U201" s="48"/>
      <c r="V201" s="48"/>
      <c r="W201" s="48"/>
      <c r="X201" s="48"/>
      <c r="Y201" s="48"/>
      <c r="Z201" s="48"/>
      <c r="AA201" s="95"/>
      <c r="AT201" s="23" t="s">
        <v>289</v>
      </c>
      <c r="AU201" s="23" t="s">
        <v>90</v>
      </c>
    </row>
    <row r="202" s="1" customFormat="1" ht="16.5" customHeight="1">
      <c r="B202" s="185"/>
      <c r="C202" s="256" t="s">
        <v>310</v>
      </c>
      <c r="D202" s="256" t="s">
        <v>341</v>
      </c>
      <c r="E202" s="257" t="s">
        <v>750</v>
      </c>
      <c r="F202" s="258" t="s">
        <v>751</v>
      </c>
      <c r="G202" s="258"/>
      <c r="H202" s="258"/>
      <c r="I202" s="258"/>
      <c r="J202" s="259" t="s">
        <v>278</v>
      </c>
      <c r="K202" s="260">
        <v>1</v>
      </c>
      <c r="L202" s="261">
        <v>0</v>
      </c>
      <c r="M202" s="261"/>
      <c r="N202" s="262">
        <f>ROUND(L202*K202,2)</f>
        <v>0</v>
      </c>
      <c r="O202" s="226"/>
      <c r="P202" s="226"/>
      <c r="Q202" s="226"/>
      <c r="R202" s="189"/>
      <c r="T202" s="227" t="s">
        <v>5</v>
      </c>
      <c r="U202" s="57" t="s">
        <v>45</v>
      </c>
      <c r="V202" s="48"/>
      <c r="W202" s="228">
        <f>V202*K202</f>
        <v>0</v>
      </c>
      <c r="X202" s="228">
        <v>0.1111</v>
      </c>
      <c r="Y202" s="228">
        <f>X202*K202</f>
        <v>0.1111</v>
      </c>
      <c r="Z202" s="228">
        <v>0</v>
      </c>
      <c r="AA202" s="229">
        <f>Z202*K202</f>
        <v>0</v>
      </c>
      <c r="AR202" s="23" t="s">
        <v>319</v>
      </c>
      <c r="AT202" s="23" t="s">
        <v>341</v>
      </c>
      <c r="AU202" s="23" t="s">
        <v>90</v>
      </c>
      <c r="AY202" s="23" t="s">
        <v>178</v>
      </c>
      <c r="BE202" s="147">
        <f>IF(U202="základná",N202,0)</f>
        <v>0</v>
      </c>
      <c r="BF202" s="147">
        <f>IF(U202="znížená",N202,0)</f>
        <v>0</v>
      </c>
      <c r="BG202" s="147">
        <f>IF(U202="zákl. prenesená",N202,0)</f>
        <v>0</v>
      </c>
      <c r="BH202" s="147">
        <f>IF(U202="zníž. prenesená",N202,0)</f>
        <v>0</v>
      </c>
      <c r="BI202" s="147">
        <f>IF(U202="nulová",N202,0)</f>
        <v>0</v>
      </c>
      <c r="BJ202" s="23" t="s">
        <v>90</v>
      </c>
      <c r="BK202" s="147">
        <f>ROUND(L202*K202,2)</f>
        <v>0</v>
      </c>
      <c r="BL202" s="23" t="s">
        <v>248</v>
      </c>
      <c r="BM202" s="23" t="s">
        <v>752</v>
      </c>
    </row>
    <row r="203" s="1" customFormat="1" ht="24" customHeight="1">
      <c r="B203" s="47"/>
      <c r="C203" s="48"/>
      <c r="D203" s="48"/>
      <c r="E203" s="48"/>
      <c r="F203" s="240" t="s">
        <v>719</v>
      </c>
      <c r="G203" s="68"/>
      <c r="H203" s="68"/>
      <c r="I203" s="68"/>
      <c r="J203" s="48"/>
      <c r="K203" s="48"/>
      <c r="L203" s="48"/>
      <c r="M203" s="48"/>
      <c r="N203" s="48"/>
      <c r="O203" s="48"/>
      <c r="P203" s="48"/>
      <c r="Q203" s="48"/>
      <c r="R203" s="49"/>
      <c r="T203" s="241"/>
      <c r="U203" s="48"/>
      <c r="V203" s="48"/>
      <c r="W203" s="48"/>
      <c r="X203" s="48"/>
      <c r="Y203" s="48"/>
      <c r="Z203" s="48"/>
      <c r="AA203" s="95"/>
      <c r="AT203" s="23" t="s">
        <v>289</v>
      </c>
      <c r="AU203" s="23" t="s">
        <v>90</v>
      </c>
    </row>
    <row r="204" s="1" customFormat="1" ht="16.5" customHeight="1">
      <c r="B204" s="185"/>
      <c r="C204" s="256" t="s">
        <v>315</v>
      </c>
      <c r="D204" s="256" t="s">
        <v>341</v>
      </c>
      <c r="E204" s="257" t="s">
        <v>753</v>
      </c>
      <c r="F204" s="258" t="s">
        <v>754</v>
      </c>
      <c r="G204" s="258"/>
      <c r="H204" s="258"/>
      <c r="I204" s="258"/>
      <c r="J204" s="259" t="s">
        <v>278</v>
      </c>
      <c r="K204" s="260">
        <v>1</v>
      </c>
      <c r="L204" s="261">
        <v>0</v>
      </c>
      <c r="M204" s="261"/>
      <c r="N204" s="262">
        <f>ROUND(L204*K204,2)</f>
        <v>0</v>
      </c>
      <c r="O204" s="226"/>
      <c r="P204" s="226"/>
      <c r="Q204" s="226"/>
      <c r="R204" s="189"/>
      <c r="T204" s="227" t="s">
        <v>5</v>
      </c>
      <c r="U204" s="57" t="s">
        <v>45</v>
      </c>
      <c r="V204" s="48"/>
      <c r="W204" s="228">
        <f>V204*K204</f>
        <v>0</v>
      </c>
      <c r="X204" s="228">
        <v>0.051749999999999997</v>
      </c>
      <c r="Y204" s="228">
        <f>X204*K204</f>
        <v>0.051749999999999997</v>
      </c>
      <c r="Z204" s="228">
        <v>0</v>
      </c>
      <c r="AA204" s="229">
        <f>Z204*K204</f>
        <v>0</v>
      </c>
      <c r="AR204" s="23" t="s">
        <v>319</v>
      </c>
      <c r="AT204" s="23" t="s">
        <v>341</v>
      </c>
      <c r="AU204" s="23" t="s">
        <v>90</v>
      </c>
      <c r="AY204" s="23" t="s">
        <v>178</v>
      </c>
      <c r="BE204" s="147">
        <f>IF(U204="základná",N204,0)</f>
        <v>0</v>
      </c>
      <c r="BF204" s="147">
        <f>IF(U204="znížená",N204,0)</f>
        <v>0</v>
      </c>
      <c r="BG204" s="147">
        <f>IF(U204="zákl. prenesená",N204,0)</f>
        <v>0</v>
      </c>
      <c r="BH204" s="147">
        <f>IF(U204="zníž. prenesená",N204,0)</f>
        <v>0</v>
      </c>
      <c r="BI204" s="147">
        <f>IF(U204="nulová",N204,0)</f>
        <v>0</v>
      </c>
      <c r="BJ204" s="23" t="s">
        <v>90</v>
      </c>
      <c r="BK204" s="147">
        <f>ROUND(L204*K204,2)</f>
        <v>0</v>
      </c>
      <c r="BL204" s="23" t="s">
        <v>248</v>
      </c>
      <c r="BM204" s="23" t="s">
        <v>755</v>
      </c>
    </row>
    <row r="205" s="1" customFormat="1" ht="24" customHeight="1">
      <c r="B205" s="47"/>
      <c r="C205" s="48"/>
      <c r="D205" s="48"/>
      <c r="E205" s="48"/>
      <c r="F205" s="240" t="s">
        <v>719</v>
      </c>
      <c r="G205" s="68"/>
      <c r="H205" s="68"/>
      <c r="I205" s="68"/>
      <c r="J205" s="48"/>
      <c r="K205" s="48"/>
      <c r="L205" s="48"/>
      <c r="M205" s="48"/>
      <c r="N205" s="48"/>
      <c r="O205" s="48"/>
      <c r="P205" s="48"/>
      <c r="Q205" s="48"/>
      <c r="R205" s="49"/>
      <c r="T205" s="241"/>
      <c r="U205" s="48"/>
      <c r="V205" s="48"/>
      <c r="W205" s="48"/>
      <c r="X205" s="48"/>
      <c r="Y205" s="48"/>
      <c r="Z205" s="48"/>
      <c r="AA205" s="95"/>
      <c r="AT205" s="23" t="s">
        <v>289</v>
      </c>
      <c r="AU205" s="23" t="s">
        <v>90</v>
      </c>
    </row>
    <row r="206" s="1" customFormat="1" ht="16.5" customHeight="1">
      <c r="B206" s="185"/>
      <c r="C206" s="256" t="s">
        <v>319</v>
      </c>
      <c r="D206" s="256" t="s">
        <v>341</v>
      </c>
      <c r="E206" s="257" t="s">
        <v>756</v>
      </c>
      <c r="F206" s="258" t="s">
        <v>757</v>
      </c>
      <c r="G206" s="258"/>
      <c r="H206" s="258"/>
      <c r="I206" s="258"/>
      <c r="J206" s="259" t="s">
        <v>278</v>
      </c>
      <c r="K206" s="260">
        <v>1</v>
      </c>
      <c r="L206" s="261">
        <v>0</v>
      </c>
      <c r="M206" s="261"/>
      <c r="N206" s="262">
        <f>ROUND(L206*K206,2)</f>
        <v>0</v>
      </c>
      <c r="O206" s="226"/>
      <c r="P206" s="226"/>
      <c r="Q206" s="226"/>
      <c r="R206" s="189"/>
      <c r="T206" s="227" t="s">
        <v>5</v>
      </c>
      <c r="U206" s="57" t="s">
        <v>45</v>
      </c>
      <c r="V206" s="48"/>
      <c r="W206" s="228">
        <f>V206*K206</f>
        <v>0</v>
      </c>
      <c r="X206" s="228">
        <v>0.29399999999999998</v>
      </c>
      <c r="Y206" s="228">
        <f>X206*K206</f>
        <v>0.29399999999999998</v>
      </c>
      <c r="Z206" s="228">
        <v>0</v>
      </c>
      <c r="AA206" s="229">
        <f>Z206*K206</f>
        <v>0</v>
      </c>
      <c r="AR206" s="23" t="s">
        <v>319</v>
      </c>
      <c r="AT206" s="23" t="s">
        <v>341</v>
      </c>
      <c r="AU206" s="23" t="s">
        <v>90</v>
      </c>
      <c r="AY206" s="23" t="s">
        <v>178</v>
      </c>
      <c r="BE206" s="147">
        <f>IF(U206="základná",N206,0)</f>
        <v>0</v>
      </c>
      <c r="BF206" s="147">
        <f>IF(U206="znížená",N206,0)</f>
        <v>0</v>
      </c>
      <c r="BG206" s="147">
        <f>IF(U206="zákl. prenesená",N206,0)</f>
        <v>0</v>
      </c>
      <c r="BH206" s="147">
        <f>IF(U206="zníž. prenesená",N206,0)</f>
        <v>0</v>
      </c>
      <c r="BI206" s="147">
        <f>IF(U206="nulová",N206,0)</f>
        <v>0</v>
      </c>
      <c r="BJ206" s="23" t="s">
        <v>90</v>
      </c>
      <c r="BK206" s="147">
        <f>ROUND(L206*K206,2)</f>
        <v>0</v>
      </c>
      <c r="BL206" s="23" t="s">
        <v>248</v>
      </c>
      <c r="BM206" s="23" t="s">
        <v>758</v>
      </c>
    </row>
    <row r="207" s="1" customFormat="1" ht="24" customHeight="1">
      <c r="B207" s="47"/>
      <c r="C207" s="48"/>
      <c r="D207" s="48"/>
      <c r="E207" s="48"/>
      <c r="F207" s="240" t="s">
        <v>719</v>
      </c>
      <c r="G207" s="68"/>
      <c r="H207" s="68"/>
      <c r="I207" s="68"/>
      <c r="J207" s="48"/>
      <c r="K207" s="48"/>
      <c r="L207" s="48"/>
      <c r="M207" s="48"/>
      <c r="N207" s="48"/>
      <c r="O207" s="48"/>
      <c r="P207" s="48"/>
      <c r="Q207" s="48"/>
      <c r="R207" s="49"/>
      <c r="T207" s="241"/>
      <c r="U207" s="48"/>
      <c r="V207" s="48"/>
      <c r="W207" s="48"/>
      <c r="X207" s="48"/>
      <c r="Y207" s="48"/>
      <c r="Z207" s="48"/>
      <c r="AA207" s="95"/>
      <c r="AT207" s="23" t="s">
        <v>289</v>
      </c>
      <c r="AU207" s="23" t="s">
        <v>90</v>
      </c>
    </row>
    <row r="208" s="1" customFormat="1" ht="38.25" customHeight="1">
      <c r="B208" s="185"/>
      <c r="C208" s="220" t="s">
        <v>323</v>
      </c>
      <c r="D208" s="220" t="s">
        <v>179</v>
      </c>
      <c r="E208" s="221" t="s">
        <v>395</v>
      </c>
      <c r="F208" s="222" t="s">
        <v>396</v>
      </c>
      <c r="G208" s="222"/>
      <c r="H208" s="222"/>
      <c r="I208" s="222"/>
      <c r="J208" s="223" t="s">
        <v>349</v>
      </c>
      <c r="K208" s="263">
        <v>0</v>
      </c>
      <c r="L208" s="225">
        <v>0</v>
      </c>
      <c r="M208" s="225"/>
      <c r="N208" s="226">
        <f>ROUND(L208*K208,2)</f>
        <v>0</v>
      </c>
      <c r="O208" s="226"/>
      <c r="P208" s="226"/>
      <c r="Q208" s="226"/>
      <c r="R208" s="189"/>
      <c r="T208" s="227" t="s">
        <v>5</v>
      </c>
      <c r="U208" s="57" t="s">
        <v>45</v>
      </c>
      <c r="V208" s="48"/>
      <c r="W208" s="228">
        <f>V208*K208</f>
        <v>0</v>
      </c>
      <c r="X208" s="228">
        <v>0</v>
      </c>
      <c r="Y208" s="228">
        <f>X208*K208</f>
        <v>0</v>
      </c>
      <c r="Z208" s="228">
        <v>0</v>
      </c>
      <c r="AA208" s="229">
        <f>Z208*K208</f>
        <v>0</v>
      </c>
      <c r="AR208" s="23" t="s">
        <v>248</v>
      </c>
      <c r="AT208" s="23" t="s">
        <v>179</v>
      </c>
      <c r="AU208" s="23" t="s">
        <v>90</v>
      </c>
      <c r="AY208" s="23" t="s">
        <v>178</v>
      </c>
      <c r="BE208" s="147">
        <f>IF(U208="základná",N208,0)</f>
        <v>0</v>
      </c>
      <c r="BF208" s="147">
        <f>IF(U208="znížená",N208,0)</f>
        <v>0</v>
      </c>
      <c r="BG208" s="147">
        <f>IF(U208="zákl. prenesená",N208,0)</f>
        <v>0</v>
      </c>
      <c r="BH208" s="147">
        <f>IF(U208="zníž. prenesená",N208,0)</f>
        <v>0</v>
      </c>
      <c r="BI208" s="147">
        <f>IF(U208="nulová",N208,0)</f>
        <v>0</v>
      </c>
      <c r="BJ208" s="23" t="s">
        <v>90</v>
      </c>
      <c r="BK208" s="147">
        <f>ROUND(L208*K208,2)</f>
        <v>0</v>
      </c>
      <c r="BL208" s="23" t="s">
        <v>248</v>
      </c>
      <c r="BM208" s="23" t="s">
        <v>759</v>
      </c>
    </row>
    <row r="209" s="10" customFormat="1" ht="37.44" customHeight="1">
      <c r="B209" s="207"/>
      <c r="C209" s="208"/>
      <c r="D209" s="209" t="s">
        <v>151</v>
      </c>
      <c r="E209" s="209"/>
      <c r="F209" s="209"/>
      <c r="G209" s="209"/>
      <c r="H209" s="209"/>
      <c r="I209" s="209"/>
      <c r="J209" s="209"/>
      <c r="K209" s="209"/>
      <c r="L209" s="209"/>
      <c r="M209" s="209"/>
      <c r="N209" s="264">
        <f>BK209</f>
        <v>0</v>
      </c>
      <c r="O209" s="265"/>
      <c r="P209" s="265"/>
      <c r="Q209" s="265"/>
      <c r="R209" s="210"/>
      <c r="T209" s="211"/>
      <c r="U209" s="208"/>
      <c r="V209" s="208"/>
      <c r="W209" s="212">
        <f>SUM(W210:W211)</f>
        <v>0</v>
      </c>
      <c r="X209" s="208"/>
      <c r="Y209" s="212">
        <f>SUM(Y210:Y211)</f>
        <v>0</v>
      </c>
      <c r="Z209" s="208"/>
      <c r="AA209" s="213">
        <f>SUM(AA210:AA211)</f>
        <v>0</v>
      </c>
      <c r="AR209" s="214" t="s">
        <v>183</v>
      </c>
      <c r="AT209" s="215" t="s">
        <v>77</v>
      </c>
      <c r="AU209" s="215" t="s">
        <v>78</v>
      </c>
      <c r="AY209" s="214" t="s">
        <v>178</v>
      </c>
      <c r="BK209" s="216">
        <f>SUM(BK210:BK211)</f>
        <v>0</v>
      </c>
    </row>
    <row r="210" s="1" customFormat="1" ht="38.25" customHeight="1">
      <c r="B210" s="185"/>
      <c r="C210" s="220" t="s">
        <v>327</v>
      </c>
      <c r="D210" s="220" t="s">
        <v>179</v>
      </c>
      <c r="E210" s="221" t="s">
        <v>440</v>
      </c>
      <c r="F210" s="222" t="s">
        <v>441</v>
      </c>
      <c r="G210" s="222"/>
      <c r="H210" s="222"/>
      <c r="I210" s="222"/>
      <c r="J210" s="223" t="s">
        <v>442</v>
      </c>
      <c r="K210" s="224">
        <v>22</v>
      </c>
      <c r="L210" s="225">
        <v>0</v>
      </c>
      <c r="M210" s="225"/>
      <c r="N210" s="226">
        <f>ROUND(L210*K210,2)</f>
        <v>0</v>
      </c>
      <c r="O210" s="226"/>
      <c r="P210" s="226"/>
      <c r="Q210" s="226"/>
      <c r="R210" s="189"/>
      <c r="T210" s="227" t="s">
        <v>5</v>
      </c>
      <c r="U210" s="57" t="s">
        <v>45</v>
      </c>
      <c r="V210" s="48"/>
      <c r="W210" s="228">
        <f>V210*K210</f>
        <v>0</v>
      </c>
      <c r="X210" s="228">
        <v>0</v>
      </c>
      <c r="Y210" s="228">
        <f>X210*K210</f>
        <v>0</v>
      </c>
      <c r="Z210" s="228">
        <v>0</v>
      </c>
      <c r="AA210" s="229">
        <f>Z210*K210</f>
        <v>0</v>
      </c>
      <c r="AR210" s="23" t="s">
        <v>443</v>
      </c>
      <c r="AT210" s="23" t="s">
        <v>179</v>
      </c>
      <c r="AU210" s="23" t="s">
        <v>85</v>
      </c>
      <c r="AY210" s="23" t="s">
        <v>178</v>
      </c>
      <c r="BE210" s="147">
        <f>IF(U210="základná",N210,0)</f>
        <v>0</v>
      </c>
      <c r="BF210" s="147">
        <f>IF(U210="znížená",N210,0)</f>
        <v>0</v>
      </c>
      <c r="BG210" s="147">
        <f>IF(U210="zákl. prenesená",N210,0)</f>
        <v>0</v>
      </c>
      <c r="BH210" s="147">
        <f>IF(U210="zníž. prenesená",N210,0)</f>
        <v>0</v>
      </c>
      <c r="BI210" s="147">
        <f>IF(U210="nulová",N210,0)</f>
        <v>0</v>
      </c>
      <c r="BJ210" s="23" t="s">
        <v>90</v>
      </c>
      <c r="BK210" s="147">
        <f>ROUND(L210*K210,2)</f>
        <v>0</v>
      </c>
      <c r="BL210" s="23" t="s">
        <v>443</v>
      </c>
      <c r="BM210" s="23" t="s">
        <v>760</v>
      </c>
    </row>
    <row r="211" s="1" customFormat="1" ht="16.5" customHeight="1">
      <c r="B211" s="185"/>
      <c r="C211" s="256" t="s">
        <v>331</v>
      </c>
      <c r="D211" s="256" t="s">
        <v>341</v>
      </c>
      <c r="E211" s="257" t="s">
        <v>446</v>
      </c>
      <c r="F211" s="258" t="s">
        <v>447</v>
      </c>
      <c r="G211" s="258"/>
      <c r="H211" s="258"/>
      <c r="I211" s="258"/>
      <c r="J211" s="259" t="s">
        <v>448</v>
      </c>
      <c r="K211" s="260">
        <v>1</v>
      </c>
      <c r="L211" s="261">
        <v>0</v>
      </c>
      <c r="M211" s="261"/>
      <c r="N211" s="262">
        <f>ROUND(L211*K211,2)</f>
        <v>0</v>
      </c>
      <c r="O211" s="226"/>
      <c r="P211" s="226"/>
      <c r="Q211" s="226"/>
      <c r="R211" s="189"/>
      <c r="T211" s="227" t="s">
        <v>5</v>
      </c>
      <c r="U211" s="57" t="s">
        <v>45</v>
      </c>
      <c r="V211" s="48"/>
      <c r="W211" s="228">
        <f>V211*K211</f>
        <v>0</v>
      </c>
      <c r="X211" s="228">
        <v>0</v>
      </c>
      <c r="Y211" s="228">
        <f>X211*K211</f>
        <v>0</v>
      </c>
      <c r="Z211" s="228">
        <v>0</v>
      </c>
      <c r="AA211" s="229">
        <f>Z211*K211</f>
        <v>0</v>
      </c>
      <c r="AR211" s="23" t="s">
        <v>443</v>
      </c>
      <c r="AT211" s="23" t="s">
        <v>341</v>
      </c>
      <c r="AU211" s="23" t="s">
        <v>85</v>
      </c>
      <c r="AY211" s="23" t="s">
        <v>178</v>
      </c>
      <c r="BE211" s="147">
        <f>IF(U211="základná",N211,0)</f>
        <v>0</v>
      </c>
      <c r="BF211" s="147">
        <f>IF(U211="znížená",N211,0)</f>
        <v>0</v>
      </c>
      <c r="BG211" s="147">
        <f>IF(U211="zákl. prenesená",N211,0)</f>
        <v>0</v>
      </c>
      <c r="BH211" s="147">
        <f>IF(U211="zníž. prenesená",N211,0)</f>
        <v>0</v>
      </c>
      <c r="BI211" s="147">
        <f>IF(U211="nulová",N211,0)</f>
        <v>0</v>
      </c>
      <c r="BJ211" s="23" t="s">
        <v>90</v>
      </c>
      <c r="BK211" s="147">
        <f>ROUND(L211*K211,2)</f>
        <v>0</v>
      </c>
      <c r="BL211" s="23" t="s">
        <v>443</v>
      </c>
      <c r="BM211" s="23" t="s">
        <v>761</v>
      </c>
    </row>
    <row r="212" s="10" customFormat="1" ht="37.44" customHeight="1">
      <c r="B212" s="207"/>
      <c r="C212" s="208"/>
      <c r="D212" s="209" t="s">
        <v>152</v>
      </c>
      <c r="E212" s="209"/>
      <c r="F212" s="209"/>
      <c r="G212" s="209"/>
      <c r="H212" s="209"/>
      <c r="I212" s="209"/>
      <c r="J212" s="209"/>
      <c r="K212" s="209"/>
      <c r="L212" s="209"/>
      <c r="M212" s="209"/>
      <c r="N212" s="254">
        <f>BK212</f>
        <v>0</v>
      </c>
      <c r="O212" s="255"/>
      <c r="P212" s="255"/>
      <c r="Q212" s="255"/>
      <c r="R212" s="210"/>
      <c r="T212" s="211"/>
      <c r="U212" s="208"/>
      <c r="V212" s="208"/>
      <c r="W212" s="212">
        <f>W213</f>
        <v>0</v>
      </c>
      <c r="X212" s="208"/>
      <c r="Y212" s="212">
        <f>Y213</f>
        <v>0</v>
      </c>
      <c r="Z212" s="208"/>
      <c r="AA212" s="213">
        <f>AA213</f>
        <v>0</v>
      </c>
      <c r="AR212" s="214" t="s">
        <v>197</v>
      </c>
      <c r="AT212" s="215" t="s">
        <v>77</v>
      </c>
      <c r="AU212" s="215" t="s">
        <v>78</v>
      </c>
      <c r="AY212" s="214" t="s">
        <v>178</v>
      </c>
      <c r="BK212" s="216">
        <f>BK213</f>
        <v>0</v>
      </c>
    </row>
    <row r="213" s="10" customFormat="1" ht="19.92" customHeight="1">
      <c r="B213" s="207"/>
      <c r="C213" s="208"/>
      <c r="D213" s="217" t="s">
        <v>153</v>
      </c>
      <c r="E213" s="217"/>
      <c r="F213" s="217"/>
      <c r="G213" s="217"/>
      <c r="H213" s="217"/>
      <c r="I213" s="217"/>
      <c r="J213" s="217"/>
      <c r="K213" s="217"/>
      <c r="L213" s="217"/>
      <c r="M213" s="217"/>
      <c r="N213" s="218">
        <f>BK213</f>
        <v>0</v>
      </c>
      <c r="O213" s="219"/>
      <c r="P213" s="219"/>
      <c r="Q213" s="219"/>
      <c r="R213" s="210"/>
      <c r="T213" s="211"/>
      <c r="U213" s="208"/>
      <c r="V213" s="208"/>
      <c r="W213" s="212">
        <f>W214</f>
        <v>0</v>
      </c>
      <c r="X213" s="208"/>
      <c r="Y213" s="212">
        <f>Y214</f>
        <v>0</v>
      </c>
      <c r="Z213" s="208"/>
      <c r="AA213" s="213">
        <f>AA214</f>
        <v>0</v>
      </c>
      <c r="AR213" s="214" t="s">
        <v>197</v>
      </c>
      <c r="AT213" s="215" t="s">
        <v>77</v>
      </c>
      <c r="AU213" s="215" t="s">
        <v>85</v>
      </c>
      <c r="AY213" s="214" t="s">
        <v>178</v>
      </c>
      <c r="BK213" s="216">
        <f>BK214</f>
        <v>0</v>
      </c>
    </row>
    <row r="214" s="1" customFormat="1" ht="38.25" customHeight="1">
      <c r="B214" s="185"/>
      <c r="C214" s="220" t="s">
        <v>335</v>
      </c>
      <c r="D214" s="220" t="s">
        <v>179</v>
      </c>
      <c r="E214" s="221" t="s">
        <v>451</v>
      </c>
      <c r="F214" s="222" t="s">
        <v>452</v>
      </c>
      <c r="G214" s="222"/>
      <c r="H214" s="222"/>
      <c r="I214" s="222"/>
      <c r="J214" s="223" t="s">
        <v>448</v>
      </c>
      <c r="K214" s="224">
        <v>1</v>
      </c>
      <c r="L214" s="225">
        <v>0</v>
      </c>
      <c r="M214" s="225"/>
      <c r="N214" s="226">
        <f>ROUND(L214*K214,2)</f>
        <v>0</v>
      </c>
      <c r="O214" s="226"/>
      <c r="P214" s="226"/>
      <c r="Q214" s="226"/>
      <c r="R214" s="189"/>
      <c r="T214" s="227" t="s">
        <v>5</v>
      </c>
      <c r="U214" s="57" t="s">
        <v>45</v>
      </c>
      <c r="V214" s="48"/>
      <c r="W214" s="228">
        <f>V214*K214</f>
        <v>0</v>
      </c>
      <c r="X214" s="228">
        <v>0</v>
      </c>
      <c r="Y214" s="228">
        <f>X214*K214</f>
        <v>0</v>
      </c>
      <c r="Z214" s="228">
        <v>0</v>
      </c>
      <c r="AA214" s="229">
        <f>Z214*K214</f>
        <v>0</v>
      </c>
      <c r="AR214" s="23" t="s">
        <v>453</v>
      </c>
      <c r="AT214" s="23" t="s">
        <v>179</v>
      </c>
      <c r="AU214" s="23" t="s">
        <v>90</v>
      </c>
      <c r="AY214" s="23" t="s">
        <v>178</v>
      </c>
      <c r="BE214" s="147">
        <f>IF(U214="základná",N214,0)</f>
        <v>0</v>
      </c>
      <c r="BF214" s="147">
        <f>IF(U214="znížená",N214,0)</f>
        <v>0</v>
      </c>
      <c r="BG214" s="147">
        <f>IF(U214="zákl. prenesená",N214,0)</f>
        <v>0</v>
      </c>
      <c r="BH214" s="147">
        <f>IF(U214="zníž. prenesená",N214,0)</f>
        <v>0</v>
      </c>
      <c r="BI214" s="147">
        <f>IF(U214="nulová",N214,0)</f>
        <v>0</v>
      </c>
      <c r="BJ214" s="23" t="s">
        <v>90</v>
      </c>
      <c r="BK214" s="147">
        <f>ROUND(L214*K214,2)</f>
        <v>0</v>
      </c>
      <c r="BL214" s="23" t="s">
        <v>453</v>
      </c>
      <c r="BM214" s="23" t="s">
        <v>762</v>
      </c>
    </row>
    <row r="215" s="1" customFormat="1" ht="49.92" customHeight="1">
      <c r="B215" s="47"/>
      <c r="C215" s="48"/>
      <c r="D215" s="209" t="s">
        <v>455</v>
      </c>
      <c r="E215" s="48"/>
      <c r="F215" s="48"/>
      <c r="G215" s="48"/>
      <c r="H215" s="48"/>
      <c r="I215" s="48"/>
      <c r="J215" s="48"/>
      <c r="K215" s="48"/>
      <c r="L215" s="48"/>
      <c r="M215" s="48"/>
      <c r="N215" s="264">
        <f>BK215</f>
        <v>0</v>
      </c>
      <c r="O215" s="265"/>
      <c r="P215" s="265"/>
      <c r="Q215" s="265"/>
      <c r="R215" s="49"/>
      <c r="T215" s="241"/>
      <c r="U215" s="48"/>
      <c r="V215" s="48"/>
      <c r="W215" s="48"/>
      <c r="X215" s="48"/>
      <c r="Y215" s="48"/>
      <c r="Z215" s="48"/>
      <c r="AA215" s="95"/>
      <c r="AT215" s="23" t="s">
        <v>77</v>
      </c>
      <c r="AU215" s="23" t="s">
        <v>78</v>
      </c>
      <c r="AY215" s="23" t="s">
        <v>456</v>
      </c>
      <c r="BK215" s="147">
        <f>SUM(BK216:BK220)</f>
        <v>0</v>
      </c>
    </row>
    <row r="216" s="1" customFormat="1" ht="22.32" customHeight="1">
      <c r="B216" s="47"/>
      <c r="C216" s="266" t="s">
        <v>5</v>
      </c>
      <c r="D216" s="266" t="s">
        <v>179</v>
      </c>
      <c r="E216" s="267" t="s">
        <v>5</v>
      </c>
      <c r="F216" s="268" t="s">
        <v>5</v>
      </c>
      <c r="G216" s="268"/>
      <c r="H216" s="268"/>
      <c r="I216" s="268"/>
      <c r="J216" s="269" t="s">
        <v>5</v>
      </c>
      <c r="K216" s="263"/>
      <c r="L216" s="225"/>
      <c r="M216" s="270"/>
      <c r="N216" s="270">
        <f>BK216</f>
        <v>0</v>
      </c>
      <c r="O216" s="270"/>
      <c r="P216" s="270"/>
      <c r="Q216" s="270"/>
      <c r="R216" s="49"/>
      <c r="T216" s="227" t="s">
        <v>5</v>
      </c>
      <c r="U216" s="271" t="s">
        <v>45</v>
      </c>
      <c r="V216" s="48"/>
      <c r="W216" s="48"/>
      <c r="X216" s="48"/>
      <c r="Y216" s="48"/>
      <c r="Z216" s="48"/>
      <c r="AA216" s="95"/>
      <c r="AT216" s="23" t="s">
        <v>456</v>
      </c>
      <c r="AU216" s="23" t="s">
        <v>85</v>
      </c>
      <c r="AY216" s="23" t="s">
        <v>456</v>
      </c>
      <c r="BE216" s="147">
        <f>IF(U216="základná",N216,0)</f>
        <v>0</v>
      </c>
      <c r="BF216" s="147">
        <f>IF(U216="znížená",N216,0)</f>
        <v>0</v>
      </c>
      <c r="BG216" s="147">
        <f>IF(U216="zákl. prenesená",N216,0)</f>
        <v>0</v>
      </c>
      <c r="BH216" s="147">
        <f>IF(U216="zníž. prenesená",N216,0)</f>
        <v>0</v>
      </c>
      <c r="BI216" s="147">
        <f>IF(U216="nulová",N216,0)</f>
        <v>0</v>
      </c>
      <c r="BJ216" s="23" t="s">
        <v>90</v>
      </c>
      <c r="BK216" s="147">
        <f>L216*K216</f>
        <v>0</v>
      </c>
    </row>
    <row r="217" s="1" customFormat="1" ht="22.32" customHeight="1">
      <c r="B217" s="47"/>
      <c r="C217" s="266" t="s">
        <v>5</v>
      </c>
      <c r="D217" s="266" t="s">
        <v>179</v>
      </c>
      <c r="E217" s="267" t="s">
        <v>5</v>
      </c>
      <c r="F217" s="268" t="s">
        <v>5</v>
      </c>
      <c r="G217" s="268"/>
      <c r="H217" s="268"/>
      <c r="I217" s="268"/>
      <c r="J217" s="269" t="s">
        <v>5</v>
      </c>
      <c r="K217" s="263"/>
      <c r="L217" s="225"/>
      <c r="M217" s="270"/>
      <c r="N217" s="270">
        <f>BK217</f>
        <v>0</v>
      </c>
      <c r="O217" s="270"/>
      <c r="P217" s="270"/>
      <c r="Q217" s="270"/>
      <c r="R217" s="49"/>
      <c r="T217" s="227" t="s">
        <v>5</v>
      </c>
      <c r="U217" s="271" t="s">
        <v>45</v>
      </c>
      <c r="V217" s="48"/>
      <c r="W217" s="48"/>
      <c r="X217" s="48"/>
      <c r="Y217" s="48"/>
      <c r="Z217" s="48"/>
      <c r="AA217" s="95"/>
      <c r="AT217" s="23" t="s">
        <v>456</v>
      </c>
      <c r="AU217" s="23" t="s">
        <v>85</v>
      </c>
      <c r="AY217" s="23" t="s">
        <v>456</v>
      </c>
      <c r="BE217" s="147">
        <f>IF(U217="základná",N217,0)</f>
        <v>0</v>
      </c>
      <c r="BF217" s="147">
        <f>IF(U217="znížená",N217,0)</f>
        <v>0</v>
      </c>
      <c r="BG217" s="147">
        <f>IF(U217="zákl. prenesená",N217,0)</f>
        <v>0</v>
      </c>
      <c r="BH217" s="147">
        <f>IF(U217="zníž. prenesená",N217,0)</f>
        <v>0</v>
      </c>
      <c r="BI217" s="147">
        <f>IF(U217="nulová",N217,0)</f>
        <v>0</v>
      </c>
      <c r="BJ217" s="23" t="s">
        <v>90</v>
      </c>
      <c r="BK217" s="147">
        <f>L217*K217</f>
        <v>0</v>
      </c>
    </row>
    <row r="218" s="1" customFormat="1" ht="22.32" customHeight="1">
      <c r="B218" s="47"/>
      <c r="C218" s="266" t="s">
        <v>5</v>
      </c>
      <c r="D218" s="266" t="s">
        <v>179</v>
      </c>
      <c r="E218" s="267" t="s">
        <v>5</v>
      </c>
      <c r="F218" s="268" t="s">
        <v>5</v>
      </c>
      <c r="G218" s="268"/>
      <c r="H218" s="268"/>
      <c r="I218" s="268"/>
      <c r="J218" s="269" t="s">
        <v>5</v>
      </c>
      <c r="K218" s="263"/>
      <c r="L218" s="225"/>
      <c r="M218" s="270"/>
      <c r="N218" s="270">
        <f>BK218</f>
        <v>0</v>
      </c>
      <c r="O218" s="270"/>
      <c r="P218" s="270"/>
      <c r="Q218" s="270"/>
      <c r="R218" s="49"/>
      <c r="T218" s="227" t="s">
        <v>5</v>
      </c>
      <c r="U218" s="271" t="s">
        <v>45</v>
      </c>
      <c r="V218" s="48"/>
      <c r="W218" s="48"/>
      <c r="X218" s="48"/>
      <c r="Y218" s="48"/>
      <c r="Z218" s="48"/>
      <c r="AA218" s="95"/>
      <c r="AT218" s="23" t="s">
        <v>456</v>
      </c>
      <c r="AU218" s="23" t="s">
        <v>85</v>
      </c>
      <c r="AY218" s="23" t="s">
        <v>456</v>
      </c>
      <c r="BE218" s="147">
        <f>IF(U218="základná",N218,0)</f>
        <v>0</v>
      </c>
      <c r="BF218" s="147">
        <f>IF(U218="znížená",N218,0)</f>
        <v>0</v>
      </c>
      <c r="BG218" s="147">
        <f>IF(U218="zákl. prenesená",N218,0)</f>
        <v>0</v>
      </c>
      <c r="BH218" s="147">
        <f>IF(U218="zníž. prenesená",N218,0)</f>
        <v>0</v>
      </c>
      <c r="BI218" s="147">
        <f>IF(U218="nulová",N218,0)</f>
        <v>0</v>
      </c>
      <c r="BJ218" s="23" t="s">
        <v>90</v>
      </c>
      <c r="BK218" s="147">
        <f>L218*K218</f>
        <v>0</v>
      </c>
    </row>
    <row r="219" s="1" customFormat="1" ht="22.32" customHeight="1">
      <c r="B219" s="47"/>
      <c r="C219" s="266" t="s">
        <v>5</v>
      </c>
      <c r="D219" s="266" t="s">
        <v>179</v>
      </c>
      <c r="E219" s="267" t="s">
        <v>5</v>
      </c>
      <c r="F219" s="268" t="s">
        <v>5</v>
      </c>
      <c r="G219" s="268"/>
      <c r="H219" s="268"/>
      <c r="I219" s="268"/>
      <c r="J219" s="269" t="s">
        <v>5</v>
      </c>
      <c r="K219" s="263"/>
      <c r="L219" s="225"/>
      <c r="M219" s="270"/>
      <c r="N219" s="270">
        <f>BK219</f>
        <v>0</v>
      </c>
      <c r="O219" s="270"/>
      <c r="P219" s="270"/>
      <c r="Q219" s="270"/>
      <c r="R219" s="49"/>
      <c r="T219" s="227" t="s">
        <v>5</v>
      </c>
      <c r="U219" s="271" t="s">
        <v>45</v>
      </c>
      <c r="V219" s="48"/>
      <c r="W219" s="48"/>
      <c r="X219" s="48"/>
      <c r="Y219" s="48"/>
      <c r="Z219" s="48"/>
      <c r="AA219" s="95"/>
      <c r="AT219" s="23" t="s">
        <v>456</v>
      </c>
      <c r="AU219" s="23" t="s">
        <v>85</v>
      </c>
      <c r="AY219" s="23" t="s">
        <v>456</v>
      </c>
      <c r="BE219" s="147">
        <f>IF(U219="základná",N219,0)</f>
        <v>0</v>
      </c>
      <c r="BF219" s="147">
        <f>IF(U219="znížená",N219,0)</f>
        <v>0</v>
      </c>
      <c r="BG219" s="147">
        <f>IF(U219="zákl. prenesená",N219,0)</f>
        <v>0</v>
      </c>
      <c r="BH219" s="147">
        <f>IF(U219="zníž. prenesená",N219,0)</f>
        <v>0</v>
      </c>
      <c r="BI219" s="147">
        <f>IF(U219="nulová",N219,0)</f>
        <v>0</v>
      </c>
      <c r="BJ219" s="23" t="s">
        <v>90</v>
      </c>
      <c r="BK219" s="147">
        <f>L219*K219</f>
        <v>0</v>
      </c>
    </row>
    <row r="220" s="1" customFormat="1" ht="22.32" customHeight="1">
      <c r="B220" s="47"/>
      <c r="C220" s="266" t="s">
        <v>5</v>
      </c>
      <c r="D220" s="266" t="s">
        <v>179</v>
      </c>
      <c r="E220" s="267" t="s">
        <v>5</v>
      </c>
      <c r="F220" s="268" t="s">
        <v>5</v>
      </c>
      <c r="G220" s="268"/>
      <c r="H220" s="268"/>
      <c r="I220" s="268"/>
      <c r="J220" s="269" t="s">
        <v>5</v>
      </c>
      <c r="K220" s="263"/>
      <c r="L220" s="225"/>
      <c r="M220" s="270"/>
      <c r="N220" s="270">
        <f>BK220</f>
        <v>0</v>
      </c>
      <c r="O220" s="270"/>
      <c r="P220" s="270"/>
      <c r="Q220" s="270"/>
      <c r="R220" s="49"/>
      <c r="T220" s="227" t="s">
        <v>5</v>
      </c>
      <c r="U220" s="271" t="s">
        <v>45</v>
      </c>
      <c r="V220" s="73"/>
      <c r="W220" s="73"/>
      <c r="X220" s="73"/>
      <c r="Y220" s="73"/>
      <c r="Z220" s="73"/>
      <c r="AA220" s="75"/>
      <c r="AT220" s="23" t="s">
        <v>456</v>
      </c>
      <c r="AU220" s="23" t="s">
        <v>85</v>
      </c>
      <c r="AY220" s="23" t="s">
        <v>456</v>
      </c>
      <c r="BE220" s="147">
        <f>IF(U220="základná",N220,0)</f>
        <v>0</v>
      </c>
      <c r="BF220" s="147">
        <f>IF(U220="znížená",N220,0)</f>
        <v>0</v>
      </c>
      <c r="BG220" s="147">
        <f>IF(U220="zákl. prenesená",N220,0)</f>
        <v>0</v>
      </c>
      <c r="BH220" s="147">
        <f>IF(U220="zníž. prenesená",N220,0)</f>
        <v>0</v>
      </c>
      <c r="BI220" s="147">
        <f>IF(U220="nulová",N220,0)</f>
        <v>0</v>
      </c>
      <c r="BJ220" s="23" t="s">
        <v>90</v>
      </c>
      <c r="BK220" s="147">
        <f>L220*K220</f>
        <v>0</v>
      </c>
    </row>
    <row r="221" s="1" customFormat="1" ht="6.96" customHeight="1">
      <c r="B221" s="76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  <c r="N221" s="77"/>
      <c r="O221" s="77"/>
      <c r="P221" s="77"/>
      <c r="Q221" s="77"/>
      <c r="R221" s="78"/>
    </row>
  </sheetData>
  <mergeCells count="251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F131:I131"/>
    <mergeCell ref="L131:M131"/>
    <mergeCell ref="N131:Q131"/>
    <mergeCell ref="F132:I132"/>
    <mergeCell ref="F133:I133"/>
    <mergeCell ref="F134:I134"/>
    <mergeCell ref="F135:I135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65:I165"/>
    <mergeCell ref="L165:M165"/>
    <mergeCell ref="N165:Q165"/>
    <mergeCell ref="F166:I166"/>
    <mergeCell ref="F167:I167"/>
    <mergeCell ref="F168:I168"/>
    <mergeCell ref="F169:I169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200:I200"/>
    <mergeCell ref="L200:M200"/>
    <mergeCell ref="N200:Q200"/>
    <mergeCell ref="F201:I201"/>
    <mergeCell ref="F202:I202"/>
    <mergeCell ref="L202:M202"/>
    <mergeCell ref="N202:Q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4:I214"/>
    <mergeCell ref="L214:M214"/>
    <mergeCell ref="N214:Q214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N128:Q128"/>
    <mergeCell ref="N129:Q129"/>
    <mergeCell ref="N130:Q130"/>
    <mergeCell ref="N136:Q136"/>
    <mergeCell ref="N161:Q161"/>
    <mergeCell ref="N163:Q163"/>
    <mergeCell ref="N164:Q164"/>
    <mergeCell ref="N170:Q170"/>
    <mergeCell ref="N209:Q209"/>
    <mergeCell ref="N212:Q212"/>
    <mergeCell ref="N213:Q213"/>
    <mergeCell ref="N215:Q215"/>
    <mergeCell ref="H1:K1"/>
    <mergeCell ref="S2:AC2"/>
  </mergeCells>
  <dataValidations count="2">
    <dataValidation type="list" allowBlank="1" showInputMessage="1" showErrorMessage="1" error="Povolené sú hodnoty K, M." sqref="D216:D221">
      <formula1>"K, M"</formula1>
    </dataValidation>
    <dataValidation type="list" allowBlank="1" showInputMessage="1" showErrorMessage="1" error="Povolené sú hodnoty základná, znížená, nulová." sqref="U216:U221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7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103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129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763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764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N94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ROUND((((SUM(BE94:BE101)+SUM(BE120:BE139))+SUM(BE141:BE145))),2)</f>
        <v>0</v>
      </c>
      <c r="I33" s="48"/>
      <c r="J33" s="48"/>
      <c r="K33" s="48"/>
      <c r="L33" s="48"/>
      <c r="M33" s="165">
        <f>ROUND(((ROUND((SUM(BE94:BE101)+SUM(BE120:BE139)), 2)*F33)+SUM(BE141:BE145)*F33),2)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ROUND((((SUM(BF94:BF101)+SUM(BF120:BF139))+SUM(BF141:BF145))),2)</f>
        <v>0</v>
      </c>
      <c r="I34" s="48"/>
      <c r="J34" s="48"/>
      <c r="K34" s="48"/>
      <c r="L34" s="48"/>
      <c r="M34" s="165">
        <f>ROUND(((ROUND((SUM(BF94:BF101)+SUM(BF120:BF139)), 2)*F34)+SUM(BF141:BF145)*F34),2)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ROUND((((SUM(BG94:BG101)+SUM(BG120:BG139))+SUM(BG141:BG145))),2)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ROUND((((SUM(BH94:BH101)+SUM(BH120:BH139))+SUM(BH141:BH145))),2)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ROUND((((SUM(BI94:BI101)+SUM(BI120:BI139))+SUM(BI141:BI145))),2)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129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A-1-5 - Bleskozvod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-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N120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149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N121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150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N122</f>
        <v>0</v>
      </c>
      <c r="O91" s="129"/>
      <c r="P91" s="129"/>
      <c r="Q91" s="129"/>
      <c r="R91" s="180"/>
    </row>
    <row r="92" s="7" customFormat="1" ht="21.84" customHeight="1">
      <c r="B92" s="174"/>
      <c r="C92" s="175"/>
      <c r="D92" s="176" t="s">
        <v>154</v>
      </c>
      <c r="E92" s="175"/>
      <c r="F92" s="175"/>
      <c r="G92" s="175"/>
      <c r="H92" s="175"/>
      <c r="I92" s="175"/>
      <c r="J92" s="175"/>
      <c r="K92" s="175"/>
      <c r="L92" s="175"/>
      <c r="M92" s="175"/>
      <c r="N92" s="181">
        <f>N140</f>
        <v>0</v>
      </c>
      <c r="O92" s="175"/>
      <c r="P92" s="175"/>
      <c r="Q92" s="175"/>
      <c r="R92" s="178"/>
    </row>
    <row r="93" s="1" customFormat="1" ht="21.84" customHeight="1"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9"/>
    </row>
    <row r="94" s="1" customFormat="1" ht="29.28" customHeight="1">
      <c r="B94" s="47"/>
      <c r="C94" s="172" t="s">
        <v>155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173">
        <f>ROUND(N95+N96+N97+N98+N99+N100,2)</f>
        <v>0</v>
      </c>
      <c r="O94" s="182"/>
      <c r="P94" s="182"/>
      <c r="Q94" s="182"/>
      <c r="R94" s="49"/>
      <c r="T94" s="183"/>
      <c r="U94" s="184" t="s">
        <v>42</v>
      </c>
    </row>
    <row r="95" s="1" customFormat="1" ht="18" customHeight="1">
      <c r="B95" s="185"/>
      <c r="C95" s="186"/>
      <c r="D95" s="148" t="s">
        <v>156</v>
      </c>
      <c r="E95" s="187"/>
      <c r="F95" s="187"/>
      <c r="G95" s="187"/>
      <c r="H95" s="187"/>
      <c r="I95" s="186"/>
      <c r="J95" s="186"/>
      <c r="K95" s="186"/>
      <c r="L95" s="186"/>
      <c r="M95" s="186"/>
      <c r="N95" s="143">
        <f>ROUND(N89*T95,2)</f>
        <v>0</v>
      </c>
      <c r="O95" s="188"/>
      <c r="P95" s="188"/>
      <c r="Q95" s="188"/>
      <c r="R95" s="189"/>
      <c r="S95" s="190"/>
      <c r="T95" s="191"/>
      <c r="U95" s="192" t="s">
        <v>45</v>
      </c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90"/>
      <c r="AH95" s="190"/>
      <c r="AI95" s="190"/>
      <c r="AJ95" s="190"/>
      <c r="AK95" s="190"/>
      <c r="AL95" s="190"/>
      <c r="AM95" s="190"/>
      <c r="AN95" s="190"/>
      <c r="AO95" s="190"/>
      <c r="AP95" s="190"/>
      <c r="AQ95" s="190"/>
      <c r="AR95" s="190"/>
      <c r="AS95" s="190"/>
      <c r="AT95" s="190"/>
      <c r="AU95" s="190"/>
      <c r="AV95" s="190"/>
      <c r="AW95" s="190"/>
      <c r="AX95" s="190"/>
      <c r="AY95" s="193" t="s">
        <v>157</v>
      </c>
      <c r="AZ95" s="190"/>
      <c r="BA95" s="190"/>
      <c r="BB95" s="190"/>
      <c r="BC95" s="190"/>
      <c r="BD95" s="190"/>
      <c r="BE95" s="194">
        <f>IF(U95="základná",N95,0)</f>
        <v>0</v>
      </c>
      <c r="BF95" s="194">
        <f>IF(U95="znížená",N95,0)</f>
        <v>0</v>
      </c>
      <c r="BG95" s="194">
        <f>IF(U95="zákl. prenesená",N95,0)</f>
        <v>0</v>
      </c>
      <c r="BH95" s="194">
        <f>IF(U95="zníž. prenesená",N95,0)</f>
        <v>0</v>
      </c>
      <c r="BI95" s="194">
        <f>IF(U95="nulová",N95,0)</f>
        <v>0</v>
      </c>
      <c r="BJ95" s="193" t="s">
        <v>90</v>
      </c>
      <c r="BK95" s="190"/>
      <c r="BL95" s="190"/>
      <c r="BM95" s="190"/>
    </row>
    <row r="96" s="1" customFormat="1" ht="18" customHeight="1">
      <c r="B96" s="185"/>
      <c r="C96" s="186"/>
      <c r="D96" s="148" t="s">
        <v>158</v>
      </c>
      <c r="E96" s="187"/>
      <c r="F96" s="187"/>
      <c r="G96" s="187"/>
      <c r="H96" s="187"/>
      <c r="I96" s="186"/>
      <c r="J96" s="186"/>
      <c r="K96" s="186"/>
      <c r="L96" s="186"/>
      <c r="M96" s="186"/>
      <c r="N96" s="143">
        <f>ROUND(N89*T96,2)</f>
        <v>0</v>
      </c>
      <c r="O96" s="188"/>
      <c r="P96" s="188"/>
      <c r="Q96" s="188"/>
      <c r="R96" s="189"/>
      <c r="S96" s="190"/>
      <c r="T96" s="191"/>
      <c r="U96" s="192" t="s">
        <v>45</v>
      </c>
      <c r="V96" s="190"/>
      <c r="W96" s="190"/>
      <c r="X96" s="190"/>
      <c r="Y96" s="190"/>
      <c r="Z96" s="190"/>
      <c r="AA96" s="190"/>
      <c r="AB96" s="190"/>
      <c r="AC96" s="190"/>
      <c r="AD96" s="190"/>
      <c r="AE96" s="190"/>
      <c r="AF96" s="190"/>
      <c r="AG96" s="190"/>
      <c r="AH96" s="190"/>
      <c r="AI96" s="190"/>
      <c r="AJ96" s="190"/>
      <c r="AK96" s="190"/>
      <c r="AL96" s="190"/>
      <c r="AM96" s="190"/>
      <c r="AN96" s="190"/>
      <c r="AO96" s="190"/>
      <c r="AP96" s="190"/>
      <c r="AQ96" s="190"/>
      <c r="AR96" s="190"/>
      <c r="AS96" s="190"/>
      <c r="AT96" s="190"/>
      <c r="AU96" s="190"/>
      <c r="AV96" s="190"/>
      <c r="AW96" s="190"/>
      <c r="AX96" s="190"/>
      <c r="AY96" s="193" t="s">
        <v>157</v>
      </c>
      <c r="AZ96" s="190"/>
      <c r="BA96" s="190"/>
      <c r="BB96" s="190"/>
      <c r="BC96" s="190"/>
      <c r="BD96" s="190"/>
      <c r="BE96" s="194">
        <f>IF(U96="základná",N96,0)</f>
        <v>0</v>
      </c>
      <c r="BF96" s="194">
        <f>IF(U96="znížená",N96,0)</f>
        <v>0</v>
      </c>
      <c r="BG96" s="194">
        <f>IF(U96="zákl. prenesená",N96,0)</f>
        <v>0</v>
      </c>
      <c r="BH96" s="194">
        <f>IF(U96="zníž. prenesená",N96,0)</f>
        <v>0</v>
      </c>
      <c r="BI96" s="194">
        <f>IF(U96="nulová",N96,0)</f>
        <v>0</v>
      </c>
      <c r="BJ96" s="193" t="s">
        <v>90</v>
      </c>
      <c r="BK96" s="190"/>
      <c r="BL96" s="190"/>
      <c r="BM96" s="190"/>
    </row>
    <row r="97" s="1" customFormat="1" ht="18" customHeight="1">
      <c r="B97" s="185"/>
      <c r="C97" s="186"/>
      <c r="D97" s="148" t="s">
        <v>159</v>
      </c>
      <c r="E97" s="187"/>
      <c r="F97" s="187"/>
      <c r="G97" s="187"/>
      <c r="H97" s="187"/>
      <c r="I97" s="186"/>
      <c r="J97" s="186"/>
      <c r="K97" s="186"/>
      <c r="L97" s="186"/>
      <c r="M97" s="186"/>
      <c r="N97" s="143">
        <f>ROUND(N89*T97,2)</f>
        <v>0</v>
      </c>
      <c r="O97" s="188"/>
      <c r="P97" s="188"/>
      <c r="Q97" s="188"/>
      <c r="R97" s="189"/>
      <c r="S97" s="190"/>
      <c r="T97" s="191"/>
      <c r="U97" s="192" t="s">
        <v>45</v>
      </c>
      <c r="V97" s="190"/>
      <c r="W97" s="190"/>
      <c r="X97" s="190"/>
      <c r="Y97" s="190"/>
      <c r="Z97" s="190"/>
      <c r="AA97" s="190"/>
      <c r="AB97" s="190"/>
      <c r="AC97" s="190"/>
      <c r="AD97" s="190"/>
      <c r="AE97" s="190"/>
      <c r="AF97" s="190"/>
      <c r="AG97" s="190"/>
      <c r="AH97" s="190"/>
      <c r="AI97" s="190"/>
      <c r="AJ97" s="190"/>
      <c r="AK97" s="190"/>
      <c r="AL97" s="190"/>
      <c r="AM97" s="190"/>
      <c r="AN97" s="190"/>
      <c r="AO97" s="190"/>
      <c r="AP97" s="190"/>
      <c r="AQ97" s="190"/>
      <c r="AR97" s="190"/>
      <c r="AS97" s="190"/>
      <c r="AT97" s="190"/>
      <c r="AU97" s="190"/>
      <c r="AV97" s="190"/>
      <c r="AW97" s="190"/>
      <c r="AX97" s="190"/>
      <c r="AY97" s="193" t="s">
        <v>157</v>
      </c>
      <c r="AZ97" s="190"/>
      <c r="BA97" s="190"/>
      <c r="BB97" s="190"/>
      <c r="BC97" s="190"/>
      <c r="BD97" s="190"/>
      <c r="BE97" s="194">
        <f>IF(U97="základná",N97,0)</f>
        <v>0</v>
      </c>
      <c r="BF97" s="194">
        <f>IF(U97="znížená",N97,0)</f>
        <v>0</v>
      </c>
      <c r="BG97" s="194">
        <f>IF(U97="zákl. prenesená",N97,0)</f>
        <v>0</v>
      </c>
      <c r="BH97" s="194">
        <f>IF(U97="zníž. prenesená",N97,0)</f>
        <v>0</v>
      </c>
      <c r="BI97" s="194">
        <f>IF(U97="nulová",N97,0)</f>
        <v>0</v>
      </c>
      <c r="BJ97" s="193" t="s">
        <v>90</v>
      </c>
      <c r="BK97" s="190"/>
      <c r="BL97" s="190"/>
      <c r="BM97" s="190"/>
    </row>
    <row r="98" s="1" customFormat="1" ht="18" customHeight="1">
      <c r="B98" s="185"/>
      <c r="C98" s="186"/>
      <c r="D98" s="148" t="s">
        <v>160</v>
      </c>
      <c r="E98" s="187"/>
      <c r="F98" s="187"/>
      <c r="G98" s="187"/>
      <c r="H98" s="187"/>
      <c r="I98" s="186"/>
      <c r="J98" s="186"/>
      <c r="K98" s="186"/>
      <c r="L98" s="186"/>
      <c r="M98" s="186"/>
      <c r="N98" s="143">
        <f>ROUND(N89*T98,2)</f>
        <v>0</v>
      </c>
      <c r="O98" s="188"/>
      <c r="P98" s="188"/>
      <c r="Q98" s="188"/>
      <c r="R98" s="189"/>
      <c r="S98" s="190"/>
      <c r="T98" s="191"/>
      <c r="U98" s="192" t="s">
        <v>45</v>
      </c>
      <c r="V98" s="190"/>
      <c r="W98" s="190"/>
      <c r="X98" s="190"/>
      <c r="Y98" s="190"/>
      <c r="Z98" s="190"/>
      <c r="AA98" s="190"/>
      <c r="AB98" s="190"/>
      <c r="AC98" s="190"/>
      <c r="AD98" s="190"/>
      <c r="AE98" s="190"/>
      <c r="AF98" s="190"/>
      <c r="AG98" s="190"/>
      <c r="AH98" s="190"/>
      <c r="AI98" s="190"/>
      <c r="AJ98" s="190"/>
      <c r="AK98" s="190"/>
      <c r="AL98" s="190"/>
      <c r="AM98" s="190"/>
      <c r="AN98" s="190"/>
      <c r="AO98" s="190"/>
      <c r="AP98" s="190"/>
      <c r="AQ98" s="190"/>
      <c r="AR98" s="190"/>
      <c r="AS98" s="190"/>
      <c r="AT98" s="190"/>
      <c r="AU98" s="190"/>
      <c r="AV98" s="190"/>
      <c r="AW98" s="190"/>
      <c r="AX98" s="190"/>
      <c r="AY98" s="193" t="s">
        <v>157</v>
      </c>
      <c r="AZ98" s="190"/>
      <c r="BA98" s="190"/>
      <c r="BB98" s="190"/>
      <c r="BC98" s="190"/>
      <c r="BD98" s="190"/>
      <c r="BE98" s="194">
        <f>IF(U98="základná",N98,0)</f>
        <v>0</v>
      </c>
      <c r="BF98" s="194">
        <f>IF(U98="znížená",N98,0)</f>
        <v>0</v>
      </c>
      <c r="BG98" s="194">
        <f>IF(U98="zákl. prenesená",N98,0)</f>
        <v>0</v>
      </c>
      <c r="BH98" s="194">
        <f>IF(U98="zníž. prenesená",N98,0)</f>
        <v>0</v>
      </c>
      <c r="BI98" s="194">
        <f>IF(U98="nulová",N98,0)</f>
        <v>0</v>
      </c>
      <c r="BJ98" s="193" t="s">
        <v>90</v>
      </c>
      <c r="BK98" s="190"/>
      <c r="BL98" s="190"/>
      <c r="BM98" s="190"/>
    </row>
    <row r="99" s="1" customFormat="1" ht="18" customHeight="1">
      <c r="B99" s="185"/>
      <c r="C99" s="186"/>
      <c r="D99" s="148" t="s">
        <v>161</v>
      </c>
      <c r="E99" s="187"/>
      <c r="F99" s="187"/>
      <c r="G99" s="187"/>
      <c r="H99" s="187"/>
      <c r="I99" s="186"/>
      <c r="J99" s="186"/>
      <c r="K99" s="186"/>
      <c r="L99" s="186"/>
      <c r="M99" s="186"/>
      <c r="N99" s="143">
        <f>ROUND(N89*T99,2)</f>
        <v>0</v>
      </c>
      <c r="O99" s="188"/>
      <c r="P99" s="188"/>
      <c r="Q99" s="188"/>
      <c r="R99" s="189"/>
      <c r="S99" s="190"/>
      <c r="T99" s="191"/>
      <c r="U99" s="192" t="s">
        <v>45</v>
      </c>
      <c r="V99" s="190"/>
      <c r="W99" s="190"/>
      <c r="X99" s="190"/>
      <c r="Y99" s="190"/>
      <c r="Z99" s="190"/>
      <c r="AA99" s="190"/>
      <c r="AB99" s="190"/>
      <c r="AC99" s="190"/>
      <c r="AD99" s="190"/>
      <c r="AE99" s="190"/>
      <c r="AF99" s="190"/>
      <c r="AG99" s="190"/>
      <c r="AH99" s="190"/>
      <c r="AI99" s="190"/>
      <c r="AJ99" s="190"/>
      <c r="AK99" s="190"/>
      <c r="AL99" s="190"/>
      <c r="AM99" s="190"/>
      <c r="AN99" s="190"/>
      <c r="AO99" s="190"/>
      <c r="AP99" s="190"/>
      <c r="AQ99" s="190"/>
      <c r="AR99" s="190"/>
      <c r="AS99" s="190"/>
      <c r="AT99" s="190"/>
      <c r="AU99" s="190"/>
      <c r="AV99" s="190"/>
      <c r="AW99" s="190"/>
      <c r="AX99" s="190"/>
      <c r="AY99" s="193" t="s">
        <v>157</v>
      </c>
      <c r="AZ99" s="190"/>
      <c r="BA99" s="190"/>
      <c r="BB99" s="190"/>
      <c r="BC99" s="190"/>
      <c r="BD99" s="190"/>
      <c r="BE99" s="194">
        <f>IF(U99="základná",N99,0)</f>
        <v>0</v>
      </c>
      <c r="BF99" s="194">
        <f>IF(U99="znížená",N99,0)</f>
        <v>0</v>
      </c>
      <c r="BG99" s="194">
        <f>IF(U99="zákl. prenesená",N99,0)</f>
        <v>0</v>
      </c>
      <c r="BH99" s="194">
        <f>IF(U99="zníž. prenesená",N99,0)</f>
        <v>0</v>
      </c>
      <c r="BI99" s="194">
        <f>IF(U99="nulová",N99,0)</f>
        <v>0</v>
      </c>
      <c r="BJ99" s="193" t="s">
        <v>90</v>
      </c>
      <c r="BK99" s="190"/>
      <c r="BL99" s="190"/>
      <c r="BM99" s="190"/>
    </row>
    <row r="100" s="1" customFormat="1" ht="18" customHeight="1">
      <c r="B100" s="185"/>
      <c r="C100" s="186"/>
      <c r="D100" s="187" t="s">
        <v>162</v>
      </c>
      <c r="E100" s="186"/>
      <c r="F100" s="186"/>
      <c r="G100" s="186"/>
      <c r="H100" s="186"/>
      <c r="I100" s="186"/>
      <c r="J100" s="186"/>
      <c r="K100" s="186"/>
      <c r="L100" s="186"/>
      <c r="M100" s="186"/>
      <c r="N100" s="143">
        <f>ROUND(N89*T100,2)</f>
        <v>0</v>
      </c>
      <c r="O100" s="188"/>
      <c r="P100" s="188"/>
      <c r="Q100" s="188"/>
      <c r="R100" s="189"/>
      <c r="S100" s="190"/>
      <c r="T100" s="195"/>
      <c r="U100" s="196" t="s">
        <v>45</v>
      </c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3" t="s">
        <v>163</v>
      </c>
      <c r="AZ100" s="190"/>
      <c r="BA100" s="190"/>
      <c r="BB100" s="190"/>
      <c r="BC100" s="190"/>
      <c r="BD100" s="190"/>
      <c r="BE100" s="194">
        <f>IF(U100="základná",N100,0)</f>
        <v>0</v>
      </c>
      <c r="BF100" s="194">
        <f>IF(U100="znížená",N100,0)</f>
        <v>0</v>
      </c>
      <c r="BG100" s="194">
        <f>IF(U100="zákl. prenesená",N100,0)</f>
        <v>0</v>
      </c>
      <c r="BH100" s="194">
        <f>IF(U100="zníž. prenesená",N100,0)</f>
        <v>0</v>
      </c>
      <c r="BI100" s="194">
        <f>IF(U100="nulová",N100,0)</f>
        <v>0</v>
      </c>
      <c r="BJ100" s="193" t="s">
        <v>90</v>
      </c>
      <c r="BK100" s="190"/>
      <c r="BL100" s="190"/>
      <c r="BM100" s="190"/>
    </row>
    <row r="101" s="1" customForma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9"/>
    </row>
    <row r="102" s="1" customFormat="1" ht="29.28" customHeight="1">
      <c r="B102" s="47"/>
      <c r="C102" s="153" t="s">
        <v>121</v>
      </c>
      <c r="D102" s="154"/>
      <c r="E102" s="154"/>
      <c r="F102" s="154"/>
      <c r="G102" s="154"/>
      <c r="H102" s="154"/>
      <c r="I102" s="154"/>
      <c r="J102" s="154"/>
      <c r="K102" s="154"/>
      <c r="L102" s="155">
        <f>ROUND(SUM(N89+N94),2)</f>
        <v>0</v>
      </c>
      <c r="M102" s="155"/>
      <c r="N102" s="155"/>
      <c r="O102" s="155"/>
      <c r="P102" s="155"/>
      <c r="Q102" s="155"/>
      <c r="R102" s="49"/>
    </row>
    <row r="103" s="1" customFormat="1" ht="6.96" customHeight="1">
      <c r="B103" s="76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8"/>
    </row>
    <row r="107" s="1" customFormat="1" ht="6.96" customHeight="1">
      <c r="B107" s="79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1"/>
    </row>
    <row r="108" s="1" customFormat="1" ht="36.96" customHeight="1">
      <c r="B108" s="47"/>
      <c r="C108" s="28" t="s">
        <v>164</v>
      </c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9"/>
    </row>
    <row r="109" s="1" customFormat="1" ht="6.96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</row>
    <row r="110" s="1" customFormat="1" ht="30" customHeight="1">
      <c r="B110" s="47"/>
      <c r="C110" s="39" t="s">
        <v>18</v>
      </c>
      <c r="D110" s="48"/>
      <c r="E110" s="48"/>
      <c r="F110" s="158" t="str">
        <f>F6</f>
        <v>Zníženie spotreby energie pri prevádzke AB</v>
      </c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48"/>
      <c r="R110" s="49"/>
    </row>
    <row r="111" ht="30" customHeight="1">
      <c r="B111" s="27"/>
      <c r="C111" s="39" t="s">
        <v>128</v>
      </c>
      <c r="D111" s="32"/>
      <c r="E111" s="32"/>
      <c r="F111" s="158" t="s">
        <v>129</v>
      </c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0"/>
    </row>
    <row r="112" s="1" customFormat="1" ht="36.96" customHeight="1">
      <c r="B112" s="47"/>
      <c r="C112" s="86" t="s">
        <v>130</v>
      </c>
      <c r="D112" s="48"/>
      <c r="E112" s="48"/>
      <c r="F112" s="88" t="str">
        <f>F8</f>
        <v>A-1-5 - Bleskozvod</v>
      </c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9"/>
    </row>
    <row r="113" s="1" customFormat="1" ht="6.96" customHeigh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</row>
    <row r="114" s="1" customFormat="1" ht="18" customHeight="1">
      <c r="B114" s="47"/>
      <c r="C114" s="39" t="s">
        <v>22</v>
      </c>
      <c r="D114" s="48"/>
      <c r="E114" s="48"/>
      <c r="F114" s="34" t="str">
        <f>F10</f>
        <v>Mariánska č.6, 971 01 Prievidza</v>
      </c>
      <c r="G114" s="48"/>
      <c r="H114" s="48"/>
      <c r="I114" s="48"/>
      <c r="J114" s="48"/>
      <c r="K114" s="39" t="s">
        <v>24</v>
      </c>
      <c r="L114" s="48"/>
      <c r="M114" s="91" t="str">
        <f>IF(O10="","",O10)</f>
        <v>27. 11. 2017</v>
      </c>
      <c r="N114" s="91"/>
      <c r="O114" s="91"/>
      <c r="P114" s="91"/>
      <c r="Q114" s="48"/>
      <c r="R114" s="49"/>
    </row>
    <row r="115" s="1" customFormat="1" ht="6.96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9"/>
    </row>
    <row r="116" s="1" customFormat="1">
      <c r="B116" s="47"/>
      <c r="C116" s="39" t="s">
        <v>26</v>
      </c>
      <c r="D116" s="48"/>
      <c r="E116" s="48"/>
      <c r="F116" s="34" t="str">
        <f>E13</f>
        <v>MPRV SR, Dobrovičova 12, 812 66 Bratislava</v>
      </c>
      <c r="G116" s="48"/>
      <c r="H116" s="48"/>
      <c r="I116" s="48"/>
      <c r="J116" s="48"/>
      <c r="K116" s="39" t="s">
        <v>32</v>
      </c>
      <c r="L116" s="48"/>
      <c r="M116" s="34" t="str">
        <f>E19</f>
        <v>ING.ARCH.R.PORUBEC</v>
      </c>
      <c r="N116" s="34"/>
      <c r="O116" s="34"/>
      <c r="P116" s="34"/>
      <c r="Q116" s="34"/>
      <c r="R116" s="49"/>
    </row>
    <row r="117" s="1" customFormat="1" ht="14.4" customHeight="1">
      <c r="B117" s="47"/>
      <c r="C117" s="39" t="s">
        <v>30</v>
      </c>
      <c r="D117" s="48"/>
      <c r="E117" s="48"/>
      <c r="F117" s="34" t="str">
        <f>IF(E16="","",E16)</f>
        <v>Vyplň údaj</v>
      </c>
      <c r="G117" s="48"/>
      <c r="H117" s="48"/>
      <c r="I117" s="48"/>
      <c r="J117" s="48"/>
      <c r="K117" s="39" t="s">
        <v>35</v>
      </c>
      <c r="L117" s="48"/>
      <c r="M117" s="34" t="str">
        <f>E22</f>
        <v>-</v>
      </c>
      <c r="N117" s="34"/>
      <c r="O117" s="34"/>
      <c r="P117" s="34"/>
      <c r="Q117" s="34"/>
      <c r="R117" s="49"/>
    </row>
    <row r="118" s="1" customFormat="1" ht="10.32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9" customFormat="1" ht="29.28" customHeight="1">
      <c r="B119" s="197"/>
      <c r="C119" s="198" t="s">
        <v>165</v>
      </c>
      <c r="D119" s="199" t="s">
        <v>166</v>
      </c>
      <c r="E119" s="199" t="s">
        <v>60</v>
      </c>
      <c r="F119" s="199" t="s">
        <v>167</v>
      </c>
      <c r="G119" s="199"/>
      <c r="H119" s="199"/>
      <c r="I119" s="199"/>
      <c r="J119" s="199" t="s">
        <v>168</v>
      </c>
      <c r="K119" s="199" t="s">
        <v>169</v>
      </c>
      <c r="L119" s="199" t="s">
        <v>170</v>
      </c>
      <c r="M119" s="199"/>
      <c r="N119" s="199" t="s">
        <v>135</v>
      </c>
      <c r="O119" s="199"/>
      <c r="P119" s="199"/>
      <c r="Q119" s="200"/>
      <c r="R119" s="201"/>
      <c r="T119" s="101" t="s">
        <v>171</v>
      </c>
      <c r="U119" s="102" t="s">
        <v>42</v>
      </c>
      <c r="V119" s="102" t="s">
        <v>172</v>
      </c>
      <c r="W119" s="102" t="s">
        <v>173</v>
      </c>
      <c r="X119" s="102" t="s">
        <v>174</v>
      </c>
      <c r="Y119" s="102" t="s">
        <v>175</v>
      </c>
      <c r="Z119" s="102" t="s">
        <v>176</v>
      </c>
      <c r="AA119" s="103" t="s">
        <v>177</v>
      </c>
    </row>
    <row r="120" s="1" customFormat="1" ht="29.28" customHeight="1">
      <c r="B120" s="47"/>
      <c r="C120" s="105" t="s">
        <v>132</v>
      </c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202">
        <f>BK120</f>
        <v>0</v>
      </c>
      <c r="O120" s="203"/>
      <c r="P120" s="203"/>
      <c r="Q120" s="203"/>
      <c r="R120" s="49"/>
      <c r="T120" s="104"/>
      <c r="U120" s="68"/>
      <c r="V120" s="68"/>
      <c r="W120" s="204">
        <f>W121+W140</f>
        <v>0</v>
      </c>
      <c r="X120" s="68"/>
      <c r="Y120" s="204">
        <f>Y121+Y140</f>
        <v>0</v>
      </c>
      <c r="Z120" s="68"/>
      <c r="AA120" s="205">
        <f>AA121+AA140</f>
        <v>0</v>
      </c>
      <c r="AT120" s="23" t="s">
        <v>77</v>
      </c>
      <c r="AU120" s="23" t="s">
        <v>137</v>
      </c>
      <c r="BK120" s="206">
        <f>BK121+BK140</f>
        <v>0</v>
      </c>
    </row>
    <row r="121" s="10" customFormat="1" ht="37.44" customHeight="1">
      <c r="B121" s="207"/>
      <c r="C121" s="208"/>
      <c r="D121" s="209" t="s">
        <v>149</v>
      </c>
      <c r="E121" s="209"/>
      <c r="F121" s="209"/>
      <c r="G121" s="209"/>
      <c r="H121" s="209"/>
      <c r="I121" s="209"/>
      <c r="J121" s="209"/>
      <c r="K121" s="209"/>
      <c r="L121" s="209"/>
      <c r="M121" s="209"/>
      <c r="N121" s="181">
        <f>BK121</f>
        <v>0</v>
      </c>
      <c r="O121" s="177"/>
      <c r="P121" s="177"/>
      <c r="Q121" s="177"/>
      <c r="R121" s="210"/>
      <c r="T121" s="211"/>
      <c r="U121" s="208"/>
      <c r="V121" s="208"/>
      <c r="W121" s="212">
        <f>W122</f>
        <v>0</v>
      </c>
      <c r="X121" s="208"/>
      <c r="Y121" s="212">
        <f>Y122</f>
        <v>0</v>
      </c>
      <c r="Z121" s="208"/>
      <c r="AA121" s="213">
        <f>AA122</f>
        <v>0</v>
      </c>
      <c r="AR121" s="214" t="s">
        <v>190</v>
      </c>
      <c r="AT121" s="215" t="s">
        <v>77</v>
      </c>
      <c r="AU121" s="215" t="s">
        <v>78</v>
      </c>
      <c r="AY121" s="214" t="s">
        <v>178</v>
      </c>
      <c r="BK121" s="216">
        <f>BK122</f>
        <v>0</v>
      </c>
    </row>
    <row r="122" s="10" customFormat="1" ht="19.92" customHeight="1">
      <c r="B122" s="207"/>
      <c r="C122" s="208"/>
      <c r="D122" s="217" t="s">
        <v>150</v>
      </c>
      <c r="E122" s="217"/>
      <c r="F122" s="217"/>
      <c r="G122" s="217"/>
      <c r="H122" s="217"/>
      <c r="I122" s="217"/>
      <c r="J122" s="217"/>
      <c r="K122" s="217"/>
      <c r="L122" s="217"/>
      <c r="M122" s="217"/>
      <c r="N122" s="218">
        <f>BK122</f>
        <v>0</v>
      </c>
      <c r="O122" s="219"/>
      <c r="P122" s="219"/>
      <c r="Q122" s="219"/>
      <c r="R122" s="210"/>
      <c r="T122" s="211"/>
      <c r="U122" s="208"/>
      <c r="V122" s="208"/>
      <c r="W122" s="212">
        <f>SUM(W123:W139)</f>
        <v>0</v>
      </c>
      <c r="X122" s="208"/>
      <c r="Y122" s="212">
        <f>SUM(Y123:Y139)</f>
        <v>0</v>
      </c>
      <c r="Z122" s="208"/>
      <c r="AA122" s="213">
        <f>SUM(AA123:AA139)</f>
        <v>0</v>
      </c>
      <c r="AR122" s="214" t="s">
        <v>190</v>
      </c>
      <c r="AT122" s="215" t="s">
        <v>77</v>
      </c>
      <c r="AU122" s="215" t="s">
        <v>85</v>
      </c>
      <c r="AY122" s="214" t="s">
        <v>178</v>
      </c>
      <c r="BK122" s="216">
        <f>SUM(BK123:BK139)</f>
        <v>0</v>
      </c>
    </row>
    <row r="123" s="1" customFormat="1" ht="16.5" customHeight="1">
      <c r="B123" s="185"/>
      <c r="C123" s="256" t="s">
        <v>85</v>
      </c>
      <c r="D123" s="256" t="s">
        <v>341</v>
      </c>
      <c r="E123" s="257" t="s">
        <v>765</v>
      </c>
      <c r="F123" s="258" t="s">
        <v>766</v>
      </c>
      <c r="G123" s="258"/>
      <c r="H123" s="258"/>
      <c r="I123" s="258"/>
      <c r="J123" s="259" t="s">
        <v>360</v>
      </c>
      <c r="K123" s="260">
        <v>90</v>
      </c>
      <c r="L123" s="261">
        <v>0</v>
      </c>
      <c r="M123" s="261"/>
      <c r="N123" s="262">
        <f>ROUND(L123*K123,2)</f>
        <v>0</v>
      </c>
      <c r="O123" s="226"/>
      <c r="P123" s="226"/>
      <c r="Q123" s="226"/>
      <c r="R123" s="189"/>
      <c r="T123" s="227" t="s">
        <v>5</v>
      </c>
      <c r="U123" s="57" t="s">
        <v>45</v>
      </c>
      <c r="V123" s="48"/>
      <c r="W123" s="228">
        <f>V123*K123</f>
        <v>0</v>
      </c>
      <c r="X123" s="228">
        <v>0</v>
      </c>
      <c r="Y123" s="228">
        <f>X123*K123</f>
        <v>0</v>
      </c>
      <c r="Z123" s="228">
        <v>0</v>
      </c>
      <c r="AA123" s="229">
        <f>Z123*K123</f>
        <v>0</v>
      </c>
      <c r="AR123" s="23" t="s">
        <v>767</v>
      </c>
      <c r="AT123" s="23" t="s">
        <v>341</v>
      </c>
      <c r="AU123" s="23" t="s">
        <v>90</v>
      </c>
      <c r="AY123" s="23" t="s">
        <v>178</v>
      </c>
      <c r="BE123" s="147">
        <f>IF(U123="základná",N123,0)</f>
        <v>0</v>
      </c>
      <c r="BF123" s="147">
        <f>IF(U123="znížená",N123,0)</f>
        <v>0</v>
      </c>
      <c r="BG123" s="147">
        <f>IF(U123="zákl. prenesená",N123,0)</f>
        <v>0</v>
      </c>
      <c r="BH123" s="147">
        <f>IF(U123="zníž. prenesená",N123,0)</f>
        <v>0</v>
      </c>
      <c r="BI123" s="147">
        <f>IF(U123="nulová",N123,0)</f>
        <v>0</v>
      </c>
      <c r="BJ123" s="23" t="s">
        <v>90</v>
      </c>
      <c r="BK123" s="147">
        <f>ROUND(L123*K123,2)</f>
        <v>0</v>
      </c>
      <c r="BL123" s="23" t="s">
        <v>427</v>
      </c>
      <c r="BM123" s="23" t="s">
        <v>768</v>
      </c>
    </row>
    <row r="124" s="1" customFormat="1" ht="16.5" customHeight="1">
      <c r="B124" s="185"/>
      <c r="C124" s="256" t="s">
        <v>90</v>
      </c>
      <c r="D124" s="256" t="s">
        <v>341</v>
      </c>
      <c r="E124" s="257" t="s">
        <v>769</v>
      </c>
      <c r="F124" s="258" t="s">
        <v>770</v>
      </c>
      <c r="G124" s="258"/>
      <c r="H124" s="258"/>
      <c r="I124" s="258"/>
      <c r="J124" s="259" t="s">
        <v>360</v>
      </c>
      <c r="K124" s="260">
        <v>50</v>
      </c>
      <c r="L124" s="261">
        <v>0</v>
      </c>
      <c r="M124" s="261"/>
      <c r="N124" s="262">
        <f>ROUND(L124*K124,2)</f>
        <v>0</v>
      </c>
      <c r="O124" s="226"/>
      <c r="P124" s="226"/>
      <c r="Q124" s="226"/>
      <c r="R124" s="189"/>
      <c r="T124" s="227" t="s">
        <v>5</v>
      </c>
      <c r="U124" s="57" t="s">
        <v>45</v>
      </c>
      <c r="V124" s="48"/>
      <c r="W124" s="228">
        <f>V124*K124</f>
        <v>0</v>
      </c>
      <c r="X124" s="228">
        <v>0</v>
      </c>
      <c r="Y124" s="228">
        <f>X124*K124</f>
        <v>0</v>
      </c>
      <c r="Z124" s="228">
        <v>0</v>
      </c>
      <c r="AA124" s="229">
        <f>Z124*K124</f>
        <v>0</v>
      </c>
      <c r="AR124" s="23" t="s">
        <v>767</v>
      </c>
      <c r="AT124" s="23" t="s">
        <v>341</v>
      </c>
      <c r="AU124" s="23" t="s">
        <v>90</v>
      </c>
      <c r="AY124" s="23" t="s">
        <v>178</v>
      </c>
      <c r="BE124" s="147">
        <f>IF(U124="základná",N124,0)</f>
        <v>0</v>
      </c>
      <c r="BF124" s="147">
        <f>IF(U124="znížená",N124,0)</f>
        <v>0</v>
      </c>
      <c r="BG124" s="147">
        <f>IF(U124="zákl. prenesená",N124,0)</f>
        <v>0</v>
      </c>
      <c r="BH124" s="147">
        <f>IF(U124="zníž. prenesená",N124,0)</f>
        <v>0</v>
      </c>
      <c r="BI124" s="147">
        <f>IF(U124="nulová",N124,0)</f>
        <v>0</v>
      </c>
      <c r="BJ124" s="23" t="s">
        <v>90</v>
      </c>
      <c r="BK124" s="147">
        <f>ROUND(L124*K124,2)</f>
        <v>0</v>
      </c>
      <c r="BL124" s="23" t="s">
        <v>427</v>
      </c>
      <c r="BM124" s="23" t="s">
        <v>771</v>
      </c>
    </row>
    <row r="125" s="1" customFormat="1" ht="16.5" customHeight="1">
      <c r="B125" s="185"/>
      <c r="C125" s="256" t="s">
        <v>190</v>
      </c>
      <c r="D125" s="256" t="s">
        <v>341</v>
      </c>
      <c r="E125" s="257" t="s">
        <v>772</v>
      </c>
      <c r="F125" s="258" t="s">
        <v>773</v>
      </c>
      <c r="G125" s="258"/>
      <c r="H125" s="258"/>
      <c r="I125" s="258"/>
      <c r="J125" s="259" t="s">
        <v>360</v>
      </c>
      <c r="K125" s="260">
        <v>160</v>
      </c>
      <c r="L125" s="261">
        <v>0</v>
      </c>
      <c r="M125" s="261"/>
      <c r="N125" s="262">
        <f>ROUND(L125*K125,2)</f>
        <v>0</v>
      </c>
      <c r="O125" s="226"/>
      <c r="P125" s="226"/>
      <c r="Q125" s="226"/>
      <c r="R125" s="189"/>
      <c r="T125" s="227" t="s">
        <v>5</v>
      </c>
      <c r="U125" s="57" t="s">
        <v>45</v>
      </c>
      <c r="V125" s="48"/>
      <c r="W125" s="228">
        <f>V125*K125</f>
        <v>0</v>
      </c>
      <c r="X125" s="228">
        <v>0</v>
      </c>
      <c r="Y125" s="228">
        <f>X125*K125</f>
        <v>0</v>
      </c>
      <c r="Z125" s="228">
        <v>0</v>
      </c>
      <c r="AA125" s="229">
        <f>Z125*K125</f>
        <v>0</v>
      </c>
      <c r="AR125" s="23" t="s">
        <v>767</v>
      </c>
      <c r="AT125" s="23" t="s">
        <v>341</v>
      </c>
      <c r="AU125" s="23" t="s">
        <v>90</v>
      </c>
      <c r="AY125" s="23" t="s">
        <v>178</v>
      </c>
      <c r="BE125" s="147">
        <f>IF(U125="základná",N125,0)</f>
        <v>0</v>
      </c>
      <c r="BF125" s="147">
        <f>IF(U125="znížená",N125,0)</f>
        <v>0</v>
      </c>
      <c r="BG125" s="147">
        <f>IF(U125="zákl. prenesená",N125,0)</f>
        <v>0</v>
      </c>
      <c r="BH125" s="147">
        <f>IF(U125="zníž. prenesená",N125,0)</f>
        <v>0</v>
      </c>
      <c r="BI125" s="147">
        <f>IF(U125="nulová",N125,0)</f>
        <v>0</v>
      </c>
      <c r="BJ125" s="23" t="s">
        <v>90</v>
      </c>
      <c r="BK125" s="147">
        <f>ROUND(L125*K125,2)</f>
        <v>0</v>
      </c>
      <c r="BL125" s="23" t="s">
        <v>427</v>
      </c>
      <c r="BM125" s="23" t="s">
        <v>774</v>
      </c>
    </row>
    <row r="126" s="1" customFormat="1" ht="16.5" customHeight="1">
      <c r="B126" s="185"/>
      <c r="C126" s="256" t="s">
        <v>183</v>
      </c>
      <c r="D126" s="256" t="s">
        <v>341</v>
      </c>
      <c r="E126" s="257" t="s">
        <v>775</v>
      </c>
      <c r="F126" s="258" t="s">
        <v>776</v>
      </c>
      <c r="G126" s="258"/>
      <c r="H126" s="258"/>
      <c r="I126" s="258"/>
      <c r="J126" s="259" t="s">
        <v>278</v>
      </c>
      <c r="K126" s="260">
        <v>20</v>
      </c>
      <c r="L126" s="261">
        <v>0</v>
      </c>
      <c r="M126" s="261"/>
      <c r="N126" s="262">
        <f>ROUND(L126*K126,2)</f>
        <v>0</v>
      </c>
      <c r="O126" s="226"/>
      <c r="P126" s="226"/>
      <c r="Q126" s="226"/>
      <c r="R126" s="189"/>
      <c r="T126" s="227" t="s">
        <v>5</v>
      </c>
      <c r="U126" s="57" t="s">
        <v>45</v>
      </c>
      <c r="V126" s="48"/>
      <c r="W126" s="228">
        <f>V126*K126</f>
        <v>0</v>
      </c>
      <c r="X126" s="228">
        <v>0</v>
      </c>
      <c r="Y126" s="228">
        <f>X126*K126</f>
        <v>0</v>
      </c>
      <c r="Z126" s="228">
        <v>0</v>
      </c>
      <c r="AA126" s="229">
        <f>Z126*K126</f>
        <v>0</v>
      </c>
      <c r="AR126" s="23" t="s">
        <v>767</v>
      </c>
      <c r="AT126" s="23" t="s">
        <v>341</v>
      </c>
      <c r="AU126" s="23" t="s">
        <v>90</v>
      </c>
      <c r="AY126" s="23" t="s">
        <v>178</v>
      </c>
      <c r="BE126" s="147">
        <f>IF(U126="základná",N126,0)</f>
        <v>0</v>
      </c>
      <c r="BF126" s="147">
        <f>IF(U126="znížená",N126,0)</f>
        <v>0</v>
      </c>
      <c r="BG126" s="147">
        <f>IF(U126="zákl. prenesená",N126,0)</f>
        <v>0</v>
      </c>
      <c r="BH126" s="147">
        <f>IF(U126="zníž. prenesená",N126,0)</f>
        <v>0</v>
      </c>
      <c r="BI126" s="147">
        <f>IF(U126="nulová",N126,0)</f>
        <v>0</v>
      </c>
      <c r="BJ126" s="23" t="s">
        <v>90</v>
      </c>
      <c r="BK126" s="147">
        <f>ROUND(L126*K126,2)</f>
        <v>0</v>
      </c>
      <c r="BL126" s="23" t="s">
        <v>427</v>
      </c>
      <c r="BM126" s="23" t="s">
        <v>777</v>
      </c>
    </row>
    <row r="127" s="1" customFormat="1" ht="16.5" customHeight="1">
      <c r="B127" s="185"/>
      <c r="C127" s="256" t="s">
        <v>197</v>
      </c>
      <c r="D127" s="256" t="s">
        <v>341</v>
      </c>
      <c r="E127" s="257" t="s">
        <v>778</v>
      </c>
      <c r="F127" s="258" t="s">
        <v>779</v>
      </c>
      <c r="G127" s="258"/>
      <c r="H127" s="258"/>
      <c r="I127" s="258"/>
      <c r="J127" s="259" t="s">
        <v>278</v>
      </c>
      <c r="K127" s="260">
        <v>35</v>
      </c>
      <c r="L127" s="261">
        <v>0</v>
      </c>
      <c r="M127" s="261"/>
      <c r="N127" s="262">
        <f>ROUND(L127*K127,2)</f>
        <v>0</v>
      </c>
      <c r="O127" s="226"/>
      <c r="P127" s="226"/>
      <c r="Q127" s="226"/>
      <c r="R127" s="189"/>
      <c r="T127" s="227" t="s">
        <v>5</v>
      </c>
      <c r="U127" s="57" t="s">
        <v>45</v>
      </c>
      <c r="V127" s="48"/>
      <c r="W127" s="228">
        <f>V127*K127</f>
        <v>0</v>
      </c>
      <c r="X127" s="228">
        <v>0</v>
      </c>
      <c r="Y127" s="228">
        <f>X127*K127</f>
        <v>0</v>
      </c>
      <c r="Z127" s="228">
        <v>0</v>
      </c>
      <c r="AA127" s="229">
        <f>Z127*K127</f>
        <v>0</v>
      </c>
      <c r="AR127" s="23" t="s">
        <v>767</v>
      </c>
      <c r="AT127" s="23" t="s">
        <v>341</v>
      </c>
      <c r="AU127" s="23" t="s">
        <v>90</v>
      </c>
      <c r="AY127" s="23" t="s">
        <v>178</v>
      </c>
      <c r="BE127" s="147">
        <f>IF(U127="základná",N127,0)</f>
        <v>0</v>
      </c>
      <c r="BF127" s="147">
        <f>IF(U127="znížená",N127,0)</f>
        <v>0</v>
      </c>
      <c r="BG127" s="147">
        <f>IF(U127="zákl. prenesená",N127,0)</f>
        <v>0</v>
      </c>
      <c r="BH127" s="147">
        <f>IF(U127="zníž. prenesená",N127,0)</f>
        <v>0</v>
      </c>
      <c r="BI127" s="147">
        <f>IF(U127="nulová",N127,0)</f>
        <v>0</v>
      </c>
      <c r="BJ127" s="23" t="s">
        <v>90</v>
      </c>
      <c r="BK127" s="147">
        <f>ROUND(L127*K127,2)</f>
        <v>0</v>
      </c>
      <c r="BL127" s="23" t="s">
        <v>427</v>
      </c>
      <c r="BM127" s="23" t="s">
        <v>780</v>
      </c>
    </row>
    <row r="128" s="1" customFormat="1" ht="16.5" customHeight="1">
      <c r="B128" s="185"/>
      <c r="C128" s="256" t="s">
        <v>201</v>
      </c>
      <c r="D128" s="256" t="s">
        <v>341</v>
      </c>
      <c r="E128" s="257" t="s">
        <v>781</v>
      </c>
      <c r="F128" s="258" t="s">
        <v>782</v>
      </c>
      <c r="G128" s="258"/>
      <c r="H128" s="258"/>
      <c r="I128" s="258"/>
      <c r="J128" s="259" t="s">
        <v>278</v>
      </c>
      <c r="K128" s="260">
        <v>140</v>
      </c>
      <c r="L128" s="261">
        <v>0</v>
      </c>
      <c r="M128" s="261"/>
      <c r="N128" s="262">
        <f>ROUND(L128*K128,2)</f>
        <v>0</v>
      </c>
      <c r="O128" s="226"/>
      <c r="P128" s="226"/>
      <c r="Q128" s="226"/>
      <c r="R128" s="189"/>
      <c r="T128" s="227" t="s">
        <v>5</v>
      </c>
      <c r="U128" s="57" t="s">
        <v>45</v>
      </c>
      <c r="V128" s="48"/>
      <c r="W128" s="228">
        <f>V128*K128</f>
        <v>0</v>
      </c>
      <c r="X128" s="228">
        <v>0</v>
      </c>
      <c r="Y128" s="228">
        <f>X128*K128</f>
        <v>0</v>
      </c>
      <c r="Z128" s="228">
        <v>0</v>
      </c>
      <c r="AA128" s="229">
        <f>Z128*K128</f>
        <v>0</v>
      </c>
      <c r="AR128" s="23" t="s">
        <v>767</v>
      </c>
      <c r="AT128" s="23" t="s">
        <v>341</v>
      </c>
      <c r="AU128" s="23" t="s">
        <v>90</v>
      </c>
      <c r="AY128" s="23" t="s">
        <v>178</v>
      </c>
      <c r="BE128" s="147">
        <f>IF(U128="základná",N128,0)</f>
        <v>0</v>
      </c>
      <c r="BF128" s="147">
        <f>IF(U128="znížená",N128,0)</f>
        <v>0</v>
      </c>
      <c r="BG128" s="147">
        <f>IF(U128="zákl. prenesená",N128,0)</f>
        <v>0</v>
      </c>
      <c r="BH128" s="147">
        <f>IF(U128="zníž. prenesená",N128,0)</f>
        <v>0</v>
      </c>
      <c r="BI128" s="147">
        <f>IF(U128="nulová",N128,0)</f>
        <v>0</v>
      </c>
      <c r="BJ128" s="23" t="s">
        <v>90</v>
      </c>
      <c r="BK128" s="147">
        <f>ROUND(L128*K128,2)</f>
        <v>0</v>
      </c>
      <c r="BL128" s="23" t="s">
        <v>427</v>
      </c>
      <c r="BM128" s="23" t="s">
        <v>783</v>
      </c>
    </row>
    <row r="129" s="1" customFormat="1" ht="16.5" customHeight="1">
      <c r="B129" s="185"/>
      <c r="C129" s="256" t="s">
        <v>205</v>
      </c>
      <c r="D129" s="256" t="s">
        <v>341</v>
      </c>
      <c r="E129" s="257" t="s">
        <v>784</v>
      </c>
      <c r="F129" s="258" t="s">
        <v>785</v>
      </c>
      <c r="G129" s="258"/>
      <c r="H129" s="258"/>
      <c r="I129" s="258"/>
      <c r="J129" s="259" t="s">
        <v>278</v>
      </c>
      <c r="K129" s="260">
        <v>12</v>
      </c>
      <c r="L129" s="261">
        <v>0</v>
      </c>
      <c r="M129" s="261"/>
      <c r="N129" s="262">
        <f>ROUND(L129*K129,2)</f>
        <v>0</v>
      </c>
      <c r="O129" s="226"/>
      <c r="P129" s="226"/>
      <c r="Q129" s="226"/>
      <c r="R129" s="189"/>
      <c r="T129" s="227" t="s">
        <v>5</v>
      </c>
      <c r="U129" s="57" t="s">
        <v>45</v>
      </c>
      <c r="V129" s="48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3" t="s">
        <v>767</v>
      </c>
      <c r="AT129" s="23" t="s">
        <v>341</v>
      </c>
      <c r="AU129" s="23" t="s">
        <v>90</v>
      </c>
      <c r="AY129" s="23" t="s">
        <v>178</v>
      </c>
      <c r="BE129" s="147">
        <f>IF(U129="základná",N129,0)</f>
        <v>0</v>
      </c>
      <c r="BF129" s="147">
        <f>IF(U129="znížená",N129,0)</f>
        <v>0</v>
      </c>
      <c r="BG129" s="147">
        <f>IF(U129="zákl. prenesená",N129,0)</f>
        <v>0</v>
      </c>
      <c r="BH129" s="147">
        <f>IF(U129="zníž. prenesená",N129,0)</f>
        <v>0</v>
      </c>
      <c r="BI129" s="147">
        <f>IF(U129="nulová",N129,0)</f>
        <v>0</v>
      </c>
      <c r="BJ129" s="23" t="s">
        <v>90</v>
      </c>
      <c r="BK129" s="147">
        <f>ROUND(L129*K129,2)</f>
        <v>0</v>
      </c>
      <c r="BL129" s="23" t="s">
        <v>427</v>
      </c>
      <c r="BM129" s="23" t="s">
        <v>786</v>
      </c>
    </row>
    <row r="130" s="1" customFormat="1" ht="16.5" customHeight="1">
      <c r="B130" s="185"/>
      <c r="C130" s="256" t="s">
        <v>209</v>
      </c>
      <c r="D130" s="256" t="s">
        <v>341</v>
      </c>
      <c r="E130" s="257" t="s">
        <v>787</v>
      </c>
      <c r="F130" s="258" t="s">
        <v>788</v>
      </c>
      <c r="G130" s="258"/>
      <c r="H130" s="258"/>
      <c r="I130" s="258"/>
      <c r="J130" s="259" t="s">
        <v>278</v>
      </c>
      <c r="K130" s="260">
        <v>15</v>
      </c>
      <c r="L130" s="261">
        <v>0</v>
      </c>
      <c r="M130" s="261"/>
      <c r="N130" s="262">
        <f>ROUND(L130*K130,2)</f>
        <v>0</v>
      </c>
      <c r="O130" s="226"/>
      <c r="P130" s="226"/>
      <c r="Q130" s="226"/>
      <c r="R130" s="189"/>
      <c r="T130" s="227" t="s">
        <v>5</v>
      </c>
      <c r="U130" s="57" t="s">
        <v>45</v>
      </c>
      <c r="V130" s="48"/>
      <c r="W130" s="228">
        <f>V130*K130</f>
        <v>0</v>
      </c>
      <c r="X130" s="228">
        <v>0</v>
      </c>
      <c r="Y130" s="228">
        <f>X130*K130</f>
        <v>0</v>
      </c>
      <c r="Z130" s="228">
        <v>0</v>
      </c>
      <c r="AA130" s="229">
        <f>Z130*K130</f>
        <v>0</v>
      </c>
      <c r="AR130" s="23" t="s">
        <v>767</v>
      </c>
      <c r="AT130" s="23" t="s">
        <v>341</v>
      </c>
      <c r="AU130" s="23" t="s">
        <v>90</v>
      </c>
      <c r="AY130" s="23" t="s">
        <v>178</v>
      </c>
      <c r="BE130" s="147">
        <f>IF(U130="základná",N130,0)</f>
        <v>0</v>
      </c>
      <c r="BF130" s="147">
        <f>IF(U130="znížená",N130,0)</f>
        <v>0</v>
      </c>
      <c r="BG130" s="147">
        <f>IF(U130="zákl. prenesená",N130,0)</f>
        <v>0</v>
      </c>
      <c r="BH130" s="147">
        <f>IF(U130="zníž. prenesená",N130,0)</f>
        <v>0</v>
      </c>
      <c r="BI130" s="147">
        <f>IF(U130="nulová",N130,0)</f>
        <v>0</v>
      </c>
      <c r="BJ130" s="23" t="s">
        <v>90</v>
      </c>
      <c r="BK130" s="147">
        <f>ROUND(L130*K130,2)</f>
        <v>0</v>
      </c>
      <c r="BL130" s="23" t="s">
        <v>427</v>
      </c>
      <c r="BM130" s="23" t="s">
        <v>789</v>
      </c>
    </row>
    <row r="131" s="1" customFormat="1" ht="16.5" customHeight="1">
      <c r="B131" s="185"/>
      <c r="C131" s="256" t="s">
        <v>214</v>
      </c>
      <c r="D131" s="256" t="s">
        <v>341</v>
      </c>
      <c r="E131" s="257" t="s">
        <v>790</v>
      </c>
      <c r="F131" s="258" t="s">
        <v>791</v>
      </c>
      <c r="G131" s="258"/>
      <c r="H131" s="258"/>
      <c r="I131" s="258"/>
      <c r="J131" s="259" t="s">
        <v>278</v>
      </c>
      <c r="K131" s="260">
        <v>6</v>
      </c>
      <c r="L131" s="261">
        <v>0</v>
      </c>
      <c r="M131" s="261"/>
      <c r="N131" s="262">
        <f>ROUND(L131*K131,2)</f>
        <v>0</v>
      </c>
      <c r="O131" s="226"/>
      <c r="P131" s="226"/>
      <c r="Q131" s="226"/>
      <c r="R131" s="189"/>
      <c r="T131" s="227" t="s">
        <v>5</v>
      </c>
      <c r="U131" s="57" t="s">
        <v>45</v>
      </c>
      <c r="V131" s="48"/>
      <c r="W131" s="228">
        <f>V131*K131</f>
        <v>0</v>
      </c>
      <c r="X131" s="228">
        <v>0</v>
      </c>
      <c r="Y131" s="228">
        <f>X131*K131</f>
        <v>0</v>
      </c>
      <c r="Z131" s="228">
        <v>0</v>
      </c>
      <c r="AA131" s="229">
        <f>Z131*K131</f>
        <v>0</v>
      </c>
      <c r="AR131" s="23" t="s">
        <v>767</v>
      </c>
      <c r="AT131" s="23" t="s">
        <v>341</v>
      </c>
      <c r="AU131" s="23" t="s">
        <v>90</v>
      </c>
      <c r="AY131" s="23" t="s">
        <v>178</v>
      </c>
      <c r="BE131" s="147">
        <f>IF(U131="základná",N131,0)</f>
        <v>0</v>
      </c>
      <c r="BF131" s="147">
        <f>IF(U131="znížená",N131,0)</f>
        <v>0</v>
      </c>
      <c r="BG131" s="147">
        <f>IF(U131="zákl. prenesená",N131,0)</f>
        <v>0</v>
      </c>
      <c r="BH131" s="147">
        <f>IF(U131="zníž. prenesená",N131,0)</f>
        <v>0</v>
      </c>
      <c r="BI131" s="147">
        <f>IF(U131="nulová",N131,0)</f>
        <v>0</v>
      </c>
      <c r="BJ131" s="23" t="s">
        <v>90</v>
      </c>
      <c r="BK131" s="147">
        <f>ROUND(L131*K131,2)</f>
        <v>0</v>
      </c>
      <c r="BL131" s="23" t="s">
        <v>427</v>
      </c>
      <c r="BM131" s="23" t="s">
        <v>792</v>
      </c>
    </row>
    <row r="132" s="1" customFormat="1" ht="16.5" customHeight="1">
      <c r="B132" s="185"/>
      <c r="C132" s="256" t="s">
        <v>219</v>
      </c>
      <c r="D132" s="256" t="s">
        <v>341</v>
      </c>
      <c r="E132" s="257" t="s">
        <v>793</v>
      </c>
      <c r="F132" s="258" t="s">
        <v>794</v>
      </c>
      <c r="G132" s="258"/>
      <c r="H132" s="258"/>
      <c r="I132" s="258"/>
      <c r="J132" s="259" t="s">
        <v>278</v>
      </c>
      <c r="K132" s="260">
        <v>18</v>
      </c>
      <c r="L132" s="261">
        <v>0</v>
      </c>
      <c r="M132" s="261"/>
      <c r="N132" s="262">
        <f>ROUND(L132*K132,2)</f>
        <v>0</v>
      </c>
      <c r="O132" s="226"/>
      <c r="P132" s="226"/>
      <c r="Q132" s="226"/>
      <c r="R132" s="189"/>
      <c r="T132" s="227" t="s">
        <v>5</v>
      </c>
      <c r="U132" s="57" t="s">
        <v>45</v>
      </c>
      <c r="V132" s="48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3" t="s">
        <v>767</v>
      </c>
      <c r="AT132" s="23" t="s">
        <v>341</v>
      </c>
      <c r="AU132" s="23" t="s">
        <v>90</v>
      </c>
      <c r="AY132" s="23" t="s">
        <v>178</v>
      </c>
      <c r="BE132" s="147">
        <f>IF(U132="základná",N132,0)</f>
        <v>0</v>
      </c>
      <c r="BF132" s="147">
        <f>IF(U132="znížená",N132,0)</f>
        <v>0</v>
      </c>
      <c r="BG132" s="147">
        <f>IF(U132="zákl. prenesená",N132,0)</f>
        <v>0</v>
      </c>
      <c r="BH132" s="147">
        <f>IF(U132="zníž. prenesená",N132,0)</f>
        <v>0</v>
      </c>
      <c r="BI132" s="147">
        <f>IF(U132="nulová",N132,0)</f>
        <v>0</v>
      </c>
      <c r="BJ132" s="23" t="s">
        <v>90</v>
      </c>
      <c r="BK132" s="147">
        <f>ROUND(L132*K132,2)</f>
        <v>0</v>
      </c>
      <c r="BL132" s="23" t="s">
        <v>427</v>
      </c>
      <c r="BM132" s="23" t="s">
        <v>795</v>
      </c>
    </row>
    <row r="133" s="1" customFormat="1" ht="16.5" customHeight="1">
      <c r="B133" s="185"/>
      <c r="C133" s="256" t="s">
        <v>224</v>
      </c>
      <c r="D133" s="256" t="s">
        <v>341</v>
      </c>
      <c r="E133" s="257" t="s">
        <v>796</v>
      </c>
      <c r="F133" s="258" t="s">
        <v>797</v>
      </c>
      <c r="G133" s="258"/>
      <c r="H133" s="258"/>
      <c r="I133" s="258"/>
      <c r="J133" s="259" t="s">
        <v>278</v>
      </c>
      <c r="K133" s="260">
        <v>6</v>
      </c>
      <c r="L133" s="261">
        <v>0</v>
      </c>
      <c r="M133" s="261"/>
      <c r="N133" s="262">
        <f>ROUND(L133*K133,2)</f>
        <v>0</v>
      </c>
      <c r="O133" s="226"/>
      <c r="P133" s="226"/>
      <c r="Q133" s="226"/>
      <c r="R133" s="189"/>
      <c r="T133" s="227" t="s">
        <v>5</v>
      </c>
      <c r="U133" s="57" t="s">
        <v>45</v>
      </c>
      <c r="V133" s="48"/>
      <c r="W133" s="228">
        <f>V133*K133</f>
        <v>0</v>
      </c>
      <c r="X133" s="228">
        <v>0</v>
      </c>
      <c r="Y133" s="228">
        <f>X133*K133</f>
        <v>0</v>
      </c>
      <c r="Z133" s="228">
        <v>0</v>
      </c>
      <c r="AA133" s="229">
        <f>Z133*K133</f>
        <v>0</v>
      </c>
      <c r="AR133" s="23" t="s">
        <v>767</v>
      </c>
      <c r="AT133" s="23" t="s">
        <v>341</v>
      </c>
      <c r="AU133" s="23" t="s">
        <v>90</v>
      </c>
      <c r="AY133" s="23" t="s">
        <v>178</v>
      </c>
      <c r="BE133" s="147">
        <f>IF(U133="základná",N133,0)</f>
        <v>0</v>
      </c>
      <c r="BF133" s="147">
        <f>IF(U133="znížená",N133,0)</f>
        <v>0</v>
      </c>
      <c r="BG133" s="147">
        <f>IF(U133="zákl. prenesená",N133,0)</f>
        <v>0</v>
      </c>
      <c r="BH133" s="147">
        <f>IF(U133="zníž. prenesená",N133,0)</f>
        <v>0</v>
      </c>
      <c r="BI133" s="147">
        <f>IF(U133="nulová",N133,0)</f>
        <v>0</v>
      </c>
      <c r="BJ133" s="23" t="s">
        <v>90</v>
      </c>
      <c r="BK133" s="147">
        <f>ROUND(L133*K133,2)</f>
        <v>0</v>
      </c>
      <c r="BL133" s="23" t="s">
        <v>427</v>
      </c>
      <c r="BM133" s="23" t="s">
        <v>798</v>
      </c>
    </row>
    <row r="134" s="1" customFormat="1" ht="16.5" customHeight="1">
      <c r="B134" s="185"/>
      <c r="C134" s="256" t="s">
        <v>229</v>
      </c>
      <c r="D134" s="256" t="s">
        <v>341</v>
      </c>
      <c r="E134" s="257" t="s">
        <v>799</v>
      </c>
      <c r="F134" s="258" t="s">
        <v>800</v>
      </c>
      <c r="G134" s="258"/>
      <c r="H134" s="258"/>
      <c r="I134" s="258"/>
      <c r="J134" s="259" t="s">
        <v>278</v>
      </c>
      <c r="K134" s="260">
        <v>6</v>
      </c>
      <c r="L134" s="261">
        <v>0</v>
      </c>
      <c r="M134" s="261"/>
      <c r="N134" s="262">
        <f>ROUND(L134*K134,2)</f>
        <v>0</v>
      </c>
      <c r="O134" s="226"/>
      <c r="P134" s="226"/>
      <c r="Q134" s="226"/>
      <c r="R134" s="189"/>
      <c r="T134" s="227" t="s">
        <v>5</v>
      </c>
      <c r="U134" s="57" t="s">
        <v>45</v>
      </c>
      <c r="V134" s="48"/>
      <c r="W134" s="228">
        <f>V134*K134</f>
        <v>0</v>
      </c>
      <c r="X134" s="228">
        <v>0</v>
      </c>
      <c r="Y134" s="228">
        <f>X134*K134</f>
        <v>0</v>
      </c>
      <c r="Z134" s="228">
        <v>0</v>
      </c>
      <c r="AA134" s="229">
        <f>Z134*K134</f>
        <v>0</v>
      </c>
      <c r="AR134" s="23" t="s">
        <v>767</v>
      </c>
      <c r="AT134" s="23" t="s">
        <v>341</v>
      </c>
      <c r="AU134" s="23" t="s">
        <v>90</v>
      </c>
      <c r="AY134" s="23" t="s">
        <v>178</v>
      </c>
      <c r="BE134" s="147">
        <f>IF(U134="základná",N134,0)</f>
        <v>0</v>
      </c>
      <c r="BF134" s="147">
        <f>IF(U134="znížená",N134,0)</f>
        <v>0</v>
      </c>
      <c r="BG134" s="147">
        <f>IF(U134="zákl. prenesená",N134,0)</f>
        <v>0</v>
      </c>
      <c r="BH134" s="147">
        <f>IF(U134="zníž. prenesená",N134,0)</f>
        <v>0</v>
      </c>
      <c r="BI134" s="147">
        <f>IF(U134="nulová",N134,0)</f>
        <v>0</v>
      </c>
      <c r="BJ134" s="23" t="s">
        <v>90</v>
      </c>
      <c r="BK134" s="147">
        <f>ROUND(L134*K134,2)</f>
        <v>0</v>
      </c>
      <c r="BL134" s="23" t="s">
        <v>427</v>
      </c>
      <c r="BM134" s="23" t="s">
        <v>801</v>
      </c>
    </row>
    <row r="135" s="1" customFormat="1" ht="16.5" customHeight="1">
      <c r="B135" s="185"/>
      <c r="C135" s="256" t="s">
        <v>234</v>
      </c>
      <c r="D135" s="256" t="s">
        <v>341</v>
      </c>
      <c r="E135" s="257" t="s">
        <v>802</v>
      </c>
      <c r="F135" s="258" t="s">
        <v>803</v>
      </c>
      <c r="G135" s="258"/>
      <c r="H135" s="258"/>
      <c r="I135" s="258"/>
      <c r="J135" s="259" t="s">
        <v>278</v>
      </c>
      <c r="K135" s="260">
        <v>18</v>
      </c>
      <c r="L135" s="261">
        <v>0</v>
      </c>
      <c r="M135" s="261"/>
      <c r="N135" s="262">
        <f>ROUND(L135*K135,2)</f>
        <v>0</v>
      </c>
      <c r="O135" s="226"/>
      <c r="P135" s="226"/>
      <c r="Q135" s="226"/>
      <c r="R135" s="189"/>
      <c r="T135" s="227" t="s">
        <v>5</v>
      </c>
      <c r="U135" s="57" t="s">
        <v>45</v>
      </c>
      <c r="V135" s="48"/>
      <c r="W135" s="228">
        <f>V135*K135</f>
        <v>0</v>
      </c>
      <c r="X135" s="228">
        <v>0</v>
      </c>
      <c r="Y135" s="228">
        <f>X135*K135</f>
        <v>0</v>
      </c>
      <c r="Z135" s="228">
        <v>0</v>
      </c>
      <c r="AA135" s="229">
        <f>Z135*K135</f>
        <v>0</v>
      </c>
      <c r="AR135" s="23" t="s">
        <v>767</v>
      </c>
      <c r="AT135" s="23" t="s">
        <v>341</v>
      </c>
      <c r="AU135" s="23" t="s">
        <v>90</v>
      </c>
      <c r="AY135" s="23" t="s">
        <v>178</v>
      </c>
      <c r="BE135" s="147">
        <f>IF(U135="základná",N135,0)</f>
        <v>0</v>
      </c>
      <c r="BF135" s="147">
        <f>IF(U135="znížená",N135,0)</f>
        <v>0</v>
      </c>
      <c r="BG135" s="147">
        <f>IF(U135="zákl. prenesená",N135,0)</f>
        <v>0</v>
      </c>
      <c r="BH135" s="147">
        <f>IF(U135="zníž. prenesená",N135,0)</f>
        <v>0</v>
      </c>
      <c r="BI135" s="147">
        <f>IF(U135="nulová",N135,0)</f>
        <v>0</v>
      </c>
      <c r="BJ135" s="23" t="s">
        <v>90</v>
      </c>
      <c r="BK135" s="147">
        <f>ROUND(L135*K135,2)</f>
        <v>0</v>
      </c>
      <c r="BL135" s="23" t="s">
        <v>427</v>
      </c>
      <c r="BM135" s="23" t="s">
        <v>804</v>
      </c>
    </row>
    <row r="136" s="1" customFormat="1" ht="16.5" customHeight="1">
      <c r="B136" s="185"/>
      <c r="C136" s="220" t="s">
        <v>239</v>
      </c>
      <c r="D136" s="220" t="s">
        <v>179</v>
      </c>
      <c r="E136" s="221" t="s">
        <v>805</v>
      </c>
      <c r="F136" s="222" t="s">
        <v>806</v>
      </c>
      <c r="G136" s="222"/>
      <c r="H136" s="222"/>
      <c r="I136" s="222"/>
      <c r="J136" s="223" t="s">
        <v>426</v>
      </c>
      <c r="K136" s="224">
        <v>1</v>
      </c>
      <c r="L136" s="225">
        <v>0</v>
      </c>
      <c r="M136" s="225"/>
      <c r="N136" s="226">
        <f>ROUND(L136*K136,2)</f>
        <v>0</v>
      </c>
      <c r="O136" s="226"/>
      <c r="P136" s="226"/>
      <c r="Q136" s="226"/>
      <c r="R136" s="189"/>
      <c r="T136" s="227" t="s">
        <v>5</v>
      </c>
      <c r="U136" s="57" t="s">
        <v>45</v>
      </c>
      <c r="V136" s="48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3" t="s">
        <v>427</v>
      </c>
      <c r="AT136" s="23" t="s">
        <v>179</v>
      </c>
      <c r="AU136" s="23" t="s">
        <v>90</v>
      </c>
      <c r="AY136" s="23" t="s">
        <v>178</v>
      </c>
      <c r="BE136" s="147">
        <f>IF(U136="základná",N136,0)</f>
        <v>0</v>
      </c>
      <c r="BF136" s="147">
        <f>IF(U136="znížená",N136,0)</f>
        <v>0</v>
      </c>
      <c r="BG136" s="147">
        <f>IF(U136="zákl. prenesená",N136,0)</f>
        <v>0</v>
      </c>
      <c r="BH136" s="147">
        <f>IF(U136="zníž. prenesená",N136,0)</f>
        <v>0</v>
      </c>
      <c r="BI136" s="147">
        <f>IF(U136="nulová",N136,0)</f>
        <v>0</v>
      </c>
      <c r="BJ136" s="23" t="s">
        <v>90</v>
      </c>
      <c r="BK136" s="147">
        <f>ROUND(L136*K136,2)</f>
        <v>0</v>
      </c>
      <c r="BL136" s="23" t="s">
        <v>427</v>
      </c>
      <c r="BM136" s="23" t="s">
        <v>807</v>
      </c>
    </row>
    <row r="137" s="1" customFormat="1" ht="16.5" customHeight="1">
      <c r="B137" s="185"/>
      <c r="C137" s="220" t="s">
        <v>244</v>
      </c>
      <c r="D137" s="220" t="s">
        <v>179</v>
      </c>
      <c r="E137" s="221" t="s">
        <v>808</v>
      </c>
      <c r="F137" s="222" t="s">
        <v>809</v>
      </c>
      <c r="G137" s="222"/>
      <c r="H137" s="222"/>
      <c r="I137" s="222"/>
      <c r="J137" s="223" t="s">
        <v>426</v>
      </c>
      <c r="K137" s="224">
        <v>1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</v>
      </c>
      <c r="Y137" s="228">
        <f>X137*K137</f>
        <v>0</v>
      </c>
      <c r="Z137" s="228">
        <v>0</v>
      </c>
      <c r="AA137" s="229">
        <f>Z137*K137</f>
        <v>0</v>
      </c>
      <c r="AR137" s="23" t="s">
        <v>427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427</v>
      </c>
      <c r="BM137" s="23" t="s">
        <v>810</v>
      </c>
    </row>
    <row r="138" s="1" customFormat="1" ht="16.5" customHeight="1">
      <c r="B138" s="185"/>
      <c r="C138" s="220" t="s">
        <v>248</v>
      </c>
      <c r="D138" s="220" t="s">
        <v>179</v>
      </c>
      <c r="E138" s="221" t="s">
        <v>811</v>
      </c>
      <c r="F138" s="222" t="s">
        <v>812</v>
      </c>
      <c r="G138" s="222"/>
      <c r="H138" s="222"/>
      <c r="I138" s="222"/>
      <c r="J138" s="223" t="s">
        <v>426</v>
      </c>
      <c r="K138" s="224">
        <v>1</v>
      </c>
      <c r="L138" s="225">
        <v>0</v>
      </c>
      <c r="M138" s="225"/>
      <c r="N138" s="226">
        <f>ROUND(L138*K138,2)</f>
        <v>0</v>
      </c>
      <c r="O138" s="226"/>
      <c r="P138" s="226"/>
      <c r="Q138" s="226"/>
      <c r="R138" s="189"/>
      <c r="T138" s="227" t="s">
        <v>5</v>
      </c>
      <c r="U138" s="57" t="s">
        <v>45</v>
      </c>
      <c r="V138" s="48"/>
      <c r="W138" s="228">
        <f>V138*K138</f>
        <v>0</v>
      </c>
      <c r="X138" s="228">
        <v>0</v>
      </c>
      <c r="Y138" s="228">
        <f>X138*K138</f>
        <v>0</v>
      </c>
      <c r="Z138" s="228">
        <v>0</v>
      </c>
      <c r="AA138" s="229">
        <f>Z138*K138</f>
        <v>0</v>
      </c>
      <c r="AR138" s="23" t="s">
        <v>427</v>
      </c>
      <c r="AT138" s="23" t="s">
        <v>179</v>
      </c>
      <c r="AU138" s="23" t="s">
        <v>90</v>
      </c>
      <c r="AY138" s="23" t="s">
        <v>178</v>
      </c>
      <c r="BE138" s="147">
        <f>IF(U138="základná",N138,0)</f>
        <v>0</v>
      </c>
      <c r="BF138" s="147">
        <f>IF(U138="znížená",N138,0)</f>
        <v>0</v>
      </c>
      <c r="BG138" s="147">
        <f>IF(U138="zákl. prenesená",N138,0)</f>
        <v>0</v>
      </c>
      <c r="BH138" s="147">
        <f>IF(U138="zníž. prenesená",N138,0)</f>
        <v>0</v>
      </c>
      <c r="BI138" s="147">
        <f>IF(U138="nulová",N138,0)</f>
        <v>0</v>
      </c>
      <c r="BJ138" s="23" t="s">
        <v>90</v>
      </c>
      <c r="BK138" s="147">
        <f>ROUND(L138*K138,2)</f>
        <v>0</v>
      </c>
      <c r="BL138" s="23" t="s">
        <v>427</v>
      </c>
      <c r="BM138" s="23" t="s">
        <v>813</v>
      </c>
    </row>
    <row r="139" s="1" customFormat="1" ht="16.5" customHeight="1">
      <c r="B139" s="185"/>
      <c r="C139" s="220" t="s">
        <v>252</v>
      </c>
      <c r="D139" s="220" t="s">
        <v>179</v>
      </c>
      <c r="E139" s="221" t="s">
        <v>814</v>
      </c>
      <c r="F139" s="222" t="s">
        <v>815</v>
      </c>
      <c r="G139" s="222"/>
      <c r="H139" s="222"/>
      <c r="I139" s="222"/>
      <c r="J139" s="223" t="s">
        <v>426</v>
      </c>
      <c r="K139" s="224">
        <v>1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3" t="s">
        <v>427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427</v>
      </c>
      <c r="BM139" s="23" t="s">
        <v>816</v>
      </c>
    </row>
    <row r="140" s="1" customFormat="1" ht="49.92" customHeight="1">
      <c r="B140" s="47"/>
      <c r="C140" s="48"/>
      <c r="D140" s="209" t="s">
        <v>455</v>
      </c>
      <c r="E140" s="48"/>
      <c r="F140" s="48"/>
      <c r="G140" s="48"/>
      <c r="H140" s="48"/>
      <c r="I140" s="48"/>
      <c r="J140" s="48"/>
      <c r="K140" s="48"/>
      <c r="L140" s="48"/>
      <c r="M140" s="48"/>
      <c r="N140" s="264">
        <f>BK140</f>
        <v>0</v>
      </c>
      <c r="O140" s="265"/>
      <c r="P140" s="265"/>
      <c r="Q140" s="265"/>
      <c r="R140" s="49"/>
      <c r="T140" s="241"/>
      <c r="U140" s="48"/>
      <c r="V140" s="48"/>
      <c r="W140" s="48"/>
      <c r="X140" s="48"/>
      <c r="Y140" s="48"/>
      <c r="Z140" s="48"/>
      <c r="AA140" s="95"/>
      <c r="AT140" s="23" t="s">
        <v>77</v>
      </c>
      <c r="AU140" s="23" t="s">
        <v>78</v>
      </c>
      <c r="AY140" s="23" t="s">
        <v>456</v>
      </c>
      <c r="BK140" s="147">
        <f>SUM(BK141:BK145)</f>
        <v>0</v>
      </c>
    </row>
    <row r="141" s="1" customFormat="1" ht="22.32" customHeight="1">
      <c r="B141" s="47"/>
      <c r="C141" s="266" t="s">
        <v>5</v>
      </c>
      <c r="D141" s="266" t="s">
        <v>179</v>
      </c>
      <c r="E141" s="267" t="s">
        <v>5</v>
      </c>
      <c r="F141" s="268" t="s">
        <v>5</v>
      </c>
      <c r="G141" s="268"/>
      <c r="H141" s="268"/>
      <c r="I141" s="268"/>
      <c r="J141" s="269" t="s">
        <v>5</v>
      </c>
      <c r="K141" s="263"/>
      <c r="L141" s="225"/>
      <c r="M141" s="270"/>
      <c r="N141" s="270">
        <f>BK141</f>
        <v>0</v>
      </c>
      <c r="O141" s="270"/>
      <c r="P141" s="270"/>
      <c r="Q141" s="270"/>
      <c r="R141" s="49"/>
      <c r="T141" s="227" t="s">
        <v>5</v>
      </c>
      <c r="U141" s="271" t="s">
        <v>45</v>
      </c>
      <c r="V141" s="48"/>
      <c r="W141" s="48"/>
      <c r="X141" s="48"/>
      <c r="Y141" s="48"/>
      <c r="Z141" s="48"/>
      <c r="AA141" s="95"/>
      <c r="AT141" s="23" t="s">
        <v>456</v>
      </c>
      <c r="AU141" s="23" t="s">
        <v>85</v>
      </c>
      <c r="AY141" s="23" t="s">
        <v>456</v>
      </c>
      <c r="BE141" s="147">
        <f>IF(U141="základná",N141,0)</f>
        <v>0</v>
      </c>
      <c r="BF141" s="147">
        <f>IF(U141="znížená",N141,0)</f>
        <v>0</v>
      </c>
      <c r="BG141" s="147">
        <f>IF(U141="zákl. prenesená",N141,0)</f>
        <v>0</v>
      </c>
      <c r="BH141" s="147">
        <f>IF(U141="zníž. prenesená",N141,0)</f>
        <v>0</v>
      </c>
      <c r="BI141" s="147">
        <f>IF(U141="nulová",N141,0)</f>
        <v>0</v>
      </c>
      <c r="BJ141" s="23" t="s">
        <v>90</v>
      </c>
      <c r="BK141" s="147">
        <f>L141*K141</f>
        <v>0</v>
      </c>
    </row>
    <row r="142" s="1" customFormat="1" ht="22.32" customHeight="1">
      <c r="B142" s="47"/>
      <c r="C142" s="266" t="s">
        <v>5</v>
      </c>
      <c r="D142" s="266" t="s">
        <v>179</v>
      </c>
      <c r="E142" s="267" t="s">
        <v>5</v>
      </c>
      <c r="F142" s="268" t="s">
        <v>5</v>
      </c>
      <c r="G142" s="268"/>
      <c r="H142" s="268"/>
      <c r="I142" s="268"/>
      <c r="J142" s="269" t="s">
        <v>5</v>
      </c>
      <c r="K142" s="263"/>
      <c r="L142" s="225"/>
      <c r="M142" s="270"/>
      <c r="N142" s="270">
        <f>BK142</f>
        <v>0</v>
      </c>
      <c r="O142" s="270"/>
      <c r="P142" s="270"/>
      <c r="Q142" s="270"/>
      <c r="R142" s="49"/>
      <c r="T142" s="227" t="s">
        <v>5</v>
      </c>
      <c r="U142" s="271" t="s">
        <v>45</v>
      </c>
      <c r="V142" s="48"/>
      <c r="W142" s="48"/>
      <c r="X142" s="48"/>
      <c r="Y142" s="48"/>
      <c r="Z142" s="48"/>
      <c r="AA142" s="95"/>
      <c r="AT142" s="23" t="s">
        <v>456</v>
      </c>
      <c r="AU142" s="23" t="s">
        <v>85</v>
      </c>
      <c r="AY142" s="23" t="s">
        <v>456</v>
      </c>
      <c r="BE142" s="147">
        <f>IF(U142="základná",N142,0)</f>
        <v>0</v>
      </c>
      <c r="BF142" s="147">
        <f>IF(U142="znížená",N142,0)</f>
        <v>0</v>
      </c>
      <c r="BG142" s="147">
        <f>IF(U142="zákl. prenesená",N142,0)</f>
        <v>0</v>
      </c>
      <c r="BH142" s="147">
        <f>IF(U142="zníž. prenesená",N142,0)</f>
        <v>0</v>
      </c>
      <c r="BI142" s="147">
        <f>IF(U142="nulová",N142,0)</f>
        <v>0</v>
      </c>
      <c r="BJ142" s="23" t="s">
        <v>90</v>
      </c>
      <c r="BK142" s="147">
        <f>L142*K142</f>
        <v>0</v>
      </c>
    </row>
    <row r="143" s="1" customFormat="1" ht="22.32" customHeight="1">
      <c r="B143" s="47"/>
      <c r="C143" s="266" t="s">
        <v>5</v>
      </c>
      <c r="D143" s="266" t="s">
        <v>179</v>
      </c>
      <c r="E143" s="267" t="s">
        <v>5</v>
      </c>
      <c r="F143" s="268" t="s">
        <v>5</v>
      </c>
      <c r="G143" s="268"/>
      <c r="H143" s="268"/>
      <c r="I143" s="268"/>
      <c r="J143" s="269" t="s">
        <v>5</v>
      </c>
      <c r="K143" s="263"/>
      <c r="L143" s="225"/>
      <c r="M143" s="270"/>
      <c r="N143" s="270">
        <f>BK143</f>
        <v>0</v>
      </c>
      <c r="O143" s="270"/>
      <c r="P143" s="270"/>
      <c r="Q143" s="270"/>
      <c r="R143" s="49"/>
      <c r="T143" s="227" t="s">
        <v>5</v>
      </c>
      <c r="U143" s="271" t="s">
        <v>45</v>
      </c>
      <c r="V143" s="48"/>
      <c r="W143" s="48"/>
      <c r="X143" s="48"/>
      <c r="Y143" s="48"/>
      <c r="Z143" s="48"/>
      <c r="AA143" s="95"/>
      <c r="AT143" s="23" t="s">
        <v>456</v>
      </c>
      <c r="AU143" s="23" t="s">
        <v>85</v>
      </c>
      <c r="AY143" s="23" t="s">
        <v>456</v>
      </c>
      <c r="BE143" s="147">
        <f>IF(U143="základná",N143,0)</f>
        <v>0</v>
      </c>
      <c r="BF143" s="147">
        <f>IF(U143="znížená",N143,0)</f>
        <v>0</v>
      </c>
      <c r="BG143" s="147">
        <f>IF(U143="zákl. prenesená",N143,0)</f>
        <v>0</v>
      </c>
      <c r="BH143" s="147">
        <f>IF(U143="zníž. prenesená",N143,0)</f>
        <v>0</v>
      </c>
      <c r="BI143" s="147">
        <f>IF(U143="nulová",N143,0)</f>
        <v>0</v>
      </c>
      <c r="BJ143" s="23" t="s">
        <v>90</v>
      </c>
      <c r="BK143" s="147">
        <f>L143*K143</f>
        <v>0</v>
      </c>
    </row>
    <row r="144" s="1" customFormat="1" ht="22.32" customHeight="1">
      <c r="B144" s="47"/>
      <c r="C144" s="266" t="s">
        <v>5</v>
      </c>
      <c r="D144" s="266" t="s">
        <v>179</v>
      </c>
      <c r="E144" s="267" t="s">
        <v>5</v>
      </c>
      <c r="F144" s="268" t="s">
        <v>5</v>
      </c>
      <c r="G144" s="268"/>
      <c r="H144" s="268"/>
      <c r="I144" s="268"/>
      <c r="J144" s="269" t="s">
        <v>5</v>
      </c>
      <c r="K144" s="263"/>
      <c r="L144" s="225"/>
      <c r="M144" s="270"/>
      <c r="N144" s="270">
        <f>BK144</f>
        <v>0</v>
      </c>
      <c r="O144" s="270"/>
      <c r="P144" s="270"/>
      <c r="Q144" s="270"/>
      <c r="R144" s="49"/>
      <c r="T144" s="227" t="s">
        <v>5</v>
      </c>
      <c r="U144" s="271" t="s">
        <v>45</v>
      </c>
      <c r="V144" s="48"/>
      <c r="W144" s="48"/>
      <c r="X144" s="48"/>
      <c r="Y144" s="48"/>
      <c r="Z144" s="48"/>
      <c r="AA144" s="95"/>
      <c r="AT144" s="23" t="s">
        <v>456</v>
      </c>
      <c r="AU144" s="23" t="s">
        <v>85</v>
      </c>
      <c r="AY144" s="23" t="s">
        <v>456</v>
      </c>
      <c r="BE144" s="147">
        <f>IF(U144="základná",N144,0)</f>
        <v>0</v>
      </c>
      <c r="BF144" s="147">
        <f>IF(U144="znížená",N144,0)</f>
        <v>0</v>
      </c>
      <c r="BG144" s="147">
        <f>IF(U144="zákl. prenesená",N144,0)</f>
        <v>0</v>
      </c>
      <c r="BH144" s="147">
        <f>IF(U144="zníž. prenesená",N144,0)</f>
        <v>0</v>
      </c>
      <c r="BI144" s="147">
        <f>IF(U144="nulová",N144,0)</f>
        <v>0</v>
      </c>
      <c r="BJ144" s="23" t="s">
        <v>90</v>
      </c>
      <c r="BK144" s="147">
        <f>L144*K144</f>
        <v>0</v>
      </c>
    </row>
    <row r="145" s="1" customFormat="1" ht="22.32" customHeight="1">
      <c r="B145" s="47"/>
      <c r="C145" s="266" t="s">
        <v>5</v>
      </c>
      <c r="D145" s="266" t="s">
        <v>179</v>
      </c>
      <c r="E145" s="267" t="s">
        <v>5</v>
      </c>
      <c r="F145" s="268" t="s">
        <v>5</v>
      </c>
      <c r="G145" s="268"/>
      <c r="H145" s="268"/>
      <c r="I145" s="268"/>
      <c r="J145" s="269" t="s">
        <v>5</v>
      </c>
      <c r="K145" s="263"/>
      <c r="L145" s="225"/>
      <c r="M145" s="270"/>
      <c r="N145" s="270">
        <f>BK145</f>
        <v>0</v>
      </c>
      <c r="O145" s="270"/>
      <c r="P145" s="270"/>
      <c r="Q145" s="270"/>
      <c r="R145" s="49"/>
      <c r="T145" s="227" t="s">
        <v>5</v>
      </c>
      <c r="U145" s="271" t="s">
        <v>45</v>
      </c>
      <c r="V145" s="73"/>
      <c r="W145" s="73"/>
      <c r="X145" s="73"/>
      <c r="Y145" s="73"/>
      <c r="Z145" s="73"/>
      <c r="AA145" s="75"/>
      <c r="AT145" s="23" t="s">
        <v>456</v>
      </c>
      <c r="AU145" s="23" t="s">
        <v>85</v>
      </c>
      <c r="AY145" s="23" t="s">
        <v>456</v>
      </c>
      <c r="BE145" s="147">
        <f>IF(U145="základná",N145,0)</f>
        <v>0</v>
      </c>
      <c r="BF145" s="147">
        <f>IF(U145="znížená",N145,0)</f>
        <v>0</v>
      </c>
      <c r="BG145" s="147">
        <f>IF(U145="zákl. prenesená",N145,0)</f>
        <v>0</v>
      </c>
      <c r="BH145" s="147">
        <f>IF(U145="zníž. prenesená",N145,0)</f>
        <v>0</v>
      </c>
      <c r="BI145" s="147">
        <f>IF(U145="nulová",N145,0)</f>
        <v>0</v>
      </c>
      <c r="BJ145" s="23" t="s">
        <v>90</v>
      </c>
      <c r="BK145" s="147">
        <f>L145*K145</f>
        <v>0</v>
      </c>
    </row>
    <row r="146" s="1" customFormat="1" ht="6.96" customHeight="1">
      <c r="B146" s="76"/>
      <c r="C146" s="77"/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  <c r="O146" s="77"/>
      <c r="P146" s="77"/>
      <c r="Q146" s="77"/>
      <c r="R146" s="78"/>
    </row>
  </sheetData>
  <mergeCells count="138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N120:Q120"/>
    <mergeCell ref="N121:Q121"/>
    <mergeCell ref="N122:Q122"/>
    <mergeCell ref="N140:Q140"/>
    <mergeCell ref="H1:K1"/>
    <mergeCell ref="S2:AC2"/>
  </mergeCells>
  <dataValidations count="2">
    <dataValidation type="list" allowBlank="1" showInputMessage="1" showErrorMessage="1" error="Povolené sú hodnoty K, M." sqref="D141:D146">
      <formula1>"K, M"</formula1>
    </dataValidation>
    <dataValidation type="list" allowBlank="1" showInputMessage="1" showErrorMessage="1" error="Povolené sú hodnoty základná, znížená, nulová." sqref="U141:U146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19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109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817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818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N99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ROUND((((SUM(BE99:BE106)+SUM(BE125:BE150))+SUM(BE152:BE156))),2)</f>
        <v>0</v>
      </c>
      <c r="I33" s="48"/>
      <c r="J33" s="48"/>
      <c r="K33" s="48"/>
      <c r="L33" s="48"/>
      <c r="M33" s="165">
        <f>ROUND(((ROUND((SUM(BE99:BE106)+SUM(BE125:BE150)), 2)*F33)+SUM(BE152:BE156)*F33),2)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ROUND((((SUM(BF99:BF106)+SUM(BF125:BF150))+SUM(BF152:BF156))),2)</f>
        <v>0</v>
      </c>
      <c r="I34" s="48"/>
      <c r="J34" s="48"/>
      <c r="K34" s="48"/>
      <c r="L34" s="48"/>
      <c r="M34" s="165">
        <f>ROUND(((ROUND((SUM(BF99:BF106)+SUM(BF125:BF150)), 2)*F34)+SUM(BF152:BF156)*F34),2)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ROUND((((SUM(BG99:BG106)+SUM(BG125:BG150))+SUM(BG152:BG156))),2)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ROUND((((SUM(BH99:BH106)+SUM(BH125:BH150))+SUM(BH152:BH156))),2)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ROUND((((SUM(BI99:BI106)+SUM(BI125:BI150))+SUM(BI152:BI156))),2)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817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A-2-1 - Okapový chodník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N125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N126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139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N127</f>
        <v>0</v>
      </c>
      <c r="O91" s="129"/>
      <c r="P91" s="129"/>
      <c r="Q91" s="129"/>
      <c r="R91" s="180"/>
    </row>
    <row r="92" s="8" customFormat="1" ht="19.92" customHeight="1">
      <c r="B92" s="179"/>
      <c r="C92" s="129"/>
      <c r="D92" s="142" t="s">
        <v>140</v>
      </c>
      <c r="E92" s="129"/>
      <c r="F92" s="129"/>
      <c r="G92" s="129"/>
      <c r="H92" s="129"/>
      <c r="I92" s="129"/>
      <c r="J92" s="129"/>
      <c r="K92" s="129"/>
      <c r="L92" s="129"/>
      <c r="M92" s="129"/>
      <c r="N92" s="131">
        <f>N135</f>
        <v>0</v>
      </c>
      <c r="O92" s="129"/>
      <c r="P92" s="129"/>
      <c r="Q92" s="129"/>
      <c r="R92" s="180"/>
    </row>
    <row r="93" s="8" customFormat="1" ht="19.92" customHeight="1">
      <c r="B93" s="179"/>
      <c r="C93" s="129"/>
      <c r="D93" s="142" t="s">
        <v>141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N143</f>
        <v>0</v>
      </c>
      <c r="O93" s="129"/>
      <c r="P93" s="129"/>
      <c r="Q93" s="129"/>
      <c r="R93" s="180"/>
    </row>
    <row r="94" s="7" customFormat="1" ht="24.96" customHeight="1">
      <c r="B94" s="174"/>
      <c r="C94" s="175"/>
      <c r="D94" s="176" t="s">
        <v>151</v>
      </c>
      <c r="E94" s="175"/>
      <c r="F94" s="175"/>
      <c r="G94" s="175"/>
      <c r="H94" s="175"/>
      <c r="I94" s="175"/>
      <c r="J94" s="175"/>
      <c r="K94" s="175"/>
      <c r="L94" s="175"/>
      <c r="M94" s="175"/>
      <c r="N94" s="177">
        <f>N145</f>
        <v>0</v>
      </c>
      <c r="O94" s="175"/>
      <c r="P94" s="175"/>
      <c r="Q94" s="175"/>
      <c r="R94" s="178"/>
    </row>
    <row r="95" s="7" customFormat="1" ht="24.96" customHeight="1">
      <c r="B95" s="174"/>
      <c r="C95" s="175"/>
      <c r="D95" s="176" t="s">
        <v>152</v>
      </c>
      <c r="E95" s="175"/>
      <c r="F95" s="175"/>
      <c r="G95" s="175"/>
      <c r="H95" s="175"/>
      <c r="I95" s="175"/>
      <c r="J95" s="175"/>
      <c r="K95" s="175"/>
      <c r="L95" s="175"/>
      <c r="M95" s="175"/>
      <c r="N95" s="177">
        <f>N148</f>
        <v>0</v>
      </c>
      <c r="O95" s="175"/>
      <c r="P95" s="175"/>
      <c r="Q95" s="175"/>
      <c r="R95" s="178"/>
    </row>
    <row r="96" s="8" customFormat="1" ht="19.92" customHeight="1">
      <c r="B96" s="179"/>
      <c r="C96" s="129"/>
      <c r="D96" s="142" t="s">
        <v>153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31">
        <f>N149</f>
        <v>0</v>
      </c>
      <c r="O96" s="129"/>
      <c r="P96" s="129"/>
      <c r="Q96" s="129"/>
      <c r="R96" s="180"/>
    </row>
    <row r="97" s="7" customFormat="1" ht="21.84" customHeight="1">
      <c r="B97" s="174"/>
      <c r="C97" s="175"/>
      <c r="D97" s="176" t="s">
        <v>154</v>
      </c>
      <c r="E97" s="175"/>
      <c r="F97" s="175"/>
      <c r="G97" s="175"/>
      <c r="H97" s="175"/>
      <c r="I97" s="175"/>
      <c r="J97" s="175"/>
      <c r="K97" s="175"/>
      <c r="L97" s="175"/>
      <c r="M97" s="175"/>
      <c r="N97" s="181">
        <f>N151</f>
        <v>0</v>
      </c>
      <c r="O97" s="175"/>
      <c r="P97" s="175"/>
      <c r="Q97" s="175"/>
      <c r="R97" s="178"/>
    </row>
    <row r="98" s="1" customFormat="1" ht="21.84" customHeight="1"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9"/>
    </row>
    <row r="99" s="1" customFormat="1" ht="29.28" customHeight="1">
      <c r="B99" s="47"/>
      <c r="C99" s="172" t="s">
        <v>155</v>
      </c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173">
        <f>ROUND(N100+N101+N102+N103+N104+N105,2)</f>
        <v>0</v>
      </c>
      <c r="O99" s="182"/>
      <c r="P99" s="182"/>
      <c r="Q99" s="182"/>
      <c r="R99" s="49"/>
      <c r="T99" s="183"/>
      <c r="U99" s="184" t="s">
        <v>42</v>
      </c>
    </row>
    <row r="100" s="1" customFormat="1" ht="18" customHeight="1">
      <c r="B100" s="185"/>
      <c r="C100" s="186"/>
      <c r="D100" s="148" t="s">
        <v>156</v>
      </c>
      <c r="E100" s="187"/>
      <c r="F100" s="187"/>
      <c r="G100" s="187"/>
      <c r="H100" s="187"/>
      <c r="I100" s="186"/>
      <c r="J100" s="186"/>
      <c r="K100" s="186"/>
      <c r="L100" s="186"/>
      <c r="M100" s="186"/>
      <c r="N100" s="143">
        <f>ROUND(N89*T100,2)</f>
        <v>0</v>
      </c>
      <c r="O100" s="188"/>
      <c r="P100" s="188"/>
      <c r="Q100" s="188"/>
      <c r="R100" s="189"/>
      <c r="S100" s="190"/>
      <c r="T100" s="191"/>
      <c r="U100" s="192" t="s">
        <v>45</v>
      </c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3" t="s">
        <v>157</v>
      </c>
      <c r="AZ100" s="190"/>
      <c r="BA100" s="190"/>
      <c r="BB100" s="190"/>
      <c r="BC100" s="190"/>
      <c r="BD100" s="190"/>
      <c r="BE100" s="194">
        <f>IF(U100="základná",N100,0)</f>
        <v>0</v>
      </c>
      <c r="BF100" s="194">
        <f>IF(U100="znížená",N100,0)</f>
        <v>0</v>
      </c>
      <c r="BG100" s="194">
        <f>IF(U100="zákl. prenesená",N100,0)</f>
        <v>0</v>
      </c>
      <c r="BH100" s="194">
        <f>IF(U100="zníž. prenesená",N100,0)</f>
        <v>0</v>
      </c>
      <c r="BI100" s="194">
        <f>IF(U100="nulová",N100,0)</f>
        <v>0</v>
      </c>
      <c r="BJ100" s="193" t="s">
        <v>90</v>
      </c>
      <c r="BK100" s="190"/>
      <c r="BL100" s="190"/>
      <c r="BM100" s="190"/>
    </row>
    <row r="101" s="1" customFormat="1" ht="18" customHeight="1">
      <c r="B101" s="185"/>
      <c r="C101" s="186"/>
      <c r="D101" s="148" t="s">
        <v>158</v>
      </c>
      <c r="E101" s="187"/>
      <c r="F101" s="187"/>
      <c r="G101" s="187"/>
      <c r="H101" s="187"/>
      <c r="I101" s="186"/>
      <c r="J101" s="186"/>
      <c r="K101" s="186"/>
      <c r="L101" s="186"/>
      <c r="M101" s="186"/>
      <c r="N101" s="143">
        <f>ROUND(N89*T101,2)</f>
        <v>0</v>
      </c>
      <c r="O101" s="188"/>
      <c r="P101" s="188"/>
      <c r="Q101" s="188"/>
      <c r="R101" s="189"/>
      <c r="S101" s="190"/>
      <c r="T101" s="191"/>
      <c r="U101" s="192" t="s">
        <v>45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157</v>
      </c>
      <c r="AZ101" s="190"/>
      <c r="BA101" s="190"/>
      <c r="BB101" s="190"/>
      <c r="BC101" s="190"/>
      <c r="BD101" s="190"/>
      <c r="BE101" s="194">
        <f>IF(U101="základná",N101,0)</f>
        <v>0</v>
      </c>
      <c r="BF101" s="194">
        <f>IF(U101="znížená",N101,0)</f>
        <v>0</v>
      </c>
      <c r="BG101" s="194">
        <f>IF(U101="zákl. prenesená",N101,0)</f>
        <v>0</v>
      </c>
      <c r="BH101" s="194">
        <f>IF(U101="zníž. prenesená",N101,0)</f>
        <v>0</v>
      </c>
      <c r="BI101" s="194">
        <f>IF(U101="nulová",N101,0)</f>
        <v>0</v>
      </c>
      <c r="BJ101" s="193" t="s">
        <v>90</v>
      </c>
      <c r="BK101" s="190"/>
      <c r="BL101" s="190"/>
      <c r="BM101" s="190"/>
    </row>
    <row r="102" s="1" customFormat="1" ht="18" customHeight="1">
      <c r="B102" s="185"/>
      <c r="C102" s="186"/>
      <c r="D102" s="148" t="s">
        <v>159</v>
      </c>
      <c r="E102" s="187"/>
      <c r="F102" s="187"/>
      <c r="G102" s="187"/>
      <c r="H102" s="187"/>
      <c r="I102" s="186"/>
      <c r="J102" s="186"/>
      <c r="K102" s="186"/>
      <c r="L102" s="186"/>
      <c r="M102" s="186"/>
      <c r="N102" s="143">
        <f>ROUND(N89*T102,2)</f>
        <v>0</v>
      </c>
      <c r="O102" s="188"/>
      <c r="P102" s="188"/>
      <c r="Q102" s="188"/>
      <c r="R102" s="189"/>
      <c r="S102" s="190"/>
      <c r="T102" s="191"/>
      <c r="U102" s="192" t="s">
        <v>45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157</v>
      </c>
      <c r="AZ102" s="190"/>
      <c r="BA102" s="190"/>
      <c r="BB102" s="190"/>
      <c r="BC102" s="190"/>
      <c r="BD102" s="190"/>
      <c r="BE102" s="194">
        <f>IF(U102="základná",N102,0)</f>
        <v>0</v>
      </c>
      <c r="BF102" s="194">
        <f>IF(U102="znížená",N102,0)</f>
        <v>0</v>
      </c>
      <c r="BG102" s="194">
        <f>IF(U102="zákl. prenesená",N102,0)</f>
        <v>0</v>
      </c>
      <c r="BH102" s="194">
        <f>IF(U102="zníž. prenesená",N102,0)</f>
        <v>0</v>
      </c>
      <c r="BI102" s="194">
        <f>IF(U102="nulová",N102,0)</f>
        <v>0</v>
      </c>
      <c r="BJ102" s="193" t="s">
        <v>90</v>
      </c>
      <c r="BK102" s="190"/>
      <c r="BL102" s="190"/>
      <c r="BM102" s="190"/>
    </row>
    <row r="103" s="1" customFormat="1" ht="18" customHeight="1">
      <c r="B103" s="185"/>
      <c r="C103" s="186"/>
      <c r="D103" s="148" t="s">
        <v>160</v>
      </c>
      <c r="E103" s="187"/>
      <c r="F103" s="187"/>
      <c r="G103" s="187"/>
      <c r="H103" s="187"/>
      <c r="I103" s="186"/>
      <c r="J103" s="186"/>
      <c r="K103" s="186"/>
      <c r="L103" s="186"/>
      <c r="M103" s="186"/>
      <c r="N103" s="143">
        <f>ROUND(N89*T103,2)</f>
        <v>0</v>
      </c>
      <c r="O103" s="188"/>
      <c r="P103" s="188"/>
      <c r="Q103" s="188"/>
      <c r="R103" s="189"/>
      <c r="S103" s="190"/>
      <c r="T103" s="191"/>
      <c r="U103" s="192" t="s">
        <v>45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157</v>
      </c>
      <c r="AZ103" s="190"/>
      <c r="BA103" s="190"/>
      <c r="BB103" s="190"/>
      <c r="BC103" s="190"/>
      <c r="BD103" s="190"/>
      <c r="BE103" s="194">
        <f>IF(U103="základná",N103,0)</f>
        <v>0</v>
      </c>
      <c r="BF103" s="194">
        <f>IF(U103="znížená",N103,0)</f>
        <v>0</v>
      </c>
      <c r="BG103" s="194">
        <f>IF(U103="zákl. prenesená",N103,0)</f>
        <v>0</v>
      </c>
      <c r="BH103" s="194">
        <f>IF(U103="zníž. prenesená",N103,0)</f>
        <v>0</v>
      </c>
      <c r="BI103" s="194">
        <f>IF(U103="nulová",N103,0)</f>
        <v>0</v>
      </c>
      <c r="BJ103" s="193" t="s">
        <v>90</v>
      </c>
      <c r="BK103" s="190"/>
      <c r="BL103" s="190"/>
      <c r="BM103" s="190"/>
    </row>
    <row r="104" s="1" customFormat="1" ht="18" customHeight="1">
      <c r="B104" s="185"/>
      <c r="C104" s="186"/>
      <c r="D104" s="148" t="s">
        <v>161</v>
      </c>
      <c r="E104" s="187"/>
      <c r="F104" s="187"/>
      <c r="G104" s="187"/>
      <c r="H104" s="187"/>
      <c r="I104" s="186"/>
      <c r="J104" s="186"/>
      <c r="K104" s="186"/>
      <c r="L104" s="186"/>
      <c r="M104" s="186"/>
      <c r="N104" s="143">
        <f>ROUND(N89*T104,2)</f>
        <v>0</v>
      </c>
      <c r="O104" s="188"/>
      <c r="P104" s="188"/>
      <c r="Q104" s="188"/>
      <c r="R104" s="189"/>
      <c r="S104" s="190"/>
      <c r="T104" s="191"/>
      <c r="U104" s="192" t="s">
        <v>45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157</v>
      </c>
      <c r="AZ104" s="190"/>
      <c r="BA104" s="190"/>
      <c r="BB104" s="190"/>
      <c r="BC104" s="190"/>
      <c r="BD104" s="190"/>
      <c r="BE104" s="194">
        <f>IF(U104="základná",N104,0)</f>
        <v>0</v>
      </c>
      <c r="BF104" s="194">
        <f>IF(U104="znížená",N104,0)</f>
        <v>0</v>
      </c>
      <c r="BG104" s="194">
        <f>IF(U104="zákl. prenesená",N104,0)</f>
        <v>0</v>
      </c>
      <c r="BH104" s="194">
        <f>IF(U104="zníž. prenesená",N104,0)</f>
        <v>0</v>
      </c>
      <c r="BI104" s="194">
        <f>IF(U104="nulová",N104,0)</f>
        <v>0</v>
      </c>
      <c r="BJ104" s="193" t="s">
        <v>90</v>
      </c>
      <c r="BK104" s="190"/>
      <c r="BL104" s="190"/>
      <c r="BM104" s="190"/>
    </row>
    <row r="105" s="1" customFormat="1" ht="18" customHeight="1">
      <c r="B105" s="185"/>
      <c r="C105" s="186"/>
      <c r="D105" s="187" t="s">
        <v>162</v>
      </c>
      <c r="E105" s="186"/>
      <c r="F105" s="186"/>
      <c r="G105" s="186"/>
      <c r="H105" s="186"/>
      <c r="I105" s="186"/>
      <c r="J105" s="186"/>
      <c r="K105" s="186"/>
      <c r="L105" s="186"/>
      <c r="M105" s="186"/>
      <c r="N105" s="143">
        <f>ROUND(N89*T105,2)</f>
        <v>0</v>
      </c>
      <c r="O105" s="188"/>
      <c r="P105" s="188"/>
      <c r="Q105" s="188"/>
      <c r="R105" s="189"/>
      <c r="S105" s="190"/>
      <c r="T105" s="195"/>
      <c r="U105" s="196" t="s">
        <v>45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163</v>
      </c>
      <c r="AZ105" s="190"/>
      <c r="BA105" s="190"/>
      <c r="BB105" s="190"/>
      <c r="BC105" s="190"/>
      <c r="BD105" s="190"/>
      <c r="BE105" s="194">
        <f>IF(U105="základná",N105,0)</f>
        <v>0</v>
      </c>
      <c r="BF105" s="194">
        <f>IF(U105="znížená",N105,0)</f>
        <v>0</v>
      </c>
      <c r="BG105" s="194">
        <f>IF(U105="zákl. prenesená",N105,0)</f>
        <v>0</v>
      </c>
      <c r="BH105" s="194">
        <f>IF(U105="zníž. prenesená",N105,0)</f>
        <v>0</v>
      </c>
      <c r="BI105" s="194">
        <f>IF(U105="nulová",N105,0)</f>
        <v>0</v>
      </c>
      <c r="BJ105" s="193" t="s">
        <v>90</v>
      </c>
      <c r="BK105" s="190"/>
      <c r="BL105" s="190"/>
      <c r="BM105" s="190"/>
    </row>
    <row r="106" s="1" customForma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9"/>
    </row>
    <row r="107" s="1" customFormat="1" ht="29.28" customHeight="1">
      <c r="B107" s="47"/>
      <c r="C107" s="153" t="s">
        <v>121</v>
      </c>
      <c r="D107" s="154"/>
      <c r="E107" s="154"/>
      <c r="F107" s="154"/>
      <c r="G107" s="154"/>
      <c r="H107" s="154"/>
      <c r="I107" s="154"/>
      <c r="J107" s="154"/>
      <c r="K107" s="154"/>
      <c r="L107" s="155">
        <f>ROUND(SUM(N89+N99),2)</f>
        <v>0</v>
      </c>
      <c r="M107" s="155"/>
      <c r="N107" s="155"/>
      <c r="O107" s="155"/>
      <c r="P107" s="155"/>
      <c r="Q107" s="155"/>
      <c r="R107" s="49"/>
    </row>
    <row r="108" s="1" customFormat="1" ht="6.96" customHeight="1">
      <c r="B108" s="7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8"/>
    </row>
    <row r="112" s="1" customFormat="1" ht="6.96" customHeight="1"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1"/>
    </row>
    <row r="113" s="1" customFormat="1" ht="36.96" customHeight="1">
      <c r="B113" s="47"/>
      <c r="C113" s="28" t="s">
        <v>164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</row>
    <row r="114" s="1" customFormat="1" ht="6.96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30" customHeight="1">
      <c r="B115" s="47"/>
      <c r="C115" s="39" t="s">
        <v>18</v>
      </c>
      <c r="D115" s="48"/>
      <c r="E115" s="48"/>
      <c r="F115" s="158" t="str">
        <f>F6</f>
        <v>Zníženie spotreby energie pri prevádzke AB</v>
      </c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48"/>
      <c r="R115" s="49"/>
    </row>
    <row r="116" ht="30" customHeight="1">
      <c r="B116" s="27"/>
      <c r="C116" s="39" t="s">
        <v>128</v>
      </c>
      <c r="D116" s="32"/>
      <c r="E116" s="32"/>
      <c r="F116" s="158" t="s">
        <v>817</v>
      </c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0"/>
    </row>
    <row r="117" s="1" customFormat="1" ht="36.96" customHeight="1">
      <c r="B117" s="47"/>
      <c r="C117" s="86" t="s">
        <v>130</v>
      </c>
      <c r="D117" s="48"/>
      <c r="E117" s="48"/>
      <c r="F117" s="88" t="str">
        <f>F8</f>
        <v>A-2-1 - Okapový chodník</v>
      </c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18" customHeight="1">
      <c r="B119" s="47"/>
      <c r="C119" s="39" t="s">
        <v>22</v>
      </c>
      <c r="D119" s="48"/>
      <c r="E119" s="48"/>
      <c r="F119" s="34" t="str">
        <f>F10</f>
        <v>Mariánska č.6, 971 01 Prievidza</v>
      </c>
      <c r="G119" s="48"/>
      <c r="H119" s="48"/>
      <c r="I119" s="48"/>
      <c r="J119" s="48"/>
      <c r="K119" s="39" t="s">
        <v>24</v>
      </c>
      <c r="L119" s="48"/>
      <c r="M119" s="91" t="str">
        <f>IF(O10="","",O10)</f>
        <v>27. 11. 2017</v>
      </c>
      <c r="N119" s="91"/>
      <c r="O119" s="91"/>
      <c r="P119" s="91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>
      <c r="B121" s="47"/>
      <c r="C121" s="39" t="s">
        <v>26</v>
      </c>
      <c r="D121" s="48"/>
      <c r="E121" s="48"/>
      <c r="F121" s="34" t="str">
        <f>E13</f>
        <v>MPRV SR, Dobrovičova 12, 812 66 Bratislava</v>
      </c>
      <c r="G121" s="48"/>
      <c r="H121" s="48"/>
      <c r="I121" s="48"/>
      <c r="J121" s="48"/>
      <c r="K121" s="39" t="s">
        <v>32</v>
      </c>
      <c r="L121" s="48"/>
      <c r="M121" s="34" t="str">
        <f>E19</f>
        <v>ING.ARCH.R.PORUBEC</v>
      </c>
      <c r="N121" s="34"/>
      <c r="O121" s="34"/>
      <c r="P121" s="34"/>
      <c r="Q121" s="34"/>
      <c r="R121" s="49"/>
    </row>
    <row r="122" s="1" customFormat="1" ht="14.4" customHeight="1">
      <c r="B122" s="47"/>
      <c r="C122" s="39" t="s">
        <v>30</v>
      </c>
      <c r="D122" s="48"/>
      <c r="E122" s="48"/>
      <c r="F122" s="34" t="str">
        <f>IF(E16="","",E16)</f>
        <v>Vyplň údaj</v>
      </c>
      <c r="G122" s="48"/>
      <c r="H122" s="48"/>
      <c r="I122" s="48"/>
      <c r="J122" s="48"/>
      <c r="K122" s="39" t="s">
        <v>35</v>
      </c>
      <c r="L122" s="48"/>
      <c r="M122" s="34" t="str">
        <f>E22</f>
        <v>Kovács</v>
      </c>
      <c r="N122" s="34"/>
      <c r="O122" s="34"/>
      <c r="P122" s="34"/>
      <c r="Q122" s="34"/>
      <c r="R122" s="49"/>
    </row>
    <row r="123" s="1" customFormat="1" ht="10.32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9" customFormat="1" ht="29.28" customHeight="1">
      <c r="B124" s="197"/>
      <c r="C124" s="198" t="s">
        <v>165</v>
      </c>
      <c r="D124" s="199" t="s">
        <v>166</v>
      </c>
      <c r="E124" s="199" t="s">
        <v>60</v>
      </c>
      <c r="F124" s="199" t="s">
        <v>167</v>
      </c>
      <c r="G124" s="199"/>
      <c r="H124" s="199"/>
      <c r="I124" s="199"/>
      <c r="J124" s="199" t="s">
        <v>168</v>
      </c>
      <c r="K124" s="199" t="s">
        <v>169</v>
      </c>
      <c r="L124" s="199" t="s">
        <v>170</v>
      </c>
      <c r="M124" s="199"/>
      <c r="N124" s="199" t="s">
        <v>135</v>
      </c>
      <c r="O124" s="199"/>
      <c r="P124" s="199"/>
      <c r="Q124" s="200"/>
      <c r="R124" s="201"/>
      <c r="T124" s="101" t="s">
        <v>171</v>
      </c>
      <c r="U124" s="102" t="s">
        <v>42</v>
      </c>
      <c r="V124" s="102" t="s">
        <v>172</v>
      </c>
      <c r="W124" s="102" t="s">
        <v>173</v>
      </c>
      <c r="X124" s="102" t="s">
        <v>174</v>
      </c>
      <c r="Y124" s="102" t="s">
        <v>175</v>
      </c>
      <c r="Z124" s="102" t="s">
        <v>176</v>
      </c>
      <c r="AA124" s="103" t="s">
        <v>177</v>
      </c>
    </row>
    <row r="125" s="1" customFormat="1" ht="29.28" customHeight="1">
      <c r="B125" s="47"/>
      <c r="C125" s="105" t="s">
        <v>132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202">
        <f>BK125</f>
        <v>0</v>
      </c>
      <c r="O125" s="203"/>
      <c r="P125" s="203"/>
      <c r="Q125" s="203"/>
      <c r="R125" s="49"/>
      <c r="T125" s="104"/>
      <c r="U125" s="68"/>
      <c r="V125" s="68"/>
      <c r="W125" s="204">
        <f>W126+W145+W148+W151</f>
        <v>0</v>
      </c>
      <c r="X125" s="68"/>
      <c r="Y125" s="204">
        <f>Y126+Y145+Y148+Y151</f>
        <v>25.847857350000002</v>
      </c>
      <c r="Z125" s="68"/>
      <c r="AA125" s="205">
        <f>AA126+AA145+AA148+AA151</f>
        <v>23.311300000000003</v>
      </c>
      <c r="AT125" s="23" t="s">
        <v>77</v>
      </c>
      <c r="AU125" s="23" t="s">
        <v>137</v>
      </c>
      <c r="BK125" s="206">
        <f>BK126+BK145+BK148+BK151</f>
        <v>0</v>
      </c>
    </row>
    <row r="126" s="10" customFormat="1" ht="37.44" customHeight="1">
      <c r="B126" s="207"/>
      <c r="C126" s="208"/>
      <c r="D126" s="209" t="s">
        <v>138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181">
        <f>BK126</f>
        <v>0</v>
      </c>
      <c r="O126" s="177"/>
      <c r="P126" s="177"/>
      <c r="Q126" s="177"/>
      <c r="R126" s="210"/>
      <c r="T126" s="211"/>
      <c r="U126" s="208"/>
      <c r="V126" s="208"/>
      <c r="W126" s="212">
        <f>W127+W135+W143</f>
        <v>0</v>
      </c>
      <c r="X126" s="208"/>
      <c r="Y126" s="212">
        <f>Y127+Y135+Y143</f>
        <v>25.847857350000002</v>
      </c>
      <c r="Z126" s="208"/>
      <c r="AA126" s="213">
        <f>AA127+AA135+AA143</f>
        <v>23.311300000000003</v>
      </c>
      <c r="AR126" s="214" t="s">
        <v>85</v>
      </c>
      <c r="AT126" s="215" t="s">
        <v>77</v>
      </c>
      <c r="AU126" s="215" t="s">
        <v>78</v>
      </c>
      <c r="AY126" s="214" t="s">
        <v>178</v>
      </c>
      <c r="BK126" s="216">
        <f>BK127+BK135+BK143</f>
        <v>0</v>
      </c>
    </row>
    <row r="127" s="10" customFormat="1" ht="19.92" customHeight="1">
      <c r="B127" s="207"/>
      <c r="C127" s="208"/>
      <c r="D127" s="217" t="s">
        <v>139</v>
      </c>
      <c r="E127" s="217"/>
      <c r="F127" s="217"/>
      <c r="G127" s="217"/>
      <c r="H127" s="217"/>
      <c r="I127" s="217"/>
      <c r="J127" s="217"/>
      <c r="K127" s="217"/>
      <c r="L127" s="217"/>
      <c r="M127" s="217"/>
      <c r="N127" s="218">
        <f>BK127</f>
        <v>0</v>
      </c>
      <c r="O127" s="219"/>
      <c r="P127" s="219"/>
      <c r="Q127" s="219"/>
      <c r="R127" s="210"/>
      <c r="T127" s="211"/>
      <c r="U127" s="208"/>
      <c r="V127" s="208"/>
      <c r="W127" s="212">
        <f>SUM(W128:W134)</f>
        <v>0</v>
      </c>
      <c r="X127" s="208"/>
      <c r="Y127" s="212">
        <f>SUM(Y128:Y134)</f>
        <v>25.847857350000002</v>
      </c>
      <c r="Z127" s="208"/>
      <c r="AA127" s="213">
        <f>SUM(AA128:AA134)</f>
        <v>23.311300000000003</v>
      </c>
      <c r="AR127" s="214" t="s">
        <v>85</v>
      </c>
      <c r="AT127" s="215" t="s">
        <v>77</v>
      </c>
      <c r="AU127" s="215" t="s">
        <v>85</v>
      </c>
      <c r="AY127" s="214" t="s">
        <v>178</v>
      </c>
      <c r="BK127" s="216">
        <f>SUM(BK128:BK134)</f>
        <v>0</v>
      </c>
    </row>
    <row r="128" s="1" customFormat="1" ht="16.5" customHeight="1">
      <c r="B128" s="185"/>
      <c r="C128" s="220" t="s">
        <v>85</v>
      </c>
      <c r="D128" s="220" t="s">
        <v>179</v>
      </c>
      <c r="E128" s="221" t="s">
        <v>819</v>
      </c>
      <c r="F128" s="222" t="s">
        <v>820</v>
      </c>
      <c r="G128" s="222"/>
      <c r="H128" s="222"/>
      <c r="I128" s="222"/>
      <c r="J128" s="223" t="s">
        <v>182</v>
      </c>
      <c r="K128" s="224">
        <v>39.060000000000002</v>
      </c>
      <c r="L128" s="225">
        <v>0</v>
      </c>
      <c r="M128" s="225"/>
      <c r="N128" s="226">
        <f>ROUND(L128*K128,2)</f>
        <v>0</v>
      </c>
      <c r="O128" s="226"/>
      <c r="P128" s="226"/>
      <c r="Q128" s="226"/>
      <c r="R128" s="189"/>
      <c r="T128" s="227" t="s">
        <v>5</v>
      </c>
      <c r="U128" s="57" t="s">
        <v>45</v>
      </c>
      <c r="V128" s="48"/>
      <c r="W128" s="228">
        <f>V128*K128</f>
        <v>0</v>
      </c>
      <c r="X128" s="228">
        <v>0.29434749999999998</v>
      </c>
      <c r="Y128" s="228">
        <f>X128*K128</f>
        <v>11.497213350000001</v>
      </c>
      <c r="Z128" s="228">
        <v>0</v>
      </c>
      <c r="AA128" s="229">
        <f>Z128*K128</f>
        <v>0</v>
      </c>
      <c r="AR128" s="23" t="s">
        <v>183</v>
      </c>
      <c r="AT128" s="23" t="s">
        <v>179</v>
      </c>
      <c r="AU128" s="23" t="s">
        <v>90</v>
      </c>
      <c r="AY128" s="23" t="s">
        <v>178</v>
      </c>
      <c r="BE128" s="147">
        <f>IF(U128="základná",N128,0)</f>
        <v>0</v>
      </c>
      <c r="BF128" s="147">
        <f>IF(U128="znížená",N128,0)</f>
        <v>0</v>
      </c>
      <c r="BG128" s="147">
        <f>IF(U128="zákl. prenesená",N128,0)</f>
        <v>0</v>
      </c>
      <c r="BH128" s="147">
        <f>IF(U128="zníž. prenesená",N128,0)</f>
        <v>0</v>
      </c>
      <c r="BI128" s="147">
        <f>IF(U128="nulová",N128,0)</f>
        <v>0</v>
      </c>
      <c r="BJ128" s="23" t="s">
        <v>90</v>
      </c>
      <c r="BK128" s="147">
        <f>ROUND(L128*K128,2)</f>
        <v>0</v>
      </c>
      <c r="BL128" s="23" t="s">
        <v>183</v>
      </c>
      <c r="BM128" s="23" t="s">
        <v>821</v>
      </c>
    </row>
    <row r="129" s="11" customFormat="1" ht="16.5" customHeight="1">
      <c r="B129" s="230"/>
      <c r="C129" s="231"/>
      <c r="D129" s="231"/>
      <c r="E129" s="232" t="s">
        <v>5</v>
      </c>
      <c r="F129" s="233" t="s">
        <v>822</v>
      </c>
      <c r="G129" s="234"/>
      <c r="H129" s="234"/>
      <c r="I129" s="234"/>
      <c r="J129" s="231"/>
      <c r="K129" s="235">
        <v>39.060000000000002</v>
      </c>
      <c r="L129" s="231"/>
      <c r="M129" s="231"/>
      <c r="N129" s="231"/>
      <c r="O129" s="231"/>
      <c r="P129" s="231"/>
      <c r="Q129" s="231"/>
      <c r="R129" s="236"/>
      <c r="T129" s="237"/>
      <c r="U129" s="231"/>
      <c r="V129" s="231"/>
      <c r="W129" s="231"/>
      <c r="X129" s="231"/>
      <c r="Y129" s="231"/>
      <c r="Z129" s="231"/>
      <c r="AA129" s="238"/>
      <c r="AT129" s="239" t="s">
        <v>186</v>
      </c>
      <c r="AU129" s="239" t="s">
        <v>90</v>
      </c>
      <c r="AV129" s="11" t="s">
        <v>90</v>
      </c>
      <c r="AW129" s="11" t="s">
        <v>34</v>
      </c>
      <c r="AX129" s="11" t="s">
        <v>85</v>
      </c>
      <c r="AY129" s="239" t="s">
        <v>178</v>
      </c>
    </row>
    <row r="130" s="1" customFormat="1" ht="25.5" customHeight="1">
      <c r="B130" s="185"/>
      <c r="C130" s="220" t="s">
        <v>90</v>
      </c>
      <c r="D130" s="220" t="s">
        <v>179</v>
      </c>
      <c r="E130" s="221" t="s">
        <v>823</v>
      </c>
      <c r="F130" s="222" t="s">
        <v>824</v>
      </c>
      <c r="G130" s="222"/>
      <c r="H130" s="222"/>
      <c r="I130" s="222"/>
      <c r="J130" s="223" t="s">
        <v>344</v>
      </c>
      <c r="K130" s="224">
        <v>7.8120000000000003</v>
      </c>
      <c r="L130" s="225">
        <v>0</v>
      </c>
      <c r="M130" s="225"/>
      <c r="N130" s="226">
        <f>ROUND(L130*K130,2)</f>
        <v>0</v>
      </c>
      <c r="O130" s="226"/>
      <c r="P130" s="226"/>
      <c r="Q130" s="226"/>
      <c r="R130" s="189"/>
      <c r="T130" s="227" t="s">
        <v>5</v>
      </c>
      <c r="U130" s="57" t="s">
        <v>45</v>
      </c>
      <c r="V130" s="48"/>
      <c r="W130" s="228">
        <f>V130*K130</f>
        <v>0</v>
      </c>
      <c r="X130" s="228">
        <v>1.837</v>
      </c>
      <c r="Y130" s="228">
        <f>X130*K130</f>
        <v>14.350644000000001</v>
      </c>
      <c r="Z130" s="228">
        <v>0</v>
      </c>
      <c r="AA130" s="229">
        <f>Z130*K130</f>
        <v>0</v>
      </c>
      <c r="AR130" s="23" t="s">
        <v>183</v>
      </c>
      <c r="AT130" s="23" t="s">
        <v>179</v>
      </c>
      <c r="AU130" s="23" t="s">
        <v>90</v>
      </c>
      <c r="AY130" s="23" t="s">
        <v>178</v>
      </c>
      <c r="BE130" s="147">
        <f>IF(U130="základná",N130,0)</f>
        <v>0</v>
      </c>
      <c r="BF130" s="147">
        <f>IF(U130="znížená",N130,0)</f>
        <v>0</v>
      </c>
      <c r="BG130" s="147">
        <f>IF(U130="zákl. prenesená",N130,0)</f>
        <v>0</v>
      </c>
      <c r="BH130" s="147">
        <f>IF(U130="zníž. prenesená",N130,0)</f>
        <v>0</v>
      </c>
      <c r="BI130" s="147">
        <f>IF(U130="nulová",N130,0)</f>
        <v>0</v>
      </c>
      <c r="BJ130" s="23" t="s">
        <v>90</v>
      </c>
      <c r="BK130" s="147">
        <f>ROUND(L130*K130,2)</f>
        <v>0</v>
      </c>
      <c r="BL130" s="23" t="s">
        <v>183</v>
      </c>
      <c r="BM130" s="23" t="s">
        <v>825</v>
      </c>
    </row>
    <row r="131" s="1" customFormat="1" ht="38.25" customHeight="1">
      <c r="B131" s="185"/>
      <c r="C131" s="220" t="s">
        <v>190</v>
      </c>
      <c r="D131" s="220" t="s">
        <v>179</v>
      </c>
      <c r="E131" s="221" t="s">
        <v>826</v>
      </c>
      <c r="F131" s="222" t="s">
        <v>827</v>
      </c>
      <c r="G131" s="222"/>
      <c r="H131" s="222"/>
      <c r="I131" s="222"/>
      <c r="J131" s="223" t="s">
        <v>344</v>
      </c>
      <c r="K131" s="224">
        <v>4.4119999999999999</v>
      </c>
      <c r="L131" s="225">
        <v>0</v>
      </c>
      <c r="M131" s="225"/>
      <c r="N131" s="226">
        <f>ROUND(L131*K131,2)</f>
        <v>0</v>
      </c>
      <c r="O131" s="226"/>
      <c r="P131" s="226"/>
      <c r="Q131" s="226"/>
      <c r="R131" s="189"/>
      <c r="T131" s="227" t="s">
        <v>5</v>
      </c>
      <c r="U131" s="57" t="s">
        <v>45</v>
      </c>
      <c r="V131" s="48"/>
      <c r="W131" s="228">
        <f>V131*K131</f>
        <v>0</v>
      </c>
      <c r="X131" s="228">
        <v>0</v>
      </c>
      <c r="Y131" s="228">
        <f>X131*K131</f>
        <v>0</v>
      </c>
      <c r="Z131" s="228">
        <v>2.2000000000000002</v>
      </c>
      <c r="AA131" s="229">
        <f>Z131*K131</f>
        <v>9.7064000000000004</v>
      </c>
      <c r="AR131" s="23" t="s">
        <v>183</v>
      </c>
      <c r="AT131" s="23" t="s">
        <v>179</v>
      </c>
      <c r="AU131" s="23" t="s">
        <v>90</v>
      </c>
      <c r="AY131" s="23" t="s">
        <v>178</v>
      </c>
      <c r="BE131" s="147">
        <f>IF(U131="základná",N131,0)</f>
        <v>0</v>
      </c>
      <c r="BF131" s="147">
        <f>IF(U131="znížená",N131,0)</f>
        <v>0</v>
      </c>
      <c r="BG131" s="147">
        <f>IF(U131="zákl. prenesená",N131,0)</f>
        <v>0</v>
      </c>
      <c r="BH131" s="147">
        <f>IF(U131="zníž. prenesená",N131,0)</f>
        <v>0</v>
      </c>
      <c r="BI131" s="147">
        <f>IF(U131="nulová",N131,0)</f>
        <v>0</v>
      </c>
      <c r="BJ131" s="23" t="s">
        <v>90</v>
      </c>
      <c r="BK131" s="147">
        <f>ROUND(L131*K131,2)</f>
        <v>0</v>
      </c>
      <c r="BL131" s="23" t="s">
        <v>183</v>
      </c>
      <c r="BM131" s="23" t="s">
        <v>828</v>
      </c>
    </row>
    <row r="132" s="11" customFormat="1" ht="16.5" customHeight="1">
      <c r="B132" s="230"/>
      <c r="C132" s="231"/>
      <c r="D132" s="231"/>
      <c r="E132" s="232" t="s">
        <v>5</v>
      </c>
      <c r="F132" s="233" t="s">
        <v>829</v>
      </c>
      <c r="G132" s="234"/>
      <c r="H132" s="234"/>
      <c r="I132" s="234"/>
      <c r="J132" s="231"/>
      <c r="K132" s="235">
        <v>36.770000000000003</v>
      </c>
      <c r="L132" s="231"/>
      <c r="M132" s="231"/>
      <c r="N132" s="231"/>
      <c r="O132" s="231"/>
      <c r="P132" s="231"/>
      <c r="Q132" s="231"/>
      <c r="R132" s="236"/>
      <c r="T132" s="237"/>
      <c r="U132" s="231"/>
      <c r="V132" s="231"/>
      <c r="W132" s="231"/>
      <c r="X132" s="231"/>
      <c r="Y132" s="231"/>
      <c r="Z132" s="231"/>
      <c r="AA132" s="238"/>
      <c r="AT132" s="239" t="s">
        <v>186</v>
      </c>
      <c r="AU132" s="239" t="s">
        <v>90</v>
      </c>
      <c r="AV132" s="11" t="s">
        <v>90</v>
      </c>
      <c r="AW132" s="11" t="s">
        <v>34</v>
      </c>
      <c r="AX132" s="11" t="s">
        <v>85</v>
      </c>
      <c r="AY132" s="239" t="s">
        <v>178</v>
      </c>
    </row>
    <row r="133" s="1" customFormat="1" ht="38.25" customHeight="1">
      <c r="B133" s="185"/>
      <c r="C133" s="220" t="s">
        <v>183</v>
      </c>
      <c r="D133" s="220" t="s">
        <v>179</v>
      </c>
      <c r="E133" s="221" t="s">
        <v>830</v>
      </c>
      <c r="F133" s="222" t="s">
        <v>831</v>
      </c>
      <c r="G133" s="222"/>
      <c r="H133" s="222"/>
      <c r="I133" s="222"/>
      <c r="J133" s="223" t="s">
        <v>182</v>
      </c>
      <c r="K133" s="224">
        <v>36.770000000000003</v>
      </c>
      <c r="L133" s="225">
        <v>0</v>
      </c>
      <c r="M133" s="225"/>
      <c r="N133" s="226">
        <f>ROUND(L133*K133,2)</f>
        <v>0</v>
      </c>
      <c r="O133" s="226"/>
      <c r="P133" s="226"/>
      <c r="Q133" s="226"/>
      <c r="R133" s="189"/>
      <c r="T133" s="227" t="s">
        <v>5</v>
      </c>
      <c r="U133" s="57" t="s">
        <v>45</v>
      </c>
      <c r="V133" s="48"/>
      <c r="W133" s="228">
        <f>V133*K133</f>
        <v>0</v>
      </c>
      <c r="X133" s="228">
        <v>0</v>
      </c>
      <c r="Y133" s="228">
        <f>X133*K133</f>
        <v>0</v>
      </c>
      <c r="Z133" s="228">
        <v>0.089999999999999997</v>
      </c>
      <c r="AA133" s="229">
        <f>Z133*K133</f>
        <v>3.3093000000000004</v>
      </c>
      <c r="AR133" s="23" t="s">
        <v>183</v>
      </c>
      <c r="AT133" s="23" t="s">
        <v>179</v>
      </c>
      <c r="AU133" s="23" t="s">
        <v>90</v>
      </c>
      <c r="AY133" s="23" t="s">
        <v>178</v>
      </c>
      <c r="BE133" s="147">
        <f>IF(U133="základná",N133,0)</f>
        <v>0</v>
      </c>
      <c r="BF133" s="147">
        <f>IF(U133="znížená",N133,0)</f>
        <v>0</v>
      </c>
      <c r="BG133" s="147">
        <f>IF(U133="zákl. prenesená",N133,0)</f>
        <v>0</v>
      </c>
      <c r="BH133" s="147">
        <f>IF(U133="zníž. prenesená",N133,0)</f>
        <v>0</v>
      </c>
      <c r="BI133" s="147">
        <f>IF(U133="nulová",N133,0)</f>
        <v>0</v>
      </c>
      <c r="BJ133" s="23" t="s">
        <v>90</v>
      </c>
      <c r="BK133" s="147">
        <f>ROUND(L133*K133,2)</f>
        <v>0</v>
      </c>
      <c r="BL133" s="23" t="s">
        <v>183</v>
      </c>
      <c r="BM133" s="23" t="s">
        <v>832</v>
      </c>
    </row>
    <row r="134" s="1" customFormat="1" ht="25.5" customHeight="1">
      <c r="B134" s="185"/>
      <c r="C134" s="220" t="s">
        <v>197</v>
      </c>
      <c r="D134" s="220" t="s">
        <v>179</v>
      </c>
      <c r="E134" s="221" t="s">
        <v>833</v>
      </c>
      <c r="F134" s="222" t="s">
        <v>834</v>
      </c>
      <c r="G134" s="222"/>
      <c r="H134" s="222"/>
      <c r="I134" s="222"/>
      <c r="J134" s="223" t="s">
        <v>344</v>
      </c>
      <c r="K134" s="224">
        <v>7.3540000000000001</v>
      </c>
      <c r="L134" s="225">
        <v>0</v>
      </c>
      <c r="M134" s="225"/>
      <c r="N134" s="226">
        <f>ROUND(L134*K134,2)</f>
        <v>0</v>
      </c>
      <c r="O134" s="226"/>
      <c r="P134" s="226"/>
      <c r="Q134" s="226"/>
      <c r="R134" s="189"/>
      <c r="T134" s="227" t="s">
        <v>5</v>
      </c>
      <c r="U134" s="57" t="s">
        <v>45</v>
      </c>
      <c r="V134" s="48"/>
      <c r="W134" s="228">
        <f>V134*K134</f>
        <v>0</v>
      </c>
      <c r="X134" s="228">
        <v>0</v>
      </c>
      <c r="Y134" s="228">
        <f>X134*K134</f>
        <v>0</v>
      </c>
      <c r="Z134" s="228">
        <v>1.3999999999999999</v>
      </c>
      <c r="AA134" s="229">
        <f>Z134*K134</f>
        <v>10.2956</v>
      </c>
      <c r="AR134" s="23" t="s">
        <v>183</v>
      </c>
      <c r="AT134" s="23" t="s">
        <v>179</v>
      </c>
      <c r="AU134" s="23" t="s">
        <v>90</v>
      </c>
      <c r="AY134" s="23" t="s">
        <v>178</v>
      </c>
      <c r="BE134" s="147">
        <f>IF(U134="základná",N134,0)</f>
        <v>0</v>
      </c>
      <c r="BF134" s="147">
        <f>IF(U134="znížená",N134,0)</f>
        <v>0</v>
      </c>
      <c r="BG134" s="147">
        <f>IF(U134="zákl. prenesená",N134,0)</f>
        <v>0</v>
      </c>
      <c r="BH134" s="147">
        <f>IF(U134="zníž. prenesená",N134,0)</f>
        <v>0</v>
      </c>
      <c r="BI134" s="147">
        <f>IF(U134="nulová",N134,0)</f>
        <v>0</v>
      </c>
      <c r="BJ134" s="23" t="s">
        <v>90</v>
      </c>
      <c r="BK134" s="147">
        <f>ROUND(L134*K134,2)</f>
        <v>0</v>
      </c>
      <c r="BL134" s="23" t="s">
        <v>183</v>
      </c>
      <c r="BM134" s="23" t="s">
        <v>835</v>
      </c>
    </row>
    <row r="135" s="10" customFormat="1" ht="29.88" customHeight="1">
      <c r="B135" s="207"/>
      <c r="C135" s="208"/>
      <c r="D135" s="217" t="s">
        <v>140</v>
      </c>
      <c r="E135" s="217"/>
      <c r="F135" s="217"/>
      <c r="G135" s="217"/>
      <c r="H135" s="217"/>
      <c r="I135" s="217"/>
      <c r="J135" s="217"/>
      <c r="K135" s="217"/>
      <c r="L135" s="217"/>
      <c r="M135" s="217"/>
      <c r="N135" s="252">
        <f>BK135</f>
        <v>0</v>
      </c>
      <c r="O135" s="253"/>
      <c r="P135" s="253"/>
      <c r="Q135" s="253"/>
      <c r="R135" s="210"/>
      <c r="T135" s="211"/>
      <c r="U135" s="208"/>
      <c r="V135" s="208"/>
      <c r="W135" s="212">
        <f>SUM(W136:W142)</f>
        <v>0</v>
      </c>
      <c r="X135" s="208"/>
      <c r="Y135" s="212">
        <f>SUM(Y136:Y142)</f>
        <v>0</v>
      </c>
      <c r="Z135" s="208"/>
      <c r="AA135" s="213">
        <f>SUM(AA136:AA142)</f>
        <v>0</v>
      </c>
      <c r="AR135" s="214" t="s">
        <v>85</v>
      </c>
      <c r="AT135" s="215" t="s">
        <v>77</v>
      </c>
      <c r="AU135" s="215" t="s">
        <v>85</v>
      </c>
      <c r="AY135" s="214" t="s">
        <v>178</v>
      </c>
      <c r="BK135" s="216">
        <f>SUM(BK136:BK142)</f>
        <v>0</v>
      </c>
    </row>
    <row r="136" s="1" customFormat="1" ht="25.5" customHeight="1">
      <c r="B136" s="185"/>
      <c r="C136" s="220" t="s">
        <v>201</v>
      </c>
      <c r="D136" s="220" t="s">
        <v>179</v>
      </c>
      <c r="E136" s="221" t="s">
        <v>307</v>
      </c>
      <c r="F136" s="222" t="s">
        <v>308</v>
      </c>
      <c r="G136" s="222"/>
      <c r="H136" s="222"/>
      <c r="I136" s="222"/>
      <c r="J136" s="223" t="s">
        <v>300</v>
      </c>
      <c r="K136" s="224">
        <v>23.311</v>
      </c>
      <c r="L136" s="225">
        <v>0</v>
      </c>
      <c r="M136" s="225"/>
      <c r="N136" s="226">
        <f>ROUND(L136*K136,2)</f>
        <v>0</v>
      </c>
      <c r="O136" s="226"/>
      <c r="P136" s="226"/>
      <c r="Q136" s="226"/>
      <c r="R136" s="189"/>
      <c r="T136" s="227" t="s">
        <v>5</v>
      </c>
      <c r="U136" s="57" t="s">
        <v>45</v>
      </c>
      <c r="V136" s="48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3" t="s">
        <v>183</v>
      </c>
      <c r="AT136" s="23" t="s">
        <v>179</v>
      </c>
      <c r="AU136" s="23" t="s">
        <v>90</v>
      </c>
      <c r="AY136" s="23" t="s">
        <v>178</v>
      </c>
      <c r="BE136" s="147">
        <f>IF(U136="základná",N136,0)</f>
        <v>0</v>
      </c>
      <c r="BF136" s="147">
        <f>IF(U136="znížená",N136,0)</f>
        <v>0</v>
      </c>
      <c r="BG136" s="147">
        <f>IF(U136="zákl. prenesená",N136,0)</f>
        <v>0</v>
      </c>
      <c r="BH136" s="147">
        <f>IF(U136="zníž. prenesená",N136,0)</f>
        <v>0</v>
      </c>
      <c r="BI136" s="147">
        <f>IF(U136="nulová",N136,0)</f>
        <v>0</v>
      </c>
      <c r="BJ136" s="23" t="s">
        <v>90</v>
      </c>
      <c r="BK136" s="147">
        <f>ROUND(L136*K136,2)</f>
        <v>0</v>
      </c>
      <c r="BL136" s="23" t="s">
        <v>183</v>
      </c>
      <c r="BM136" s="23" t="s">
        <v>836</v>
      </c>
    </row>
    <row r="137" s="1" customFormat="1" ht="25.5" customHeight="1">
      <c r="B137" s="185"/>
      <c r="C137" s="220" t="s">
        <v>205</v>
      </c>
      <c r="D137" s="220" t="s">
        <v>179</v>
      </c>
      <c r="E137" s="221" t="s">
        <v>311</v>
      </c>
      <c r="F137" s="222" t="s">
        <v>312</v>
      </c>
      <c r="G137" s="222"/>
      <c r="H137" s="222"/>
      <c r="I137" s="222"/>
      <c r="J137" s="223" t="s">
        <v>300</v>
      </c>
      <c r="K137" s="224">
        <v>442.90899999999999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</v>
      </c>
      <c r="Y137" s="228">
        <f>X137*K137</f>
        <v>0</v>
      </c>
      <c r="Z137" s="228">
        <v>0</v>
      </c>
      <c r="AA137" s="229">
        <f>Z137*K137</f>
        <v>0</v>
      </c>
      <c r="AR137" s="23" t="s">
        <v>183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183</v>
      </c>
      <c r="BM137" s="23" t="s">
        <v>837</v>
      </c>
    </row>
    <row r="138" s="1" customFormat="1" ht="16.5" customHeight="1">
      <c r="B138" s="47"/>
      <c r="C138" s="48"/>
      <c r="D138" s="48"/>
      <c r="E138" s="48"/>
      <c r="F138" s="240" t="s">
        <v>314</v>
      </c>
      <c r="G138" s="68"/>
      <c r="H138" s="68"/>
      <c r="I138" s="68"/>
      <c r="J138" s="48"/>
      <c r="K138" s="48"/>
      <c r="L138" s="48"/>
      <c r="M138" s="48"/>
      <c r="N138" s="48"/>
      <c r="O138" s="48"/>
      <c r="P138" s="48"/>
      <c r="Q138" s="48"/>
      <c r="R138" s="49"/>
      <c r="T138" s="241"/>
      <c r="U138" s="48"/>
      <c r="V138" s="48"/>
      <c r="W138" s="48"/>
      <c r="X138" s="48"/>
      <c r="Y138" s="48"/>
      <c r="Z138" s="48"/>
      <c r="AA138" s="95"/>
      <c r="AT138" s="23" t="s">
        <v>289</v>
      </c>
      <c r="AU138" s="23" t="s">
        <v>90</v>
      </c>
    </row>
    <row r="139" s="1" customFormat="1" ht="25.5" customHeight="1">
      <c r="B139" s="185"/>
      <c r="C139" s="220" t="s">
        <v>209</v>
      </c>
      <c r="D139" s="220" t="s">
        <v>179</v>
      </c>
      <c r="E139" s="221" t="s">
        <v>316</v>
      </c>
      <c r="F139" s="222" t="s">
        <v>317</v>
      </c>
      <c r="G139" s="222"/>
      <c r="H139" s="222"/>
      <c r="I139" s="222"/>
      <c r="J139" s="223" t="s">
        <v>300</v>
      </c>
      <c r="K139" s="224">
        <v>23.311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</v>
      </c>
      <c r="Y139" s="228">
        <f>X139*K139</f>
        <v>0</v>
      </c>
      <c r="Z139" s="228">
        <v>0</v>
      </c>
      <c r="AA139" s="229">
        <f>Z139*K139</f>
        <v>0</v>
      </c>
      <c r="AR139" s="23" t="s">
        <v>183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183</v>
      </c>
      <c r="BM139" s="23" t="s">
        <v>838</v>
      </c>
    </row>
    <row r="140" s="1" customFormat="1" ht="25.5" customHeight="1">
      <c r="B140" s="185"/>
      <c r="C140" s="220" t="s">
        <v>214</v>
      </c>
      <c r="D140" s="220" t="s">
        <v>179</v>
      </c>
      <c r="E140" s="221" t="s">
        <v>320</v>
      </c>
      <c r="F140" s="222" t="s">
        <v>321</v>
      </c>
      <c r="G140" s="222"/>
      <c r="H140" s="222"/>
      <c r="I140" s="222"/>
      <c r="J140" s="223" t="s">
        <v>300</v>
      </c>
      <c r="K140" s="224">
        <v>139.86600000000001</v>
      </c>
      <c r="L140" s="225">
        <v>0</v>
      </c>
      <c r="M140" s="225"/>
      <c r="N140" s="226">
        <f>ROUND(L140*K140,2)</f>
        <v>0</v>
      </c>
      <c r="O140" s="226"/>
      <c r="P140" s="226"/>
      <c r="Q140" s="226"/>
      <c r="R140" s="189"/>
      <c r="T140" s="227" t="s">
        <v>5</v>
      </c>
      <c r="U140" s="57" t="s">
        <v>45</v>
      </c>
      <c r="V140" s="48"/>
      <c r="W140" s="228">
        <f>V140*K140</f>
        <v>0</v>
      </c>
      <c r="X140" s="228">
        <v>0</v>
      </c>
      <c r="Y140" s="228">
        <f>X140*K140</f>
        <v>0</v>
      </c>
      <c r="Z140" s="228">
        <v>0</v>
      </c>
      <c r="AA140" s="229">
        <f>Z140*K140</f>
        <v>0</v>
      </c>
      <c r="AR140" s="23" t="s">
        <v>183</v>
      </c>
      <c r="AT140" s="23" t="s">
        <v>179</v>
      </c>
      <c r="AU140" s="23" t="s">
        <v>90</v>
      </c>
      <c r="AY140" s="23" t="s">
        <v>178</v>
      </c>
      <c r="BE140" s="147">
        <f>IF(U140="základná",N140,0)</f>
        <v>0</v>
      </c>
      <c r="BF140" s="147">
        <f>IF(U140="znížená",N140,0)</f>
        <v>0</v>
      </c>
      <c r="BG140" s="147">
        <f>IF(U140="zákl. prenesená",N140,0)</f>
        <v>0</v>
      </c>
      <c r="BH140" s="147">
        <f>IF(U140="zníž. prenesená",N140,0)</f>
        <v>0</v>
      </c>
      <c r="BI140" s="147">
        <f>IF(U140="nulová",N140,0)</f>
        <v>0</v>
      </c>
      <c r="BJ140" s="23" t="s">
        <v>90</v>
      </c>
      <c r="BK140" s="147">
        <f>ROUND(L140*K140,2)</f>
        <v>0</v>
      </c>
      <c r="BL140" s="23" t="s">
        <v>183</v>
      </c>
      <c r="BM140" s="23" t="s">
        <v>839</v>
      </c>
    </row>
    <row r="141" s="1" customFormat="1" ht="25.5" customHeight="1">
      <c r="B141" s="185"/>
      <c r="C141" s="220" t="s">
        <v>219</v>
      </c>
      <c r="D141" s="220" t="s">
        <v>179</v>
      </c>
      <c r="E141" s="221" t="s">
        <v>324</v>
      </c>
      <c r="F141" s="222" t="s">
        <v>325</v>
      </c>
      <c r="G141" s="222"/>
      <c r="H141" s="222"/>
      <c r="I141" s="222"/>
      <c r="J141" s="223" t="s">
        <v>300</v>
      </c>
      <c r="K141" s="224">
        <v>23.311</v>
      </c>
      <c r="L141" s="225">
        <v>0</v>
      </c>
      <c r="M141" s="225"/>
      <c r="N141" s="226">
        <f>ROUND(L141*K141,2)</f>
        <v>0</v>
      </c>
      <c r="O141" s="226"/>
      <c r="P141" s="226"/>
      <c r="Q141" s="226"/>
      <c r="R141" s="189"/>
      <c r="T141" s="227" t="s">
        <v>5</v>
      </c>
      <c r="U141" s="57" t="s">
        <v>45</v>
      </c>
      <c r="V141" s="48"/>
      <c r="W141" s="228">
        <f>V141*K141</f>
        <v>0</v>
      </c>
      <c r="X141" s="228">
        <v>0</v>
      </c>
      <c r="Y141" s="228">
        <f>X141*K141</f>
        <v>0</v>
      </c>
      <c r="Z141" s="228">
        <v>0</v>
      </c>
      <c r="AA141" s="229">
        <f>Z141*K141</f>
        <v>0</v>
      </c>
      <c r="AR141" s="23" t="s">
        <v>183</v>
      </c>
      <c r="AT141" s="23" t="s">
        <v>179</v>
      </c>
      <c r="AU141" s="23" t="s">
        <v>90</v>
      </c>
      <c r="AY141" s="23" t="s">
        <v>178</v>
      </c>
      <c r="BE141" s="147">
        <f>IF(U141="základná",N141,0)</f>
        <v>0</v>
      </c>
      <c r="BF141" s="147">
        <f>IF(U141="znížená",N141,0)</f>
        <v>0</v>
      </c>
      <c r="BG141" s="147">
        <f>IF(U141="zákl. prenesená",N141,0)</f>
        <v>0</v>
      </c>
      <c r="BH141" s="147">
        <f>IF(U141="zníž. prenesená",N141,0)</f>
        <v>0</v>
      </c>
      <c r="BI141" s="147">
        <f>IF(U141="nulová",N141,0)</f>
        <v>0</v>
      </c>
      <c r="BJ141" s="23" t="s">
        <v>90</v>
      </c>
      <c r="BK141" s="147">
        <f>ROUND(L141*K141,2)</f>
        <v>0</v>
      </c>
      <c r="BL141" s="23" t="s">
        <v>183</v>
      </c>
      <c r="BM141" s="23" t="s">
        <v>840</v>
      </c>
    </row>
    <row r="142" s="1" customFormat="1" ht="25.5" customHeight="1">
      <c r="B142" s="185"/>
      <c r="C142" s="220" t="s">
        <v>224</v>
      </c>
      <c r="D142" s="220" t="s">
        <v>179</v>
      </c>
      <c r="E142" s="221" t="s">
        <v>328</v>
      </c>
      <c r="F142" s="222" t="s">
        <v>329</v>
      </c>
      <c r="G142" s="222"/>
      <c r="H142" s="222"/>
      <c r="I142" s="222"/>
      <c r="J142" s="223" t="s">
        <v>300</v>
      </c>
      <c r="K142" s="224">
        <v>0</v>
      </c>
      <c r="L142" s="225">
        <v>0</v>
      </c>
      <c r="M142" s="225"/>
      <c r="N142" s="226">
        <f>ROUND(L142*K142,2)</f>
        <v>0</v>
      </c>
      <c r="O142" s="226"/>
      <c r="P142" s="226"/>
      <c r="Q142" s="226"/>
      <c r="R142" s="189"/>
      <c r="T142" s="227" t="s">
        <v>5</v>
      </c>
      <c r="U142" s="57" t="s">
        <v>45</v>
      </c>
      <c r="V142" s="48"/>
      <c r="W142" s="228">
        <f>V142*K142</f>
        <v>0</v>
      </c>
      <c r="X142" s="228">
        <v>0</v>
      </c>
      <c r="Y142" s="228">
        <f>X142*K142</f>
        <v>0</v>
      </c>
      <c r="Z142" s="228">
        <v>0</v>
      </c>
      <c r="AA142" s="229">
        <f>Z142*K142</f>
        <v>0</v>
      </c>
      <c r="AR142" s="23" t="s">
        <v>183</v>
      </c>
      <c r="AT142" s="23" t="s">
        <v>179</v>
      </c>
      <c r="AU142" s="23" t="s">
        <v>90</v>
      </c>
      <c r="AY142" s="23" t="s">
        <v>178</v>
      </c>
      <c r="BE142" s="147">
        <f>IF(U142="základná",N142,0)</f>
        <v>0</v>
      </c>
      <c r="BF142" s="147">
        <f>IF(U142="znížená",N142,0)</f>
        <v>0</v>
      </c>
      <c r="BG142" s="147">
        <f>IF(U142="zákl. prenesená",N142,0)</f>
        <v>0</v>
      </c>
      <c r="BH142" s="147">
        <f>IF(U142="zníž. prenesená",N142,0)</f>
        <v>0</v>
      </c>
      <c r="BI142" s="147">
        <f>IF(U142="nulová",N142,0)</f>
        <v>0</v>
      </c>
      <c r="BJ142" s="23" t="s">
        <v>90</v>
      </c>
      <c r="BK142" s="147">
        <f>ROUND(L142*K142,2)</f>
        <v>0</v>
      </c>
      <c r="BL142" s="23" t="s">
        <v>183</v>
      </c>
      <c r="BM142" s="23" t="s">
        <v>841</v>
      </c>
    </row>
    <row r="143" s="10" customFormat="1" ht="29.88" customHeight="1">
      <c r="B143" s="207"/>
      <c r="C143" s="208"/>
      <c r="D143" s="217" t="s">
        <v>141</v>
      </c>
      <c r="E143" s="217"/>
      <c r="F143" s="217"/>
      <c r="G143" s="217"/>
      <c r="H143" s="217"/>
      <c r="I143" s="217"/>
      <c r="J143" s="217"/>
      <c r="K143" s="217"/>
      <c r="L143" s="217"/>
      <c r="M143" s="217"/>
      <c r="N143" s="252">
        <f>BK143</f>
        <v>0</v>
      </c>
      <c r="O143" s="253"/>
      <c r="P143" s="253"/>
      <c r="Q143" s="253"/>
      <c r="R143" s="210"/>
      <c r="T143" s="211"/>
      <c r="U143" s="208"/>
      <c r="V143" s="208"/>
      <c r="W143" s="212">
        <f>W144</f>
        <v>0</v>
      </c>
      <c r="X143" s="208"/>
      <c r="Y143" s="212">
        <f>Y144</f>
        <v>0</v>
      </c>
      <c r="Z143" s="208"/>
      <c r="AA143" s="213">
        <f>AA144</f>
        <v>0</v>
      </c>
      <c r="AR143" s="214" t="s">
        <v>85</v>
      </c>
      <c r="AT143" s="215" t="s">
        <v>77</v>
      </c>
      <c r="AU143" s="215" t="s">
        <v>85</v>
      </c>
      <c r="AY143" s="214" t="s">
        <v>178</v>
      </c>
      <c r="BK143" s="216">
        <f>BK144</f>
        <v>0</v>
      </c>
    </row>
    <row r="144" s="1" customFormat="1" ht="38.25" customHeight="1">
      <c r="B144" s="185"/>
      <c r="C144" s="220" t="s">
        <v>229</v>
      </c>
      <c r="D144" s="220" t="s">
        <v>179</v>
      </c>
      <c r="E144" s="221" t="s">
        <v>842</v>
      </c>
      <c r="F144" s="222" t="s">
        <v>843</v>
      </c>
      <c r="G144" s="222"/>
      <c r="H144" s="222"/>
      <c r="I144" s="222"/>
      <c r="J144" s="223" t="s">
        <v>300</v>
      </c>
      <c r="K144" s="224">
        <v>25.847999999999999</v>
      </c>
      <c r="L144" s="225">
        <v>0</v>
      </c>
      <c r="M144" s="225"/>
      <c r="N144" s="226">
        <f>ROUND(L144*K144,2)</f>
        <v>0</v>
      </c>
      <c r="O144" s="226"/>
      <c r="P144" s="226"/>
      <c r="Q144" s="226"/>
      <c r="R144" s="189"/>
      <c r="T144" s="227" t="s">
        <v>5</v>
      </c>
      <c r="U144" s="57" t="s">
        <v>45</v>
      </c>
      <c r="V144" s="48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3" t="s">
        <v>183</v>
      </c>
      <c r="AT144" s="23" t="s">
        <v>179</v>
      </c>
      <c r="AU144" s="23" t="s">
        <v>90</v>
      </c>
      <c r="AY144" s="23" t="s">
        <v>178</v>
      </c>
      <c r="BE144" s="147">
        <f>IF(U144="základná",N144,0)</f>
        <v>0</v>
      </c>
      <c r="BF144" s="147">
        <f>IF(U144="znížená",N144,0)</f>
        <v>0</v>
      </c>
      <c r="BG144" s="147">
        <f>IF(U144="zákl. prenesená",N144,0)</f>
        <v>0</v>
      </c>
      <c r="BH144" s="147">
        <f>IF(U144="zníž. prenesená",N144,0)</f>
        <v>0</v>
      </c>
      <c r="BI144" s="147">
        <f>IF(U144="nulová",N144,0)</f>
        <v>0</v>
      </c>
      <c r="BJ144" s="23" t="s">
        <v>90</v>
      </c>
      <c r="BK144" s="147">
        <f>ROUND(L144*K144,2)</f>
        <v>0</v>
      </c>
      <c r="BL144" s="23" t="s">
        <v>183</v>
      </c>
      <c r="BM144" s="23" t="s">
        <v>844</v>
      </c>
    </row>
    <row r="145" s="10" customFormat="1" ht="37.44" customHeight="1">
      <c r="B145" s="207"/>
      <c r="C145" s="208"/>
      <c r="D145" s="209" t="s">
        <v>151</v>
      </c>
      <c r="E145" s="209"/>
      <c r="F145" s="209"/>
      <c r="G145" s="209"/>
      <c r="H145" s="209"/>
      <c r="I145" s="209"/>
      <c r="J145" s="209"/>
      <c r="K145" s="209"/>
      <c r="L145" s="209"/>
      <c r="M145" s="209"/>
      <c r="N145" s="264">
        <f>BK145</f>
        <v>0</v>
      </c>
      <c r="O145" s="265"/>
      <c r="P145" s="265"/>
      <c r="Q145" s="265"/>
      <c r="R145" s="210"/>
      <c r="T145" s="211"/>
      <c r="U145" s="208"/>
      <c r="V145" s="208"/>
      <c r="W145" s="212">
        <f>SUM(W146:W147)</f>
        <v>0</v>
      </c>
      <c r="X145" s="208"/>
      <c r="Y145" s="212">
        <f>SUM(Y146:Y147)</f>
        <v>0</v>
      </c>
      <c r="Z145" s="208"/>
      <c r="AA145" s="213">
        <f>SUM(AA146:AA147)</f>
        <v>0</v>
      </c>
      <c r="AR145" s="214" t="s">
        <v>183</v>
      </c>
      <c r="AT145" s="215" t="s">
        <v>77</v>
      </c>
      <c r="AU145" s="215" t="s">
        <v>78</v>
      </c>
      <c r="AY145" s="214" t="s">
        <v>178</v>
      </c>
      <c r="BK145" s="216">
        <f>SUM(BK146:BK147)</f>
        <v>0</v>
      </c>
    </row>
    <row r="146" s="1" customFormat="1" ht="38.25" customHeight="1">
      <c r="B146" s="185"/>
      <c r="C146" s="220" t="s">
        <v>234</v>
      </c>
      <c r="D146" s="220" t="s">
        <v>179</v>
      </c>
      <c r="E146" s="221" t="s">
        <v>440</v>
      </c>
      <c r="F146" s="222" t="s">
        <v>441</v>
      </c>
      <c r="G146" s="222"/>
      <c r="H146" s="222"/>
      <c r="I146" s="222"/>
      <c r="J146" s="223" t="s">
        <v>442</v>
      </c>
      <c r="K146" s="224">
        <v>7</v>
      </c>
      <c r="L146" s="225">
        <v>0</v>
      </c>
      <c r="M146" s="225"/>
      <c r="N146" s="226">
        <f>ROUND(L146*K146,2)</f>
        <v>0</v>
      </c>
      <c r="O146" s="226"/>
      <c r="P146" s="226"/>
      <c r="Q146" s="226"/>
      <c r="R146" s="189"/>
      <c r="T146" s="227" t="s">
        <v>5</v>
      </c>
      <c r="U146" s="57" t="s">
        <v>45</v>
      </c>
      <c r="V146" s="48"/>
      <c r="W146" s="228">
        <f>V146*K146</f>
        <v>0</v>
      </c>
      <c r="X146" s="228">
        <v>0</v>
      </c>
      <c r="Y146" s="228">
        <f>X146*K146</f>
        <v>0</v>
      </c>
      <c r="Z146" s="228">
        <v>0</v>
      </c>
      <c r="AA146" s="229">
        <f>Z146*K146</f>
        <v>0</v>
      </c>
      <c r="AR146" s="23" t="s">
        <v>443</v>
      </c>
      <c r="AT146" s="23" t="s">
        <v>179</v>
      </c>
      <c r="AU146" s="23" t="s">
        <v>85</v>
      </c>
      <c r="AY146" s="23" t="s">
        <v>178</v>
      </c>
      <c r="BE146" s="147">
        <f>IF(U146="základná",N146,0)</f>
        <v>0</v>
      </c>
      <c r="BF146" s="147">
        <f>IF(U146="znížená",N146,0)</f>
        <v>0</v>
      </c>
      <c r="BG146" s="147">
        <f>IF(U146="zákl. prenesená",N146,0)</f>
        <v>0</v>
      </c>
      <c r="BH146" s="147">
        <f>IF(U146="zníž. prenesená",N146,0)</f>
        <v>0</v>
      </c>
      <c r="BI146" s="147">
        <f>IF(U146="nulová",N146,0)</f>
        <v>0</v>
      </c>
      <c r="BJ146" s="23" t="s">
        <v>90</v>
      </c>
      <c r="BK146" s="147">
        <f>ROUND(L146*K146,2)</f>
        <v>0</v>
      </c>
      <c r="BL146" s="23" t="s">
        <v>443</v>
      </c>
      <c r="BM146" s="23" t="s">
        <v>845</v>
      </c>
    </row>
    <row r="147" s="1" customFormat="1" ht="16.5" customHeight="1">
      <c r="B147" s="185"/>
      <c r="C147" s="256" t="s">
        <v>239</v>
      </c>
      <c r="D147" s="256" t="s">
        <v>341</v>
      </c>
      <c r="E147" s="257" t="s">
        <v>446</v>
      </c>
      <c r="F147" s="258" t="s">
        <v>447</v>
      </c>
      <c r="G147" s="258"/>
      <c r="H147" s="258"/>
      <c r="I147" s="258"/>
      <c r="J147" s="259" t="s">
        <v>448</v>
      </c>
      <c r="K147" s="260">
        <v>1</v>
      </c>
      <c r="L147" s="261">
        <v>0</v>
      </c>
      <c r="M147" s="261"/>
      <c r="N147" s="262">
        <f>ROUND(L147*K147,2)</f>
        <v>0</v>
      </c>
      <c r="O147" s="226"/>
      <c r="P147" s="226"/>
      <c r="Q147" s="226"/>
      <c r="R147" s="189"/>
      <c r="T147" s="227" t="s">
        <v>5</v>
      </c>
      <c r="U147" s="57" t="s">
        <v>45</v>
      </c>
      <c r="V147" s="48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3" t="s">
        <v>443</v>
      </c>
      <c r="AT147" s="23" t="s">
        <v>341</v>
      </c>
      <c r="AU147" s="23" t="s">
        <v>85</v>
      </c>
      <c r="AY147" s="23" t="s">
        <v>178</v>
      </c>
      <c r="BE147" s="147">
        <f>IF(U147="základná",N147,0)</f>
        <v>0</v>
      </c>
      <c r="BF147" s="147">
        <f>IF(U147="znížená",N147,0)</f>
        <v>0</v>
      </c>
      <c r="BG147" s="147">
        <f>IF(U147="zákl. prenesená",N147,0)</f>
        <v>0</v>
      </c>
      <c r="BH147" s="147">
        <f>IF(U147="zníž. prenesená",N147,0)</f>
        <v>0</v>
      </c>
      <c r="BI147" s="147">
        <f>IF(U147="nulová",N147,0)</f>
        <v>0</v>
      </c>
      <c r="BJ147" s="23" t="s">
        <v>90</v>
      </c>
      <c r="BK147" s="147">
        <f>ROUND(L147*K147,2)</f>
        <v>0</v>
      </c>
      <c r="BL147" s="23" t="s">
        <v>443</v>
      </c>
      <c r="BM147" s="23" t="s">
        <v>846</v>
      </c>
    </row>
    <row r="148" s="10" customFormat="1" ht="37.44" customHeight="1">
      <c r="B148" s="207"/>
      <c r="C148" s="208"/>
      <c r="D148" s="209" t="s">
        <v>152</v>
      </c>
      <c r="E148" s="209"/>
      <c r="F148" s="209"/>
      <c r="G148" s="209"/>
      <c r="H148" s="209"/>
      <c r="I148" s="209"/>
      <c r="J148" s="209"/>
      <c r="K148" s="209"/>
      <c r="L148" s="209"/>
      <c r="M148" s="209"/>
      <c r="N148" s="254">
        <f>BK148</f>
        <v>0</v>
      </c>
      <c r="O148" s="255"/>
      <c r="P148" s="255"/>
      <c r="Q148" s="255"/>
      <c r="R148" s="210"/>
      <c r="T148" s="211"/>
      <c r="U148" s="208"/>
      <c r="V148" s="208"/>
      <c r="W148" s="212">
        <f>W149</f>
        <v>0</v>
      </c>
      <c r="X148" s="208"/>
      <c r="Y148" s="212">
        <f>Y149</f>
        <v>0</v>
      </c>
      <c r="Z148" s="208"/>
      <c r="AA148" s="213">
        <f>AA149</f>
        <v>0</v>
      </c>
      <c r="AR148" s="214" t="s">
        <v>197</v>
      </c>
      <c r="AT148" s="215" t="s">
        <v>77</v>
      </c>
      <c r="AU148" s="215" t="s">
        <v>78</v>
      </c>
      <c r="AY148" s="214" t="s">
        <v>178</v>
      </c>
      <c r="BK148" s="216">
        <f>BK149</f>
        <v>0</v>
      </c>
    </row>
    <row r="149" s="10" customFormat="1" ht="19.92" customHeight="1">
      <c r="B149" s="207"/>
      <c r="C149" s="208"/>
      <c r="D149" s="217" t="s">
        <v>153</v>
      </c>
      <c r="E149" s="217"/>
      <c r="F149" s="217"/>
      <c r="G149" s="217"/>
      <c r="H149" s="217"/>
      <c r="I149" s="217"/>
      <c r="J149" s="217"/>
      <c r="K149" s="217"/>
      <c r="L149" s="217"/>
      <c r="M149" s="217"/>
      <c r="N149" s="218">
        <f>BK149</f>
        <v>0</v>
      </c>
      <c r="O149" s="219"/>
      <c r="P149" s="219"/>
      <c r="Q149" s="219"/>
      <c r="R149" s="210"/>
      <c r="T149" s="211"/>
      <c r="U149" s="208"/>
      <c r="V149" s="208"/>
      <c r="W149" s="212">
        <f>W150</f>
        <v>0</v>
      </c>
      <c r="X149" s="208"/>
      <c r="Y149" s="212">
        <f>Y150</f>
        <v>0</v>
      </c>
      <c r="Z149" s="208"/>
      <c r="AA149" s="213">
        <f>AA150</f>
        <v>0</v>
      </c>
      <c r="AR149" s="214" t="s">
        <v>197</v>
      </c>
      <c r="AT149" s="215" t="s">
        <v>77</v>
      </c>
      <c r="AU149" s="215" t="s">
        <v>85</v>
      </c>
      <c r="AY149" s="214" t="s">
        <v>178</v>
      </c>
      <c r="BK149" s="216">
        <f>BK150</f>
        <v>0</v>
      </c>
    </row>
    <row r="150" s="1" customFormat="1" ht="38.25" customHeight="1">
      <c r="B150" s="185"/>
      <c r="C150" s="220" t="s">
        <v>244</v>
      </c>
      <c r="D150" s="220" t="s">
        <v>179</v>
      </c>
      <c r="E150" s="221" t="s">
        <v>451</v>
      </c>
      <c r="F150" s="222" t="s">
        <v>452</v>
      </c>
      <c r="G150" s="222"/>
      <c r="H150" s="222"/>
      <c r="I150" s="222"/>
      <c r="J150" s="223" t="s">
        <v>448</v>
      </c>
      <c r="K150" s="224">
        <v>1</v>
      </c>
      <c r="L150" s="225">
        <v>0</v>
      </c>
      <c r="M150" s="225"/>
      <c r="N150" s="226">
        <f>ROUND(L150*K150,2)</f>
        <v>0</v>
      </c>
      <c r="O150" s="226"/>
      <c r="P150" s="226"/>
      <c r="Q150" s="226"/>
      <c r="R150" s="189"/>
      <c r="T150" s="227" t="s">
        <v>5</v>
      </c>
      <c r="U150" s="57" t="s">
        <v>45</v>
      </c>
      <c r="V150" s="48"/>
      <c r="W150" s="228">
        <f>V150*K150</f>
        <v>0</v>
      </c>
      <c r="X150" s="228">
        <v>0</v>
      </c>
      <c r="Y150" s="228">
        <f>X150*K150</f>
        <v>0</v>
      </c>
      <c r="Z150" s="228">
        <v>0</v>
      </c>
      <c r="AA150" s="229">
        <f>Z150*K150</f>
        <v>0</v>
      </c>
      <c r="AR150" s="23" t="s">
        <v>453</v>
      </c>
      <c r="AT150" s="23" t="s">
        <v>179</v>
      </c>
      <c r="AU150" s="23" t="s">
        <v>90</v>
      </c>
      <c r="AY150" s="23" t="s">
        <v>178</v>
      </c>
      <c r="BE150" s="147">
        <f>IF(U150="základná",N150,0)</f>
        <v>0</v>
      </c>
      <c r="BF150" s="147">
        <f>IF(U150="znížená",N150,0)</f>
        <v>0</v>
      </c>
      <c r="BG150" s="147">
        <f>IF(U150="zákl. prenesená",N150,0)</f>
        <v>0</v>
      </c>
      <c r="BH150" s="147">
        <f>IF(U150="zníž. prenesená",N150,0)</f>
        <v>0</v>
      </c>
      <c r="BI150" s="147">
        <f>IF(U150="nulová",N150,0)</f>
        <v>0</v>
      </c>
      <c r="BJ150" s="23" t="s">
        <v>90</v>
      </c>
      <c r="BK150" s="147">
        <f>ROUND(L150*K150,2)</f>
        <v>0</v>
      </c>
      <c r="BL150" s="23" t="s">
        <v>453</v>
      </c>
      <c r="BM150" s="23" t="s">
        <v>847</v>
      </c>
    </row>
    <row r="151" s="1" customFormat="1" ht="49.92" customHeight="1">
      <c r="B151" s="47"/>
      <c r="C151" s="48"/>
      <c r="D151" s="209" t="s">
        <v>455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264">
        <f>BK151</f>
        <v>0</v>
      </c>
      <c r="O151" s="265"/>
      <c r="P151" s="265"/>
      <c r="Q151" s="265"/>
      <c r="R151" s="49"/>
      <c r="T151" s="241"/>
      <c r="U151" s="48"/>
      <c r="V151" s="48"/>
      <c r="W151" s="48"/>
      <c r="X151" s="48"/>
      <c r="Y151" s="48"/>
      <c r="Z151" s="48"/>
      <c r="AA151" s="95"/>
      <c r="AT151" s="23" t="s">
        <v>77</v>
      </c>
      <c r="AU151" s="23" t="s">
        <v>78</v>
      </c>
      <c r="AY151" s="23" t="s">
        <v>456</v>
      </c>
      <c r="BK151" s="147">
        <f>SUM(BK152:BK156)</f>
        <v>0</v>
      </c>
    </row>
    <row r="152" s="1" customFormat="1" ht="22.32" customHeight="1">
      <c r="B152" s="47"/>
      <c r="C152" s="266" t="s">
        <v>5</v>
      </c>
      <c r="D152" s="266" t="s">
        <v>179</v>
      </c>
      <c r="E152" s="267" t="s">
        <v>5</v>
      </c>
      <c r="F152" s="268" t="s">
        <v>5</v>
      </c>
      <c r="G152" s="268"/>
      <c r="H152" s="268"/>
      <c r="I152" s="268"/>
      <c r="J152" s="269" t="s">
        <v>5</v>
      </c>
      <c r="K152" s="263"/>
      <c r="L152" s="225"/>
      <c r="M152" s="270"/>
      <c r="N152" s="270">
        <f>BK152</f>
        <v>0</v>
      </c>
      <c r="O152" s="270"/>
      <c r="P152" s="270"/>
      <c r="Q152" s="270"/>
      <c r="R152" s="49"/>
      <c r="T152" s="227" t="s">
        <v>5</v>
      </c>
      <c r="U152" s="271" t="s">
        <v>45</v>
      </c>
      <c r="V152" s="48"/>
      <c r="W152" s="48"/>
      <c r="X152" s="48"/>
      <c r="Y152" s="48"/>
      <c r="Z152" s="48"/>
      <c r="AA152" s="95"/>
      <c r="AT152" s="23" t="s">
        <v>456</v>
      </c>
      <c r="AU152" s="23" t="s">
        <v>85</v>
      </c>
      <c r="AY152" s="23" t="s">
        <v>456</v>
      </c>
      <c r="BE152" s="147">
        <f>IF(U152="základná",N152,0)</f>
        <v>0</v>
      </c>
      <c r="BF152" s="147">
        <f>IF(U152="znížená",N152,0)</f>
        <v>0</v>
      </c>
      <c r="BG152" s="147">
        <f>IF(U152="zákl. prenesená",N152,0)</f>
        <v>0</v>
      </c>
      <c r="BH152" s="147">
        <f>IF(U152="zníž. prenesená",N152,0)</f>
        <v>0</v>
      </c>
      <c r="BI152" s="147">
        <f>IF(U152="nulová",N152,0)</f>
        <v>0</v>
      </c>
      <c r="BJ152" s="23" t="s">
        <v>90</v>
      </c>
      <c r="BK152" s="147">
        <f>L152*K152</f>
        <v>0</v>
      </c>
    </row>
    <row r="153" s="1" customFormat="1" ht="22.32" customHeight="1">
      <c r="B153" s="47"/>
      <c r="C153" s="266" t="s">
        <v>5</v>
      </c>
      <c r="D153" s="266" t="s">
        <v>179</v>
      </c>
      <c r="E153" s="267" t="s">
        <v>5</v>
      </c>
      <c r="F153" s="268" t="s">
        <v>5</v>
      </c>
      <c r="G153" s="268"/>
      <c r="H153" s="268"/>
      <c r="I153" s="268"/>
      <c r="J153" s="269" t="s">
        <v>5</v>
      </c>
      <c r="K153" s="263"/>
      <c r="L153" s="225"/>
      <c r="M153" s="270"/>
      <c r="N153" s="270">
        <f>BK153</f>
        <v>0</v>
      </c>
      <c r="O153" s="270"/>
      <c r="P153" s="270"/>
      <c r="Q153" s="270"/>
      <c r="R153" s="49"/>
      <c r="T153" s="227" t="s">
        <v>5</v>
      </c>
      <c r="U153" s="271" t="s">
        <v>45</v>
      </c>
      <c r="V153" s="48"/>
      <c r="W153" s="48"/>
      <c r="X153" s="48"/>
      <c r="Y153" s="48"/>
      <c r="Z153" s="48"/>
      <c r="AA153" s="95"/>
      <c r="AT153" s="23" t="s">
        <v>456</v>
      </c>
      <c r="AU153" s="23" t="s">
        <v>85</v>
      </c>
      <c r="AY153" s="23" t="s">
        <v>456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L153*K153</f>
        <v>0</v>
      </c>
    </row>
    <row r="154" s="1" customFormat="1" ht="22.32" customHeight="1">
      <c r="B154" s="47"/>
      <c r="C154" s="266" t="s">
        <v>5</v>
      </c>
      <c r="D154" s="266" t="s">
        <v>179</v>
      </c>
      <c r="E154" s="267" t="s">
        <v>5</v>
      </c>
      <c r="F154" s="268" t="s">
        <v>5</v>
      </c>
      <c r="G154" s="268"/>
      <c r="H154" s="268"/>
      <c r="I154" s="268"/>
      <c r="J154" s="269" t="s">
        <v>5</v>
      </c>
      <c r="K154" s="263"/>
      <c r="L154" s="225"/>
      <c r="M154" s="270"/>
      <c r="N154" s="270">
        <f>BK154</f>
        <v>0</v>
      </c>
      <c r="O154" s="270"/>
      <c r="P154" s="270"/>
      <c r="Q154" s="270"/>
      <c r="R154" s="49"/>
      <c r="T154" s="227" t="s">
        <v>5</v>
      </c>
      <c r="U154" s="271" t="s">
        <v>45</v>
      </c>
      <c r="V154" s="48"/>
      <c r="W154" s="48"/>
      <c r="X154" s="48"/>
      <c r="Y154" s="48"/>
      <c r="Z154" s="48"/>
      <c r="AA154" s="95"/>
      <c r="AT154" s="23" t="s">
        <v>456</v>
      </c>
      <c r="AU154" s="23" t="s">
        <v>85</v>
      </c>
      <c r="AY154" s="23" t="s">
        <v>456</v>
      </c>
      <c r="BE154" s="147">
        <f>IF(U154="základná",N154,0)</f>
        <v>0</v>
      </c>
      <c r="BF154" s="147">
        <f>IF(U154="znížená",N154,0)</f>
        <v>0</v>
      </c>
      <c r="BG154" s="147">
        <f>IF(U154="zákl. prenesená",N154,0)</f>
        <v>0</v>
      </c>
      <c r="BH154" s="147">
        <f>IF(U154="zníž. prenesená",N154,0)</f>
        <v>0</v>
      </c>
      <c r="BI154" s="147">
        <f>IF(U154="nulová",N154,0)</f>
        <v>0</v>
      </c>
      <c r="BJ154" s="23" t="s">
        <v>90</v>
      </c>
      <c r="BK154" s="147">
        <f>L154*K154</f>
        <v>0</v>
      </c>
    </row>
    <row r="155" s="1" customFormat="1" ht="22.32" customHeight="1">
      <c r="B155" s="47"/>
      <c r="C155" s="266" t="s">
        <v>5</v>
      </c>
      <c r="D155" s="266" t="s">
        <v>179</v>
      </c>
      <c r="E155" s="267" t="s">
        <v>5</v>
      </c>
      <c r="F155" s="268" t="s">
        <v>5</v>
      </c>
      <c r="G155" s="268"/>
      <c r="H155" s="268"/>
      <c r="I155" s="268"/>
      <c r="J155" s="269" t="s">
        <v>5</v>
      </c>
      <c r="K155" s="263"/>
      <c r="L155" s="225"/>
      <c r="M155" s="270"/>
      <c r="N155" s="270">
        <f>BK155</f>
        <v>0</v>
      </c>
      <c r="O155" s="270"/>
      <c r="P155" s="270"/>
      <c r="Q155" s="270"/>
      <c r="R155" s="49"/>
      <c r="T155" s="227" t="s">
        <v>5</v>
      </c>
      <c r="U155" s="271" t="s">
        <v>45</v>
      </c>
      <c r="V155" s="48"/>
      <c r="W155" s="48"/>
      <c r="X155" s="48"/>
      <c r="Y155" s="48"/>
      <c r="Z155" s="48"/>
      <c r="AA155" s="95"/>
      <c r="AT155" s="23" t="s">
        <v>456</v>
      </c>
      <c r="AU155" s="23" t="s">
        <v>85</v>
      </c>
      <c r="AY155" s="23" t="s">
        <v>456</v>
      </c>
      <c r="BE155" s="147">
        <f>IF(U155="základná",N155,0)</f>
        <v>0</v>
      </c>
      <c r="BF155" s="147">
        <f>IF(U155="znížená",N155,0)</f>
        <v>0</v>
      </c>
      <c r="BG155" s="147">
        <f>IF(U155="zákl. prenesená",N155,0)</f>
        <v>0</v>
      </c>
      <c r="BH155" s="147">
        <f>IF(U155="zníž. prenesená",N155,0)</f>
        <v>0</v>
      </c>
      <c r="BI155" s="147">
        <f>IF(U155="nulová",N155,0)</f>
        <v>0</v>
      </c>
      <c r="BJ155" s="23" t="s">
        <v>90</v>
      </c>
      <c r="BK155" s="147">
        <f>L155*K155</f>
        <v>0</v>
      </c>
    </row>
    <row r="156" s="1" customFormat="1" ht="22.32" customHeight="1">
      <c r="B156" s="47"/>
      <c r="C156" s="266" t="s">
        <v>5</v>
      </c>
      <c r="D156" s="266" t="s">
        <v>179</v>
      </c>
      <c r="E156" s="267" t="s">
        <v>5</v>
      </c>
      <c r="F156" s="268" t="s">
        <v>5</v>
      </c>
      <c r="G156" s="268"/>
      <c r="H156" s="268"/>
      <c r="I156" s="268"/>
      <c r="J156" s="269" t="s">
        <v>5</v>
      </c>
      <c r="K156" s="263"/>
      <c r="L156" s="225"/>
      <c r="M156" s="270"/>
      <c r="N156" s="270">
        <f>BK156</f>
        <v>0</v>
      </c>
      <c r="O156" s="270"/>
      <c r="P156" s="270"/>
      <c r="Q156" s="270"/>
      <c r="R156" s="49"/>
      <c r="T156" s="227" t="s">
        <v>5</v>
      </c>
      <c r="U156" s="271" t="s">
        <v>45</v>
      </c>
      <c r="V156" s="73"/>
      <c r="W156" s="73"/>
      <c r="X156" s="73"/>
      <c r="Y156" s="73"/>
      <c r="Z156" s="73"/>
      <c r="AA156" s="75"/>
      <c r="AT156" s="23" t="s">
        <v>456</v>
      </c>
      <c r="AU156" s="23" t="s">
        <v>85</v>
      </c>
      <c r="AY156" s="23" t="s">
        <v>456</v>
      </c>
      <c r="BE156" s="147">
        <f>IF(U156="základná",N156,0)</f>
        <v>0</v>
      </c>
      <c r="BF156" s="147">
        <f>IF(U156="znížená",N156,0)</f>
        <v>0</v>
      </c>
      <c r="BG156" s="147">
        <f>IF(U156="zákl. prenesená",N156,0)</f>
        <v>0</v>
      </c>
      <c r="BH156" s="147">
        <f>IF(U156="zníž. prenesená",N156,0)</f>
        <v>0</v>
      </c>
      <c r="BI156" s="147">
        <f>IF(U156="nulová",N156,0)</f>
        <v>0</v>
      </c>
      <c r="BJ156" s="23" t="s">
        <v>90</v>
      </c>
      <c r="BK156" s="147">
        <f>L156*K156</f>
        <v>0</v>
      </c>
    </row>
    <row r="157" s="1" customFormat="1" ht="6.96" customHeight="1">
      <c r="B157" s="76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8"/>
    </row>
  </sheetData>
  <mergeCells count="145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6:I146"/>
    <mergeCell ref="L146:M146"/>
    <mergeCell ref="N146:Q146"/>
    <mergeCell ref="F147:I147"/>
    <mergeCell ref="L147:M147"/>
    <mergeCell ref="N147:Q147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N125:Q125"/>
    <mergeCell ref="N126:Q126"/>
    <mergeCell ref="N127:Q127"/>
    <mergeCell ref="N135:Q135"/>
    <mergeCell ref="N143:Q143"/>
    <mergeCell ref="N145:Q145"/>
    <mergeCell ref="N148:Q148"/>
    <mergeCell ref="N149:Q149"/>
    <mergeCell ref="N151:Q151"/>
    <mergeCell ref="H1:K1"/>
    <mergeCell ref="S2:AC2"/>
  </mergeCells>
  <dataValidations count="2">
    <dataValidation type="list" allowBlank="1" showInputMessage="1" showErrorMessage="1" error="Povolené sú hodnoty K, M." sqref="D152:D157">
      <formula1>"K, M"</formula1>
    </dataValidation>
    <dataValidation type="list" allowBlank="1" showInputMessage="1" showErrorMessage="1" error="Povolené sú hodnoty základná, znížená, nulová." sqref="U152:U157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4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4"/>
      <c r="C1" s="14"/>
      <c r="D1" s="15" t="s">
        <v>1</v>
      </c>
      <c r="E1" s="14"/>
      <c r="F1" s="16" t="s">
        <v>122</v>
      </c>
      <c r="G1" s="16"/>
      <c r="H1" s="157" t="s">
        <v>123</v>
      </c>
      <c r="I1" s="157"/>
      <c r="J1" s="157"/>
      <c r="K1" s="157"/>
      <c r="L1" s="16" t="s">
        <v>124</v>
      </c>
      <c r="M1" s="14"/>
      <c r="N1" s="14"/>
      <c r="O1" s="15" t="s">
        <v>125</v>
      </c>
      <c r="P1" s="14"/>
      <c r="Q1" s="14"/>
      <c r="R1" s="14"/>
      <c r="S1" s="16" t="s">
        <v>126</v>
      </c>
      <c r="T1" s="16"/>
      <c r="U1" s="156"/>
      <c r="V1" s="15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112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78</v>
      </c>
    </row>
    <row r="4" ht="36.96" customHeight="1">
      <c r="B4" s="27"/>
      <c r="C4" s="28" t="s">
        <v>127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18</v>
      </c>
      <c r="E6" s="32"/>
      <c r="F6" s="158" t="str">
        <f>'Rekapitulácia stavby'!K6</f>
        <v>Zníženie spotreby energie pri prevádzke AB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ht="25.44" customHeight="1">
      <c r="B7" s="27"/>
      <c r="C7" s="32"/>
      <c r="D7" s="39" t="s">
        <v>128</v>
      </c>
      <c r="E7" s="32"/>
      <c r="F7" s="158" t="s">
        <v>817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0"/>
    </row>
    <row r="8" s="1" customFormat="1" ht="32.88" customHeight="1">
      <c r="B8" s="47"/>
      <c r="C8" s="48"/>
      <c r="D8" s="36" t="s">
        <v>130</v>
      </c>
      <c r="E8" s="48"/>
      <c r="F8" s="37" t="s">
        <v>848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</row>
    <row r="9" s="1" customFormat="1" ht="14.4" customHeight="1">
      <c r="B9" s="47"/>
      <c r="C9" s="48"/>
      <c r="D9" s="39" t="s">
        <v>20</v>
      </c>
      <c r="E9" s="48"/>
      <c r="F9" s="34" t="s">
        <v>5</v>
      </c>
      <c r="G9" s="48"/>
      <c r="H9" s="48"/>
      <c r="I9" s="48"/>
      <c r="J9" s="48"/>
      <c r="K9" s="48"/>
      <c r="L9" s="48"/>
      <c r="M9" s="39" t="s">
        <v>21</v>
      </c>
      <c r="N9" s="48"/>
      <c r="O9" s="34" t="s">
        <v>5</v>
      </c>
      <c r="P9" s="48"/>
      <c r="Q9" s="48"/>
      <c r="R9" s="49"/>
    </row>
    <row r="10" s="1" customFormat="1" ht="14.4" customHeight="1">
      <c r="B10" s="47"/>
      <c r="C10" s="48"/>
      <c r="D10" s="39" t="s">
        <v>22</v>
      </c>
      <c r="E10" s="48"/>
      <c r="F10" s="34" t="s">
        <v>23</v>
      </c>
      <c r="G10" s="48"/>
      <c r="H10" s="48"/>
      <c r="I10" s="48"/>
      <c r="J10" s="48"/>
      <c r="K10" s="48"/>
      <c r="L10" s="48"/>
      <c r="M10" s="39" t="s">
        <v>24</v>
      </c>
      <c r="N10" s="48"/>
      <c r="O10" s="159" t="str">
        <f>'Rekapitulácia stavby'!AN8</f>
        <v>27. 11. 2017</v>
      </c>
      <c r="P10" s="91"/>
      <c r="Q10" s="48"/>
      <c r="R10" s="49"/>
    </row>
    <row r="11" s="1" customFormat="1" ht="10.8" customHeight="1"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</row>
    <row r="12" s="1" customFormat="1" ht="14.4" customHeight="1">
      <c r="B12" s="47"/>
      <c r="C12" s="48"/>
      <c r="D12" s="39" t="s">
        <v>26</v>
      </c>
      <c r="E12" s="48"/>
      <c r="F12" s="48"/>
      <c r="G12" s="48"/>
      <c r="H12" s="48"/>
      <c r="I12" s="48"/>
      <c r="J12" s="48"/>
      <c r="K12" s="48"/>
      <c r="L12" s="48"/>
      <c r="M12" s="39" t="s">
        <v>27</v>
      </c>
      <c r="N12" s="48"/>
      <c r="O12" s="34" t="s">
        <v>5</v>
      </c>
      <c r="P12" s="34"/>
      <c r="Q12" s="48"/>
      <c r="R12" s="49"/>
    </row>
    <row r="13" s="1" customFormat="1" ht="18" customHeight="1">
      <c r="B13" s="47"/>
      <c r="C13" s="48"/>
      <c r="D13" s="48"/>
      <c r="E13" s="34" t="s">
        <v>28</v>
      </c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34" t="s">
        <v>5</v>
      </c>
      <c r="P13" s="34"/>
      <c r="Q13" s="48"/>
      <c r="R13" s="49"/>
    </row>
    <row r="14" s="1" customFormat="1" ht="6.96" customHeight="1">
      <c r="B14" s="47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9"/>
    </row>
    <row r="15" s="1" customFormat="1" ht="14.4" customHeight="1">
      <c r="B15" s="47"/>
      <c r="C15" s="48"/>
      <c r="D15" s="39" t="s">
        <v>30</v>
      </c>
      <c r="E15" s="48"/>
      <c r="F15" s="48"/>
      <c r="G15" s="48"/>
      <c r="H15" s="48"/>
      <c r="I15" s="48"/>
      <c r="J15" s="48"/>
      <c r="K15" s="48"/>
      <c r="L15" s="48"/>
      <c r="M15" s="39" t="s">
        <v>27</v>
      </c>
      <c r="N15" s="48"/>
      <c r="O15" s="40" t="str">
        <f>IF('Rekapitulácia stavby'!AN13="","",'Rekapitulácia stavby'!AN13)</f>
        <v>Vyplň údaj</v>
      </c>
      <c r="P15" s="34"/>
      <c r="Q15" s="48"/>
      <c r="R15" s="49"/>
    </row>
    <row r="16" s="1" customFormat="1" ht="18" customHeight="1">
      <c r="B16" s="47"/>
      <c r="C16" s="48"/>
      <c r="D16" s="48"/>
      <c r="E16" s="40" t="str">
        <f>IF('Rekapitulácia stavby'!E14="","",'Rekapitulácia stavby'!E14)</f>
        <v>Vyplň údaj</v>
      </c>
      <c r="F16" s="160"/>
      <c r="G16" s="160"/>
      <c r="H16" s="160"/>
      <c r="I16" s="160"/>
      <c r="J16" s="160"/>
      <c r="K16" s="160"/>
      <c r="L16" s="160"/>
      <c r="M16" s="39" t="s">
        <v>29</v>
      </c>
      <c r="N16" s="48"/>
      <c r="O16" s="40" t="str">
        <f>IF('Rekapitulácia stavby'!AN14="","",'Rekapitulácia stavby'!AN14)</f>
        <v>Vyplň údaj</v>
      </c>
      <c r="P16" s="34"/>
      <c r="Q16" s="48"/>
      <c r="R16" s="49"/>
    </row>
    <row r="17" s="1" customFormat="1" ht="6.96" customHeight="1">
      <c r="B17" s="47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9"/>
    </row>
    <row r="18" s="1" customFormat="1" ht="14.4" customHeight="1">
      <c r="B18" s="47"/>
      <c r="C18" s="48"/>
      <c r="D18" s="39" t="s">
        <v>32</v>
      </c>
      <c r="E18" s="48"/>
      <c r="F18" s="48"/>
      <c r="G18" s="48"/>
      <c r="H18" s="48"/>
      <c r="I18" s="48"/>
      <c r="J18" s="48"/>
      <c r="K18" s="48"/>
      <c r="L18" s="48"/>
      <c r="M18" s="39" t="s">
        <v>27</v>
      </c>
      <c r="N18" s="48"/>
      <c r="O18" s="34" t="s">
        <v>5</v>
      </c>
      <c r="P18" s="34"/>
      <c r="Q18" s="48"/>
      <c r="R18" s="49"/>
    </row>
    <row r="19" s="1" customFormat="1" ht="18" customHeight="1">
      <c r="B19" s="47"/>
      <c r="C19" s="48"/>
      <c r="D19" s="48"/>
      <c r="E19" s="34" t="s">
        <v>33</v>
      </c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5</v>
      </c>
      <c r="P19" s="34"/>
      <c r="Q19" s="48"/>
      <c r="R19" s="49"/>
    </row>
    <row r="20" s="1" customFormat="1" ht="6.96" customHeight="1"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9"/>
    </row>
    <row r="21" s="1" customFormat="1" ht="14.4" customHeight="1">
      <c r="B21" s="47"/>
      <c r="C21" s="48"/>
      <c r="D21" s="39" t="s">
        <v>35</v>
      </c>
      <c r="E21" s="48"/>
      <c r="F21" s="48"/>
      <c r="G21" s="48"/>
      <c r="H21" s="48"/>
      <c r="I21" s="48"/>
      <c r="J21" s="48"/>
      <c r="K21" s="48"/>
      <c r="L21" s="48"/>
      <c r="M21" s="39" t="s">
        <v>27</v>
      </c>
      <c r="N21" s="48"/>
      <c r="O21" s="34" t="s">
        <v>5</v>
      </c>
      <c r="P21" s="34"/>
      <c r="Q21" s="48"/>
      <c r="R21" s="49"/>
    </row>
    <row r="22" s="1" customFormat="1" ht="18" customHeight="1">
      <c r="B22" s="47"/>
      <c r="C22" s="48"/>
      <c r="D22" s="48"/>
      <c r="E22" s="34" t="s">
        <v>36</v>
      </c>
      <c r="F22" s="48"/>
      <c r="G22" s="48"/>
      <c r="H22" s="48"/>
      <c r="I22" s="48"/>
      <c r="J22" s="48"/>
      <c r="K22" s="48"/>
      <c r="L22" s="48"/>
      <c r="M22" s="39" t="s">
        <v>29</v>
      </c>
      <c r="N22" s="48"/>
      <c r="O22" s="34" t="s">
        <v>5</v>
      </c>
      <c r="P22" s="34"/>
      <c r="Q22" s="48"/>
      <c r="R22" s="49"/>
    </row>
    <row r="23" s="1" customFormat="1" ht="6.96" customHeight="1"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4.4" customHeight="1">
      <c r="B24" s="47"/>
      <c r="C24" s="48"/>
      <c r="D24" s="39" t="s">
        <v>37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16.5" customHeight="1">
      <c r="B25" s="47"/>
      <c r="C25" s="48"/>
      <c r="D25" s="48"/>
      <c r="E25" s="43" t="s">
        <v>5</v>
      </c>
      <c r="F25" s="43"/>
      <c r="G25" s="43"/>
      <c r="H25" s="43"/>
      <c r="I25" s="43"/>
      <c r="J25" s="43"/>
      <c r="K25" s="43"/>
      <c r="L25" s="43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9"/>
    </row>
    <row r="27" s="1" customFormat="1" ht="6.96" customHeight="1">
      <c r="B27" s="47"/>
      <c r="C27" s="4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48"/>
      <c r="R27" s="49"/>
    </row>
    <row r="28" s="1" customFormat="1" ht="14.4" customHeight="1">
      <c r="B28" s="47"/>
      <c r="C28" s="48"/>
      <c r="D28" s="161" t="s">
        <v>132</v>
      </c>
      <c r="E28" s="48"/>
      <c r="F28" s="48"/>
      <c r="G28" s="48"/>
      <c r="H28" s="48"/>
      <c r="I28" s="48"/>
      <c r="J28" s="48"/>
      <c r="K28" s="48"/>
      <c r="L28" s="48"/>
      <c r="M28" s="46">
        <f>N89</f>
        <v>0</v>
      </c>
      <c r="N28" s="46"/>
      <c r="O28" s="46"/>
      <c r="P28" s="46"/>
      <c r="Q28" s="48"/>
      <c r="R28" s="49"/>
    </row>
    <row r="29" s="1" customFormat="1" ht="14.4" customHeight="1">
      <c r="B29" s="47"/>
      <c r="C29" s="48"/>
      <c r="D29" s="45" t="s">
        <v>116</v>
      </c>
      <c r="E29" s="48"/>
      <c r="F29" s="48"/>
      <c r="G29" s="48"/>
      <c r="H29" s="48"/>
      <c r="I29" s="48"/>
      <c r="J29" s="48"/>
      <c r="K29" s="48"/>
      <c r="L29" s="48"/>
      <c r="M29" s="46">
        <f>N99</f>
        <v>0</v>
      </c>
      <c r="N29" s="46"/>
      <c r="O29" s="46"/>
      <c r="P29" s="46"/>
      <c r="Q29" s="48"/>
      <c r="R29" s="49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9"/>
    </row>
    <row r="31" s="1" customFormat="1" ht="25.44" customHeight="1">
      <c r="B31" s="47"/>
      <c r="C31" s="48"/>
      <c r="D31" s="162" t="s">
        <v>41</v>
      </c>
      <c r="E31" s="48"/>
      <c r="F31" s="48"/>
      <c r="G31" s="48"/>
      <c r="H31" s="48"/>
      <c r="I31" s="48"/>
      <c r="J31" s="48"/>
      <c r="K31" s="48"/>
      <c r="L31" s="48"/>
      <c r="M31" s="163">
        <f>ROUND(M28+M29,2)</f>
        <v>0</v>
      </c>
      <c r="N31" s="48"/>
      <c r="O31" s="48"/>
      <c r="P31" s="48"/>
      <c r="Q31" s="48"/>
      <c r="R31" s="49"/>
    </row>
    <row r="32" s="1" customFormat="1" ht="6.96" customHeight="1">
      <c r="B32" s="47"/>
      <c r="C32" s="4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48"/>
      <c r="R32" s="49"/>
    </row>
    <row r="33" s="1" customFormat="1" ht="14.4" customHeight="1">
      <c r="B33" s="47"/>
      <c r="C33" s="48"/>
      <c r="D33" s="55" t="s">
        <v>42</v>
      </c>
      <c r="E33" s="55" t="s">
        <v>43</v>
      </c>
      <c r="F33" s="56">
        <v>0.20000000000000001</v>
      </c>
      <c r="G33" s="164" t="s">
        <v>44</v>
      </c>
      <c r="H33" s="165">
        <f>ROUND((((SUM(BE99:BE106)+SUM(BE125:BE149))+SUM(BE151:BE155))),2)</f>
        <v>0</v>
      </c>
      <c r="I33" s="48"/>
      <c r="J33" s="48"/>
      <c r="K33" s="48"/>
      <c r="L33" s="48"/>
      <c r="M33" s="165">
        <f>ROUND(((ROUND((SUM(BE99:BE106)+SUM(BE125:BE149)), 2)*F33)+SUM(BE151:BE155)*F33),2)</f>
        <v>0</v>
      </c>
      <c r="N33" s="48"/>
      <c r="O33" s="48"/>
      <c r="P33" s="48"/>
      <c r="Q33" s="48"/>
      <c r="R33" s="49"/>
    </row>
    <row r="34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64" t="s">
        <v>44</v>
      </c>
      <c r="H34" s="165">
        <f>ROUND((((SUM(BF99:BF106)+SUM(BF125:BF149))+SUM(BF151:BF155))),2)</f>
        <v>0</v>
      </c>
      <c r="I34" s="48"/>
      <c r="J34" s="48"/>
      <c r="K34" s="48"/>
      <c r="L34" s="48"/>
      <c r="M34" s="165">
        <f>ROUND(((ROUND((SUM(BF99:BF106)+SUM(BF125:BF149)), 2)*F34)+SUM(BF151:BF155)*F34),2)</f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64" t="s">
        <v>44</v>
      </c>
      <c r="H35" s="165">
        <f>ROUND((((SUM(BG99:BG106)+SUM(BG125:BG149))+SUM(BG151:BG155))),2)</f>
        <v>0</v>
      </c>
      <c r="I35" s="48"/>
      <c r="J35" s="48"/>
      <c r="K35" s="48"/>
      <c r="L35" s="48"/>
      <c r="M35" s="165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0.20000000000000001</v>
      </c>
      <c r="G36" s="164" t="s">
        <v>44</v>
      </c>
      <c r="H36" s="165">
        <f>ROUND((((SUM(BH99:BH106)+SUM(BH125:BH149))+SUM(BH151:BH155))),2)</f>
        <v>0</v>
      </c>
      <c r="I36" s="48"/>
      <c r="J36" s="48"/>
      <c r="K36" s="48"/>
      <c r="L36" s="48"/>
      <c r="M36" s="165">
        <v>0</v>
      </c>
      <c r="N36" s="48"/>
      <c r="O36" s="48"/>
      <c r="P36" s="48"/>
      <c r="Q36" s="48"/>
      <c r="R36" s="49"/>
    </row>
    <row r="37" hidden="1" s="1" customFormat="1" ht="14.4" customHeight="1">
      <c r="B37" s="47"/>
      <c r="C37" s="48"/>
      <c r="D37" s="48"/>
      <c r="E37" s="55" t="s">
        <v>48</v>
      </c>
      <c r="F37" s="56">
        <v>0</v>
      </c>
      <c r="G37" s="164" t="s">
        <v>44</v>
      </c>
      <c r="H37" s="165">
        <f>ROUND((((SUM(BI99:BI106)+SUM(BI125:BI149))+SUM(BI151:BI155))),2)</f>
        <v>0</v>
      </c>
      <c r="I37" s="48"/>
      <c r="J37" s="48"/>
      <c r="K37" s="48"/>
      <c r="L37" s="48"/>
      <c r="M37" s="165">
        <v>0</v>
      </c>
      <c r="N37" s="48"/>
      <c r="O37" s="48"/>
      <c r="P37" s="48"/>
      <c r="Q37" s="48"/>
      <c r="R37" s="49"/>
    </row>
    <row r="38" s="1" customFormat="1" ht="6.96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25.44" customHeight="1">
      <c r="B39" s="47"/>
      <c r="C39" s="154"/>
      <c r="D39" s="166" t="s">
        <v>49</v>
      </c>
      <c r="E39" s="98"/>
      <c r="F39" s="98"/>
      <c r="G39" s="167" t="s">
        <v>50</v>
      </c>
      <c r="H39" s="168" t="s">
        <v>51</v>
      </c>
      <c r="I39" s="98"/>
      <c r="J39" s="98"/>
      <c r="K39" s="98"/>
      <c r="L39" s="169">
        <f>SUM(M31:M37)</f>
        <v>0</v>
      </c>
      <c r="M39" s="169"/>
      <c r="N39" s="169"/>
      <c r="O39" s="169"/>
      <c r="P39" s="170"/>
      <c r="Q39" s="154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 s="1" customFormat="1" ht="14.4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9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52</v>
      </c>
      <c r="E50" s="68"/>
      <c r="F50" s="68"/>
      <c r="G50" s="68"/>
      <c r="H50" s="69"/>
      <c r="I50" s="48"/>
      <c r="J50" s="67" t="s">
        <v>53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54</v>
      </c>
      <c r="E59" s="73"/>
      <c r="F59" s="73"/>
      <c r="G59" s="74" t="s">
        <v>55</v>
      </c>
      <c r="H59" s="75"/>
      <c r="I59" s="48"/>
      <c r="J59" s="72" t="s">
        <v>54</v>
      </c>
      <c r="K59" s="73"/>
      <c r="L59" s="73"/>
      <c r="M59" s="73"/>
      <c r="N59" s="74" t="s">
        <v>55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56</v>
      </c>
      <c r="E61" s="68"/>
      <c r="F61" s="68"/>
      <c r="G61" s="68"/>
      <c r="H61" s="69"/>
      <c r="I61" s="48"/>
      <c r="J61" s="67" t="s">
        <v>57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54</v>
      </c>
      <c r="E70" s="73"/>
      <c r="F70" s="73"/>
      <c r="G70" s="74" t="s">
        <v>55</v>
      </c>
      <c r="H70" s="75"/>
      <c r="I70" s="48"/>
      <c r="J70" s="72" t="s">
        <v>54</v>
      </c>
      <c r="K70" s="73"/>
      <c r="L70" s="73"/>
      <c r="M70" s="73"/>
      <c r="N70" s="74" t="s">
        <v>55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133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18</v>
      </c>
      <c r="D78" s="48"/>
      <c r="E78" s="48"/>
      <c r="F78" s="158" t="str">
        <f>F6</f>
        <v>Zníženie spotreby energie pri prevádzke AB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ht="30" customHeight="1">
      <c r="B79" s="27"/>
      <c r="C79" s="39" t="s">
        <v>128</v>
      </c>
      <c r="D79" s="32"/>
      <c r="E79" s="32"/>
      <c r="F79" s="158" t="s">
        <v>817</v>
      </c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0"/>
    </row>
    <row r="80" s="1" customFormat="1" ht="36.96" customHeight="1">
      <c r="B80" s="47"/>
      <c r="C80" s="86" t="s">
        <v>130</v>
      </c>
      <c r="D80" s="48"/>
      <c r="E80" s="48"/>
      <c r="F80" s="88" t="str">
        <f>F8</f>
        <v>A-2-2 - Bezbariérová rampa</v>
      </c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</row>
    <row r="82" s="1" customFormat="1" ht="18" customHeight="1">
      <c r="B82" s="47"/>
      <c r="C82" s="39" t="s">
        <v>22</v>
      </c>
      <c r="D82" s="48"/>
      <c r="E82" s="48"/>
      <c r="F82" s="34" t="str">
        <f>F10</f>
        <v>Mariánska č.6, 971 01 Prievidza</v>
      </c>
      <c r="G82" s="48"/>
      <c r="H82" s="48"/>
      <c r="I82" s="48"/>
      <c r="J82" s="48"/>
      <c r="K82" s="39" t="s">
        <v>24</v>
      </c>
      <c r="L82" s="48"/>
      <c r="M82" s="91" t="str">
        <f>IF(O10="","",O10)</f>
        <v>27. 11. 2017</v>
      </c>
      <c r="N82" s="91"/>
      <c r="O82" s="91"/>
      <c r="P82" s="91"/>
      <c r="Q82" s="48"/>
      <c r="R82" s="49"/>
    </row>
    <row r="83" s="1" customFormat="1" ht="6.96" customHeight="1">
      <c r="B83" s="47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9"/>
    </row>
    <row r="84" s="1" customFormat="1">
      <c r="B84" s="47"/>
      <c r="C84" s="39" t="s">
        <v>26</v>
      </c>
      <c r="D84" s="48"/>
      <c r="E84" s="48"/>
      <c r="F84" s="34" t="str">
        <f>E13</f>
        <v>MPRV SR, Dobrovičova 12, 812 66 Bratislava</v>
      </c>
      <c r="G84" s="48"/>
      <c r="H84" s="48"/>
      <c r="I84" s="48"/>
      <c r="J84" s="48"/>
      <c r="K84" s="39" t="s">
        <v>32</v>
      </c>
      <c r="L84" s="48"/>
      <c r="M84" s="34" t="str">
        <f>E19</f>
        <v>ING.ARCH.R.PORUBEC</v>
      </c>
      <c r="N84" s="34"/>
      <c r="O84" s="34"/>
      <c r="P84" s="34"/>
      <c r="Q84" s="34"/>
      <c r="R84" s="49"/>
    </row>
    <row r="85" s="1" customFormat="1" ht="14.4" customHeight="1">
      <c r="B85" s="47"/>
      <c r="C85" s="39" t="s">
        <v>30</v>
      </c>
      <c r="D85" s="48"/>
      <c r="E85" s="48"/>
      <c r="F85" s="34" t="str">
        <f>IF(E16="","",E16)</f>
        <v>Vyplň údaj</v>
      </c>
      <c r="G85" s="48"/>
      <c r="H85" s="48"/>
      <c r="I85" s="48"/>
      <c r="J85" s="48"/>
      <c r="K85" s="39" t="s">
        <v>35</v>
      </c>
      <c r="L85" s="48"/>
      <c r="M85" s="34" t="str">
        <f>E22</f>
        <v>Kovács</v>
      </c>
      <c r="N85" s="34"/>
      <c r="O85" s="34"/>
      <c r="P85" s="34"/>
      <c r="Q85" s="34"/>
      <c r="R85" s="49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</row>
    <row r="87" s="1" customFormat="1" ht="29.28" customHeight="1">
      <c r="B87" s="47"/>
      <c r="C87" s="171" t="s">
        <v>134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71" t="s">
        <v>135</v>
      </c>
      <c r="O87" s="154"/>
      <c r="P87" s="154"/>
      <c r="Q87" s="154"/>
      <c r="R87" s="49"/>
    </row>
    <row r="88" s="1" customFormat="1" ht="10.32" customHeight="1"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9"/>
    </row>
    <row r="89" s="1" customFormat="1" ht="29.28" customHeight="1">
      <c r="B89" s="47"/>
      <c r="C89" s="172" t="s">
        <v>136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108">
        <f>N125</f>
        <v>0</v>
      </c>
      <c r="O89" s="173"/>
      <c r="P89" s="173"/>
      <c r="Q89" s="173"/>
      <c r="R89" s="49"/>
      <c r="AU89" s="23" t="s">
        <v>137</v>
      </c>
    </row>
    <row r="90" s="7" customFormat="1" ht="24.96" customHeight="1">
      <c r="B90" s="174"/>
      <c r="C90" s="175"/>
      <c r="D90" s="176" t="s">
        <v>138</v>
      </c>
      <c r="E90" s="175"/>
      <c r="F90" s="175"/>
      <c r="G90" s="175"/>
      <c r="H90" s="175"/>
      <c r="I90" s="175"/>
      <c r="J90" s="175"/>
      <c r="K90" s="175"/>
      <c r="L90" s="175"/>
      <c r="M90" s="175"/>
      <c r="N90" s="177">
        <f>N126</f>
        <v>0</v>
      </c>
      <c r="O90" s="175"/>
      <c r="P90" s="175"/>
      <c r="Q90" s="175"/>
      <c r="R90" s="178"/>
    </row>
    <row r="91" s="8" customFormat="1" ht="19.92" customHeight="1">
      <c r="B91" s="179"/>
      <c r="C91" s="129"/>
      <c r="D91" s="142" t="s">
        <v>140</v>
      </c>
      <c r="E91" s="129"/>
      <c r="F91" s="129"/>
      <c r="G91" s="129"/>
      <c r="H91" s="129"/>
      <c r="I91" s="129"/>
      <c r="J91" s="129"/>
      <c r="K91" s="129"/>
      <c r="L91" s="129"/>
      <c r="M91" s="129"/>
      <c r="N91" s="131">
        <f>N127</f>
        <v>0</v>
      </c>
      <c r="O91" s="129"/>
      <c r="P91" s="129"/>
      <c r="Q91" s="129"/>
      <c r="R91" s="180"/>
    </row>
    <row r="92" s="7" customFormat="1" ht="24.96" customHeight="1">
      <c r="B92" s="174"/>
      <c r="C92" s="175"/>
      <c r="D92" s="176" t="s">
        <v>142</v>
      </c>
      <c r="E92" s="175"/>
      <c r="F92" s="175"/>
      <c r="G92" s="175"/>
      <c r="H92" s="175"/>
      <c r="I92" s="175"/>
      <c r="J92" s="175"/>
      <c r="K92" s="175"/>
      <c r="L92" s="175"/>
      <c r="M92" s="175"/>
      <c r="N92" s="177">
        <f>N135</f>
        <v>0</v>
      </c>
      <c r="O92" s="175"/>
      <c r="P92" s="175"/>
      <c r="Q92" s="175"/>
      <c r="R92" s="178"/>
    </row>
    <row r="93" s="8" customFormat="1" ht="19.92" customHeight="1">
      <c r="B93" s="179"/>
      <c r="C93" s="129"/>
      <c r="D93" s="142" t="s">
        <v>145</v>
      </c>
      <c r="E93" s="129"/>
      <c r="F93" s="129"/>
      <c r="G93" s="129"/>
      <c r="H93" s="129"/>
      <c r="I93" s="129"/>
      <c r="J93" s="129"/>
      <c r="K93" s="129"/>
      <c r="L93" s="129"/>
      <c r="M93" s="129"/>
      <c r="N93" s="131">
        <f>N136</f>
        <v>0</v>
      </c>
      <c r="O93" s="129"/>
      <c r="P93" s="129"/>
      <c r="Q93" s="129"/>
      <c r="R93" s="180"/>
    </row>
    <row r="94" s="7" customFormat="1" ht="24.96" customHeight="1">
      <c r="B94" s="174"/>
      <c r="C94" s="175"/>
      <c r="D94" s="176" t="s">
        <v>151</v>
      </c>
      <c r="E94" s="175"/>
      <c r="F94" s="175"/>
      <c r="G94" s="175"/>
      <c r="H94" s="175"/>
      <c r="I94" s="175"/>
      <c r="J94" s="175"/>
      <c r="K94" s="175"/>
      <c r="L94" s="175"/>
      <c r="M94" s="175"/>
      <c r="N94" s="177">
        <f>N144</f>
        <v>0</v>
      </c>
      <c r="O94" s="175"/>
      <c r="P94" s="175"/>
      <c r="Q94" s="175"/>
      <c r="R94" s="178"/>
    </row>
    <row r="95" s="7" customFormat="1" ht="24.96" customHeight="1">
      <c r="B95" s="174"/>
      <c r="C95" s="175"/>
      <c r="D95" s="176" t="s">
        <v>152</v>
      </c>
      <c r="E95" s="175"/>
      <c r="F95" s="175"/>
      <c r="G95" s="175"/>
      <c r="H95" s="175"/>
      <c r="I95" s="175"/>
      <c r="J95" s="175"/>
      <c r="K95" s="175"/>
      <c r="L95" s="175"/>
      <c r="M95" s="175"/>
      <c r="N95" s="177">
        <f>N147</f>
        <v>0</v>
      </c>
      <c r="O95" s="175"/>
      <c r="P95" s="175"/>
      <c r="Q95" s="175"/>
      <c r="R95" s="178"/>
    </row>
    <row r="96" s="8" customFormat="1" ht="19.92" customHeight="1">
      <c r="B96" s="179"/>
      <c r="C96" s="129"/>
      <c r="D96" s="142" t="s">
        <v>153</v>
      </c>
      <c r="E96" s="129"/>
      <c r="F96" s="129"/>
      <c r="G96" s="129"/>
      <c r="H96" s="129"/>
      <c r="I96" s="129"/>
      <c r="J96" s="129"/>
      <c r="K96" s="129"/>
      <c r="L96" s="129"/>
      <c r="M96" s="129"/>
      <c r="N96" s="131">
        <f>N148</f>
        <v>0</v>
      </c>
      <c r="O96" s="129"/>
      <c r="P96" s="129"/>
      <c r="Q96" s="129"/>
      <c r="R96" s="180"/>
    </row>
    <row r="97" s="7" customFormat="1" ht="21.84" customHeight="1">
      <c r="B97" s="174"/>
      <c r="C97" s="175"/>
      <c r="D97" s="176" t="s">
        <v>154</v>
      </c>
      <c r="E97" s="175"/>
      <c r="F97" s="175"/>
      <c r="G97" s="175"/>
      <c r="H97" s="175"/>
      <c r="I97" s="175"/>
      <c r="J97" s="175"/>
      <c r="K97" s="175"/>
      <c r="L97" s="175"/>
      <c r="M97" s="175"/>
      <c r="N97" s="181">
        <f>N150</f>
        <v>0</v>
      </c>
      <c r="O97" s="175"/>
      <c r="P97" s="175"/>
      <c r="Q97" s="175"/>
      <c r="R97" s="178"/>
    </row>
    <row r="98" s="1" customFormat="1" ht="21.84" customHeight="1"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9"/>
    </row>
    <row r="99" s="1" customFormat="1" ht="29.28" customHeight="1">
      <c r="B99" s="47"/>
      <c r="C99" s="172" t="s">
        <v>155</v>
      </c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173">
        <f>ROUND(N100+N101+N102+N103+N104+N105,2)</f>
        <v>0</v>
      </c>
      <c r="O99" s="182"/>
      <c r="P99" s="182"/>
      <c r="Q99" s="182"/>
      <c r="R99" s="49"/>
      <c r="T99" s="183"/>
      <c r="U99" s="184" t="s">
        <v>42</v>
      </c>
    </row>
    <row r="100" s="1" customFormat="1" ht="18" customHeight="1">
      <c r="B100" s="185"/>
      <c r="C100" s="186"/>
      <c r="D100" s="148" t="s">
        <v>156</v>
      </c>
      <c r="E100" s="187"/>
      <c r="F100" s="187"/>
      <c r="G100" s="187"/>
      <c r="H100" s="187"/>
      <c r="I100" s="186"/>
      <c r="J100" s="186"/>
      <c r="K100" s="186"/>
      <c r="L100" s="186"/>
      <c r="M100" s="186"/>
      <c r="N100" s="143">
        <f>ROUND(N89*T100,2)</f>
        <v>0</v>
      </c>
      <c r="O100" s="188"/>
      <c r="P100" s="188"/>
      <c r="Q100" s="188"/>
      <c r="R100" s="189"/>
      <c r="S100" s="190"/>
      <c r="T100" s="191"/>
      <c r="U100" s="192" t="s">
        <v>45</v>
      </c>
      <c r="V100" s="190"/>
      <c r="W100" s="190"/>
      <c r="X100" s="190"/>
      <c r="Y100" s="190"/>
      <c r="Z100" s="190"/>
      <c r="AA100" s="190"/>
      <c r="AB100" s="190"/>
      <c r="AC100" s="190"/>
      <c r="AD100" s="190"/>
      <c r="AE100" s="190"/>
      <c r="AF100" s="190"/>
      <c r="AG100" s="190"/>
      <c r="AH100" s="190"/>
      <c r="AI100" s="190"/>
      <c r="AJ100" s="190"/>
      <c r="AK100" s="190"/>
      <c r="AL100" s="190"/>
      <c r="AM100" s="190"/>
      <c r="AN100" s="190"/>
      <c r="AO100" s="190"/>
      <c r="AP100" s="190"/>
      <c r="AQ100" s="190"/>
      <c r="AR100" s="190"/>
      <c r="AS100" s="190"/>
      <c r="AT100" s="190"/>
      <c r="AU100" s="190"/>
      <c r="AV100" s="190"/>
      <c r="AW100" s="190"/>
      <c r="AX100" s="190"/>
      <c r="AY100" s="193" t="s">
        <v>157</v>
      </c>
      <c r="AZ100" s="190"/>
      <c r="BA100" s="190"/>
      <c r="BB100" s="190"/>
      <c r="BC100" s="190"/>
      <c r="BD100" s="190"/>
      <c r="BE100" s="194">
        <f>IF(U100="základná",N100,0)</f>
        <v>0</v>
      </c>
      <c r="BF100" s="194">
        <f>IF(U100="znížená",N100,0)</f>
        <v>0</v>
      </c>
      <c r="BG100" s="194">
        <f>IF(U100="zákl. prenesená",N100,0)</f>
        <v>0</v>
      </c>
      <c r="BH100" s="194">
        <f>IF(U100="zníž. prenesená",N100,0)</f>
        <v>0</v>
      </c>
      <c r="BI100" s="194">
        <f>IF(U100="nulová",N100,0)</f>
        <v>0</v>
      </c>
      <c r="BJ100" s="193" t="s">
        <v>90</v>
      </c>
      <c r="BK100" s="190"/>
      <c r="BL100" s="190"/>
      <c r="BM100" s="190"/>
    </row>
    <row r="101" s="1" customFormat="1" ht="18" customHeight="1">
      <c r="B101" s="185"/>
      <c r="C101" s="186"/>
      <c r="D101" s="148" t="s">
        <v>158</v>
      </c>
      <c r="E101" s="187"/>
      <c r="F101" s="187"/>
      <c r="G101" s="187"/>
      <c r="H101" s="187"/>
      <c r="I101" s="186"/>
      <c r="J101" s="186"/>
      <c r="K101" s="186"/>
      <c r="L101" s="186"/>
      <c r="M101" s="186"/>
      <c r="N101" s="143">
        <f>ROUND(N89*T101,2)</f>
        <v>0</v>
      </c>
      <c r="O101" s="188"/>
      <c r="P101" s="188"/>
      <c r="Q101" s="188"/>
      <c r="R101" s="189"/>
      <c r="S101" s="190"/>
      <c r="T101" s="191"/>
      <c r="U101" s="192" t="s">
        <v>45</v>
      </c>
      <c r="V101" s="190"/>
      <c r="W101" s="190"/>
      <c r="X101" s="190"/>
      <c r="Y101" s="190"/>
      <c r="Z101" s="190"/>
      <c r="AA101" s="190"/>
      <c r="AB101" s="190"/>
      <c r="AC101" s="190"/>
      <c r="AD101" s="190"/>
      <c r="AE101" s="190"/>
      <c r="AF101" s="190"/>
      <c r="AG101" s="190"/>
      <c r="AH101" s="190"/>
      <c r="AI101" s="190"/>
      <c r="AJ101" s="190"/>
      <c r="AK101" s="190"/>
      <c r="AL101" s="190"/>
      <c r="AM101" s="190"/>
      <c r="AN101" s="190"/>
      <c r="AO101" s="190"/>
      <c r="AP101" s="190"/>
      <c r="AQ101" s="190"/>
      <c r="AR101" s="190"/>
      <c r="AS101" s="190"/>
      <c r="AT101" s="190"/>
      <c r="AU101" s="190"/>
      <c r="AV101" s="190"/>
      <c r="AW101" s="190"/>
      <c r="AX101" s="190"/>
      <c r="AY101" s="193" t="s">
        <v>157</v>
      </c>
      <c r="AZ101" s="190"/>
      <c r="BA101" s="190"/>
      <c r="BB101" s="190"/>
      <c r="BC101" s="190"/>
      <c r="BD101" s="190"/>
      <c r="BE101" s="194">
        <f>IF(U101="základná",N101,0)</f>
        <v>0</v>
      </c>
      <c r="BF101" s="194">
        <f>IF(U101="znížená",N101,0)</f>
        <v>0</v>
      </c>
      <c r="BG101" s="194">
        <f>IF(U101="zákl. prenesená",N101,0)</f>
        <v>0</v>
      </c>
      <c r="BH101" s="194">
        <f>IF(U101="zníž. prenesená",N101,0)</f>
        <v>0</v>
      </c>
      <c r="BI101" s="194">
        <f>IF(U101="nulová",N101,0)</f>
        <v>0</v>
      </c>
      <c r="BJ101" s="193" t="s">
        <v>90</v>
      </c>
      <c r="BK101" s="190"/>
      <c r="BL101" s="190"/>
      <c r="BM101" s="190"/>
    </row>
    <row r="102" s="1" customFormat="1" ht="18" customHeight="1">
      <c r="B102" s="185"/>
      <c r="C102" s="186"/>
      <c r="D102" s="148" t="s">
        <v>159</v>
      </c>
      <c r="E102" s="187"/>
      <c r="F102" s="187"/>
      <c r="G102" s="187"/>
      <c r="H102" s="187"/>
      <c r="I102" s="186"/>
      <c r="J102" s="186"/>
      <c r="K102" s="186"/>
      <c r="L102" s="186"/>
      <c r="M102" s="186"/>
      <c r="N102" s="143">
        <f>ROUND(N89*T102,2)</f>
        <v>0</v>
      </c>
      <c r="O102" s="188"/>
      <c r="P102" s="188"/>
      <c r="Q102" s="188"/>
      <c r="R102" s="189"/>
      <c r="S102" s="190"/>
      <c r="T102" s="191"/>
      <c r="U102" s="192" t="s">
        <v>45</v>
      </c>
      <c r="V102" s="190"/>
      <c r="W102" s="190"/>
      <c r="X102" s="190"/>
      <c r="Y102" s="190"/>
      <c r="Z102" s="190"/>
      <c r="AA102" s="190"/>
      <c r="AB102" s="190"/>
      <c r="AC102" s="190"/>
      <c r="AD102" s="190"/>
      <c r="AE102" s="190"/>
      <c r="AF102" s="190"/>
      <c r="AG102" s="190"/>
      <c r="AH102" s="190"/>
      <c r="AI102" s="190"/>
      <c r="AJ102" s="190"/>
      <c r="AK102" s="190"/>
      <c r="AL102" s="190"/>
      <c r="AM102" s="190"/>
      <c r="AN102" s="190"/>
      <c r="AO102" s="190"/>
      <c r="AP102" s="190"/>
      <c r="AQ102" s="190"/>
      <c r="AR102" s="190"/>
      <c r="AS102" s="190"/>
      <c r="AT102" s="190"/>
      <c r="AU102" s="190"/>
      <c r="AV102" s="190"/>
      <c r="AW102" s="190"/>
      <c r="AX102" s="190"/>
      <c r="AY102" s="193" t="s">
        <v>157</v>
      </c>
      <c r="AZ102" s="190"/>
      <c r="BA102" s="190"/>
      <c r="BB102" s="190"/>
      <c r="BC102" s="190"/>
      <c r="BD102" s="190"/>
      <c r="BE102" s="194">
        <f>IF(U102="základná",N102,0)</f>
        <v>0</v>
      </c>
      <c r="BF102" s="194">
        <f>IF(U102="znížená",N102,0)</f>
        <v>0</v>
      </c>
      <c r="BG102" s="194">
        <f>IF(U102="zákl. prenesená",N102,0)</f>
        <v>0</v>
      </c>
      <c r="BH102" s="194">
        <f>IF(U102="zníž. prenesená",N102,0)</f>
        <v>0</v>
      </c>
      <c r="BI102" s="194">
        <f>IF(U102="nulová",N102,0)</f>
        <v>0</v>
      </c>
      <c r="BJ102" s="193" t="s">
        <v>90</v>
      </c>
      <c r="BK102" s="190"/>
      <c r="BL102" s="190"/>
      <c r="BM102" s="190"/>
    </row>
    <row r="103" s="1" customFormat="1" ht="18" customHeight="1">
      <c r="B103" s="185"/>
      <c r="C103" s="186"/>
      <c r="D103" s="148" t="s">
        <v>160</v>
      </c>
      <c r="E103" s="187"/>
      <c r="F103" s="187"/>
      <c r="G103" s="187"/>
      <c r="H103" s="187"/>
      <c r="I103" s="186"/>
      <c r="J103" s="186"/>
      <c r="K103" s="186"/>
      <c r="L103" s="186"/>
      <c r="M103" s="186"/>
      <c r="N103" s="143">
        <f>ROUND(N89*T103,2)</f>
        <v>0</v>
      </c>
      <c r="O103" s="188"/>
      <c r="P103" s="188"/>
      <c r="Q103" s="188"/>
      <c r="R103" s="189"/>
      <c r="S103" s="190"/>
      <c r="T103" s="191"/>
      <c r="U103" s="192" t="s">
        <v>45</v>
      </c>
      <c r="V103" s="190"/>
      <c r="W103" s="190"/>
      <c r="X103" s="190"/>
      <c r="Y103" s="190"/>
      <c r="Z103" s="190"/>
      <c r="AA103" s="190"/>
      <c r="AB103" s="190"/>
      <c r="AC103" s="190"/>
      <c r="AD103" s="190"/>
      <c r="AE103" s="190"/>
      <c r="AF103" s="190"/>
      <c r="AG103" s="190"/>
      <c r="AH103" s="190"/>
      <c r="AI103" s="190"/>
      <c r="AJ103" s="190"/>
      <c r="AK103" s="190"/>
      <c r="AL103" s="190"/>
      <c r="AM103" s="190"/>
      <c r="AN103" s="190"/>
      <c r="AO103" s="190"/>
      <c r="AP103" s="190"/>
      <c r="AQ103" s="190"/>
      <c r="AR103" s="190"/>
      <c r="AS103" s="190"/>
      <c r="AT103" s="190"/>
      <c r="AU103" s="190"/>
      <c r="AV103" s="190"/>
      <c r="AW103" s="190"/>
      <c r="AX103" s="190"/>
      <c r="AY103" s="193" t="s">
        <v>157</v>
      </c>
      <c r="AZ103" s="190"/>
      <c r="BA103" s="190"/>
      <c r="BB103" s="190"/>
      <c r="BC103" s="190"/>
      <c r="BD103" s="190"/>
      <c r="BE103" s="194">
        <f>IF(U103="základná",N103,0)</f>
        <v>0</v>
      </c>
      <c r="BF103" s="194">
        <f>IF(U103="znížená",N103,0)</f>
        <v>0</v>
      </c>
      <c r="BG103" s="194">
        <f>IF(U103="zákl. prenesená",N103,0)</f>
        <v>0</v>
      </c>
      <c r="BH103" s="194">
        <f>IF(U103="zníž. prenesená",N103,0)</f>
        <v>0</v>
      </c>
      <c r="BI103" s="194">
        <f>IF(U103="nulová",N103,0)</f>
        <v>0</v>
      </c>
      <c r="BJ103" s="193" t="s">
        <v>90</v>
      </c>
      <c r="BK103" s="190"/>
      <c r="BL103" s="190"/>
      <c r="BM103" s="190"/>
    </row>
    <row r="104" s="1" customFormat="1" ht="18" customHeight="1">
      <c r="B104" s="185"/>
      <c r="C104" s="186"/>
      <c r="D104" s="148" t="s">
        <v>161</v>
      </c>
      <c r="E104" s="187"/>
      <c r="F104" s="187"/>
      <c r="G104" s="187"/>
      <c r="H104" s="187"/>
      <c r="I104" s="186"/>
      <c r="J104" s="186"/>
      <c r="K104" s="186"/>
      <c r="L104" s="186"/>
      <c r="M104" s="186"/>
      <c r="N104" s="143">
        <f>ROUND(N89*T104,2)</f>
        <v>0</v>
      </c>
      <c r="O104" s="188"/>
      <c r="P104" s="188"/>
      <c r="Q104" s="188"/>
      <c r="R104" s="189"/>
      <c r="S104" s="190"/>
      <c r="T104" s="191"/>
      <c r="U104" s="192" t="s">
        <v>45</v>
      </c>
      <c r="V104" s="190"/>
      <c r="W104" s="190"/>
      <c r="X104" s="190"/>
      <c r="Y104" s="190"/>
      <c r="Z104" s="190"/>
      <c r="AA104" s="190"/>
      <c r="AB104" s="190"/>
      <c r="AC104" s="190"/>
      <c r="AD104" s="190"/>
      <c r="AE104" s="190"/>
      <c r="AF104" s="190"/>
      <c r="AG104" s="190"/>
      <c r="AH104" s="190"/>
      <c r="AI104" s="190"/>
      <c r="AJ104" s="190"/>
      <c r="AK104" s="190"/>
      <c r="AL104" s="190"/>
      <c r="AM104" s="190"/>
      <c r="AN104" s="190"/>
      <c r="AO104" s="190"/>
      <c r="AP104" s="190"/>
      <c r="AQ104" s="190"/>
      <c r="AR104" s="190"/>
      <c r="AS104" s="190"/>
      <c r="AT104" s="190"/>
      <c r="AU104" s="190"/>
      <c r="AV104" s="190"/>
      <c r="AW104" s="190"/>
      <c r="AX104" s="190"/>
      <c r="AY104" s="193" t="s">
        <v>157</v>
      </c>
      <c r="AZ104" s="190"/>
      <c r="BA104" s="190"/>
      <c r="BB104" s="190"/>
      <c r="BC104" s="190"/>
      <c r="BD104" s="190"/>
      <c r="BE104" s="194">
        <f>IF(U104="základná",N104,0)</f>
        <v>0</v>
      </c>
      <c r="BF104" s="194">
        <f>IF(U104="znížená",N104,0)</f>
        <v>0</v>
      </c>
      <c r="BG104" s="194">
        <f>IF(U104="zákl. prenesená",N104,0)</f>
        <v>0</v>
      </c>
      <c r="BH104" s="194">
        <f>IF(U104="zníž. prenesená",N104,0)</f>
        <v>0</v>
      </c>
      <c r="BI104" s="194">
        <f>IF(U104="nulová",N104,0)</f>
        <v>0</v>
      </c>
      <c r="BJ104" s="193" t="s">
        <v>90</v>
      </c>
      <c r="BK104" s="190"/>
      <c r="BL104" s="190"/>
      <c r="BM104" s="190"/>
    </row>
    <row r="105" s="1" customFormat="1" ht="18" customHeight="1">
      <c r="B105" s="185"/>
      <c r="C105" s="186"/>
      <c r="D105" s="187" t="s">
        <v>162</v>
      </c>
      <c r="E105" s="186"/>
      <c r="F105" s="186"/>
      <c r="G105" s="186"/>
      <c r="H105" s="186"/>
      <c r="I105" s="186"/>
      <c r="J105" s="186"/>
      <c r="K105" s="186"/>
      <c r="L105" s="186"/>
      <c r="M105" s="186"/>
      <c r="N105" s="143">
        <f>ROUND(N89*T105,2)</f>
        <v>0</v>
      </c>
      <c r="O105" s="188"/>
      <c r="P105" s="188"/>
      <c r="Q105" s="188"/>
      <c r="R105" s="189"/>
      <c r="S105" s="190"/>
      <c r="T105" s="195"/>
      <c r="U105" s="196" t="s">
        <v>45</v>
      </c>
      <c r="V105" s="190"/>
      <c r="W105" s="190"/>
      <c r="X105" s="190"/>
      <c r="Y105" s="190"/>
      <c r="Z105" s="190"/>
      <c r="AA105" s="190"/>
      <c r="AB105" s="190"/>
      <c r="AC105" s="190"/>
      <c r="AD105" s="190"/>
      <c r="AE105" s="190"/>
      <c r="AF105" s="190"/>
      <c r="AG105" s="190"/>
      <c r="AH105" s="190"/>
      <c r="AI105" s="190"/>
      <c r="AJ105" s="190"/>
      <c r="AK105" s="190"/>
      <c r="AL105" s="190"/>
      <c r="AM105" s="190"/>
      <c r="AN105" s="190"/>
      <c r="AO105" s="190"/>
      <c r="AP105" s="190"/>
      <c r="AQ105" s="190"/>
      <c r="AR105" s="190"/>
      <c r="AS105" s="190"/>
      <c r="AT105" s="190"/>
      <c r="AU105" s="190"/>
      <c r="AV105" s="190"/>
      <c r="AW105" s="190"/>
      <c r="AX105" s="190"/>
      <c r="AY105" s="193" t="s">
        <v>163</v>
      </c>
      <c r="AZ105" s="190"/>
      <c r="BA105" s="190"/>
      <c r="BB105" s="190"/>
      <c r="BC105" s="190"/>
      <c r="BD105" s="190"/>
      <c r="BE105" s="194">
        <f>IF(U105="základná",N105,0)</f>
        <v>0</v>
      </c>
      <c r="BF105" s="194">
        <f>IF(U105="znížená",N105,0)</f>
        <v>0</v>
      </c>
      <c r="BG105" s="194">
        <f>IF(U105="zákl. prenesená",N105,0)</f>
        <v>0</v>
      </c>
      <c r="BH105" s="194">
        <f>IF(U105="zníž. prenesená",N105,0)</f>
        <v>0</v>
      </c>
      <c r="BI105" s="194">
        <f>IF(U105="nulová",N105,0)</f>
        <v>0</v>
      </c>
      <c r="BJ105" s="193" t="s">
        <v>90</v>
      </c>
      <c r="BK105" s="190"/>
      <c r="BL105" s="190"/>
      <c r="BM105" s="190"/>
    </row>
    <row r="106" s="1" customForma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9"/>
    </row>
    <row r="107" s="1" customFormat="1" ht="29.28" customHeight="1">
      <c r="B107" s="47"/>
      <c r="C107" s="153" t="s">
        <v>121</v>
      </c>
      <c r="D107" s="154"/>
      <c r="E107" s="154"/>
      <c r="F107" s="154"/>
      <c r="G107" s="154"/>
      <c r="H107" s="154"/>
      <c r="I107" s="154"/>
      <c r="J107" s="154"/>
      <c r="K107" s="154"/>
      <c r="L107" s="155">
        <f>ROUND(SUM(N89+N99),2)</f>
        <v>0</v>
      </c>
      <c r="M107" s="155"/>
      <c r="N107" s="155"/>
      <c r="O107" s="155"/>
      <c r="P107" s="155"/>
      <c r="Q107" s="155"/>
      <c r="R107" s="49"/>
    </row>
    <row r="108" s="1" customFormat="1" ht="6.96" customHeight="1">
      <c r="B108" s="7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8"/>
    </row>
    <row r="112" s="1" customFormat="1" ht="6.96" customHeight="1"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1"/>
    </row>
    <row r="113" s="1" customFormat="1" ht="36.96" customHeight="1">
      <c r="B113" s="47"/>
      <c r="C113" s="28" t="s">
        <v>164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</row>
    <row r="114" s="1" customFormat="1" ht="6.96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30" customHeight="1">
      <c r="B115" s="47"/>
      <c r="C115" s="39" t="s">
        <v>18</v>
      </c>
      <c r="D115" s="48"/>
      <c r="E115" s="48"/>
      <c r="F115" s="158" t="str">
        <f>F6</f>
        <v>Zníženie spotreby energie pri prevádzke AB</v>
      </c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48"/>
      <c r="R115" s="49"/>
    </row>
    <row r="116" ht="30" customHeight="1">
      <c r="B116" s="27"/>
      <c r="C116" s="39" t="s">
        <v>128</v>
      </c>
      <c r="D116" s="32"/>
      <c r="E116" s="32"/>
      <c r="F116" s="158" t="s">
        <v>817</v>
      </c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0"/>
    </row>
    <row r="117" s="1" customFormat="1" ht="36.96" customHeight="1">
      <c r="B117" s="47"/>
      <c r="C117" s="86" t="s">
        <v>130</v>
      </c>
      <c r="D117" s="48"/>
      <c r="E117" s="48"/>
      <c r="F117" s="88" t="str">
        <f>F8</f>
        <v>A-2-2 - Bezbariérová rampa</v>
      </c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18" customHeight="1">
      <c r="B119" s="47"/>
      <c r="C119" s="39" t="s">
        <v>22</v>
      </c>
      <c r="D119" s="48"/>
      <c r="E119" s="48"/>
      <c r="F119" s="34" t="str">
        <f>F10</f>
        <v>Mariánska č.6, 971 01 Prievidza</v>
      </c>
      <c r="G119" s="48"/>
      <c r="H119" s="48"/>
      <c r="I119" s="48"/>
      <c r="J119" s="48"/>
      <c r="K119" s="39" t="s">
        <v>24</v>
      </c>
      <c r="L119" s="48"/>
      <c r="M119" s="91" t="str">
        <f>IF(O10="","",O10)</f>
        <v>27. 11. 2017</v>
      </c>
      <c r="N119" s="91"/>
      <c r="O119" s="91"/>
      <c r="P119" s="91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>
      <c r="B121" s="47"/>
      <c r="C121" s="39" t="s">
        <v>26</v>
      </c>
      <c r="D121" s="48"/>
      <c r="E121" s="48"/>
      <c r="F121" s="34" t="str">
        <f>E13</f>
        <v>MPRV SR, Dobrovičova 12, 812 66 Bratislava</v>
      </c>
      <c r="G121" s="48"/>
      <c r="H121" s="48"/>
      <c r="I121" s="48"/>
      <c r="J121" s="48"/>
      <c r="K121" s="39" t="s">
        <v>32</v>
      </c>
      <c r="L121" s="48"/>
      <c r="M121" s="34" t="str">
        <f>E19</f>
        <v>ING.ARCH.R.PORUBEC</v>
      </c>
      <c r="N121" s="34"/>
      <c r="O121" s="34"/>
      <c r="P121" s="34"/>
      <c r="Q121" s="34"/>
      <c r="R121" s="49"/>
    </row>
    <row r="122" s="1" customFormat="1" ht="14.4" customHeight="1">
      <c r="B122" s="47"/>
      <c r="C122" s="39" t="s">
        <v>30</v>
      </c>
      <c r="D122" s="48"/>
      <c r="E122" s="48"/>
      <c r="F122" s="34" t="str">
        <f>IF(E16="","",E16)</f>
        <v>Vyplň údaj</v>
      </c>
      <c r="G122" s="48"/>
      <c r="H122" s="48"/>
      <c r="I122" s="48"/>
      <c r="J122" s="48"/>
      <c r="K122" s="39" t="s">
        <v>35</v>
      </c>
      <c r="L122" s="48"/>
      <c r="M122" s="34" t="str">
        <f>E22</f>
        <v>Kovács</v>
      </c>
      <c r="N122" s="34"/>
      <c r="O122" s="34"/>
      <c r="P122" s="34"/>
      <c r="Q122" s="34"/>
      <c r="R122" s="49"/>
    </row>
    <row r="123" s="1" customFormat="1" ht="10.32" customHeight="1"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9" customFormat="1" ht="29.28" customHeight="1">
      <c r="B124" s="197"/>
      <c r="C124" s="198" t="s">
        <v>165</v>
      </c>
      <c r="D124" s="199" t="s">
        <v>166</v>
      </c>
      <c r="E124" s="199" t="s">
        <v>60</v>
      </c>
      <c r="F124" s="199" t="s">
        <v>167</v>
      </c>
      <c r="G124" s="199"/>
      <c r="H124" s="199"/>
      <c r="I124" s="199"/>
      <c r="J124" s="199" t="s">
        <v>168</v>
      </c>
      <c r="K124" s="199" t="s">
        <v>169</v>
      </c>
      <c r="L124" s="199" t="s">
        <v>170</v>
      </c>
      <c r="M124" s="199"/>
      <c r="N124" s="199" t="s">
        <v>135</v>
      </c>
      <c r="O124" s="199"/>
      <c r="P124" s="199"/>
      <c r="Q124" s="200"/>
      <c r="R124" s="201"/>
      <c r="T124" s="101" t="s">
        <v>171</v>
      </c>
      <c r="U124" s="102" t="s">
        <v>42</v>
      </c>
      <c r="V124" s="102" t="s">
        <v>172</v>
      </c>
      <c r="W124" s="102" t="s">
        <v>173</v>
      </c>
      <c r="X124" s="102" t="s">
        <v>174</v>
      </c>
      <c r="Y124" s="102" t="s">
        <v>175</v>
      </c>
      <c r="Z124" s="102" t="s">
        <v>176</v>
      </c>
      <c r="AA124" s="103" t="s">
        <v>177</v>
      </c>
    </row>
    <row r="125" s="1" customFormat="1" ht="29.28" customHeight="1">
      <c r="B125" s="47"/>
      <c r="C125" s="105" t="s">
        <v>132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202">
        <f>BK125</f>
        <v>0</v>
      </c>
      <c r="O125" s="203"/>
      <c r="P125" s="203"/>
      <c r="Q125" s="203"/>
      <c r="R125" s="49"/>
      <c r="T125" s="104"/>
      <c r="U125" s="68"/>
      <c r="V125" s="68"/>
      <c r="W125" s="204">
        <f>W126+W135+W144+W147+W150</f>
        <v>0</v>
      </c>
      <c r="X125" s="68"/>
      <c r="Y125" s="204">
        <f>Y126+Y135+Y144+Y147+Y150</f>
        <v>2.4543749999999998</v>
      </c>
      <c r="Z125" s="68"/>
      <c r="AA125" s="205">
        <f>AA126+AA135+AA144+AA147+AA150</f>
        <v>0.36170000000000002</v>
      </c>
      <c r="AT125" s="23" t="s">
        <v>77</v>
      </c>
      <c r="AU125" s="23" t="s">
        <v>137</v>
      </c>
      <c r="BK125" s="206">
        <f>BK126+BK135+BK144+BK147+BK150</f>
        <v>0</v>
      </c>
    </row>
    <row r="126" s="10" customFormat="1" ht="37.44" customHeight="1">
      <c r="B126" s="207"/>
      <c r="C126" s="208"/>
      <c r="D126" s="209" t="s">
        <v>138</v>
      </c>
      <c r="E126" s="209"/>
      <c r="F126" s="209"/>
      <c r="G126" s="209"/>
      <c r="H126" s="209"/>
      <c r="I126" s="209"/>
      <c r="J126" s="209"/>
      <c r="K126" s="209"/>
      <c r="L126" s="209"/>
      <c r="M126" s="209"/>
      <c r="N126" s="181">
        <f>BK126</f>
        <v>0</v>
      </c>
      <c r="O126" s="177"/>
      <c r="P126" s="177"/>
      <c r="Q126" s="177"/>
      <c r="R126" s="210"/>
      <c r="T126" s="211"/>
      <c r="U126" s="208"/>
      <c r="V126" s="208"/>
      <c r="W126" s="212">
        <f>W127</f>
        <v>0</v>
      </c>
      <c r="X126" s="208"/>
      <c r="Y126" s="212">
        <f>Y127</f>
        <v>0</v>
      </c>
      <c r="Z126" s="208"/>
      <c r="AA126" s="213">
        <f>AA127</f>
        <v>0</v>
      </c>
      <c r="AR126" s="214" t="s">
        <v>85</v>
      </c>
      <c r="AT126" s="215" t="s">
        <v>77</v>
      </c>
      <c r="AU126" s="215" t="s">
        <v>78</v>
      </c>
      <c r="AY126" s="214" t="s">
        <v>178</v>
      </c>
      <c r="BK126" s="216">
        <f>BK127</f>
        <v>0</v>
      </c>
    </row>
    <row r="127" s="10" customFormat="1" ht="19.92" customHeight="1">
      <c r="B127" s="207"/>
      <c r="C127" s="208"/>
      <c r="D127" s="217" t="s">
        <v>140</v>
      </c>
      <c r="E127" s="217"/>
      <c r="F127" s="217"/>
      <c r="G127" s="217"/>
      <c r="H127" s="217"/>
      <c r="I127" s="217"/>
      <c r="J127" s="217"/>
      <c r="K127" s="217"/>
      <c r="L127" s="217"/>
      <c r="M127" s="217"/>
      <c r="N127" s="218">
        <f>BK127</f>
        <v>0</v>
      </c>
      <c r="O127" s="219"/>
      <c r="P127" s="219"/>
      <c r="Q127" s="219"/>
      <c r="R127" s="210"/>
      <c r="T127" s="211"/>
      <c r="U127" s="208"/>
      <c r="V127" s="208"/>
      <c r="W127" s="212">
        <f>SUM(W128:W134)</f>
        <v>0</v>
      </c>
      <c r="X127" s="208"/>
      <c r="Y127" s="212">
        <f>SUM(Y128:Y134)</f>
        <v>0</v>
      </c>
      <c r="Z127" s="208"/>
      <c r="AA127" s="213">
        <f>SUM(AA128:AA134)</f>
        <v>0</v>
      </c>
      <c r="AR127" s="214" t="s">
        <v>85</v>
      </c>
      <c r="AT127" s="215" t="s">
        <v>77</v>
      </c>
      <c r="AU127" s="215" t="s">
        <v>85</v>
      </c>
      <c r="AY127" s="214" t="s">
        <v>178</v>
      </c>
      <c r="BK127" s="216">
        <f>SUM(BK128:BK134)</f>
        <v>0</v>
      </c>
    </row>
    <row r="128" s="1" customFormat="1" ht="25.5" customHeight="1">
      <c r="B128" s="185"/>
      <c r="C128" s="220" t="s">
        <v>85</v>
      </c>
      <c r="D128" s="220" t="s">
        <v>179</v>
      </c>
      <c r="E128" s="221" t="s">
        <v>307</v>
      </c>
      <c r="F128" s="222" t="s">
        <v>308</v>
      </c>
      <c r="G128" s="222"/>
      <c r="H128" s="222"/>
      <c r="I128" s="222"/>
      <c r="J128" s="223" t="s">
        <v>300</v>
      </c>
      <c r="K128" s="224">
        <v>0.36199999999999999</v>
      </c>
      <c r="L128" s="225">
        <v>0</v>
      </c>
      <c r="M128" s="225"/>
      <c r="N128" s="226">
        <f>ROUND(L128*K128,2)</f>
        <v>0</v>
      </c>
      <c r="O128" s="226"/>
      <c r="P128" s="226"/>
      <c r="Q128" s="226"/>
      <c r="R128" s="189"/>
      <c r="T128" s="227" t="s">
        <v>5</v>
      </c>
      <c r="U128" s="57" t="s">
        <v>45</v>
      </c>
      <c r="V128" s="48"/>
      <c r="W128" s="228">
        <f>V128*K128</f>
        <v>0</v>
      </c>
      <c r="X128" s="228">
        <v>0</v>
      </c>
      <c r="Y128" s="228">
        <f>X128*K128</f>
        <v>0</v>
      </c>
      <c r="Z128" s="228">
        <v>0</v>
      </c>
      <c r="AA128" s="229">
        <f>Z128*K128</f>
        <v>0</v>
      </c>
      <c r="AR128" s="23" t="s">
        <v>183</v>
      </c>
      <c r="AT128" s="23" t="s">
        <v>179</v>
      </c>
      <c r="AU128" s="23" t="s">
        <v>90</v>
      </c>
      <c r="AY128" s="23" t="s">
        <v>178</v>
      </c>
      <c r="BE128" s="147">
        <f>IF(U128="základná",N128,0)</f>
        <v>0</v>
      </c>
      <c r="BF128" s="147">
        <f>IF(U128="znížená",N128,0)</f>
        <v>0</v>
      </c>
      <c r="BG128" s="147">
        <f>IF(U128="zákl. prenesená",N128,0)</f>
        <v>0</v>
      </c>
      <c r="BH128" s="147">
        <f>IF(U128="zníž. prenesená",N128,0)</f>
        <v>0</v>
      </c>
      <c r="BI128" s="147">
        <f>IF(U128="nulová",N128,0)</f>
        <v>0</v>
      </c>
      <c r="BJ128" s="23" t="s">
        <v>90</v>
      </c>
      <c r="BK128" s="147">
        <f>ROUND(L128*K128,2)</f>
        <v>0</v>
      </c>
      <c r="BL128" s="23" t="s">
        <v>183</v>
      </c>
      <c r="BM128" s="23" t="s">
        <v>849</v>
      </c>
    </row>
    <row r="129" s="1" customFormat="1" ht="25.5" customHeight="1">
      <c r="B129" s="185"/>
      <c r="C129" s="220" t="s">
        <v>90</v>
      </c>
      <c r="D129" s="220" t="s">
        <v>179</v>
      </c>
      <c r="E129" s="221" t="s">
        <v>311</v>
      </c>
      <c r="F129" s="222" t="s">
        <v>312</v>
      </c>
      <c r="G129" s="222"/>
      <c r="H129" s="222"/>
      <c r="I129" s="222"/>
      <c r="J129" s="223" t="s">
        <v>300</v>
      </c>
      <c r="K129" s="224">
        <v>6.8780000000000001</v>
      </c>
      <c r="L129" s="225">
        <v>0</v>
      </c>
      <c r="M129" s="225"/>
      <c r="N129" s="226">
        <f>ROUND(L129*K129,2)</f>
        <v>0</v>
      </c>
      <c r="O129" s="226"/>
      <c r="P129" s="226"/>
      <c r="Q129" s="226"/>
      <c r="R129" s="189"/>
      <c r="T129" s="227" t="s">
        <v>5</v>
      </c>
      <c r="U129" s="57" t="s">
        <v>45</v>
      </c>
      <c r="V129" s="48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3" t="s">
        <v>183</v>
      </c>
      <c r="AT129" s="23" t="s">
        <v>179</v>
      </c>
      <c r="AU129" s="23" t="s">
        <v>90</v>
      </c>
      <c r="AY129" s="23" t="s">
        <v>178</v>
      </c>
      <c r="BE129" s="147">
        <f>IF(U129="základná",N129,0)</f>
        <v>0</v>
      </c>
      <c r="BF129" s="147">
        <f>IF(U129="znížená",N129,0)</f>
        <v>0</v>
      </c>
      <c r="BG129" s="147">
        <f>IF(U129="zákl. prenesená",N129,0)</f>
        <v>0</v>
      </c>
      <c r="BH129" s="147">
        <f>IF(U129="zníž. prenesená",N129,0)</f>
        <v>0</v>
      </c>
      <c r="BI129" s="147">
        <f>IF(U129="nulová",N129,0)</f>
        <v>0</v>
      </c>
      <c r="BJ129" s="23" t="s">
        <v>90</v>
      </c>
      <c r="BK129" s="147">
        <f>ROUND(L129*K129,2)</f>
        <v>0</v>
      </c>
      <c r="BL129" s="23" t="s">
        <v>183</v>
      </c>
      <c r="BM129" s="23" t="s">
        <v>850</v>
      </c>
    </row>
    <row r="130" s="1" customFormat="1" ht="16.5" customHeight="1">
      <c r="B130" s="47"/>
      <c r="C130" s="48"/>
      <c r="D130" s="48"/>
      <c r="E130" s="48"/>
      <c r="F130" s="240" t="s">
        <v>314</v>
      </c>
      <c r="G130" s="68"/>
      <c r="H130" s="68"/>
      <c r="I130" s="68"/>
      <c r="J130" s="48"/>
      <c r="K130" s="48"/>
      <c r="L130" s="48"/>
      <c r="M130" s="48"/>
      <c r="N130" s="48"/>
      <c r="O130" s="48"/>
      <c r="P130" s="48"/>
      <c r="Q130" s="48"/>
      <c r="R130" s="49"/>
      <c r="T130" s="241"/>
      <c r="U130" s="48"/>
      <c r="V130" s="48"/>
      <c r="W130" s="48"/>
      <c r="X130" s="48"/>
      <c r="Y130" s="48"/>
      <c r="Z130" s="48"/>
      <c r="AA130" s="95"/>
      <c r="AT130" s="23" t="s">
        <v>289</v>
      </c>
      <c r="AU130" s="23" t="s">
        <v>90</v>
      </c>
    </row>
    <row r="131" s="1" customFormat="1" ht="25.5" customHeight="1">
      <c r="B131" s="185"/>
      <c r="C131" s="220" t="s">
        <v>190</v>
      </c>
      <c r="D131" s="220" t="s">
        <v>179</v>
      </c>
      <c r="E131" s="221" t="s">
        <v>316</v>
      </c>
      <c r="F131" s="222" t="s">
        <v>317</v>
      </c>
      <c r="G131" s="222"/>
      <c r="H131" s="222"/>
      <c r="I131" s="222"/>
      <c r="J131" s="223" t="s">
        <v>300</v>
      </c>
      <c r="K131" s="224">
        <v>0.36199999999999999</v>
      </c>
      <c r="L131" s="225">
        <v>0</v>
      </c>
      <c r="M131" s="225"/>
      <c r="N131" s="226">
        <f>ROUND(L131*K131,2)</f>
        <v>0</v>
      </c>
      <c r="O131" s="226"/>
      <c r="P131" s="226"/>
      <c r="Q131" s="226"/>
      <c r="R131" s="189"/>
      <c r="T131" s="227" t="s">
        <v>5</v>
      </c>
      <c r="U131" s="57" t="s">
        <v>45</v>
      </c>
      <c r="V131" s="48"/>
      <c r="W131" s="228">
        <f>V131*K131</f>
        <v>0</v>
      </c>
      <c r="X131" s="228">
        <v>0</v>
      </c>
      <c r="Y131" s="228">
        <f>X131*K131</f>
        <v>0</v>
      </c>
      <c r="Z131" s="228">
        <v>0</v>
      </c>
      <c r="AA131" s="229">
        <f>Z131*K131</f>
        <v>0</v>
      </c>
      <c r="AR131" s="23" t="s">
        <v>183</v>
      </c>
      <c r="AT131" s="23" t="s">
        <v>179</v>
      </c>
      <c r="AU131" s="23" t="s">
        <v>90</v>
      </c>
      <c r="AY131" s="23" t="s">
        <v>178</v>
      </c>
      <c r="BE131" s="147">
        <f>IF(U131="základná",N131,0)</f>
        <v>0</v>
      </c>
      <c r="BF131" s="147">
        <f>IF(U131="znížená",N131,0)</f>
        <v>0</v>
      </c>
      <c r="BG131" s="147">
        <f>IF(U131="zákl. prenesená",N131,0)</f>
        <v>0</v>
      </c>
      <c r="BH131" s="147">
        <f>IF(U131="zníž. prenesená",N131,0)</f>
        <v>0</v>
      </c>
      <c r="BI131" s="147">
        <f>IF(U131="nulová",N131,0)</f>
        <v>0</v>
      </c>
      <c r="BJ131" s="23" t="s">
        <v>90</v>
      </c>
      <c r="BK131" s="147">
        <f>ROUND(L131*K131,2)</f>
        <v>0</v>
      </c>
      <c r="BL131" s="23" t="s">
        <v>183</v>
      </c>
      <c r="BM131" s="23" t="s">
        <v>851</v>
      </c>
    </row>
    <row r="132" s="1" customFormat="1" ht="25.5" customHeight="1">
      <c r="B132" s="185"/>
      <c r="C132" s="220" t="s">
        <v>183</v>
      </c>
      <c r="D132" s="220" t="s">
        <v>179</v>
      </c>
      <c r="E132" s="221" t="s">
        <v>320</v>
      </c>
      <c r="F132" s="222" t="s">
        <v>321</v>
      </c>
      <c r="G132" s="222"/>
      <c r="H132" s="222"/>
      <c r="I132" s="222"/>
      <c r="J132" s="223" t="s">
        <v>300</v>
      </c>
      <c r="K132" s="224">
        <v>2.1720000000000002</v>
      </c>
      <c r="L132" s="225">
        <v>0</v>
      </c>
      <c r="M132" s="225"/>
      <c r="N132" s="226">
        <f>ROUND(L132*K132,2)</f>
        <v>0</v>
      </c>
      <c r="O132" s="226"/>
      <c r="P132" s="226"/>
      <c r="Q132" s="226"/>
      <c r="R132" s="189"/>
      <c r="T132" s="227" t="s">
        <v>5</v>
      </c>
      <c r="U132" s="57" t="s">
        <v>45</v>
      </c>
      <c r="V132" s="48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3" t="s">
        <v>183</v>
      </c>
      <c r="AT132" s="23" t="s">
        <v>179</v>
      </c>
      <c r="AU132" s="23" t="s">
        <v>90</v>
      </c>
      <c r="AY132" s="23" t="s">
        <v>178</v>
      </c>
      <c r="BE132" s="147">
        <f>IF(U132="základná",N132,0)</f>
        <v>0</v>
      </c>
      <c r="BF132" s="147">
        <f>IF(U132="znížená",N132,0)</f>
        <v>0</v>
      </c>
      <c r="BG132" s="147">
        <f>IF(U132="zákl. prenesená",N132,0)</f>
        <v>0</v>
      </c>
      <c r="BH132" s="147">
        <f>IF(U132="zníž. prenesená",N132,0)</f>
        <v>0</v>
      </c>
      <c r="BI132" s="147">
        <f>IF(U132="nulová",N132,0)</f>
        <v>0</v>
      </c>
      <c r="BJ132" s="23" t="s">
        <v>90</v>
      </c>
      <c r="BK132" s="147">
        <f>ROUND(L132*K132,2)</f>
        <v>0</v>
      </c>
      <c r="BL132" s="23" t="s">
        <v>183</v>
      </c>
      <c r="BM132" s="23" t="s">
        <v>852</v>
      </c>
    </row>
    <row r="133" s="1" customFormat="1" ht="25.5" customHeight="1">
      <c r="B133" s="185"/>
      <c r="C133" s="220" t="s">
        <v>197</v>
      </c>
      <c r="D133" s="220" t="s">
        <v>179</v>
      </c>
      <c r="E133" s="221" t="s">
        <v>324</v>
      </c>
      <c r="F133" s="222" t="s">
        <v>325</v>
      </c>
      <c r="G133" s="222"/>
      <c r="H133" s="222"/>
      <c r="I133" s="222"/>
      <c r="J133" s="223" t="s">
        <v>300</v>
      </c>
      <c r="K133" s="224">
        <v>0</v>
      </c>
      <c r="L133" s="225">
        <v>0</v>
      </c>
      <c r="M133" s="225"/>
      <c r="N133" s="226">
        <f>ROUND(L133*K133,2)</f>
        <v>0</v>
      </c>
      <c r="O133" s="226"/>
      <c r="P133" s="226"/>
      <c r="Q133" s="226"/>
      <c r="R133" s="189"/>
      <c r="T133" s="227" t="s">
        <v>5</v>
      </c>
      <c r="U133" s="57" t="s">
        <v>45</v>
      </c>
      <c r="V133" s="48"/>
      <c r="W133" s="228">
        <f>V133*K133</f>
        <v>0</v>
      </c>
      <c r="X133" s="228">
        <v>0</v>
      </c>
      <c r="Y133" s="228">
        <f>X133*K133</f>
        <v>0</v>
      </c>
      <c r="Z133" s="228">
        <v>0</v>
      </c>
      <c r="AA133" s="229">
        <f>Z133*K133</f>
        <v>0</v>
      </c>
      <c r="AR133" s="23" t="s">
        <v>183</v>
      </c>
      <c r="AT133" s="23" t="s">
        <v>179</v>
      </c>
      <c r="AU133" s="23" t="s">
        <v>90</v>
      </c>
      <c r="AY133" s="23" t="s">
        <v>178</v>
      </c>
      <c r="BE133" s="147">
        <f>IF(U133="základná",N133,0)</f>
        <v>0</v>
      </c>
      <c r="BF133" s="147">
        <f>IF(U133="znížená",N133,0)</f>
        <v>0</v>
      </c>
      <c r="BG133" s="147">
        <f>IF(U133="zákl. prenesená",N133,0)</f>
        <v>0</v>
      </c>
      <c r="BH133" s="147">
        <f>IF(U133="zníž. prenesená",N133,0)</f>
        <v>0</v>
      </c>
      <c r="BI133" s="147">
        <f>IF(U133="nulová",N133,0)</f>
        <v>0</v>
      </c>
      <c r="BJ133" s="23" t="s">
        <v>90</v>
      </c>
      <c r="BK133" s="147">
        <f>ROUND(L133*K133,2)</f>
        <v>0</v>
      </c>
      <c r="BL133" s="23" t="s">
        <v>183</v>
      </c>
      <c r="BM133" s="23" t="s">
        <v>853</v>
      </c>
    </row>
    <row r="134" s="1" customFormat="1" ht="25.5" customHeight="1">
      <c r="B134" s="185"/>
      <c r="C134" s="220" t="s">
        <v>201</v>
      </c>
      <c r="D134" s="220" t="s">
        <v>179</v>
      </c>
      <c r="E134" s="221" t="s">
        <v>328</v>
      </c>
      <c r="F134" s="222" t="s">
        <v>329</v>
      </c>
      <c r="G134" s="222"/>
      <c r="H134" s="222"/>
      <c r="I134" s="222"/>
      <c r="J134" s="223" t="s">
        <v>300</v>
      </c>
      <c r="K134" s="224">
        <v>0.36199999999999999</v>
      </c>
      <c r="L134" s="225">
        <v>0</v>
      </c>
      <c r="M134" s="225"/>
      <c r="N134" s="226">
        <f>ROUND(L134*K134,2)</f>
        <v>0</v>
      </c>
      <c r="O134" s="226"/>
      <c r="P134" s="226"/>
      <c r="Q134" s="226"/>
      <c r="R134" s="189"/>
      <c r="T134" s="227" t="s">
        <v>5</v>
      </c>
      <c r="U134" s="57" t="s">
        <v>45</v>
      </c>
      <c r="V134" s="48"/>
      <c r="W134" s="228">
        <f>V134*K134</f>
        <v>0</v>
      </c>
      <c r="X134" s="228">
        <v>0</v>
      </c>
      <c r="Y134" s="228">
        <f>X134*K134</f>
        <v>0</v>
      </c>
      <c r="Z134" s="228">
        <v>0</v>
      </c>
      <c r="AA134" s="229">
        <f>Z134*K134</f>
        <v>0</v>
      </c>
      <c r="AR134" s="23" t="s">
        <v>183</v>
      </c>
      <c r="AT134" s="23" t="s">
        <v>179</v>
      </c>
      <c r="AU134" s="23" t="s">
        <v>90</v>
      </c>
      <c r="AY134" s="23" t="s">
        <v>178</v>
      </c>
      <c r="BE134" s="147">
        <f>IF(U134="základná",N134,0)</f>
        <v>0</v>
      </c>
      <c r="BF134" s="147">
        <f>IF(U134="znížená",N134,0)</f>
        <v>0</v>
      </c>
      <c r="BG134" s="147">
        <f>IF(U134="zákl. prenesená",N134,0)</f>
        <v>0</v>
      </c>
      <c r="BH134" s="147">
        <f>IF(U134="zníž. prenesená",N134,0)</f>
        <v>0</v>
      </c>
      <c r="BI134" s="147">
        <f>IF(U134="nulová",N134,0)</f>
        <v>0</v>
      </c>
      <c r="BJ134" s="23" t="s">
        <v>90</v>
      </c>
      <c r="BK134" s="147">
        <f>ROUND(L134*K134,2)</f>
        <v>0</v>
      </c>
      <c r="BL134" s="23" t="s">
        <v>183</v>
      </c>
      <c r="BM134" s="23" t="s">
        <v>854</v>
      </c>
    </row>
    <row r="135" s="10" customFormat="1" ht="37.44" customHeight="1">
      <c r="B135" s="207"/>
      <c r="C135" s="208"/>
      <c r="D135" s="209" t="s">
        <v>142</v>
      </c>
      <c r="E135" s="209"/>
      <c r="F135" s="209"/>
      <c r="G135" s="209"/>
      <c r="H135" s="209"/>
      <c r="I135" s="209"/>
      <c r="J135" s="209"/>
      <c r="K135" s="209"/>
      <c r="L135" s="209"/>
      <c r="M135" s="209"/>
      <c r="N135" s="254">
        <f>BK135</f>
        <v>0</v>
      </c>
      <c r="O135" s="255"/>
      <c r="P135" s="255"/>
      <c r="Q135" s="255"/>
      <c r="R135" s="210"/>
      <c r="T135" s="211"/>
      <c r="U135" s="208"/>
      <c r="V135" s="208"/>
      <c r="W135" s="212">
        <f>W136</f>
        <v>0</v>
      </c>
      <c r="X135" s="208"/>
      <c r="Y135" s="212">
        <f>Y136</f>
        <v>2.4543749999999998</v>
      </c>
      <c r="Z135" s="208"/>
      <c r="AA135" s="213">
        <f>AA136</f>
        <v>0.36170000000000002</v>
      </c>
      <c r="AR135" s="214" t="s">
        <v>90</v>
      </c>
      <c r="AT135" s="215" t="s">
        <v>77</v>
      </c>
      <c r="AU135" s="215" t="s">
        <v>78</v>
      </c>
      <c r="AY135" s="214" t="s">
        <v>178</v>
      </c>
      <c r="BK135" s="216">
        <f>BK136</f>
        <v>0</v>
      </c>
    </row>
    <row r="136" s="10" customFormat="1" ht="19.92" customHeight="1">
      <c r="B136" s="207"/>
      <c r="C136" s="208"/>
      <c r="D136" s="217" t="s">
        <v>145</v>
      </c>
      <c r="E136" s="217"/>
      <c r="F136" s="217"/>
      <c r="G136" s="217"/>
      <c r="H136" s="217"/>
      <c r="I136" s="217"/>
      <c r="J136" s="217"/>
      <c r="K136" s="217"/>
      <c r="L136" s="217"/>
      <c r="M136" s="217"/>
      <c r="N136" s="218">
        <f>BK136</f>
        <v>0</v>
      </c>
      <c r="O136" s="219"/>
      <c r="P136" s="219"/>
      <c r="Q136" s="219"/>
      <c r="R136" s="210"/>
      <c r="T136" s="211"/>
      <c r="U136" s="208"/>
      <c r="V136" s="208"/>
      <c r="W136" s="212">
        <f>SUM(W137:W143)</f>
        <v>0</v>
      </c>
      <c r="X136" s="208"/>
      <c r="Y136" s="212">
        <f>SUM(Y137:Y143)</f>
        <v>2.4543749999999998</v>
      </c>
      <c r="Z136" s="208"/>
      <c r="AA136" s="213">
        <f>SUM(AA137:AA143)</f>
        <v>0.36170000000000002</v>
      </c>
      <c r="AR136" s="214" t="s">
        <v>90</v>
      </c>
      <c r="AT136" s="215" t="s">
        <v>77</v>
      </c>
      <c r="AU136" s="215" t="s">
        <v>85</v>
      </c>
      <c r="AY136" s="214" t="s">
        <v>178</v>
      </c>
      <c r="BK136" s="216">
        <f>SUM(BK137:BK143)</f>
        <v>0</v>
      </c>
    </row>
    <row r="137" s="1" customFormat="1" ht="16.5" customHeight="1">
      <c r="B137" s="185"/>
      <c r="C137" s="220" t="s">
        <v>205</v>
      </c>
      <c r="D137" s="220" t="s">
        <v>179</v>
      </c>
      <c r="E137" s="221" t="s">
        <v>855</v>
      </c>
      <c r="F137" s="222" t="s">
        <v>856</v>
      </c>
      <c r="G137" s="222"/>
      <c r="H137" s="222"/>
      <c r="I137" s="222"/>
      <c r="J137" s="223" t="s">
        <v>278</v>
      </c>
      <c r="K137" s="224">
        <v>1</v>
      </c>
      <c r="L137" s="225">
        <v>0</v>
      </c>
      <c r="M137" s="225"/>
      <c r="N137" s="226">
        <f>ROUND(L137*K137,2)</f>
        <v>0</v>
      </c>
      <c r="O137" s="226"/>
      <c r="P137" s="226"/>
      <c r="Q137" s="226"/>
      <c r="R137" s="189"/>
      <c r="T137" s="227" t="s">
        <v>5</v>
      </c>
      <c r="U137" s="57" t="s">
        <v>45</v>
      </c>
      <c r="V137" s="48"/>
      <c r="W137" s="228">
        <f>V137*K137</f>
        <v>0</v>
      </c>
      <c r="X137" s="228">
        <v>0.00050000000000000001</v>
      </c>
      <c r="Y137" s="228">
        <f>X137*K137</f>
        <v>0.00050000000000000001</v>
      </c>
      <c r="Z137" s="228">
        <v>0.16170000000000001</v>
      </c>
      <c r="AA137" s="229">
        <f>Z137*K137</f>
        <v>0.16170000000000001</v>
      </c>
      <c r="AR137" s="23" t="s">
        <v>248</v>
      </c>
      <c r="AT137" s="23" t="s">
        <v>179</v>
      </c>
      <c r="AU137" s="23" t="s">
        <v>90</v>
      </c>
      <c r="AY137" s="23" t="s">
        <v>178</v>
      </c>
      <c r="BE137" s="147">
        <f>IF(U137="základná",N137,0)</f>
        <v>0</v>
      </c>
      <c r="BF137" s="147">
        <f>IF(U137="znížená",N137,0)</f>
        <v>0</v>
      </c>
      <c r="BG137" s="147">
        <f>IF(U137="zákl. prenesená",N137,0)</f>
        <v>0</v>
      </c>
      <c r="BH137" s="147">
        <f>IF(U137="zníž. prenesená",N137,0)</f>
        <v>0</v>
      </c>
      <c r="BI137" s="147">
        <f>IF(U137="nulová",N137,0)</f>
        <v>0</v>
      </c>
      <c r="BJ137" s="23" t="s">
        <v>90</v>
      </c>
      <c r="BK137" s="147">
        <f>ROUND(L137*K137,2)</f>
        <v>0</v>
      </c>
      <c r="BL137" s="23" t="s">
        <v>248</v>
      </c>
      <c r="BM137" s="23" t="s">
        <v>857</v>
      </c>
    </row>
    <row r="138" s="1" customFormat="1" ht="16.5" customHeight="1">
      <c r="B138" s="47"/>
      <c r="C138" s="48"/>
      <c r="D138" s="48"/>
      <c r="E138" s="48"/>
      <c r="F138" s="240" t="s">
        <v>858</v>
      </c>
      <c r="G138" s="68"/>
      <c r="H138" s="68"/>
      <c r="I138" s="68"/>
      <c r="J138" s="48"/>
      <c r="K138" s="48"/>
      <c r="L138" s="48"/>
      <c r="M138" s="48"/>
      <c r="N138" s="48"/>
      <c r="O138" s="48"/>
      <c r="P138" s="48"/>
      <c r="Q138" s="48"/>
      <c r="R138" s="49"/>
      <c r="T138" s="241"/>
      <c r="U138" s="48"/>
      <c r="V138" s="48"/>
      <c r="W138" s="48"/>
      <c r="X138" s="48"/>
      <c r="Y138" s="48"/>
      <c r="Z138" s="48"/>
      <c r="AA138" s="95"/>
      <c r="AT138" s="23" t="s">
        <v>289</v>
      </c>
      <c r="AU138" s="23" t="s">
        <v>90</v>
      </c>
    </row>
    <row r="139" s="1" customFormat="1" ht="16.5" customHeight="1">
      <c r="B139" s="185"/>
      <c r="C139" s="220" t="s">
        <v>209</v>
      </c>
      <c r="D139" s="220" t="s">
        <v>179</v>
      </c>
      <c r="E139" s="221" t="s">
        <v>859</v>
      </c>
      <c r="F139" s="222" t="s">
        <v>860</v>
      </c>
      <c r="G139" s="222"/>
      <c r="H139" s="222"/>
      <c r="I139" s="222"/>
      <c r="J139" s="223" t="s">
        <v>278</v>
      </c>
      <c r="K139" s="224">
        <v>1</v>
      </c>
      <c r="L139" s="225">
        <v>0</v>
      </c>
      <c r="M139" s="225"/>
      <c r="N139" s="226">
        <f>ROUND(L139*K139,2)</f>
        <v>0</v>
      </c>
      <c r="O139" s="226"/>
      <c r="P139" s="226"/>
      <c r="Q139" s="226"/>
      <c r="R139" s="189"/>
      <c r="T139" s="227" t="s">
        <v>5</v>
      </c>
      <c r="U139" s="57" t="s">
        <v>45</v>
      </c>
      <c r="V139" s="48"/>
      <c r="W139" s="228">
        <f>V139*K139</f>
        <v>0</v>
      </c>
      <c r="X139" s="228">
        <v>0.01</v>
      </c>
      <c r="Y139" s="228">
        <f>X139*K139</f>
        <v>0.01</v>
      </c>
      <c r="Z139" s="228">
        <v>0.20000000000000001</v>
      </c>
      <c r="AA139" s="229">
        <f>Z139*K139</f>
        <v>0.20000000000000001</v>
      </c>
      <c r="AR139" s="23" t="s">
        <v>248</v>
      </c>
      <c r="AT139" s="23" t="s">
        <v>179</v>
      </c>
      <c r="AU139" s="23" t="s">
        <v>90</v>
      </c>
      <c r="AY139" s="23" t="s">
        <v>178</v>
      </c>
      <c r="BE139" s="147">
        <f>IF(U139="základná",N139,0)</f>
        <v>0</v>
      </c>
      <c r="BF139" s="147">
        <f>IF(U139="znížená",N139,0)</f>
        <v>0</v>
      </c>
      <c r="BG139" s="147">
        <f>IF(U139="zákl. prenesená",N139,0)</f>
        <v>0</v>
      </c>
      <c r="BH139" s="147">
        <f>IF(U139="zníž. prenesená",N139,0)</f>
        <v>0</v>
      </c>
      <c r="BI139" s="147">
        <f>IF(U139="nulová",N139,0)</f>
        <v>0</v>
      </c>
      <c r="BJ139" s="23" t="s">
        <v>90</v>
      </c>
      <c r="BK139" s="147">
        <f>ROUND(L139*K139,2)</f>
        <v>0</v>
      </c>
      <c r="BL139" s="23" t="s">
        <v>248</v>
      </c>
      <c r="BM139" s="23" t="s">
        <v>861</v>
      </c>
    </row>
    <row r="140" s="1" customFormat="1" ht="16.5" customHeight="1">
      <c r="B140" s="47"/>
      <c r="C140" s="48"/>
      <c r="D140" s="48"/>
      <c r="E140" s="48"/>
      <c r="F140" s="240" t="s">
        <v>862</v>
      </c>
      <c r="G140" s="68"/>
      <c r="H140" s="68"/>
      <c r="I140" s="68"/>
      <c r="J140" s="48"/>
      <c r="K140" s="48"/>
      <c r="L140" s="48"/>
      <c r="M140" s="48"/>
      <c r="N140" s="48"/>
      <c r="O140" s="48"/>
      <c r="P140" s="48"/>
      <c r="Q140" s="48"/>
      <c r="R140" s="49"/>
      <c r="T140" s="241"/>
      <c r="U140" s="48"/>
      <c r="V140" s="48"/>
      <c r="W140" s="48"/>
      <c r="X140" s="48"/>
      <c r="Y140" s="48"/>
      <c r="Z140" s="48"/>
      <c r="AA140" s="95"/>
      <c r="AT140" s="23" t="s">
        <v>289</v>
      </c>
      <c r="AU140" s="23" t="s">
        <v>90</v>
      </c>
    </row>
    <row r="141" s="1" customFormat="1" ht="25.5" customHeight="1">
      <c r="B141" s="185"/>
      <c r="C141" s="220" t="s">
        <v>214</v>
      </c>
      <c r="D141" s="220" t="s">
        <v>179</v>
      </c>
      <c r="E141" s="221" t="s">
        <v>863</v>
      </c>
      <c r="F141" s="222" t="s">
        <v>864</v>
      </c>
      <c r="G141" s="222"/>
      <c r="H141" s="222"/>
      <c r="I141" s="222"/>
      <c r="J141" s="223" t="s">
        <v>278</v>
      </c>
      <c r="K141" s="224">
        <v>1</v>
      </c>
      <c r="L141" s="225">
        <v>0</v>
      </c>
      <c r="M141" s="225"/>
      <c r="N141" s="226">
        <f>ROUND(L141*K141,2)</f>
        <v>0</v>
      </c>
      <c r="O141" s="226"/>
      <c r="P141" s="226"/>
      <c r="Q141" s="226"/>
      <c r="R141" s="189"/>
      <c r="T141" s="227" t="s">
        <v>5</v>
      </c>
      <c r="U141" s="57" t="s">
        <v>45</v>
      </c>
      <c r="V141" s="48"/>
      <c r="W141" s="228">
        <f>V141*K141</f>
        <v>0</v>
      </c>
      <c r="X141" s="228">
        <v>2.4438749999999998</v>
      </c>
      <c r="Y141" s="228">
        <f>X141*K141</f>
        <v>2.4438749999999998</v>
      </c>
      <c r="Z141" s="228">
        <v>0</v>
      </c>
      <c r="AA141" s="229">
        <f>Z141*K141</f>
        <v>0</v>
      </c>
      <c r="AR141" s="23" t="s">
        <v>248</v>
      </c>
      <c r="AT141" s="23" t="s">
        <v>179</v>
      </c>
      <c r="AU141" s="23" t="s">
        <v>90</v>
      </c>
      <c r="AY141" s="23" t="s">
        <v>178</v>
      </c>
      <c r="BE141" s="147">
        <f>IF(U141="základná",N141,0)</f>
        <v>0</v>
      </c>
      <c r="BF141" s="147">
        <f>IF(U141="znížená",N141,0)</f>
        <v>0</v>
      </c>
      <c r="BG141" s="147">
        <f>IF(U141="zákl. prenesená",N141,0)</f>
        <v>0</v>
      </c>
      <c r="BH141" s="147">
        <f>IF(U141="zníž. prenesená",N141,0)</f>
        <v>0</v>
      </c>
      <c r="BI141" s="147">
        <f>IF(U141="nulová",N141,0)</f>
        <v>0</v>
      </c>
      <c r="BJ141" s="23" t="s">
        <v>90</v>
      </c>
      <c r="BK141" s="147">
        <f>ROUND(L141*K141,2)</f>
        <v>0</v>
      </c>
      <c r="BL141" s="23" t="s">
        <v>248</v>
      </c>
      <c r="BM141" s="23" t="s">
        <v>865</v>
      </c>
    </row>
    <row r="142" s="1" customFormat="1" ht="16.5" customHeight="1">
      <c r="B142" s="47"/>
      <c r="C142" s="48"/>
      <c r="D142" s="48"/>
      <c r="E142" s="48"/>
      <c r="F142" s="240" t="s">
        <v>866</v>
      </c>
      <c r="G142" s="68"/>
      <c r="H142" s="68"/>
      <c r="I142" s="68"/>
      <c r="J142" s="48"/>
      <c r="K142" s="48"/>
      <c r="L142" s="48"/>
      <c r="M142" s="48"/>
      <c r="N142" s="48"/>
      <c r="O142" s="48"/>
      <c r="P142" s="48"/>
      <c r="Q142" s="48"/>
      <c r="R142" s="49"/>
      <c r="T142" s="241"/>
      <c r="U142" s="48"/>
      <c r="V142" s="48"/>
      <c r="W142" s="48"/>
      <c r="X142" s="48"/>
      <c r="Y142" s="48"/>
      <c r="Z142" s="48"/>
      <c r="AA142" s="95"/>
      <c r="AT142" s="23" t="s">
        <v>289</v>
      </c>
      <c r="AU142" s="23" t="s">
        <v>90</v>
      </c>
    </row>
    <row r="143" s="1" customFormat="1" ht="38.25" customHeight="1">
      <c r="B143" s="185"/>
      <c r="C143" s="220" t="s">
        <v>219</v>
      </c>
      <c r="D143" s="220" t="s">
        <v>179</v>
      </c>
      <c r="E143" s="221" t="s">
        <v>867</v>
      </c>
      <c r="F143" s="222" t="s">
        <v>868</v>
      </c>
      <c r="G143" s="222"/>
      <c r="H143" s="222"/>
      <c r="I143" s="222"/>
      <c r="J143" s="223" t="s">
        <v>349</v>
      </c>
      <c r="K143" s="263">
        <v>0</v>
      </c>
      <c r="L143" s="225">
        <v>0</v>
      </c>
      <c r="M143" s="225"/>
      <c r="N143" s="226">
        <f>ROUND(L143*K143,2)</f>
        <v>0</v>
      </c>
      <c r="O143" s="226"/>
      <c r="P143" s="226"/>
      <c r="Q143" s="226"/>
      <c r="R143" s="189"/>
      <c r="T143" s="227" t="s">
        <v>5</v>
      </c>
      <c r="U143" s="57" t="s">
        <v>45</v>
      </c>
      <c r="V143" s="48"/>
      <c r="W143" s="228">
        <f>V143*K143</f>
        <v>0</v>
      </c>
      <c r="X143" s="228">
        <v>0</v>
      </c>
      <c r="Y143" s="228">
        <f>X143*K143</f>
        <v>0</v>
      </c>
      <c r="Z143" s="228">
        <v>0</v>
      </c>
      <c r="AA143" s="229">
        <f>Z143*K143</f>
        <v>0</v>
      </c>
      <c r="AR143" s="23" t="s">
        <v>248</v>
      </c>
      <c r="AT143" s="23" t="s">
        <v>179</v>
      </c>
      <c r="AU143" s="23" t="s">
        <v>90</v>
      </c>
      <c r="AY143" s="23" t="s">
        <v>178</v>
      </c>
      <c r="BE143" s="147">
        <f>IF(U143="základná",N143,0)</f>
        <v>0</v>
      </c>
      <c r="BF143" s="147">
        <f>IF(U143="znížená",N143,0)</f>
        <v>0</v>
      </c>
      <c r="BG143" s="147">
        <f>IF(U143="zákl. prenesená",N143,0)</f>
        <v>0</v>
      </c>
      <c r="BH143" s="147">
        <f>IF(U143="zníž. prenesená",N143,0)</f>
        <v>0</v>
      </c>
      <c r="BI143" s="147">
        <f>IF(U143="nulová",N143,0)</f>
        <v>0</v>
      </c>
      <c r="BJ143" s="23" t="s">
        <v>90</v>
      </c>
      <c r="BK143" s="147">
        <f>ROUND(L143*K143,2)</f>
        <v>0</v>
      </c>
      <c r="BL143" s="23" t="s">
        <v>248</v>
      </c>
      <c r="BM143" s="23" t="s">
        <v>869</v>
      </c>
    </row>
    <row r="144" s="10" customFormat="1" ht="37.44" customHeight="1">
      <c r="B144" s="207"/>
      <c r="C144" s="208"/>
      <c r="D144" s="209" t="s">
        <v>151</v>
      </c>
      <c r="E144" s="209"/>
      <c r="F144" s="209"/>
      <c r="G144" s="209"/>
      <c r="H144" s="209"/>
      <c r="I144" s="209"/>
      <c r="J144" s="209"/>
      <c r="K144" s="209"/>
      <c r="L144" s="209"/>
      <c r="M144" s="209"/>
      <c r="N144" s="264">
        <f>BK144</f>
        <v>0</v>
      </c>
      <c r="O144" s="265"/>
      <c r="P144" s="265"/>
      <c r="Q144" s="265"/>
      <c r="R144" s="210"/>
      <c r="T144" s="211"/>
      <c r="U144" s="208"/>
      <c r="V144" s="208"/>
      <c r="W144" s="212">
        <f>SUM(W145:W146)</f>
        <v>0</v>
      </c>
      <c r="X144" s="208"/>
      <c r="Y144" s="212">
        <f>SUM(Y145:Y146)</f>
        <v>0</v>
      </c>
      <c r="Z144" s="208"/>
      <c r="AA144" s="213">
        <f>SUM(AA145:AA146)</f>
        <v>0</v>
      </c>
      <c r="AR144" s="214" t="s">
        <v>183</v>
      </c>
      <c r="AT144" s="215" t="s">
        <v>77</v>
      </c>
      <c r="AU144" s="215" t="s">
        <v>78</v>
      </c>
      <c r="AY144" s="214" t="s">
        <v>178</v>
      </c>
      <c r="BK144" s="216">
        <f>SUM(BK145:BK146)</f>
        <v>0</v>
      </c>
    </row>
    <row r="145" s="1" customFormat="1" ht="38.25" customHeight="1">
      <c r="B145" s="185"/>
      <c r="C145" s="220" t="s">
        <v>224</v>
      </c>
      <c r="D145" s="220" t="s">
        <v>179</v>
      </c>
      <c r="E145" s="221" t="s">
        <v>440</v>
      </c>
      <c r="F145" s="222" t="s">
        <v>441</v>
      </c>
      <c r="G145" s="222"/>
      <c r="H145" s="222"/>
      <c r="I145" s="222"/>
      <c r="J145" s="223" t="s">
        <v>442</v>
      </c>
      <c r="K145" s="224">
        <v>11</v>
      </c>
      <c r="L145" s="225">
        <v>0</v>
      </c>
      <c r="M145" s="225"/>
      <c r="N145" s="226">
        <f>ROUND(L145*K145,2)</f>
        <v>0</v>
      </c>
      <c r="O145" s="226"/>
      <c r="P145" s="226"/>
      <c r="Q145" s="226"/>
      <c r="R145" s="189"/>
      <c r="T145" s="227" t="s">
        <v>5</v>
      </c>
      <c r="U145" s="57" t="s">
        <v>45</v>
      </c>
      <c r="V145" s="48"/>
      <c r="W145" s="228">
        <f>V145*K145</f>
        <v>0</v>
      </c>
      <c r="X145" s="228">
        <v>0</v>
      </c>
      <c r="Y145" s="228">
        <f>X145*K145</f>
        <v>0</v>
      </c>
      <c r="Z145" s="228">
        <v>0</v>
      </c>
      <c r="AA145" s="229">
        <f>Z145*K145</f>
        <v>0</v>
      </c>
      <c r="AR145" s="23" t="s">
        <v>443</v>
      </c>
      <c r="AT145" s="23" t="s">
        <v>179</v>
      </c>
      <c r="AU145" s="23" t="s">
        <v>85</v>
      </c>
      <c r="AY145" s="23" t="s">
        <v>178</v>
      </c>
      <c r="BE145" s="147">
        <f>IF(U145="základná",N145,0)</f>
        <v>0</v>
      </c>
      <c r="BF145" s="147">
        <f>IF(U145="znížená",N145,0)</f>
        <v>0</v>
      </c>
      <c r="BG145" s="147">
        <f>IF(U145="zákl. prenesená",N145,0)</f>
        <v>0</v>
      </c>
      <c r="BH145" s="147">
        <f>IF(U145="zníž. prenesená",N145,0)</f>
        <v>0</v>
      </c>
      <c r="BI145" s="147">
        <f>IF(U145="nulová",N145,0)</f>
        <v>0</v>
      </c>
      <c r="BJ145" s="23" t="s">
        <v>90</v>
      </c>
      <c r="BK145" s="147">
        <f>ROUND(L145*K145,2)</f>
        <v>0</v>
      </c>
      <c r="BL145" s="23" t="s">
        <v>443</v>
      </c>
      <c r="BM145" s="23" t="s">
        <v>870</v>
      </c>
    </row>
    <row r="146" s="1" customFormat="1" ht="16.5" customHeight="1">
      <c r="B146" s="185"/>
      <c r="C146" s="256" t="s">
        <v>229</v>
      </c>
      <c r="D146" s="256" t="s">
        <v>341</v>
      </c>
      <c r="E146" s="257" t="s">
        <v>446</v>
      </c>
      <c r="F146" s="258" t="s">
        <v>447</v>
      </c>
      <c r="G146" s="258"/>
      <c r="H146" s="258"/>
      <c r="I146" s="258"/>
      <c r="J146" s="259" t="s">
        <v>448</v>
      </c>
      <c r="K146" s="260">
        <v>1</v>
      </c>
      <c r="L146" s="261">
        <v>0</v>
      </c>
      <c r="M146" s="261"/>
      <c r="N146" s="262">
        <f>ROUND(L146*K146,2)</f>
        <v>0</v>
      </c>
      <c r="O146" s="226"/>
      <c r="P146" s="226"/>
      <c r="Q146" s="226"/>
      <c r="R146" s="189"/>
      <c r="T146" s="227" t="s">
        <v>5</v>
      </c>
      <c r="U146" s="57" t="s">
        <v>45</v>
      </c>
      <c r="V146" s="48"/>
      <c r="W146" s="228">
        <f>V146*K146</f>
        <v>0</v>
      </c>
      <c r="X146" s="228">
        <v>0</v>
      </c>
      <c r="Y146" s="228">
        <f>X146*K146</f>
        <v>0</v>
      </c>
      <c r="Z146" s="228">
        <v>0</v>
      </c>
      <c r="AA146" s="229">
        <f>Z146*K146</f>
        <v>0</v>
      </c>
      <c r="AR146" s="23" t="s">
        <v>443</v>
      </c>
      <c r="AT146" s="23" t="s">
        <v>341</v>
      </c>
      <c r="AU146" s="23" t="s">
        <v>85</v>
      </c>
      <c r="AY146" s="23" t="s">
        <v>178</v>
      </c>
      <c r="BE146" s="147">
        <f>IF(U146="základná",N146,0)</f>
        <v>0</v>
      </c>
      <c r="BF146" s="147">
        <f>IF(U146="znížená",N146,0)</f>
        <v>0</v>
      </c>
      <c r="BG146" s="147">
        <f>IF(U146="zákl. prenesená",N146,0)</f>
        <v>0</v>
      </c>
      <c r="BH146" s="147">
        <f>IF(U146="zníž. prenesená",N146,0)</f>
        <v>0</v>
      </c>
      <c r="BI146" s="147">
        <f>IF(U146="nulová",N146,0)</f>
        <v>0</v>
      </c>
      <c r="BJ146" s="23" t="s">
        <v>90</v>
      </c>
      <c r="BK146" s="147">
        <f>ROUND(L146*K146,2)</f>
        <v>0</v>
      </c>
      <c r="BL146" s="23" t="s">
        <v>443</v>
      </c>
      <c r="BM146" s="23" t="s">
        <v>871</v>
      </c>
    </row>
    <row r="147" s="10" customFormat="1" ht="37.44" customHeight="1">
      <c r="B147" s="207"/>
      <c r="C147" s="208"/>
      <c r="D147" s="209" t="s">
        <v>152</v>
      </c>
      <c r="E147" s="209"/>
      <c r="F147" s="209"/>
      <c r="G147" s="209"/>
      <c r="H147" s="209"/>
      <c r="I147" s="209"/>
      <c r="J147" s="209"/>
      <c r="K147" s="209"/>
      <c r="L147" s="209"/>
      <c r="M147" s="209"/>
      <c r="N147" s="254">
        <f>BK147</f>
        <v>0</v>
      </c>
      <c r="O147" s="255"/>
      <c r="P147" s="255"/>
      <c r="Q147" s="255"/>
      <c r="R147" s="210"/>
      <c r="T147" s="211"/>
      <c r="U147" s="208"/>
      <c r="V147" s="208"/>
      <c r="W147" s="212">
        <f>W148</f>
        <v>0</v>
      </c>
      <c r="X147" s="208"/>
      <c r="Y147" s="212">
        <f>Y148</f>
        <v>0</v>
      </c>
      <c r="Z147" s="208"/>
      <c r="AA147" s="213">
        <f>AA148</f>
        <v>0</v>
      </c>
      <c r="AR147" s="214" t="s">
        <v>197</v>
      </c>
      <c r="AT147" s="215" t="s">
        <v>77</v>
      </c>
      <c r="AU147" s="215" t="s">
        <v>78</v>
      </c>
      <c r="AY147" s="214" t="s">
        <v>178</v>
      </c>
      <c r="BK147" s="216">
        <f>BK148</f>
        <v>0</v>
      </c>
    </row>
    <row r="148" s="10" customFormat="1" ht="19.92" customHeight="1">
      <c r="B148" s="207"/>
      <c r="C148" s="208"/>
      <c r="D148" s="217" t="s">
        <v>153</v>
      </c>
      <c r="E148" s="217"/>
      <c r="F148" s="217"/>
      <c r="G148" s="217"/>
      <c r="H148" s="217"/>
      <c r="I148" s="217"/>
      <c r="J148" s="217"/>
      <c r="K148" s="217"/>
      <c r="L148" s="217"/>
      <c r="M148" s="217"/>
      <c r="N148" s="218">
        <f>BK148</f>
        <v>0</v>
      </c>
      <c r="O148" s="219"/>
      <c r="P148" s="219"/>
      <c r="Q148" s="219"/>
      <c r="R148" s="210"/>
      <c r="T148" s="211"/>
      <c r="U148" s="208"/>
      <c r="V148" s="208"/>
      <c r="W148" s="212">
        <f>W149</f>
        <v>0</v>
      </c>
      <c r="X148" s="208"/>
      <c r="Y148" s="212">
        <f>Y149</f>
        <v>0</v>
      </c>
      <c r="Z148" s="208"/>
      <c r="AA148" s="213">
        <f>AA149</f>
        <v>0</v>
      </c>
      <c r="AR148" s="214" t="s">
        <v>197</v>
      </c>
      <c r="AT148" s="215" t="s">
        <v>77</v>
      </c>
      <c r="AU148" s="215" t="s">
        <v>85</v>
      </c>
      <c r="AY148" s="214" t="s">
        <v>178</v>
      </c>
      <c r="BK148" s="216">
        <f>BK149</f>
        <v>0</v>
      </c>
    </row>
    <row r="149" s="1" customFormat="1" ht="38.25" customHeight="1">
      <c r="B149" s="185"/>
      <c r="C149" s="220" t="s">
        <v>234</v>
      </c>
      <c r="D149" s="220" t="s">
        <v>179</v>
      </c>
      <c r="E149" s="221" t="s">
        <v>451</v>
      </c>
      <c r="F149" s="222" t="s">
        <v>452</v>
      </c>
      <c r="G149" s="222"/>
      <c r="H149" s="222"/>
      <c r="I149" s="222"/>
      <c r="J149" s="223" t="s">
        <v>448</v>
      </c>
      <c r="K149" s="224">
        <v>1</v>
      </c>
      <c r="L149" s="225">
        <v>0</v>
      </c>
      <c r="M149" s="225"/>
      <c r="N149" s="226">
        <f>ROUND(L149*K149,2)</f>
        <v>0</v>
      </c>
      <c r="O149" s="226"/>
      <c r="P149" s="226"/>
      <c r="Q149" s="226"/>
      <c r="R149" s="189"/>
      <c r="T149" s="227" t="s">
        <v>5</v>
      </c>
      <c r="U149" s="57" t="s">
        <v>45</v>
      </c>
      <c r="V149" s="48"/>
      <c r="W149" s="228">
        <f>V149*K149</f>
        <v>0</v>
      </c>
      <c r="X149" s="228">
        <v>0</v>
      </c>
      <c r="Y149" s="228">
        <f>X149*K149</f>
        <v>0</v>
      </c>
      <c r="Z149" s="228">
        <v>0</v>
      </c>
      <c r="AA149" s="229">
        <f>Z149*K149</f>
        <v>0</v>
      </c>
      <c r="AR149" s="23" t="s">
        <v>453</v>
      </c>
      <c r="AT149" s="23" t="s">
        <v>179</v>
      </c>
      <c r="AU149" s="23" t="s">
        <v>90</v>
      </c>
      <c r="AY149" s="23" t="s">
        <v>178</v>
      </c>
      <c r="BE149" s="147">
        <f>IF(U149="základná",N149,0)</f>
        <v>0</v>
      </c>
      <c r="BF149" s="147">
        <f>IF(U149="znížená",N149,0)</f>
        <v>0</v>
      </c>
      <c r="BG149" s="147">
        <f>IF(U149="zákl. prenesená",N149,0)</f>
        <v>0</v>
      </c>
      <c r="BH149" s="147">
        <f>IF(U149="zníž. prenesená",N149,0)</f>
        <v>0</v>
      </c>
      <c r="BI149" s="147">
        <f>IF(U149="nulová",N149,0)</f>
        <v>0</v>
      </c>
      <c r="BJ149" s="23" t="s">
        <v>90</v>
      </c>
      <c r="BK149" s="147">
        <f>ROUND(L149*K149,2)</f>
        <v>0</v>
      </c>
      <c r="BL149" s="23" t="s">
        <v>453</v>
      </c>
      <c r="BM149" s="23" t="s">
        <v>872</v>
      </c>
    </row>
    <row r="150" s="1" customFormat="1" ht="49.92" customHeight="1">
      <c r="B150" s="47"/>
      <c r="C150" s="48"/>
      <c r="D150" s="209" t="s">
        <v>455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264">
        <f>BK150</f>
        <v>0</v>
      </c>
      <c r="O150" s="265"/>
      <c r="P150" s="265"/>
      <c r="Q150" s="265"/>
      <c r="R150" s="49"/>
      <c r="T150" s="241"/>
      <c r="U150" s="48"/>
      <c r="V150" s="48"/>
      <c r="W150" s="48"/>
      <c r="X150" s="48"/>
      <c r="Y150" s="48"/>
      <c r="Z150" s="48"/>
      <c r="AA150" s="95"/>
      <c r="AT150" s="23" t="s">
        <v>77</v>
      </c>
      <c r="AU150" s="23" t="s">
        <v>78</v>
      </c>
      <c r="AY150" s="23" t="s">
        <v>456</v>
      </c>
      <c r="BK150" s="147">
        <f>SUM(BK151:BK155)</f>
        <v>0</v>
      </c>
    </row>
    <row r="151" s="1" customFormat="1" ht="22.32" customHeight="1">
      <c r="B151" s="47"/>
      <c r="C151" s="266" t="s">
        <v>5</v>
      </c>
      <c r="D151" s="266" t="s">
        <v>179</v>
      </c>
      <c r="E151" s="267" t="s">
        <v>5</v>
      </c>
      <c r="F151" s="268" t="s">
        <v>5</v>
      </c>
      <c r="G151" s="268"/>
      <c r="H151" s="268"/>
      <c r="I151" s="268"/>
      <c r="J151" s="269" t="s">
        <v>5</v>
      </c>
      <c r="K151" s="263"/>
      <c r="L151" s="225"/>
      <c r="M151" s="270"/>
      <c r="N151" s="270">
        <f>BK151</f>
        <v>0</v>
      </c>
      <c r="O151" s="270"/>
      <c r="P151" s="270"/>
      <c r="Q151" s="270"/>
      <c r="R151" s="49"/>
      <c r="T151" s="227" t="s">
        <v>5</v>
      </c>
      <c r="U151" s="271" t="s">
        <v>45</v>
      </c>
      <c r="V151" s="48"/>
      <c r="W151" s="48"/>
      <c r="X151" s="48"/>
      <c r="Y151" s="48"/>
      <c r="Z151" s="48"/>
      <c r="AA151" s="95"/>
      <c r="AT151" s="23" t="s">
        <v>456</v>
      </c>
      <c r="AU151" s="23" t="s">
        <v>85</v>
      </c>
      <c r="AY151" s="23" t="s">
        <v>456</v>
      </c>
      <c r="BE151" s="147">
        <f>IF(U151="základná",N151,0)</f>
        <v>0</v>
      </c>
      <c r="BF151" s="147">
        <f>IF(U151="znížená",N151,0)</f>
        <v>0</v>
      </c>
      <c r="BG151" s="147">
        <f>IF(U151="zákl. prenesená",N151,0)</f>
        <v>0</v>
      </c>
      <c r="BH151" s="147">
        <f>IF(U151="zníž. prenesená",N151,0)</f>
        <v>0</v>
      </c>
      <c r="BI151" s="147">
        <f>IF(U151="nulová",N151,0)</f>
        <v>0</v>
      </c>
      <c r="BJ151" s="23" t="s">
        <v>90</v>
      </c>
      <c r="BK151" s="147">
        <f>L151*K151</f>
        <v>0</v>
      </c>
    </row>
    <row r="152" s="1" customFormat="1" ht="22.32" customHeight="1">
      <c r="B152" s="47"/>
      <c r="C152" s="266" t="s">
        <v>5</v>
      </c>
      <c r="D152" s="266" t="s">
        <v>179</v>
      </c>
      <c r="E152" s="267" t="s">
        <v>5</v>
      </c>
      <c r="F152" s="268" t="s">
        <v>5</v>
      </c>
      <c r="G152" s="268"/>
      <c r="H152" s="268"/>
      <c r="I152" s="268"/>
      <c r="J152" s="269" t="s">
        <v>5</v>
      </c>
      <c r="K152" s="263"/>
      <c r="L152" s="225"/>
      <c r="M152" s="270"/>
      <c r="N152" s="270">
        <f>BK152</f>
        <v>0</v>
      </c>
      <c r="O152" s="270"/>
      <c r="P152" s="270"/>
      <c r="Q152" s="270"/>
      <c r="R152" s="49"/>
      <c r="T152" s="227" t="s">
        <v>5</v>
      </c>
      <c r="U152" s="271" t="s">
        <v>45</v>
      </c>
      <c r="V152" s="48"/>
      <c r="W152" s="48"/>
      <c r="X152" s="48"/>
      <c r="Y152" s="48"/>
      <c r="Z152" s="48"/>
      <c r="AA152" s="95"/>
      <c r="AT152" s="23" t="s">
        <v>456</v>
      </c>
      <c r="AU152" s="23" t="s">
        <v>85</v>
      </c>
      <c r="AY152" s="23" t="s">
        <v>456</v>
      </c>
      <c r="BE152" s="147">
        <f>IF(U152="základná",N152,0)</f>
        <v>0</v>
      </c>
      <c r="BF152" s="147">
        <f>IF(U152="znížená",N152,0)</f>
        <v>0</v>
      </c>
      <c r="BG152" s="147">
        <f>IF(U152="zákl. prenesená",N152,0)</f>
        <v>0</v>
      </c>
      <c r="BH152" s="147">
        <f>IF(U152="zníž. prenesená",N152,0)</f>
        <v>0</v>
      </c>
      <c r="BI152" s="147">
        <f>IF(U152="nulová",N152,0)</f>
        <v>0</v>
      </c>
      <c r="BJ152" s="23" t="s">
        <v>90</v>
      </c>
      <c r="BK152" s="147">
        <f>L152*K152</f>
        <v>0</v>
      </c>
    </row>
    <row r="153" s="1" customFormat="1" ht="22.32" customHeight="1">
      <c r="B153" s="47"/>
      <c r="C153" s="266" t="s">
        <v>5</v>
      </c>
      <c r="D153" s="266" t="s">
        <v>179</v>
      </c>
      <c r="E153" s="267" t="s">
        <v>5</v>
      </c>
      <c r="F153" s="268" t="s">
        <v>5</v>
      </c>
      <c r="G153" s="268"/>
      <c r="H153" s="268"/>
      <c r="I153" s="268"/>
      <c r="J153" s="269" t="s">
        <v>5</v>
      </c>
      <c r="K153" s="263"/>
      <c r="L153" s="225"/>
      <c r="M153" s="270"/>
      <c r="N153" s="270">
        <f>BK153</f>
        <v>0</v>
      </c>
      <c r="O153" s="270"/>
      <c r="P153" s="270"/>
      <c r="Q153" s="270"/>
      <c r="R153" s="49"/>
      <c r="T153" s="227" t="s">
        <v>5</v>
      </c>
      <c r="U153" s="271" t="s">
        <v>45</v>
      </c>
      <c r="V153" s="48"/>
      <c r="W153" s="48"/>
      <c r="X153" s="48"/>
      <c r="Y153" s="48"/>
      <c r="Z153" s="48"/>
      <c r="AA153" s="95"/>
      <c r="AT153" s="23" t="s">
        <v>456</v>
      </c>
      <c r="AU153" s="23" t="s">
        <v>85</v>
      </c>
      <c r="AY153" s="23" t="s">
        <v>456</v>
      </c>
      <c r="BE153" s="147">
        <f>IF(U153="základná",N153,0)</f>
        <v>0</v>
      </c>
      <c r="BF153" s="147">
        <f>IF(U153="znížená",N153,0)</f>
        <v>0</v>
      </c>
      <c r="BG153" s="147">
        <f>IF(U153="zákl. prenesená",N153,0)</f>
        <v>0</v>
      </c>
      <c r="BH153" s="147">
        <f>IF(U153="zníž. prenesená",N153,0)</f>
        <v>0</v>
      </c>
      <c r="BI153" s="147">
        <f>IF(U153="nulová",N153,0)</f>
        <v>0</v>
      </c>
      <c r="BJ153" s="23" t="s">
        <v>90</v>
      </c>
      <c r="BK153" s="147">
        <f>L153*K153</f>
        <v>0</v>
      </c>
    </row>
    <row r="154" s="1" customFormat="1" ht="22.32" customHeight="1">
      <c r="B154" s="47"/>
      <c r="C154" s="266" t="s">
        <v>5</v>
      </c>
      <c r="D154" s="266" t="s">
        <v>179</v>
      </c>
      <c r="E154" s="267" t="s">
        <v>5</v>
      </c>
      <c r="F154" s="268" t="s">
        <v>5</v>
      </c>
      <c r="G154" s="268"/>
      <c r="H154" s="268"/>
      <c r="I154" s="268"/>
      <c r="J154" s="269" t="s">
        <v>5</v>
      </c>
      <c r="K154" s="263"/>
      <c r="L154" s="225"/>
      <c r="M154" s="270"/>
      <c r="N154" s="270">
        <f>BK154</f>
        <v>0</v>
      </c>
      <c r="O154" s="270"/>
      <c r="P154" s="270"/>
      <c r="Q154" s="270"/>
      <c r="R154" s="49"/>
      <c r="T154" s="227" t="s">
        <v>5</v>
      </c>
      <c r="U154" s="271" t="s">
        <v>45</v>
      </c>
      <c r="V154" s="48"/>
      <c r="W154" s="48"/>
      <c r="X154" s="48"/>
      <c r="Y154" s="48"/>
      <c r="Z154" s="48"/>
      <c r="AA154" s="95"/>
      <c r="AT154" s="23" t="s">
        <v>456</v>
      </c>
      <c r="AU154" s="23" t="s">
        <v>85</v>
      </c>
      <c r="AY154" s="23" t="s">
        <v>456</v>
      </c>
      <c r="BE154" s="147">
        <f>IF(U154="základná",N154,0)</f>
        <v>0</v>
      </c>
      <c r="BF154" s="147">
        <f>IF(U154="znížená",N154,0)</f>
        <v>0</v>
      </c>
      <c r="BG154" s="147">
        <f>IF(U154="zákl. prenesená",N154,0)</f>
        <v>0</v>
      </c>
      <c r="BH154" s="147">
        <f>IF(U154="zníž. prenesená",N154,0)</f>
        <v>0</v>
      </c>
      <c r="BI154" s="147">
        <f>IF(U154="nulová",N154,0)</f>
        <v>0</v>
      </c>
      <c r="BJ154" s="23" t="s">
        <v>90</v>
      </c>
      <c r="BK154" s="147">
        <f>L154*K154</f>
        <v>0</v>
      </c>
    </row>
    <row r="155" s="1" customFormat="1" ht="22.32" customHeight="1">
      <c r="B155" s="47"/>
      <c r="C155" s="266" t="s">
        <v>5</v>
      </c>
      <c r="D155" s="266" t="s">
        <v>179</v>
      </c>
      <c r="E155" s="267" t="s">
        <v>5</v>
      </c>
      <c r="F155" s="268" t="s">
        <v>5</v>
      </c>
      <c r="G155" s="268"/>
      <c r="H155" s="268"/>
      <c r="I155" s="268"/>
      <c r="J155" s="269" t="s">
        <v>5</v>
      </c>
      <c r="K155" s="263"/>
      <c r="L155" s="225"/>
      <c r="M155" s="270"/>
      <c r="N155" s="270">
        <f>BK155</f>
        <v>0</v>
      </c>
      <c r="O155" s="270"/>
      <c r="P155" s="270"/>
      <c r="Q155" s="270"/>
      <c r="R155" s="49"/>
      <c r="T155" s="227" t="s">
        <v>5</v>
      </c>
      <c r="U155" s="271" t="s">
        <v>45</v>
      </c>
      <c r="V155" s="73"/>
      <c r="W155" s="73"/>
      <c r="X155" s="73"/>
      <c r="Y155" s="73"/>
      <c r="Z155" s="73"/>
      <c r="AA155" s="75"/>
      <c r="AT155" s="23" t="s">
        <v>456</v>
      </c>
      <c r="AU155" s="23" t="s">
        <v>85</v>
      </c>
      <c r="AY155" s="23" t="s">
        <v>456</v>
      </c>
      <c r="BE155" s="147">
        <f>IF(U155="základná",N155,0)</f>
        <v>0</v>
      </c>
      <c r="BF155" s="147">
        <f>IF(U155="znížená",N155,0)</f>
        <v>0</v>
      </c>
      <c r="BG155" s="147">
        <f>IF(U155="zákl. prenesená",N155,0)</f>
        <v>0</v>
      </c>
      <c r="BH155" s="147">
        <f>IF(U155="zníž. prenesená",N155,0)</f>
        <v>0</v>
      </c>
      <c r="BI155" s="147">
        <f>IF(U155="nulová",N155,0)</f>
        <v>0</v>
      </c>
      <c r="BJ155" s="23" t="s">
        <v>90</v>
      </c>
      <c r="BK155" s="147">
        <f>L155*K155</f>
        <v>0</v>
      </c>
    </row>
    <row r="156" s="1" customFormat="1" ht="6.96" customHeight="1">
      <c r="B156" s="76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8"/>
    </row>
  </sheetData>
  <mergeCells count="140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N125:Q125"/>
    <mergeCell ref="N126:Q126"/>
    <mergeCell ref="N127:Q127"/>
    <mergeCell ref="N135:Q135"/>
    <mergeCell ref="N136:Q136"/>
    <mergeCell ref="N144:Q144"/>
    <mergeCell ref="N147:Q147"/>
    <mergeCell ref="N148:Q148"/>
    <mergeCell ref="N150:Q150"/>
    <mergeCell ref="H1:K1"/>
    <mergeCell ref="S2:AC2"/>
  </mergeCells>
  <dataValidations count="2">
    <dataValidation type="list" allowBlank="1" showInputMessage="1" showErrorMessage="1" error="Povolené sú hodnoty K, M." sqref="D151:D156">
      <formula1>"K, M"</formula1>
    </dataValidation>
    <dataValidation type="list" allowBlank="1" showInputMessage="1" showErrorMessage="1" error="Povolené sú hodnoty základná, znížená, nulová." sqref="U151:U156">
      <formula1>"základná, znížená, nulová"</formula1>
    </dataValidation>
  </dataValidations>
  <hyperlinks>
    <hyperlink ref="F1:G1" location="C2" display="1) Krycí list rozpočtu"/>
    <hyperlink ref="H1:K1" location="C87" display="2) Rekapitulácia rozpočtu"/>
    <hyperlink ref="L1" location="C124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ThinkPad-P50\Kovacs</dc:creator>
  <cp:lastModifiedBy>ThinkPad-P50\Kovacs</cp:lastModifiedBy>
  <dcterms:created xsi:type="dcterms:W3CDTF">2017-12-18T12:42:19Z</dcterms:created>
  <dcterms:modified xsi:type="dcterms:W3CDTF">2017-12-18T12:42:23Z</dcterms:modified>
</cp:coreProperties>
</file>